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KrosData\Export\"/>
    </mc:Choice>
  </mc:AlternateContent>
  <xr:revisionPtr revIDLastSave="0" documentId="13_ncr:1_{222FACB1-5BA7-4DA2-AC2F-2248315457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SO 001 - kácení dřevin" sheetId="2" r:id="rId2"/>
    <sheet name="SO 100.1 - komunikace a p..." sheetId="3" r:id="rId3"/>
    <sheet name="SO 100.2 - chodníky a vje..." sheetId="4" r:id="rId4"/>
    <sheet name="SO 310.1 - dešťová kanali..." sheetId="5" r:id="rId5"/>
    <sheet name="SO 310.2 - vsakovací rýhy" sheetId="6" r:id="rId6"/>
    <sheet name="SO 320 - dešťové kanaliza..." sheetId="7" r:id="rId7"/>
    <sheet name="SO 330 - splašková kanali..." sheetId="8" r:id="rId8"/>
    <sheet name="SO 340 - odbočky pro spla..." sheetId="9" r:id="rId9"/>
    <sheet name="SO 350 - čerpací stanice ..." sheetId="10" r:id="rId10"/>
    <sheet name="SO 360 - přeložka splaško..." sheetId="11" r:id="rId11"/>
    <sheet name="SO 370 - přeložka vodovodu" sheetId="12" r:id="rId12"/>
    <sheet name="SO 380 - přeložka vodovod..." sheetId="13" r:id="rId13"/>
    <sheet name="SO 410 - přípojka NN pro ČS1" sheetId="14" r:id="rId14"/>
    <sheet name="SO 420 - přenos dat" sheetId="15" r:id="rId15"/>
    <sheet name="SO 810 - náhradní výsadba..." sheetId="16" r:id="rId16"/>
    <sheet name="90 - OSTATNÍ NÁKLADY" sheetId="17" r:id="rId17"/>
  </sheets>
  <definedNames>
    <definedName name="_xlnm._FilterDatabase" localSheetId="16" hidden="1">'90 - OSTATNÍ NÁKLADY'!$C$116:$K$157</definedName>
    <definedName name="_xlnm._FilterDatabase" localSheetId="1" hidden="1">'SO 001 - kácení dřevin'!$C$121:$K$156</definedName>
    <definedName name="_xlnm._FilterDatabase" localSheetId="2" hidden="1">'SO 100.1 - komunikace a p...'!$C$136:$K$476</definedName>
    <definedName name="_xlnm._FilterDatabase" localSheetId="3" hidden="1">'SO 100.2 - chodníky a vje...'!$C$127:$K$204</definedName>
    <definedName name="_xlnm._FilterDatabase" localSheetId="4" hidden="1">'SO 310.1 - dešťová kanali...'!$C$133:$K$676</definedName>
    <definedName name="_xlnm._FilterDatabase" localSheetId="5" hidden="1">'SO 310.2 - vsakovací rýhy'!$C$136:$K$578</definedName>
    <definedName name="_xlnm._FilterDatabase" localSheetId="6" hidden="1">'SO 320 - dešťové kanaliza...'!$C$127:$K$777</definedName>
    <definedName name="_xlnm._FilterDatabase" localSheetId="7" hidden="1">'SO 330 - splašková kanali...'!$C$128:$K$558</definedName>
    <definedName name="_xlnm._FilterDatabase" localSheetId="8" hidden="1">'SO 340 - odbočky pro spla...'!$C$127:$K$360</definedName>
    <definedName name="_xlnm._FilterDatabase" localSheetId="9" hidden="1">'SO 350 - čerpací stanice ...'!$C$135:$K$351</definedName>
    <definedName name="_xlnm._FilterDatabase" localSheetId="10" hidden="1">'SO 360 - přeložka splaško...'!$C$129:$K$363</definedName>
    <definedName name="_xlnm._FilterDatabase" localSheetId="11" hidden="1">'SO 370 - přeložka vodovodu'!$C$128:$K$315</definedName>
    <definedName name="_xlnm._FilterDatabase" localSheetId="12" hidden="1">'SO 380 - přeložka vodovod...'!$C$131:$K$389</definedName>
    <definedName name="_xlnm._FilterDatabase" localSheetId="13" hidden="1">'SO 410 - přípojka NN pro ČS1'!$C$126:$K$166</definedName>
    <definedName name="_xlnm._FilterDatabase" localSheetId="14" hidden="1">'SO 420 - přenos dat'!$C$126:$K$237</definedName>
    <definedName name="_xlnm._FilterDatabase" localSheetId="15" hidden="1">'SO 810 - náhradní výsadba...'!$C$122:$K$288</definedName>
    <definedName name="_xlnm.Print_Titles" localSheetId="16">'90 - OSTATNÍ NÁKLADY'!$116:$116</definedName>
    <definedName name="_xlnm.Print_Titles" localSheetId="0">'Rekapitulace stavby'!$92:$92</definedName>
    <definedName name="_xlnm.Print_Titles" localSheetId="1">'SO 001 - kácení dřevin'!$121:$121</definedName>
    <definedName name="_xlnm.Print_Titles" localSheetId="2">'SO 100.1 - komunikace a p...'!$136:$136</definedName>
    <definedName name="_xlnm.Print_Titles" localSheetId="3">'SO 100.2 - chodníky a vje...'!$127:$127</definedName>
    <definedName name="_xlnm.Print_Titles" localSheetId="4">'SO 310.1 - dešťová kanali...'!$133:$133</definedName>
    <definedName name="_xlnm.Print_Titles" localSheetId="5">'SO 310.2 - vsakovací rýhy'!$136:$136</definedName>
    <definedName name="_xlnm.Print_Titles" localSheetId="6">'SO 320 - dešťové kanaliza...'!$127:$127</definedName>
    <definedName name="_xlnm.Print_Titles" localSheetId="7">'SO 330 - splašková kanali...'!$128:$128</definedName>
    <definedName name="_xlnm.Print_Titles" localSheetId="8">'SO 340 - odbočky pro spla...'!$127:$127</definedName>
    <definedName name="_xlnm.Print_Titles" localSheetId="9">'SO 350 - čerpací stanice ...'!$135:$135</definedName>
    <definedName name="_xlnm.Print_Titles" localSheetId="10">'SO 360 - přeložka splaško...'!$129:$129</definedName>
    <definedName name="_xlnm.Print_Titles" localSheetId="11">'SO 370 - přeložka vodovodu'!$128:$128</definedName>
    <definedName name="_xlnm.Print_Titles" localSheetId="12">'SO 380 - přeložka vodovod...'!$131:$131</definedName>
    <definedName name="_xlnm.Print_Titles" localSheetId="13">'SO 410 - přípojka NN pro ČS1'!$126:$126</definedName>
    <definedName name="_xlnm.Print_Titles" localSheetId="14">'SO 420 - přenos dat'!$126:$126</definedName>
    <definedName name="_xlnm.Print_Titles" localSheetId="15">'SO 810 - náhradní výsadba...'!$122:$122</definedName>
    <definedName name="_xlnm.Print_Area" localSheetId="16">'90 - OSTATNÍ NÁKLADY'!$C$4:$J$76,'90 - OSTATNÍ NÁKLADY'!$C$82:$J$98,'90 - OSTATNÍ NÁKLADY'!$C$104:$K$157</definedName>
    <definedName name="_xlnm.Print_Area" localSheetId="0">'Rekapitulace stavby'!$D$4:$AO$76,'Rekapitulace stavby'!$C$82:$AQ$117</definedName>
    <definedName name="_xlnm.Print_Area" localSheetId="1">'SO 001 - kácení dřevin'!$C$4:$J$76,'SO 001 - kácení dřevin'!$C$82:$J$101,'SO 001 - kácení dřevin'!$C$107:$K$156</definedName>
    <definedName name="_xlnm.Print_Area" localSheetId="2">'SO 100.1 - komunikace a p...'!$C$4:$J$76,'SO 100.1 - komunikace a p...'!$C$82:$J$116,'SO 100.1 - komunikace a p...'!$C$122:$K$476</definedName>
    <definedName name="_xlnm.Print_Area" localSheetId="3">'SO 100.2 - chodníky a vje...'!$C$4:$J$76,'SO 100.2 - chodníky a vje...'!$C$82:$J$107,'SO 100.2 - chodníky a vje...'!$C$113:$K$204</definedName>
    <definedName name="_xlnm.Print_Area" localSheetId="4">'SO 310.1 - dešťová kanali...'!$C$4:$J$76,'SO 310.1 - dešťová kanali...'!$C$82:$J$111,'SO 310.1 - dešťová kanali...'!$C$117:$K$676</definedName>
    <definedName name="_xlnm.Print_Area" localSheetId="5">'SO 310.2 - vsakovací rýhy'!$C$4:$J$76,'SO 310.2 - vsakovací rýhy'!$C$82:$J$114,'SO 310.2 - vsakovací rýhy'!$C$120:$K$578</definedName>
    <definedName name="_xlnm.Print_Area" localSheetId="6">'SO 320 - dešťové kanaliza...'!$C$4:$J$76,'SO 320 - dešťové kanaliza...'!$C$82:$J$107,'SO 320 - dešťové kanaliza...'!$C$113:$K$777</definedName>
    <definedName name="_xlnm.Print_Area" localSheetId="7">'SO 330 - splašková kanali...'!$C$4:$J$76,'SO 330 - splašková kanali...'!$C$82:$J$108,'SO 330 - splašková kanali...'!$C$114:$K$558</definedName>
    <definedName name="_xlnm.Print_Area" localSheetId="8">'SO 340 - odbočky pro spla...'!$C$4:$J$76,'SO 340 - odbočky pro spla...'!$C$82:$J$107,'SO 340 - odbočky pro spla...'!$C$113:$K$360</definedName>
    <definedName name="_xlnm.Print_Area" localSheetId="9">'SO 350 - čerpací stanice ...'!$C$4:$J$76,'SO 350 - čerpací stanice ...'!$C$82:$J$115,'SO 350 - čerpací stanice ...'!$C$121:$K$351</definedName>
    <definedName name="_xlnm.Print_Area" localSheetId="10">'SO 360 - přeložka splaško...'!$C$4:$J$76,'SO 360 - přeložka splaško...'!$C$82:$J$109,'SO 360 - přeložka splaško...'!$C$115:$K$363</definedName>
    <definedName name="_xlnm.Print_Area" localSheetId="11">'SO 370 - přeložka vodovodu'!$C$4:$J$76,'SO 370 - přeložka vodovodu'!$C$82:$J$108,'SO 370 - přeložka vodovodu'!$C$114:$K$315</definedName>
    <definedName name="_xlnm.Print_Area" localSheetId="12">'SO 380 - přeložka vodovod...'!$C$4:$J$76,'SO 380 - přeložka vodovod...'!$C$82:$J$111,'SO 380 - přeložka vodovod...'!$C$117:$K$389</definedName>
    <definedName name="_xlnm.Print_Area" localSheetId="13">'SO 410 - přípojka NN pro ČS1'!$C$4:$J$76,'SO 410 - přípojka NN pro ČS1'!$C$82:$J$106,'SO 410 - přípojka NN pro ČS1'!$C$112:$K$166</definedName>
    <definedName name="_xlnm.Print_Area" localSheetId="14">'SO 420 - přenos dat'!$C$4:$J$76,'SO 420 - přenos dat'!$C$82:$J$106,'SO 420 - přenos dat'!$C$112:$K$237</definedName>
    <definedName name="_xlnm.Print_Area" localSheetId="15">'SO 810 - náhradní výsadba...'!$C$4:$J$76,'SO 810 - náhradní výsadba...'!$C$82:$J$102,'SO 810 - náhradní výsadba...'!$C$108:$K$288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7" l="1"/>
  <c r="J36" i="17"/>
  <c r="AY116" i="1" s="1"/>
  <c r="J35" i="17"/>
  <c r="AX116" i="1" s="1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J114" i="17"/>
  <c r="J113" i="17"/>
  <c r="F113" i="17"/>
  <c r="F111" i="17"/>
  <c r="E109" i="17"/>
  <c r="J92" i="17"/>
  <c r="J91" i="17"/>
  <c r="F91" i="17"/>
  <c r="F89" i="17"/>
  <c r="E87" i="17"/>
  <c r="J18" i="17"/>
  <c r="E18" i="17"/>
  <c r="F92" i="17"/>
  <c r="J17" i="17"/>
  <c r="J12" i="17"/>
  <c r="J89" i="17"/>
  <c r="E7" i="17"/>
  <c r="E85" i="17" s="1"/>
  <c r="J39" i="16"/>
  <c r="J38" i="16"/>
  <c r="AY115" i="1"/>
  <c r="J37" i="16"/>
  <c r="AX115" i="1" s="1"/>
  <c r="BI288" i="16"/>
  <c r="BH288" i="16"/>
  <c r="BG288" i="16"/>
  <c r="BF288" i="16"/>
  <c r="T288" i="16"/>
  <c r="T287" i="16"/>
  <c r="R288" i="16"/>
  <c r="R287" i="16" s="1"/>
  <c r="P288" i="16"/>
  <c r="P287" i="16"/>
  <c r="BI281" i="16"/>
  <c r="BH281" i="16"/>
  <c r="BG281" i="16"/>
  <c r="BF281" i="16"/>
  <c r="T281" i="16"/>
  <c r="R281" i="16"/>
  <c r="P281" i="16"/>
  <c r="BI280" i="16"/>
  <c r="BH280" i="16"/>
  <c r="BG280" i="16"/>
  <c r="BF280" i="16"/>
  <c r="T280" i="16"/>
  <c r="R280" i="16"/>
  <c r="P280" i="16"/>
  <c r="BI274" i="16"/>
  <c r="BH274" i="16"/>
  <c r="BG274" i="16"/>
  <c r="BF274" i="16"/>
  <c r="T274" i="16"/>
  <c r="R274" i="16"/>
  <c r="P274" i="16"/>
  <c r="BI273" i="16"/>
  <c r="BH273" i="16"/>
  <c r="BG273" i="16"/>
  <c r="BF273" i="16"/>
  <c r="T273" i="16"/>
  <c r="R273" i="16"/>
  <c r="P273" i="16"/>
  <c r="BI272" i="16"/>
  <c r="BH272" i="16"/>
  <c r="BG272" i="16"/>
  <c r="BF272" i="16"/>
  <c r="T272" i="16"/>
  <c r="R272" i="16"/>
  <c r="P272" i="16"/>
  <c r="BI270" i="16"/>
  <c r="BH270" i="16"/>
  <c r="BG270" i="16"/>
  <c r="BF270" i="16"/>
  <c r="T270" i="16"/>
  <c r="R270" i="16"/>
  <c r="P270" i="16"/>
  <c r="BI269" i="16"/>
  <c r="BH269" i="16"/>
  <c r="BG269" i="16"/>
  <c r="BF269" i="16"/>
  <c r="T269" i="16"/>
  <c r="R269" i="16"/>
  <c r="P269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4" i="16"/>
  <c r="BH264" i="16"/>
  <c r="BG264" i="16"/>
  <c r="BF264" i="16"/>
  <c r="T264" i="16"/>
  <c r="R264" i="16"/>
  <c r="P264" i="16"/>
  <c r="BI263" i="16"/>
  <c r="BH263" i="16"/>
  <c r="BG263" i="16"/>
  <c r="BF263" i="16"/>
  <c r="T263" i="16"/>
  <c r="R263" i="16"/>
  <c r="P263" i="16"/>
  <c r="BI262" i="16"/>
  <c r="BH262" i="16"/>
  <c r="BG262" i="16"/>
  <c r="BF262" i="16"/>
  <c r="T262" i="16"/>
  <c r="R262" i="16"/>
  <c r="P262" i="16"/>
  <c r="BI261" i="16"/>
  <c r="BH261" i="16"/>
  <c r="BG261" i="16"/>
  <c r="BF261" i="16"/>
  <c r="T261" i="16"/>
  <c r="R261" i="16"/>
  <c r="P261" i="16"/>
  <c r="BI260" i="16"/>
  <c r="BH260" i="16"/>
  <c r="BG260" i="16"/>
  <c r="BF260" i="16"/>
  <c r="T260" i="16"/>
  <c r="R260" i="16"/>
  <c r="P260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7" i="16"/>
  <c r="BH257" i="16"/>
  <c r="BG257" i="16"/>
  <c r="BF257" i="16"/>
  <c r="T257" i="16"/>
  <c r="R257" i="16"/>
  <c r="P257" i="16"/>
  <c r="BI256" i="16"/>
  <c r="BH256" i="16"/>
  <c r="BG256" i="16"/>
  <c r="BF256" i="16"/>
  <c r="T256" i="16"/>
  <c r="R256" i="16"/>
  <c r="P256" i="16"/>
  <c r="BI253" i="16"/>
  <c r="BH253" i="16"/>
  <c r="BG253" i="16"/>
  <c r="BF253" i="16"/>
  <c r="T253" i="16"/>
  <c r="R253" i="16"/>
  <c r="P253" i="16"/>
  <c r="BI251" i="16"/>
  <c r="BH251" i="16"/>
  <c r="BG251" i="16"/>
  <c r="BF251" i="16"/>
  <c r="T251" i="16"/>
  <c r="R251" i="16"/>
  <c r="P251" i="16"/>
  <c r="BI248" i="16"/>
  <c r="BH248" i="16"/>
  <c r="BG248" i="16"/>
  <c r="BF248" i="16"/>
  <c r="T248" i="16"/>
  <c r="R248" i="16"/>
  <c r="P248" i="16"/>
  <c r="BI245" i="16"/>
  <c r="BH245" i="16"/>
  <c r="BG245" i="16"/>
  <c r="BF245" i="16"/>
  <c r="T245" i="16"/>
  <c r="R245" i="16"/>
  <c r="P245" i="16"/>
  <c r="BI242" i="16"/>
  <c r="BH242" i="16"/>
  <c r="BG242" i="16"/>
  <c r="BF242" i="16"/>
  <c r="T242" i="16"/>
  <c r="R242" i="16"/>
  <c r="P242" i="16"/>
  <c r="BI240" i="16"/>
  <c r="BH240" i="16"/>
  <c r="BG240" i="16"/>
  <c r="BF240" i="16"/>
  <c r="T240" i="16"/>
  <c r="R240" i="16"/>
  <c r="P240" i="16"/>
  <c r="BI239" i="16"/>
  <c r="BH239" i="16"/>
  <c r="BG239" i="16"/>
  <c r="BF239" i="16"/>
  <c r="T239" i="16"/>
  <c r="R239" i="16"/>
  <c r="P239" i="16"/>
  <c r="BI236" i="16"/>
  <c r="BH236" i="16"/>
  <c r="BG236" i="16"/>
  <c r="BF236" i="16"/>
  <c r="T236" i="16"/>
  <c r="R236" i="16"/>
  <c r="P236" i="16"/>
  <c r="BI233" i="16"/>
  <c r="BH233" i="16"/>
  <c r="BG233" i="16"/>
  <c r="BF233" i="16"/>
  <c r="T233" i="16"/>
  <c r="R233" i="16"/>
  <c r="P233" i="16"/>
  <c r="BI231" i="16"/>
  <c r="BH231" i="16"/>
  <c r="BG231" i="16"/>
  <c r="BF231" i="16"/>
  <c r="T231" i="16"/>
  <c r="R231" i="16"/>
  <c r="P231" i="16"/>
  <c r="BI227" i="16"/>
  <c r="BH227" i="16"/>
  <c r="BG227" i="16"/>
  <c r="BF227" i="16"/>
  <c r="T227" i="16"/>
  <c r="R227" i="16"/>
  <c r="P227" i="16"/>
  <c r="BI226" i="16"/>
  <c r="BH226" i="16"/>
  <c r="BG226" i="16"/>
  <c r="BF226" i="16"/>
  <c r="T226" i="16"/>
  <c r="R226" i="16"/>
  <c r="P226" i="16"/>
  <c r="BI223" i="16"/>
  <c r="BH223" i="16"/>
  <c r="BG223" i="16"/>
  <c r="BF223" i="16"/>
  <c r="T223" i="16"/>
  <c r="R223" i="16"/>
  <c r="P223" i="16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18" i="16"/>
  <c r="BH218" i="16"/>
  <c r="BG218" i="16"/>
  <c r="BF218" i="16"/>
  <c r="T218" i="16"/>
  <c r="R218" i="16"/>
  <c r="P218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10" i="16"/>
  <c r="BH210" i="16"/>
  <c r="BG210" i="16"/>
  <c r="BF210" i="16"/>
  <c r="T210" i="16"/>
  <c r="R210" i="16"/>
  <c r="P210" i="16"/>
  <c r="BI208" i="16"/>
  <c r="BH208" i="16"/>
  <c r="BG208" i="16"/>
  <c r="BF208" i="16"/>
  <c r="T208" i="16"/>
  <c r="R208" i="16"/>
  <c r="P208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193" i="16"/>
  <c r="BH193" i="16"/>
  <c r="BG193" i="16"/>
  <c r="BF193" i="16"/>
  <c r="T193" i="16"/>
  <c r="R193" i="16"/>
  <c r="P193" i="16"/>
  <c r="BI179" i="16"/>
  <c r="BH179" i="16"/>
  <c r="BG179" i="16"/>
  <c r="BF179" i="16"/>
  <c r="T179" i="16"/>
  <c r="R179" i="16"/>
  <c r="P179" i="16"/>
  <c r="BI168" i="16"/>
  <c r="BH168" i="16"/>
  <c r="BG168" i="16"/>
  <c r="BF168" i="16"/>
  <c r="T168" i="16"/>
  <c r="R168" i="16"/>
  <c r="P168" i="16"/>
  <c r="BI157" i="16"/>
  <c r="BH157" i="16"/>
  <c r="BG157" i="16"/>
  <c r="BF157" i="16"/>
  <c r="T157" i="16"/>
  <c r="R157" i="16"/>
  <c r="P157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25" i="16"/>
  <c r="BH125" i="16"/>
  <c r="BG125" i="16"/>
  <c r="BF125" i="16"/>
  <c r="T125" i="16"/>
  <c r="R125" i="16"/>
  <c r="P125" i="16"/>
  <c r="J119" i="16"/>
  <c r="F119" i="16"/>
  <c r="F117" i="16"/>
  <c r="E115" i="16"/>
  <c r="J93" i="16"/>
  <c r="F93" i="16"/>
  <c r="F91" i="16"/>
  <c r="E89" i="16"/>
  <c r="J26" i="16"/>
  <c r="E26" i="16"/>
  <c r="J120" i="16"/>
  <c r="J25" i="16"/>
  <c r="J20" i="16"/>
  <c r="E20" i="16"/>
  <c r="F120" i="16"/>
  <c r="J19" i="16"/>
  <c r="J14" i="16"/>
  <c r="J91" i="16"/>
  <c r="E7" i="16"/>
  <c r="E111" i="16" s="1"/>
  <c r="J39" i="15"/>
  <c r="J38" i="15"/>
  <c r="AY113" i="1"/>
  <c r="J37" i="15"/>
  <c r="AX113" i="1" s="1"/>
  <c r="BI237" i="15"/>
  <c r="BH237" i="15"/>
  <c r="BG237" i="15"/>
  <c r="BF237" i="15"/>
  <c r="T237" i="15"/>
  <c r="R237" i="15"/>
  <c r="P237" i="15"/>
  <c r="BI236" i="15"/>
  <c r="BH236" i="15"/>
  <c r="BG236" i="15"/>
  <c r="BF236" i="15"/>
  <c r="T236" i="15"/>
  <c r="R236" i="15"/>
  <c r="P236" i="15"/>
  <c r="BI235" i="15"/>
  <c r="BH235" i="15"/>
  <c r="BG235" i="15"/>
  <c r="BF235" i="15"/>
  <c r="T235" i="15"/>
  <c r="R235" i="15"/>
  <c r="P235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1" i="15"/>
  <c r="BH231" i="15"/>
  <c r="BG231" i="15"/>
  <c r="BF231" i="15"/>
  <c r="T231" i="15"/>
  <c r="R231" i="15"/>
  <c r="P231" i="15"/>
  <c r="BI230" i="15"/>
  <c r="BH230" i="15"/>
  <c r="BG230" i="15"/>
  <c r="BF230" i="15"/>
  <c r="T230" i="15"/>
  <c r="R230" i="15"/>
  <c r="P230" i="15"/>
  <c r="BI229" i="15"/>
  <c r="BH229" i="15"/>
  <c r="BG229" i="15"/>
  <c r="BF229" i="15"/>
  <c r="T229" i="15"/>
  <c r="R229" i="15"/>
  <c r="P229" i="15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5" i="15"/>
  <c r="BH225" i="15"/>
  <c r="BG225" i="15"/>
  <c r="BF225" i="15"/>
  <c r="T225" i="15"/>
  <c r="R225" i="15"/>
  <c r="P225" i="15"/>
  <c r="BI224" i="15"/>
  <c r="BH224" i="15"/>
  <c r="BG224" i="15"/>
  <c r="BF224" i="15"/>
  <c r="T224" i="15"/>
  <c r="R224" i="15"/>
  <c r="P224" i="15"/>
  <c r="BI223" i="15"/>
  <c r="BH223" i="15"/>
  <c r="BG223" i="15"/>
  <c r="BF223" i="15"/>
  <c r="T223" i="15"/>
  <c r="R223" i="15"/>
  <c r="P223" i="15"/>
  <c r="BI222" i="15"/>
  <c r="BH222" i="15"/>
  <c r="BG222" i="15"/>
  <c r="BF222" i="15"/>
  <c r="T222" i="15"/>
  <c r="R222" i="15"/>
  <c r="P222" i="15"/>
  <c r="BI221" i="15"/>
  <c r="BH221" i="15"/>
  <c r="BG221" i="15"/>
  <c r="BF221" i="15"/>
  <c r="T221" i="15"/>
  <c r="R221" i="15"/>
  <c r="P221" i="15"/>
  <c r="BI220" i="15"/>
  <c r="BH220" i="15"/>
  <c r="BG220" i="15"/>
  <c r="BF220" i="15"/>
  <c r="T220" i="15"/>
  <c r="R220" i="15"/>
  <c r="P220" i="15"/>
  <c r="BI219" i="15"/>
  <c r="BH219" i="15"/>
  <c r="BG219" i="15"/>
  <c r="BF219" i="15"/>
  <c r="T219" i="15"/>
  <c r="R219" i="15"/>
  <c r="P219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5" i="15"/>
  <c r="BH215" i="15"/>
  <c r="BG215" i="15"/>
  <c r="BF215" i="15"/>
  <c r="T215" i="15"/>
  <c r="R215" i="15"/>
  <c r="P215" i="15"/>
  <c r="BI214" i="15"/>
  <c r="BH214" i="15"/>
  <c r="BG214" i="15"/>
  <c r="BF214" i="15"/>
  <c r="T214" i="15"/>
  <c r="R214" i="15"/>
  <c r="P214" i="15"/>
  <c r="BI213" i="15"/>
  <c r="BH213" i="15"/>
  <c r="BG213" i="15"/>
  <c r="BF213" i="15"/>
  <c r="T213" i="15"/>
  <c r="R213" i="15"/>
  <c r="P213" i="15"/>
  <c r="BI212" i="15"/>
  <c r="BH212" i="15"/>
  <c r="BG212" i="15"/>
  <c r="BF212" i="15"/>
  <c r="T212" i="15"/>
  <c r="R212" i="15"/>
  <c r="P212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9" i="15"/>
  <c r="BH209" i="15"/>
  <c r="BG209" i="15"/>
  <c r="BF209" i="15"/>
  <c r="T209" i="15"/>
  <c r="R209" i="15"/>
  <c r="P209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J123" i="15"/>
  <c r="F123" i="15"/>
  <c r="F121" i="15"/>
  <c r="E119" i="15"/>
  <c r="J93" i="15"/>
  <c r="F93" i="15"/>
  <c r="F91" i="15"/>
  <c r="E89" i="15"/>
  <c r="J26" i="15"/>
  <c r="E26" i="15"/>
  <c r="J94" i="15" s="1"/>
  <c r="J25" i="15"/>
  <c r="J20" i="15"/>
  <c r="E20" i="15"/>
  <c r="F124" i="15" s="1"/>
  <c r="J19" i="15"/>
  <c r="J14" i="15"/>
  <c r="J121" i="15" s="1"/>
  <c r="E7" i="15"/>
  <c r="E115" i="15"/>
  <c r="J39" i="14"/>
  <c r="J38" i="14"/>
  <c r="AY112" i="1" s="1"/>
  <c r="J37" i="14"/>
  <c r="AX112" i="1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J123" i="14"/>
  <c r="F123" i="14"/>
  <c r="F121" i="14"/>
  <c r="E119" i="14"/>
  <c r="J93" i="14"/>
  <c r="F93" i="14"/>
  <c r="F91" i="14"/>
  <c r="E89" i="14"/>
  <c r="J26" i="14"/>
  <c r="E26" i="14"/>
  <c r="J124" i="14" s="1"/>
  <c r="J25" i="14"/>
  <c r="J20" i="14"/>
  <c r="E20" i="14"/>
  <c r="F124" i="14" s="1"/>
  <c r="J19" i="14"/>
  <c r="J14" i="14"/>
  <c r="J121" i="14" s="1"/>
  <c r="E7" i="14"/>
  <c r="E115" i="14"/>
  <c r="J39" i="13"/>
  <c r="J38" i="13"/>
  <c r="AY110" i="1" s="1"/>
  <c r="J37" i="13"/>
  <c r="AX110" i="1" s="1"/>
  <c r="BI387" i="13"/>
  <c r="BH387" i="13"/>
  <c r="BG387" i="13"/>
  <c r="BF387" i="13"/>
  <c r="T387" i="13"/>
  <c r="R387" i="13"/>
  <c r="P387" i="13"/>
  <c r="BI382" i="13"/>
  <c r="BH382" i="13"/>
  <c r="BG382" i="13"/>
  <c r="BF382" i="13"/>
  <c r="T382" i="13"/>
  <c r="R382" i="13"/>
  <c r="P382" i="13"/>
  <c r="BI379" i="13"/>
  <c r="BH379" i="13"/>
  <c r="BG379" i="13"/>
  <c r="BF379" i="13"/>
  <c r="T379" i="13"/>
  <c r="R379" i="13"/>
  <c r="P379" i="13"/>
  <c r="BI378" i="13"/>
  <c r="BH378" i="13"/>
  <c r="BG378" i="13"/>
  <c r="BF378" i="13"/>
  <c r="T378" i="13"/>
  <c r="R378" i="13"/>
  <c r="P378" i="13"/>
  <c r="BI377" i="13"/>
  <c r="BH377" i="13"/>
  <c r="BG377" i="13"/>
  <c r="BF377" i="13"/>
  <c r="T377" i="13"/>
  <c r="R377" i="13"/>
  <c r="P377" i="13"/>
  <c r="BI376" i="13"/>
  <c r="BH376" i="13"/>
  <c r="BG376" i="13"/>
  <c r="BF376" i="13"/>
  <c r="T376" i="13"/>
  <c r="R376" i="13"/>
  <c r="P376" i="13"/>
  <c r="BI375" i="13"/>
  <c r="BH375" i="13"/>
  <c r="BG375" i="13"/>
  <c r="BF375" i="13"/>
  <c r="T375" i="13"/>
  <c r="R375" i="13"/>
  <c r="P375" i="13"/>
  <c r="BI374" i="13"/>
  <c r="BH374" i="13"/>
  <c r="BG374" i="13"/>
  <c r="BF374" i="13"/>
  <c r="T374" i="13"/>
  <c r="R374" i="13"/>
  <c r="P374" i="13"/>
  <c r="BI373" i="13"/>
  <c r="BH373" i="13"/>
  <c r="BG373" i="13"/>
  <c r="BF373" i="13"/>
  <c r="T373" i="13"/>
  <c r="R373" i="13"/>
  <c r="P373" i="13"/>
  <c r="BI370" i="13"/>
  <c r="BH370" i="13"/>
  <c r="BG370" i="13"/>
  <c r="BF370" i="13"/>
  <c r="T370" i="13"/>
  <c r="T369" i="13" s="1"/>
  <c r="R370" i="13"/>
  <c r="R369" i="13"/>
  <c r="P370" i="13"/>
  <c r="P369" i="13" s="1"/>
  <c r="BI368" i="13"/>
  <c r="BH368" i="13"/>
  <c r="BG368" i="13"/>
  <c r="BF368" i="13"/>
  <c r="T368" i="13"/>
  <c r="T367" i="13"/>
  <c r="R368" i="13"/>
  <c r="R367" i="13" s="1"/>
  <c r="P368" i="13"/>
  <c r="P367" i="13"/>
  <c r="BI366" i="13"/>
  <c r="BH366" i="13"/>
  <c r="BG366" i="13"/>
  <c r="BF366" i="13"/>
  <c r="T366" i="13"/>
  <c r="R366" i="13"/>
  <c r="P366" i="13"/>
  <c r="BI364" i="13"/>
  <c r="BH364" i="13"/>
  <c r="BG364" i="13"/>
  <c r="BF364" i="13"/>
  <c r="T364" i="13"/>
  <c r="R364" i="13"/>
  <c r="P364" i="13"/>
  <c r="BI363" i="13"/>
  <c r="BH363" i="13"/>
  <c r="BG363" i="13"/>
  <c r="BF363" i="13"/>
  <c r="T363" i="13"/>
  <c r="R363" i="13"/>
  <c r="P363" i="13"/>
  <c r="BI362" i="13"/>
  <c r="BH362" i="13"/>
  <c r="BG362" i="13"/>
  <c r="BF362" i="13"/>
  <c r="T362" i="13"/>
  <c r="R362" i="13"/>
  <c r="P362" i="13"/>
  <c r="BI360" i="13"/>
  <c r="BH360" i="13"/>
  <c r="BG360" i="13"/>
  <c r="BF360" i="13"/>
  <c r="T360" i="13"/>
  <c r="R360" i="13"/>
  <c r="P360" i="13"/>
  <c r="BI359" i="13"/>
  <c r="BH359" i="13"/>
  <c r="BG359" i="13"/>
  <c r="BF359" i="13"/>
  <c r="T359" i="13"/>
  <c r="R359" i="13"/>
  <c r="P359" i="13"/>
  <c r="BI354" i="13"/>
  <c r="BH354" i="13"/>
  <c r="BG354" i="13"/>
  <c r="BF354" i="13"/>
  <c r="T354" i="13"/>
  <c r="R354" i="13"/>
  <c r="P354" i="13"/>
  <c r="BI349" i="13"/>
  <c r="BH349" i="13"/>
  <c r="BG349" i="13"/>
  <c r="BF349" i="13"/>
  <c r="T349" i="13"/>
  <c r="R349" i="13"/>
  <c r="P349" i="13"/>
  <c r="BI347" i="13"/>
  <c r="BH347" i="13"/>
  <c r="BG347" i="13"/>
  <c r="BF347" i="13"/>
  <c r="T347" i="13"/>
  <c r="R347" i="13"/>
  <c r="P347" i="13"/>
  <c r="BI346" i="13"/>
  <c r="BH346" i="13"/>
  <c r="BG346" i="13"/>
  <c r="BF346" i="13"/>
  <c r="T346" i="13"/>
  <c r="R346" i="13"/>
  <c r="P346" i="13"/>
  <c r="BI345" i="13"/>
  <c r="BH345" i="13"/>
  <c r="BG345" i="13"/>
  <c r="BF345" i="13"/>
  <c r="T345" i="13"/>
  <c r="R345" i="13"/>
  <c r="P345" i="13"/>
  <c r="BI344" i="13"/>
  <c r="BH344" i="13"/>
  <c r="BG344" i="13"/>
  <c r="BF344" i="13"/>
  <c r="T344" i="13"/>
  <c r="R344" i="13"/>
  <c r="P344" i="13"/>
  <c r="BI343" i="13"/>
  <c r="BH343" i="13"/>
  <c r="BG343" i="13"/>
  <c r="BF343" i="13"/>
  <c r="T343" i="13"/>
  <c r="R343" i="13"/>
  <c r="P343" i="13"/>
  <c r="BI342" i="13"/>
  <c r="BH342" i="13"/>
  <c r="BG342" i="13"/>
  <c r="BF342" i="13"/>
  <c r="T342" i="13"/>
  <c r="R342" i="13"/>
  <c r="P342" i="13"/>
  <c r="BI341" i="13"/>
  <c r="BH341" i="13"/>
  <c r="BG341" i="13"/>
  <c r="BF341" i="13"/>
  <c r="T341" i="13"/>
  <c r="R341" i="13"/>
  <c r="P341" i="13"/>
  <c r="BI340" i="13"/>
  <c r="BH340" i="13"/>
  <c r="BG340" i="13"/>
  <c r="BF340" i="13"/>
  <c r="T340" i="13"/>
  <c r="R340" i="13"/>
  <c r="P340" i="13"/>
  <c r="BI338" i="13"/>
  <c r="BH338" i="13"/>
  <c r="BG338" i="13"/>
  <c r="BF338" i="13"/>
  <c r="T338" i="13"/>
  <c r="R338" i="13"/>
  <c r="P338" i="13"/>
  <c r="BI335" i="13"/>
  <c r="BH335" i="13"/>
  <c r="BG335" i="13"/>
  <c r="BF335" i="13"/>
  <c r="T335" i="13"/>
  <c r="R335" i="13"/>
  <c r="P335" i="13"/>
  <c r="BI333" i="13"/>
  <c r="BH333" i="13"/>
  <c r="BG333" i="13"/>
  <c r="BF333" i="13"/>
  <c r="T333" i="13"/>
  <c r="R333" i="13"/>
  <c r="P333" i="13"/>
  <c r="BI331" i="13"/>
  <c r="BH331" i="13"/>
  <c r="BG331" i="13"/>
  <c r="BF331" i="13"/>
  <c r="T331" i="13"/>
  <c r="R331" i="13"/>
  <c r="P331" i="13"/>
  <c r="BI329" i="13"/>
  <c r="BH329" i="13"/>
  <c r="BG329" i="13"/>
  <c r="BF329" i="13"/>
  <c r="T329" i="13"/>
  <c r="R329" i="13"/>
  <c r="P329" i="13"/>
  <c r="BI327" i="13"/>
  <c r="BH327" i="13"/>
  <c r="BG327" i="13"/>
  <c r="BF327" i="13"/>
  <c r="T327" i="13"/>
  <c r="R327" i="13"/>
  <c r="P327" i="13"/>
  <c r="BI326" i="13"/>
  <c r="BH326" i="13"/>
  <c r="BG326" i="13"/>
  <c r="BF326" i="13"/>
  <c r="T326" i="13"/>
  <c r="R326" i="13"/>
  <c r="P326" i="13"/>
  <c r="BI322" i="13"/>
  <c r="BH322" i="13"/>
  <c r="BG322" i="13"/>
  <c r="BF322" i="13"/>
  <c r="T322" i="13"/>
  <c r="R322" i="13"/>
  <c r="P322" i="13"/>
  <c r="BI319" i="13"/>
  <c r="BH319" i="13"/>
  <c r="BG319" i="13"/>
  <c r="BF319" i="13"/>
  <c r="T319" i="13"/>
  <c r="R319" i="13"/>
  <c r="P319" i="13"/>
  <c r="BI317" i="13"/>
  <c r="BH317" i="13"/>
  <c r="BG317" i="13"/>
  <c r="BF317" i="13"/>
  <c r="T317" i="13"/>
  <c r="R317" i="13"/>
  <c r="P317" i="13"/>
  <c r="BI315" i="13"/>
  <c r="BH315" i="13"/>
  <c r="BG315" i="13"/>
  <c r="BF315" i="13"/>
  <c r="T315" i="13"/>
  <c r="R315" i="13"/>
  <c r="P315" i="13"/>
  <c r="BI313" i="13"/>
  <c r="BH313" i="13"/>
  <c r="BG313" i="13"/>
  <c r="BF313" i="13"/>
  <c r="T313" i="13"/>
  <c r="R313" i="13"/>
  <c r="P313" i="13"/>
  <c r="BI310" i="13"/>
  <c r="BH310" i="13"/>
  <c r="BG310" i="13"/>
  <c r="BF310" i="13"/>
  <c r="T310" i="13"/>
  <c r="R310" i="13"/>
  <c r="P310" i="13"/>
  <c r="BI309" i="13"/>
  <c r="BH309" i="13"/>
  <c r="BG309" i="13"/>
  <c r="BF309" i="13"/>
  <c r="T309" i="13"/>
  <c r="R309" i="13"/>
  <c r="P309" i="13"/>
  <c r="BI304" i="13"/>
  <c r="BH304" i="13"/>
  <c r="BG304" i="13"/>
  <c r="BF304" i="13"/>
  <c r="T304" i="13"/>
  <c r="R304" i="13"/>
  <c r="P304" i="13"/>
  <c r="BI300" i="13"/>
  <c r="BH300" i="13"/>
  <c r="BG300" i="13"/>
  <c r="BF300" i="13"/>
  <c r="T300" i="13"/>
  <c r="R300" i="13"/>
  <c r="P300" i="13"/>
  <c r="BI298" i="13"/>
  <c r="BH298" i="13"/>
  <c r="BG298" i="13"/>
  <c r="BF298" i="13"/>
  <c r="T298" i="13"/>
  <c r="R298" i="13"/>
  <c r="P298" i="13"/>
  <c r="BI296" i="13"/>
  <c r="BH296" i="13"/>
  <c r="BG296" i="13"/>
  <c r="BF296" i="13"/>
  <c r="T296" i="13"/>
  <c r="R296" i="13"/>
  <c r="P296" i="13"/>
  <c r="BI292" i="13"/>
  <c r="BH292" i="13"/>
  <c r="BG292" i="13"/>
  <c r="BF292" i="13"/>
  <c r="T292" i="13"/>
  <c r="R292" i="13"/>
  <c r="P292" i="13"/>
  <c r="BI289" i="13"/>
  <c r="BH289" i="13"/>
  <c r="BG289" i="13"/>
  <c r="BF289" i="13"/>
  <c r="T289" i="13"/>
  <c r="R289" i="13"/>
  <c r="P289" i="13"/>
  <c r="BI286" i="13"/>
  <c r="BH286" i="13"/>
  <c r="BG286" i="13"/>
  <c r="BF286" i="13"/>
  <c r="T286" i="13"/>
  <c r="R286" i="13"/>
  <c r="P286" i="13"/>
  <c r="BI283" i="13"/>
  <c r="BH283" i="13"/>
  <c r="BG283" i="13"/>
  <c r="BF283" i="13"/>
  <c r="T283" i="13"/>
  <c r="R283" i="13"/>
  <c r="P283" i="13"/>
  <c r="BI282" i="13"/>
  <c r="BH282" i="13"/>
  <c r="BG282" i="13"/>
  <c r="BF282" i="13"/>
  <c r="T282" i="13"/>
  <c r="R282" i="13"/>
  <c r="P282" i="13"/>
  <c r="BI280" i="13"/>
  <c r="BH280" i="13"/>
  <c r="BG280" i="13"/>
  <c r="BF280" i="13"/>
  <c r="T280" i="13"/>
  <c r="R280" i="13"/>
  <c r="P280" i="13"/>
  <c r="BI278" i="13"/>
  <c r="BH278" i="13"/>
  <c r="BG278" i="13"/>
  <c r="BF278" i="13"/>
  <c r="T278" i="13"/>
  <c r="R278" i="13"/>
  <c r="P278" i="13"/>
  <c r="BI275" i="13"/>
  <c r="BH275" i="13"/>
  <c r="BG275" i="13"/>
  <c r="BF275" i="13"/>
  <c r="T275" i="13"/>
  <c r="R275" i="13"/>
  <c r="P275" i="13"/>
  <c r="BI274" i="13"/>
  <c r="BH274" i="13"/>
  <c r="BG274" i="13"/>
  <c r="BF274" i="13"/>
  <c r="T274" i="13"/>
  <c r="R274" i="13"/>
  <c r="P274" i="13"/>
  <c r="BI272" i="13"/>
  <c r="BH272" i="13"/>
  <c r="BG272" i="13"/>
  <c r="BF272" i="13"/>
  <c r="T272" i="13"/>
  <c r="R272" i="13"/>
  <c r="P272" i="13"/>
  <c r="BI270" i="13"/>
  <c r="BH270" i="13"/>
  <c r="BG270" i="13"/>
  <c r="BF270" i="13"/>
  <c r="T270" i="13"/>
  <c r="R270" i="13"/>
  <c r="P270" i="13"/>
  <c r="BI258" i="13"/>
  <c r="BH258" i="13"/>
  <c r="BG258" i="13"/>
  <c r="BF258" i="13"/>
  <c r="T258" i="13"/>
  <c r="R258" i="13"/>
  <c r="P258" i="13"/>
  <c r="BI256" i="13"/>
  <c r="BH256" i="13"/>
  <c r="BG256" i="13"/>
  <c r="BF256" i="13"/>
  <c r="T256" i="13"/>
  <c r="R256" i="13"/>
  <c r="P256" i="13"/>
  <c r="BI254" i="13"/>
  <c r="BH254" i="13"/>
  <c r="BG254" i="13"/>
  <c r="BF254" i="13"/>
  <c r="T254" i="13"/>
  <c r="R254" i="13"/>
  <c r="P254" i="13"/>
  <c r="BI252" i="13"/>
  <c r="BH252" i="13"/>
  <c r="BG252" i="13"/>
  <c r="BF252" i="13"/>
  <c r="T252" i="13"/>
  <c r="R252" i="13"/>
  <c r="P252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35" i="13"/>
  <c r="BH235" i="13"/>
  <c r="BG235" i="13"/>
  <c r="BF235" i="13"/>
  <c r="T235" i="13"/>
  <c r="R235" i="13"/>
  <c r="P235" i="13"/>
  <c r="BI233" i="13"/>
  <c r="BH233" i="13"/>
  <c r="BG233" i="13"/>
  <c r="BF233" i="13"/>
  <c r="T233" i="13"/>
  <c r="R233" i="13"/>
  <c r="P233" i="13"/>
  <c r="BI207" i="13"/>
  <c r="BH207" i="13"/>
  <c r="BG207" i="13"/>
  <c r="BF207" i="13"/>
  <c r="T207" i="13"/>
  <c r="R207" i="13"/>
  <c r="P207" i="13"/>
  <c r="BI204" i="13"/>
  <c r="BH204" i="13"/>
  <c r="BG204" i="13"/>
  <c r="BF204" i="13"/>
  <c r="T204" i="13"/>
  <c r="R204" i="13"/>
  <c r="P204" i="13"/>
  <c r="BI201" i="13"/>
  <c r="BH201" i="13"/>
  <c r="BG201" i="13"/>
  <c r="BF201" i="13"/>
  <c r="T201" i="13"/>
  <c r="R201" i="13"/>
  <c r="P201" i="13"/>
  <c r="BI195" i="13"/>
  <c r="BH195" i="13"/>
  <c r="BG195" i="13"/>
  <c r="BF195" i="13"/>
  <c r="T195" i="13"/>
  <c r="R195" i="13"/>
  <c r="P195" i="13"/>
  <c r="BI190" i="13"/>
  <c r="BH190" i="13"/>
  <c r="BG190" i="13"/>
  <c r="BF190" i="13"/>
  <c r="T190" i="13"/>
  <c r="R190" i="13"/>
  <c r="P190" i="13"/>
  <c r="BI187" i="13"/>
  <c r="BH187" i="13"/>
  <c r="BG187" i="13"/>
  <c r="BF187" i="13"/>
  <c r="T187" i="13"/>
  <c r="R187" i="13"/>
  <c r="P187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79" i="13"/>
  <c r="BH179" i="13"/>
  <c r="BG179" i="13"/>
  <c r="BF179" i="13"/>
  <c r="T179" i="13"/>
  <c r="R179" i="13"/>
  <c r="P179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5" i="13"/>
  <c r="BH135" i="13"/>
  <c r="BG135" i="13"/>
  <c r="BF135" i="13"/>
  <c r="T135" i="13"/>
  <c r="R135" i="13"/>
  <c r="P135" i="13"/>
  <c r="J129" i="13"/>
  <c r="J128" i="13"/>
  <c r="F128" i="13"/>
  <c r="F126" i="13"/>
  <c r="E124" i="13"/>
  <c r="J94" i="13"/>
  <c r="J93" i="13"/>
  <c r="F93" i="13"/>
  <c r="F91" i="13"/>
  <c r="E89" i="13"/>
  <c r="J20" i="13"/>
  <c r="E20" i="13"/>
  <c r="F129" i="13" s="1"/>
  <c r="J19" i="13"/>
  <c r="J14" i="13"/>
  <c r="J126" i="13"/>
  <c r="E7" i="13"/>
  <c r="E120" i="13" s="1"/>
  <c r="J39" i="12"/>
  <c r="J38" i="12"/>
  <c r="AY109" i="1" s="1"/>
  <c r="J37" i="12"/>
  <c r="AX109" i="1" s="1"/>
  <c r="BI312" i="12"/>
  <c r="BH312" i="12"/>
  <c r="BG312" i="12"/>
  <c r="BF312" i="12"/>
  <c r="T312" i="12"/>
  <c r="T311" i="12" s="1"/>
  <c r="T310" i="12" s="1"/>
  <c r="R312" i="12"/>
  <c r="R311" i="12"/>
  <c r="R310" i="12" s="1"/>
  <c r="P312" i="12"/>
  <c r="P311" i="12"/>
  <c r="P310" i="12"/>
  <c r="BI309" i="12"/>
  <c r="BH309" i="12"/>
  <c r="BG309" i="12"/>
  <c r="BF309" i="12"/>
  <c r="T309" i="12"/>
  <c r="T308" i="12" s="1"/>
  <c r="R309" i="12"/>
  <c r="R308" i="12"/>
  <c r="P309" i="12"/>
  <c r="P308" i="12" s="1"/>
  <c r="BI306" i="12"/>
  <c r="BH306" i="12"/>
  <c r="BG306" i="12"/>
  <c r="BF306" i="12"/>
  <c r="T306" i="12"/>
  <c r="R306" i="12"/>
  <c r="P306" i="12"/>
  <c r="BI305" i="12"/>
  <c r="BH305" i="12"/>
  <c r="BG305" i="12"/>
  <c r="BF305" i="12"/>
  <c r="T305" i="12"/>
  <c r="R305" i="12"/>
  <c r="P305" i="12"/>
  <c r="BI303" i="12"/>
  <c r="BH303" i="12"/>
  <c r="BG303" i="12"/>
  <c r="BF303" i="12"/>
  <c r="T303" i="12"/>
  <c r="R303" i="12"/>
  <c r="P303" i="12"/>
  <c r="BI302" i="12"/>
  <c r="BH302" i="12"/>
  <c r="BG302" i="12"/>
  <c r="BF302" i="12"/>
  <c r="T302" i="12"/>
  <c r="R302" i="12"/>
  <c r="P302" i="12"/>
  <c r="BI301" i="12"/>
  <c r="BH301" i="12"/>
  <c r="BG301" i="12"/>
  <c r="BF301" i="12"/>
  <c r="T301" i="12"/>
  <c r="R301" i="12"/>
  <c r="P301" i="12"/>
  <c r="BI299" i="12"/>
  <c r="BH299" i="12"/>
  <c r="BG299" i="12"/>
  <c r="BF299" i="12"/>
  <c r="T299" i="12"/>
  <c r="R299" i="12"/>
  <c r="P299" i="12"/>
  <c r="BI298" i="12"/>
  <c r="BH298" i="12"/>
  <c r="BG298" i="12"/>
  <c r="BF298" i="12"/>
  <c r="T298" i="12"/>
  <c r="R298" i="12"/>
  <c r="P298" i="12"/>
  <c r="BI297" i="12"/>
  <c r="BH297" i="12"/>
  <c r="BG297" i="12"/>
  <c r="BF297" i="12"/>
  <c r="T297" i="12"/>
  <c r="R297" i="12"/>
  <c r="P297" i="12"/>
  <c r="BI296" i="12"/>
  <c r="BH296" i="12"/>
  <c r="BG296" i="12"/>
  <c r="BF296" i="12"/>
  <c r="T296" i="12"/>
  <c r="R296" i="12"/>
  <c r="P296" i="12"/>
  <c r="BI292" i="12"/>
  <c r="BH292" i="12"/>
  <c r="BG292" i="12"/>
  <c r="BF292" i="12"/>
  <c r="T292" i="12"/>
  <c r="R292" i="12"/>
  <c r="P292" i="12"/>
  <c r="BI290" i="12"/>
  <c r="BH290" i="12"/>
  <c r="BG290" i="12"/>
  <c r="BF290" i="12"/>
  <c r="T290" i="12"/>
  <c r="R290" i="12"/>
  <c r="P290" i="12"/>
  <c r="BI288" i="12"/>
  <c r="BH288" i="12"/>
  <c r="BG288" i="12"/>
  <c r="BF288" i="12"/>
  <c r="T288" i="12"/>
  <c r="R288" i="12"/>
  <c r="P288" i="12"/>
  <c r="BI286" i="12"/>
  <c r="BH286" i="12"/>
  <c r="BG286" i="12"/>
  <c r="BF286" i="12"/>
  <c r="T286" i="12"/>
  <c r="R286" i="12"/>
  <c r="P286" i="12"/>
  <c r="BI285" i="12"/>
  <c r="BH285" i="12"/>
  <c r="BG285" i="12"/>
  <c r="BF285" i="12"/>
  <c r="T285" i="12"/>
  <c r="R285" i="12"/>
  <c r="P285" i="12"/>
  <c r="BI284" i="12"/>
  <c r="BH284" i="12"/>
  <c r="BG284" i="12"/>
  <c r="BF284" i="12"/>
  <c r="T284" i="12"/>
  <c r="R284" i="12"/>
  <c r="P284" i="12"/>
  <c r="BI283" i="12"/>
  <c r="BH283" i="12"/>
  <c r="BG283" i="12"/>
  <c r="BF283" i="12"/>
  <c r="T283" i="12"/>
  <c r="R283" i="12"/>
  <c r="P283" i="12"/>
  <c r="BI282" i="12"/>
  <c r="BH282" i="12"/>
  <c r="BG282" i="12"/>
  <c r="BF282" i="12"/>
  <c r="T282" i="12"/>
  <c r="R282" i="12"/>
  <c r="P282" i="12"/>
  <c r="BI281" i="12"/>
  <c r="BH281" i="12"/>
  <c r="BG281" i="12"/>
  <c r="BF281" i="12"/>
  <c r="T281" i="12"/>
  <c r="R281" i="12"/>
  <c r="P281" i="12"/>
  <c r="BI280" i="12"/>
  <c r="BH280" i="12"/>
  <c r="BG280" i="12"/>
  <c r="BF280" i="12"/>
  <c r="T280" i="12"/>
  <c r="R280" i="12"/>
  <c r="P280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3" i="12"/>
  <c r="BH273" i="12"/>
  <c r="BG273" i="12"/>
  <c r="BF273" i="12"/>
  <c r="T273" i="12"/>
  <c r="R273" i="12"/>
  <c r="P273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70" i="12"/>
  <c r="BH270" i="12"/>
  <c r="BG270" i="12"/>
  <c r="BF270" i="12"/>
  <c r="T270" i="12"/>
  <c r="R270" i="12"/>
  <c r="P270" i="12"/>
  <c r="BI268" i="12"/>
  <c r="BH268" i="12"/>
  <c r="BG268" i="12"/>
  <c r="BF268" i="12"/>
  <c r="T268" i="12"/>
  <c r="R268" i="12"/>
  <c r="P268" i="12"/>
  <c r="BI266" i="12"/>
  <c r="BH266" i="12"/>
  <c r="BG266" i="12"/>
  <c r="BF266" i="12"/>
  <c r="T266" i="12"/>
  <c r="R266" i="12"/>
  <c r="P266" i="12"/>
  <c r="BI264" i="12"/>
  <c r="BH264" i="12"/>
  <c r="BG264" i="12"/>
  <c r="BF264" i="12"/>
  <c r="T264" i="12"/>
  <c r="R264" i="12"/>
  <c r="P264" i="12"/>
  <c r="BI261" i="12"/>
  <c r="BH261" i="12"/>
  <c r="BG261" i="12"/>
  <c r="BF261" i="12"/>
  <c r="T261" i="12"/>
  <c r="R261" i="12"/>
  <c r="P261" i="12"/>
  <c r="BI259" i="12"/>
  <c r="BH259" i="12"/>
  <c r="BG259" i="12"/>
  <c r="BF259" i="12"/>
  <c r="T259" i="12"/>
  <c r="R259" i="12"/>
  <c r="P259" i="12"/>
  <c r="BI257" i="12"/>
  <c r="BH257" i="12"/>
  <c r="BG257" i="12"/>
  <c r="BF257" i="12"/>
  <c r="T257" i="12"/>
  <c r="R257" i="12"/>
  <c r="P257" i="12"/>
  <c r="BI254" i="12"/>
  <c r="BH254" i="12"/>
  <c r="BG254" i="12"/>
  <c r="BF254" i="12"/>
  <c r="T254" i="12"/>
  <c r="R254" i="12"/>
  <c r="P254" i="12"/>
  <c r="BI252" i="12"/>
  <c r="BH252" i="12"/>
  <c r="BG252" i="12"/>
  <c r="BF252" i="12"/>
  <c r="T252" i="12"/>
  <c r="R252" i="12"/>
  <c r="P252" i="12"/>
  <c r="BI249" i="12"/>
  <c r="BH249" i="12"/>
  <c r="BG249" i="12"/>
  <c r="BF249" i="12"/>
  <c r="T249" i="12"/>
  <c r="R249" i="12"/>
  <c r="P249" i="12"/>
  <c r="BI245" i="12"/>
  <c r="BH245" i="12"/>
  <c r="BG245" i="12"/>
  <c r="BF245" i="12"/>
  <c r="T245" i="12"/>
  <c r="R245" i="12"/>
  <c r="P245" i="12"/>
  <c r="BI243" i="12"/>
  <c r="BH243" i="12"/>
  <c r="BG243" i="12"/>
  <c r="BF243" i="12"/>
  <c r="T243" i="12"/>
  <c r="R243" i="12"/>
  <c r="P243" i="12"/>
  <c r="BI241" i="12"/>
  <c r="BH241" i="12"/>
  <c r="BG241" i="12"/>
  <c r="BF241" i="12"/>
  <c r="T241" i="12"/>
  <c r="R241" i="12"/>
  <c r="P241" i="12"/>
  <c r="BI238" i="12"/>
  <c r="BH238" i="12"/>
  <c r="BG238" i="12"/>
  <c r="BF238" i="12"/>
  <c r="T238" i="12"/>
  <c r="R238" i="12"/>
  <c r="P238" i="12"/>
  <c r="BI236" i="12"/>
  <c r="BH236" i="12"/>
  <c r="BG236" i="12"/>
  <c r="BF236" i="12"/>
  <c r="T236" i="12"/>
  <c r="R236" i="12"/>
  <c r="P236" i="12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6" i="12"/>
  <c r="BH226" i="12"/>
  <c r="BG226" i="12"/>
  <c r="BF226" i="12"/>
  <c r="T226" i="12"/>
  <c r="R226" i="12"/>
  <c r="P226" i="12"/>
  <c r="BI224" i="12"/>
  <c r="BH224" i="12"/>
  <c r="BG224" i="12"/>
  <c r="BF224" i="12"/>
  <c r="T224" i="12"/>
  <c r="R224" i="12"/>
  <c r="P224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60" i="12"/>
  <c r="BH160" i="12"/>
  <c r="BG160" i="12"/>
  <c r="BF160" i="12"/>
  <c r="T160" i="12"/>
  <c r="R160" i="12"/>
  <c r="P160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2" i="12"/>
  <c r="BH132" i="12"/>
  <c r="BG132" i="12"/>
  <c r="BF132" i="12"/>
  <c r="T132" i="12"/>
  <c r="R132" i="12"/>
  <c r="P132" i="12"/>
  <c r="J126" i="12"/>
  <c r="J125" i="12"/>
  <c r="F125" i="12"/>
  <c r="F123" i="12"/>
  <c r="E121" i="12"/>
  <c r="J94" i="12"/>
  <c r="J93" i="12"/>
  <c r="F93" i="12"/>
  <c r="F91" i="12"/>
  <c r="E89" i="12"/>
  <c r="J20" i="12"/>
  <c r="E20" i="12"/>
  <c r="F126" i="12" s="1"/>
  <c r="J19" i="12"/>
  <c r="J14" i="12"/>
  <c r="J91" i="12" s="1"/>
  <c r="E7" i="12"/>
  <c r="E117" i="12" s="1"/>
  <c r="J355" i="11"/>
  <c r="J105" i="11" s="1"/>
  <c r="J39" i="11"/>
  <c r="J38" i="11"/>
  <c r="AY108" i="1"/>
  <c r="J37" i="11"/>
  <c r="AX108" i="1" s="1"/>
  <c r="BI360" i="11"/>
  <c r="BH360" i="11"/>
  <c r="BG360" i="11"/>
  <c r="BF360" i="11"/>
  <c r="T360" i="11"/>
  <c r="T359" i="11"/>
  <c r="T358" i="11"/>
  <c r="R360" i="11"/>
  <c r="R359" i="11" s="1"/>
  <c r="R358" i="11" s="1"/>
  <c r="P360" i="11"/>
  <c r="P359" i="11" s="1"/>
  <c r="P358" i="11" s="1"/>
  <c r="BI357" i="11"/>
  <c r="BH357" i="11"/>
  <c r="BG357" i="11"/>
  <c r="BF357" i="11"/>
  <c r="T357" i="11"/>
  <c r="T356" i="11"/>
  <c r="R357" i="11"/>
  <c r="R356" i="11" s="1"/>
  <c r="P357" i="11"/>
  <c r="P356" i="11"/>
  <c r="BI354" i="11"/>
  <c r="BH354" i="11"/>
  <c r="BG354" i="11"/>
  <c r="BF354" i="11"/>
  <c r="T354" i="11"/>
  <c r="R354" i="11"/>
  <c r="P354" i="11"/>
  <c r="BI352" i="11"/>
  <c r="BH352" i="11"/>
  <c r="BG352" i="11"/>
  <c r="BF352" i="11"/>
  <c r="T352" i="11"/>
  <c r="R352" i="11"/>
  <c r="P352" i="11"/>
  <c r="BI351" i="11"/>
  <c r="BH351" i="11"/>
  <c r="BG351" i="11"/>
  <c r="BF351" i="11"/>
  <c r="T351" i="11"/>
  <c r="R351" i="11"/>
  <c r="P351" i="11"/>
  <c r="BI350" i="11"/>
  <c r="BH350" i="11"/>
  <c r="BG350" i="11"/>
  <c r="BF350" i="11"/>
  <c r="T350" i="11"/>
  <c r="R350" i="11"/>
  <c r="P350" i="11"/>
  <c r="BI347" i="11"/>
  <c r="BH347" i="11"/>
  <c r="BG347" i="11"/>
  <c r="BF347" i="11"/>
  <c r="T347" i="11"/>
  <c r="R347" i="11"/>
  <c r="P347" i="11"/>
  <c r="BI345" i="11"/>
  <c r="BH345" i="11"/>
  <c r="BG345" i="11"/>
  <c r="BF345" i="11"/>
  <c r="T345" i="11"/>
  <c r="R345" i="11"/>
  <c r="P345" i="11"/>
  <c r="BI343" i="11"/>
  <c r="BH343" i="11"/>
  <c r="BG343" i="11"/>
  <c r="BF343" i="11"/>
  <c r="T343" i="11"/>
  <c r="R343" i="11"/>
  <c r="P343" i="11"/>
  <c r="BI341" i="11"/>
  <c r="BH341" i="11"/>
  <c r="BG341" i="11"/>
  <c r="BF341" i="11"/>
  <c r="T341" i="11"/>
  <c r="R341" i="11"/>
  <c r="P341" i="11"/>
  <c r="BI340" i="11"/>
  <c r="BH340" i="11"/>
  <c r="BG340" i="11"/>
  <c r="BF340" i="11"/>
  <c r="T340" i="11"/>
  <c r="R340" i="11"/>
  <c r="P340" i="11"/>
  <c r="BI337" i="11"/>
  <c r="BH337" i="11"/>
  <c r="BG337" i="11"/>
  <c r="BF337" i="11"/>
  <c r="T337" i="11"/>
  <c r="R337" i="11"/>
  <c r="P337" i="11"/>
  <c r="BI335" i="11"/>
  <c r="BH335" i="11"/>
  <c r="BG335" i="11"/>
  <c r="BF335" i="11"/>
  <c r="T335" i="11"/>
  <c r="R335" i="11"/>
  <c r="P335" i="11"/>
  <c r="BI331" i="11"/>
  <c r="BH331" i="11"/>
  <c r="BG331" i="11"/>
  <c r="BF331" i="11"/>
  <c r="T331" i="11"/>
  <c r="R331" i="11"/>
  <c r="P331" i="11"/>
  <c r="BI327" i="11"/>
  <c r="BH327" i="11"/>
  <c r="BG327" i="11"/>
  <c r="BF327" i="11"/>
  <c r="T327" i="11"/>
  <c r="R327" i="11"/>
  <c r="P327" i="11"/>
  <c r="BI326" i="11"/>
  <c r="BH326" i="11"/>
  <c r="BG326" i="11"/>
  <c r="BF326" i="11"/>
  <c r="T326" i="11"/>
  <c r="R326" i="11"/>
  <c r="P326" i="11"/>
  <c r="BI325" i="11"/>
  <c r="BH325" i="11"/>
  <c r="BG325" i="11"/>
  <c r="BF325" i="11"/>
  <c r="T325" i="11"/>
  <c r="R325" i="11"/>
  <c r="P325" i="11"/>
  <c r="BI324" i="11"/>
  <c r="BH324" i="11"/>
  <c r="BG324" i="11"/>
  <c r="BF324" i="11"/>
  <c r="T324" i="11"/>
  <c r="R324" i="11"/>
  <c r="P324" i="11"/>
  <c r="BI323" i="11"/>
  <c r="BH323" i="11"/>
  <c r="BG323" i="11"/>
  <c r="BF323" i="11"/>
  <c r="T323" i="11"/>
  <c r="R323" i="11"/>
  <c r="P323" i="11"/>
  <c r="BI322" i="11"/>
  <c r="BH322" i="11"/>
  <c r="BG322" i="11"/>
  <c r="BF322" i="11"/>
  <c r="T322" i="11"/>
  <c r="R322" i="11"/>
  <c r="P322" i="11"/>
  <c r="BI321" i="11"/>
  <c r="BH321" i="11"/>
  <c r="BG321" i="11"/>
  <c r="BF321" i="11"/>
  <c r="T321" i="11"/>
  <c r="R321" i="11"/>
  <c r="P321" i="11"/>
  <c r="BI319" i="11"/>
  <c r="BH319" i="11"/>
  <c r="BG319" i="11"/>
  <c r="BF319" i="11"/>
  <c r="T319" i="11"/>
  <c r="R319" i="11"/>
  <c r="P319" i="11"/>
  <c r="BI314" i="11"/>
  <c r="BH314" i="11"/>
  <c r="BG314" i="11"/>
  <c r="BF314" i="11"/>
  <c r="T314" i="11"/>
  <c r="R314" i="11"/>
  <c r="P314" i="11"/>
  <c r="BI312" i="11"/>
  <c r="BH312" i="11"/>
  <c r="BG312" i="11"/>
  <c r="BF312" i="11"/>
  <c r="T312" i="11"/>
  <c r="R312" i="11"/>
  <c r="P312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8" i="11"/>
  <c r="BH308" i="11"/>
  <c r="BG308" i="11"/>
  <c r="BF308" i="11"/>
  <c r="T308" i="11"/>
  <c r="R308" i="11"/>
  <c r="P308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3" i="11"/>
  <c r="BH293" i="11"/>
  <c r="BG293" i="11"/>
  <c r="BF293" i="11"/>
  <c r="T293" i="11"/>
  <c r="R293" i="11"/>
  <c r="P293" i="11"/>
  <c r="BI291" i="11"/>
  <c r="BH291" i="11"/>
  <c r="BG291" i="11"/>
  <c r="BF291" i="11"/>
  <c r="T291" i="11"/>
  <c r="R291" i="11"/>
  <c r="P291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1" i="11"/>
  <c r="BH281" i="11"/>
  <c r="BG281" i="11"/>
  <c r="BF281" i="11"/>
  <c r="T281" i="11"/>
  <c r="R281" i="11"/>
  <c r="P281" i="11"/>
  <c r="BI277" i="11"/>
  <c r="BH277" i="11"/>
  <c r="BG277" i="11"/>
  <c r="BF277" i="11"/>
  <c r="T277" i="11"/>
  <c r="R277" i="11"/>
  <c r="P277" i="11"/>
  <c r="BI272" i="11"/>
  <c r="BH272" i="11"/>
  <c r="BG272" i="11"/>
  <c r="BF272" i="11"/>
  <c r="T272" i="11"/>
  <c r="R272" i="11"/>
  <c r="P272" i="11"/>
  <c r="BI270" i="11"/>
  <c r="BH270" i="11"/>
  <c r="BG270" i="11"/>
  <c r="BF270" i="11"/>
  <c r="T270" i="11"/>
  <c r="R270" i="11"/>
  <c r="P270" i="11"/>
  <c r="BI265" i="11"/>
  <c r="BH265" i="11"/>
  <c r="BG265" i="11"/>
  <c r="BF265" i="11"/>
  <c r="T265" i="11"/>
  <c r="R265" i="11"/>
  <c r="P265" i="11"/>
  <c r="BI263" i="11"/>
  <c r="BH263" i="11"/>
  <c r="BG263" i="11"/>
  <c r="BF263" i="11"/>
  <c r="T263" i="11"/>
  <c r="R263" i="11"/>
  <c r="P263" i="11"/>
  <c r="BI262" i="11"/>
  <c r="BH262" i="11"/>
  <c r="BG262" i="11"/>
  <c r="BF262" i="11"/>
  <c r="T262" i="11"/>
  <c r="R262" i="11"/>
  <c r="P262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2" i="11"/>
  <c r="BH252" i="11"/>
  <c r="BG252" i="11"/>
  <c r="BF252" i="11"/>
  <c r="T252" i="11"/>
  <c r="R252" i="11"/>
  <c r="P252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6" i="11"/>
  <c r="BH246" i="11"/>
  <c r="BG246" i="11"/>
  <c r="BF246" i="11"/>
  <c r="T246" i="11"/>
  <c r="R246" i="11"/>
  <c r="P246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19" i="11"/>
  <c r="BH219" i="11"/>
  <c r="BG219" i="11"/>
  <c r="BF219" i="11"/>
  <c r="T219" i="11"/>
  <c r="R219" i="11"/>
  <c r="P219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196" i="11"/>
  <c r="BH196" i="11"/>
  <c r="BG196" i="11"/>
  <c r="BF196" i="11"/>
  <c r="T196" i="11"/>
  <c r="R196" i="11"/>
  <c r="P196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39" i="11"/>
  <c r="BH139" i="11"/>
  <c r="BG139" i="11"/>
  <c r="BF139" i="11"/>
  <c r="T139" i="11"/>
  <c r="R139" i="11"/>
  <c r="P139" i="11"/>
  <c r="BI133" i="11"/>
  <c r="BH133" i="11"/>
  <c r="BG133" i="11"/>
  <c r="BF133" i="11"/>
  <c r="T133" i="11"/>
  <c r="R133" i="11"/>
  <c r="P133" i="11"/>
  <c r="J127" i="11"/>
  <c r="J126" i="11"/>
  <c r="F126" i="11"/>
  <c r="F124" i="11"/>
  <c r="E122" i="11"/>
  <c r="J94" i="11"/>
  <c r="J93" i="11"/>
  <c r="F93" i="11"/>
  <c r="F91" i="11"/>
  <c r="E89" i="11"/>
  <c r="J20" i="11"/>
  <c r="E20" i="11"/>
  <c r="F127" i="11"/>
  <c r="J19" i="11"/>
  <c r="J14" i="11"/>
  <c r="J124" i="11" s="1"/>
  <c r="E7" i="11"/>
  <c r="E118" i="11" s="1"/>
  <c r="J39" i="10"/>
  <c r="J38" i="10"/>
  <c r="AY107" i="1"/>
  <c r="J37" i="10"/>
  <c r="AX107" i="1" s="1"/>
  <c r="BI349" i="10"/>
  <c r="BH349" i="10"/>
  <c r="BG349" i="10"/>
  <c r="BF349" i="10"/>
  <c r="T349" i="10"/>
  <c r="R349" i="10"/>
  <c r="P349" i="10"/>
  <c r="BI344" i="10"/>
  <c r="BH344" i="10"/>
  <c r="BG344" i="10"/>
  <c r="BF344" i="10"/>
  <c r="T344" i="10"/>
  <c r="R344" i="10"/>
  <c r="P344" i="10"/>
  <c r="BI341" i="10"/>
  <c r="BH341" i="10"/>
  <c r="BG341" i="10"/>
  <c r="BF341" i="10"/>
  <c r="T341" i="10"/>
  <c r="R341" i="10"/>
  <c r="P341" i="10"/>
  <c r="BI339" i="10"/>
  <c r="BH339" i="10"/>
  <c r="BG339" i="10"/>
  <c r="BF339" i="10"/>
  <c r="T339" i="10"/>
  <c r="R339" i="10"/>
  <c r="P339" i="10"/>
  <c r="BI337" i="10"/>
  <c r="BH337" i="10"/>
  <c r="BG337" i="10"/>
  <c r="BF337" i="10"/>
  <c r="T337" i="10"/>
  <c r="R337" i="10"/>
  <c r="P337" i="10"/>
  <c r="BI335" i="10"/>
  <c r="BH335" i="10"/>
  <c r="BG335" i="10"/>
  <c r="BF335" i="10"/>
  <c r="T335" i="10"/>
  <c r="R335" i="10"/>
  <c r="P335" i="10"/>
  <c r="BI333" i="10"/>
  <c r="BH333" i="10"/>
  <c r="BG333" i="10"/>
  <c r="BF333" i="10"/>
  <c r="T333" i="10"/>
  <c r="R333" i="10"/>
  <c r="P333" i="10"/>
  <c r="BI331" i="10"/>
  <c r="BH331" i="10"/>
  <c r="BG331" i="10"/>
  <c r="BF331" i="10"/>
  <c r="T331" i="10"/>
  <c r="R331" i="10"/>
  <c r="P331" i="10"/>
  <c r="BI329" i="10"/>
  <c r="BH329" i="10"/>
  <c r="BG329" i="10"/>
  <c r="BF329" i="10"/>
  <c r="T329" i="10"/>
  <c r="R329" i="10"/>
  <c r="P329" i="10"/>
  <c r="BI326" i="10"/>
  <c r="BH326" i="10"/>
  <c r="BG326" i="10"/>
  <c r="BF326" i="10"/>
  <c r="T326" i="10"/>
  <c r="T325" i="10" s="1"/>
  <c r="R326" i="10"/>
  <c r="R325" i="10" s="1"/>
  <c r="P326" i="10"/>
  <c r="P325" i="10" s="1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293" i="10"/>
  <c r="BH293" i="10"/>
  <c r="BG293" i="10"/>
  <c r="BF293" i="10"/>
  <c r="T293" i="10"/>
  <c r="T292" i="10" s="1"/>
  <c r="R293" i="10"/>
  <c r="R292" i="10" s="1"/>
  <c r="P293" i="10"/>
  <c r="P292" i="10"/>
  <c r="BI287" i="10"/>
  <c r="BH287" i="10"/>
  <c r="BG287" i="10"/>
  <c r="BF287" i="10"/>
  <c r="T287" i="10"/>
  <c r="T286" i="10" s="1"/>
  <c r="R287" i="10"/>
  <c r="R286" i="10"/>
  <c r="P287" i="10"/>
  <c r="P286" i="10" s="1"/>
  <c r="BI285" i="10"/>
  <c r="BH285" i="10"/>
  <c r="BG285" i="10"/>
  <c r="BF285" i="10"/>
  <c r="T285" i="10"/>
  <c r="R285" i="10"/>
  <c r="P285" i="10"/>
  <c r="BI282" i="10"/>
  <c r="BH282" i="10"/>
  <c r="BG282" i="10"/>
  <c r="BF282" i="10"/>
  <c r="T282" i="10"/>
  <c r="R282" i="10"/>
  <c r="P282" i="10"/>
  <c r="BI279" i="10"/>
  <c r="BH279" i="10"/>
  <c r="BG279" i="10"/>
  <c r="BF279" i="10"/>
  <c r="T279" i="10"/>
  <c r="R279" i="10"/>
  <c r="P279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3" i="10"/>
  <c r="BH273" i="10"/>
  <c r="BG273" i="10"/>
  <c r="BF273" i="10"/>
  <c r="T273" i="10"/>
  <c r="R273" i="10"/>
  <c r="P273" i="10"/>
  <c r="BI270" i="10"/>
  <c r="BH270" i="10"/>
  <c r="BG270" i="10"/>
  <c r="BF270" i="10"/>
  <c r="T270" i="10"/>
  <c r="R270" i="10"/>
  <c r="P270" i="10"/>
  <c r="BI267" i="10"/>
  <c r="BH267" i="10"/>
  <c r="BG267" i="10"/>
  <c r="BF267" i="10"/>
  <c r="T267" i="10"/>
  <c r="R267" i="10"/>
  <c r="P267" i="10"/>
  <c r="BI262" i="10"/>
  <c r="BH262" i="10"/>
  <c r="BG262" i="10"/>
  <c r="BF262" i="10"/>
  <c r="T262" i="10"/>
  <c r="R262" i="10"/>
  <c r="P262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6" i="10"/>
  <c r="BH256" i="10"/>
  <c r="BG256" i="10"/>
  <c r="BF256" i="10"/>
  <c r="T256" i="10"/>
  <c r="R256" i="10"/>
  <c r="P256" i="10"/>
  <c r="BI253" i="10"/>
  <c r="BH253" i="10"/>
  <c r="BG253" i="10"/>
  <c r="BF253" i="10"/>
  <c r="T253" i="10"/>
  <c r="R253" i="10"/>
  <c r="P253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5" i="10"/>
  <c r="BH215" i="10"/>
  <c r="BG215" i="10"/>
  <c r="BF215" i="10"/>
  <c r="T215" i="10"/>
  <c r="R215" i="10"/>
  <c r="P215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3" i="10"/>
  <c r="BH163" i="10"/>
  <c r="BG163" i="10"/>
  <c r="BF163" i="10"/>
  <c r="T163" i="10"/>
  <c r="R163" i="10"/>
  <c r="P163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49" i="10"/>
  <c r="BH149" i="10"/>
  <c r="BG149" i="10"/>
  <c r="BF149" i="10"/>
  <c r="T149" i="10"/>
  <c r="R149" i="10"/>
  <c r="P149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J133" i="10"/>
  <c r="J132" i="10"/>
  <c r="F132" i="10"/>
  <c r="F130" i="10"/>
  <c r="E128" i="10"/>
  <c r="J94" i="10"/>
  <c r="J93" i="10"/>
  <c r="F93" i="10"/>
  <c r="F91" i="10"/>
  <c r="E89" i="10"/>
  <c r="J20" i="10"/>
  <c r="E20" i="10"/>
  <c r="F133" i="10"/>
  <c r="J19" i="10"/>
  <c r="J14" i="10"/>
  <c r="J91" i="10" s="1"/>
  <c r="E7" i="10"/>
  <c r="E85" i="10"/>
  <c r="J39" i="9"/>
  <c r="J38" i="9"/>
  <c r="AY106" i="1"/>
  <c r="J37" i="9"/>
  <c r="AX106" i="1" s="1"/>
  <c r="BI358" i="9"/>
  <c r="BH358" i="9"/>
  <c r="BG358" i="9"/>
  <c r="BF358" i="9"/>
  <c r="T358" i="9"/>
  <c r="R358" i="9"/>
  <c r="P358" i="9"/>
  <c r="BI353" i="9"/>
  <c r="BH353" i="9"/>
  <c r="BG353" i="9"/>
  <c r="BF353" i="9"/>
  <c r="T353" i="9"/>
  <c r="R353" i="9"/>
  <c r="P353" i="9"/>
  <c r="BI350" i="9"/>
  <c r="BH350" i="9"/>
  <c r="BG350" i="9"/>
  <c r="BF350" i="9"/>
  <c r="T350" i="9"/>
  <c r="T349" i="9" s="1"/>
  <c r="R350" i="9"/>
  <c r="R349" i="9"/>
  <c r="P350" i="9"/>
  <c r="P349" i="9" s="1"/>
  <c r="BI348" i="9"/>
  <c r="BH348" i="9"/>
  <c r="BG348" i="9"/>
  <c r="BF348" i="9"/>
  <c r="T348" i="9"/>
  <c r="R348" i="9"/>
  <c r="P348" i="9"/>
  <c r="BI346" i="9"/>
  <c r="BH346" i="9"/>
  <c r="BG346" i="9"/>
  <c r="BF346" i="9"/>
  <c r="T346" i="9"/>
  <c r="R346" i="9"/>
  <c r="P346" i="9"/>
  <c r="BI345" i="9"/>
  <c r="BH345" i="9"/>
  <c r="BG345" i="9"/>
  <c r="BF345" i="9"/>
  <c r="T345" i="9"/>
  <c r="R345" i="9"/>
  <c r="P345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07" i="9"/>
  <c r="BH307" i="9"/>
  <c r="BG307" i="9"/>
  <c r="BF307" i="9"/>
  <c r="T307" i="9"/>
  <c r="R307" i="9"/>
  <c r="P307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3" i="9"/>
  <c r="BH293" i="9"/>
  <c r="BG293" i="9"/>
  <c r="BF293" i="9"/>
  <c r="T293" i="9"/>
  <c r="R293" i="9"/>
  <c r="P293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2" i="9"/>
  <c r="BH282" i="9"/>
  <c r="BG282" i="9"/>
  <c r="BF282" i="9"/>
  <c r="T282" i="9"/>
  <c r="R282" i="9"/>
  <c r="P282" i="9"/>
  <c r="BI279" i="9"/>
  <c r="BH279" i="9"/>
  <c r="BG279" i="9"/>
  <c r="BF279" i="9"/>
  <c r="T279" i="9"/>
  <c r="R279" i="9"/>
  <c r="P279" i="9"/>
  <c r="BI276" i="9"/>
  <c r="BH276" i="9"/>
  <c r="BG276" i="9"/>
  <c r="BF276" i="9"/>
  <c r="T276" i="9"/>
  <c r="R276" i="9"/>
  <c r="P276" i="9"/>
  <c r="BI273" i="9"/>
  <c r="BH273" i="9"/>
  <c r="BG273" i="9"/>
  <c r="BF273" i="9"/>
  <c r="T273" i="9"/>
  <c r="R273" i="9"/>
  <c r="P273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7" i="9"/>
  <c r="BH247" i="9"/>
  <c r="BG247" i="9"/>
  <c r="BF247" i="9"/>
  <c r="T247" i="9"/>
  <c r="R247" i="9"/>
  <c r="P247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1" i="9"/>
  <c r="BH201" i="9"/>
  <c r="BG201" i="9"/>
  <c r="BF201" i="9"/>
  <c r="T201" i="9"/>
  <c r="R201" i="9"/>
  <c r="P201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67" i="9"/>
  <c r="BH167" i="9"/>
  <c r="BG167" i="9"/>
  <c r="BF167" i="9"/>
  <c r="T167" i="9"/>
  <c r="R167" i="9"/>
  <c r="P16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J125" i="9"/>
  <c r="J124" i="9"/>
  <c r="F124" i="9"/>
  <c r="F122" i="9"/>
  <c r="E120" i="9"/>
  <c r="J94" i="9"/>
  <c r="J93" i="9"/>
  <c r="F93" i="9"/>
  <c r="F91" i="9"/>
  <c r="E89" i="9"/>
  <c r="J20" i="9"/>
  <c r="E20" i="9"/>
  <c r="F125" i="9"/>
  <c r="J19" i="9"/>
  <c r="J14" i="9"/>
  <c r="J122" i="9" s="1"/>
  <c r="E7" i="9"/>
  <c r="E85" i="9" s="1"/>
  <c r="J39" i="8"/>
  <c r="J38" i="8"/>
  <c r="AY105" i="1"/>
  <c r="J37" i="8"/>
  <c r="AX105" i="1" s="1"/>
  <c r="BI556" i="8"/>
  <c r="BH556" i="8"/>
  <c r="BG556" i="8"/>
  <c r="BF556" i="8"/>
  <c r="T556" i="8"/>
  <c r="R556" i="8"/>
  <c r="P556" i="8"/>
  <c r="BI551" i="8"/>
  <c r="BH551" i="8"/>
  <c r="BG551" i="8"/>
  <c r="BF551" i="8"/>
  <c r="T551" i="8"/>
  <c r="R551" i="8"/>
  <c r="P551" i="8"/>
  <c r="BI548" i="8"/>
  <c r="BH548" i="8"/>
  <c r="BG548" i="8"/>
  <c r="BF548" i="8"/>
  <c r="T548" i="8"/>
  <c r="T547" i="8" s="1"/>
  <c r="R548" i="8"/>
  <c r="R547" i="8"/>
  <c r="P548" i="8"/>
  <c r="P547" i="8" s="1"/>
  <c r="BI546" i="8"/>
  <c r="BH546" i="8"/>
  <c r="BG546" i="8"/>
  <c r="BF546" i="8"/>
  <c r="T546" i="8"/>
  <c r="R546" i="8"/>
  <c r="P546" i="8"/>
  <c r="BI544" i="8"/>
  <c r="BH544" i="8"/>
  <c r="BG544" i="8"/>
  <c r="BF544" i="8"/>
  <c r="T544" i="8"/>
  <c r="R544" i="8"/>
  <c r="P544" i="8"/>
  <c r="BI542" i="8"/>
  <c r="BH542" i="8"/>
  <c r="BG542" i="8"/>
  <c r="BF542" i="8"/>
  <c r="T542" i="8"/>
  <c r="R542" i="8"/>
  <c r="P542" i="8"/>
  <c r="BI540" i="8"/>
  <c r="BH540" i="8"/>
  <c r="BG540" i="8"/>
  <c r="BF540" i="8"/>
  <c r="T540" i="8"/>
  <c r="R540" i="8"/>
  <c r="P540" i="8"/>
  <c r="BI539" i="8"/>
  <c r="BH539" i="8"/>
  <c r="BG539" i="8"/>
  <c r="BF539" i="8"/>
  <c r="T539" i="8"/>
  <c r="R539" i="8"/>
  <c r="P539" i="8"/>
  <c r="BI538" i="8"/>
  <c r="BH538" i="8"/>
  <c r="BG538" i="8"/>
  <c r="BF538" i="8"/>
  <c r="T538" i="8"/>
  <c r="R538" i="8"/>
  <c r="P538" i="8"/>
  <c r="BI535" i="8"/>
  <c r="BH535" i="8"/>
  <c r="BG535" i="8"/>
  <c r="BF535" i="8"/>
  <c r="T535" i="8"/>
  <c r="R535" i="8"/>
  <c r="P535" i="8"/>
  <c r="BI532" i="8"/>
  <c r="BH532" i="8"/>
  <c r="BG532" i="8"/>
  <c r="BF532" i="8"/>
  <c r="T532" i="8"/>
  <c r="R532" i="8"/>
  <c r="P532" i="8"/>
  <c r="BI531" i="8"/>
  <c r="BH531" i="8"/>
  <c r="BG531" i="8"/>
  <c r="BF531" i="8"/>
  <c r="T531" i="8"/>
  <c r="R531" i="8"/>
  <c r="P531" i="8"/>
  <c r="BI530" i="8"/>
  <c r="BH530" i="8"/>
  <c r="BG530" i="8"/>
  <c r="BF530" i="8"/>
  <c r="T530" i="8"/>
  <c r="R530" i="8"/>
  <c r="P530" i="8"/>
  <c r="BI529" i="8"/>
  <c r="BH529" i="8"/>
  <c r="BG529" i="8"/>
  <c r="BF529" i="8"/>
  <c r="T529" i="8"/>
  <c r="R529" i="8"/>
  <c r="P529" i="8"/>
  <c r="BI528" i="8"/>
  <c r="BH528" i="8"/>
  <c r="BG528" i="8"/>
  <c r="BF528" i="8"/>
  <c r="T528" i="8"/>
  <c r="R528" i="8"/>
  <c r="P528" i="8"/>
  <c r="BI526" i="8"/>
  <c r="BH526" i="8"/>
  <c r="BG526" i="8"/>
  <c r="BF526" i="8"/>
  <c r="T526" i="8"/>
  <c r="R526" i="8"/>
  <c r="P526" i="8"/>
  <c r="BI525" i="8"/>
  <c r="BH525" i="8"/>
  <c r="BG525" i="8"/>
  <c r="BF525" i="8"/>
  <c r="T525" i="8"/>
  <c r="R525" i="8"/>
  <c r="P525" i="8"/>
  <c r="BI524" i="8"/>
  <c r="BH524" i="8"/>
  <c r="BG524" i="8"/>
  <c r="BF524" i="8"/>
  <c r="T524" i="8"/>
  <c r="R524" i="8"/>
  <c r="P524" i="8"/>
  <c r="BI522" i="8"/>
  <c r="BH522" i="8"/>
  <c r="BG522" i="8"/>
  <c r="BF522" i="8"/>
  <c r="T522" i="8"/>
  <c r="R522" i="8"/>
  <c r="P522" i="8"/>
  <c r="BI520" i="8"/>
  <c r="BH520" i="8"/>
  <c r="BG520" i="8"/>
  <c r="BF520" i="8"/>
  <c r="T520" i="8"/>
  <c r="R520" i="8"/>
  <c r="P520" i="8"/>
  <c r="BI519" i="8"/>
  <c r="BH519" i="8"/>
  <c r="BG519" i="8"/>
  <c r="BF519" i="8"/>
  <c r="T519" i="8"/>
  <c r="R519" i="8"/>
  <c r="P519" i="8"/>
  <c r="BI517" i="8"/>
  <c r="BH517" i="8"/>
  <c r="BG517" i="8"/>
  <c r="BF517" i="8"/>
  <c r="T517" i="8"/>
  <c r="R517" i="8"/>
  <c r="P517" i="8"/>
  <c r="BI515" i="8"/>
  <c r="BH515" i="8"/>
  <c r="BG515" i="8"/>
  <c r="BF515" i="8"/>
  <c r="T515" i="8"/>
  <c r="R515" i="8"/>
  <c r="P515" i="8"/>
  <c r="BI514" i="8"/>
  <c r="BH514" i="8"/>
  <c r="BG514" i="8"/>
  <c r="BF514" i="8"/>
  <c r="T514" i="8"/>
  <c r="R514" i="8"/>
  <c r="P514" i="8"/>
  <c r="BI512" i="8"/>
  <c r="BH512" i="8"/>
  <c r="BG512" i="8"/>
  <c r="BF512" i="8"/>
  <c r="T512" i="8"/>
  <c r="R512" i="8"/>
  <c r="P512" i="8"/>
  <c r="BI510" i="8"/>
  <c r="BH510" i="8"/>
  <c r="BG510" i="8"/>
  <c r="BF510" i="8"/>
  <c r="T510" i="8"/>
  <c r="R510" i="8"/>
  <c r="P510" i="8"/>
  <c r="BI509" i="8"/>
  <c r="BH509" i="8"/>
  <c r="BG509" i="8"/>
  <c r="BF509" i="8"/>
  <c r="T509" i="8"/>
  <c r="R509" i="8"/>
  <c r="P509" i="8"/>
  <c r="BI507" i="8"/>
  <c r="BH507" i="8"/>
  <c r="BG507" i="8"/>
  <c r="BF507" i="8"/>
  <c r="T507" i="8"/>
  <c r="R507" i="8"/>
  <c r="P507" i="8"/>
  <c r="BI502" i="8"/>
  <c r="BH502" i="8"/>
  <c r="BG502" i="8"/>
  <c r="BF502" i="8"/>
  <c r="T502" i="8"/>
  <c r="R502" i="8"/>
  <c r="P502" i="8"/>
  <c r="BI496" i="8"/>
  <c r="BH496" i="8"/>
  <c r="BG496" i="8"/>
  <c r="BF496" i="8"/>
  <c r="T496" i="8"/>
  <c r="R496" i="8"/>
  <c r="P496" i="8"/>
  <c r="BI486" i="8"/>
  <c r="BH486" i="8"/>
  <c r="BG486" i="8"/>
  <c r="BF486" i="8"/>
  <c r="T486" i="8"/>
  <c r="R486" i="8"/>
  <c r="P486" i="8"/>
  <c r="BI483" i="8"/>
  <c r="BH483" i="8"/>
  <c r="BG483" i="8"/>
  <c r="BF483" i="8"/>
  <c r="T483" i="8"/>
  <c r="R483" i="8"/>
  <c r="P483" i="8"/>
  <c r="BI480" i="8"/>
  <c r="BH480" i="8"/>
  <c r="BG480" i="8"/>
  <c r="BF480" i="8"/>
  <c r="T480" i="8"/>
  <c r="R480" i="8"/>
  <c r="P480" i="8"/>
  <c r="BI478" i="8"/>
  <c r="BH478" i="8"/>
  <c r="BG478" i="8"/>
  <c r="BF478" i="8"/>
  <c r="T478" i="8"/>
  <c r="R478" i="8"/>
  <c r="P478" i="8"/>
  <c r="BI476" i="8"/>
  <c r="BH476" i="8"/>
  <c r="BG476" i="8"/>
  <c r="BF476" i="8"/>
  <c r="T476" i="8"/>
  <c r="R476" i="8"/>
  <c r="P476" i="8"/>
  <c r="BI472" i="8"/>
  <c r="BH472" i="8"/>
  <c r="BG472" i="8"/>
  <c r="BF472" i="8"/>
  <c r="T472" i="8"/>
  <c r="R472" i="8"/>
  <c r="P472" i="8"/>
  <c r="BI468" i="8"/>
  <c r="BH468" i="8"/>
  <c r="BG468" i="8"/>
  <c r="BF468" i="8"/>
  <c r="T468" i="8"/>
  <c r="R468" i="8"/>
  <c r="P468" i="8"/>
  <c r="BI466" i="8"/>
  <c r="BH466" i="8"/>
  <c r="BG466" i="8"/>
  <c r="BF466" i="8"/>
  <c r="T466" i="8"/>
  <c r="R466" i="8"/>
  <c r="P466" i="8"/>
  <c r="BI464" i="8"/>
  <c r="BH464" i="8"/>
  <c r="BG464" i="8"/>
  <c r="BF464" i="8"/>
  <c r="T464" i="8"/>
  <c r="R464" i="8"/>
  <c r="P464" i="8"/>
  <c r="BI459" i="8"/>
  <c r="BH459" i="8"/>
  <c r="BG459" i="8"/>
  <c r="BF459" i="8"/>
  <c r="T459" i="8"/>
  <c r="R459" i="8"/>
  <c r="P459" i="8"/>
  <c r="BI455" i="8"/>
  <c r="BH455" i="8"/>
  <c r="BG455" i="8"/>
  <c r="BF455" i="8"/>
  <c r="T455" i="8"/>
  <c r="R455" i="8"/>
  <c r="P455" i="8"/>
  <c r="BI453" i="8"/>
  <c r="BH453" i="8"/>
  <c r="BG453" i="8"/>
  <c r="BF453" i="8"/>
  <c r="T453" i="8"/>
  <c r="R453" i="8"/>
  <c r="P453" i="8"/>
  <c r="BI450" i="8"/>
  <c r="BH450" i="8"/>
  <c r="BG450" i="8"/>
  <c r="BF450" i="8"/>
  <c r="T450" i="8"/>
  <c r="R450" i="8"/>
  <c r="P450" i="8"/>
  <c r="BI447" i="8"/>
  <c r="BH447" i="8"/>
  <c r="BG447" i="8"/>
  <c r="BF447" i="8"/>
  <c r="T447" i="8"/>
  <c r="R447" i="8"/>
  <c r="P447" i="8"/>
  <c r="BI442" i="8"/>
  <c r="BH442" i="8"/>
  <c r="BG442" i="8"/>
  <c r="BF442" i="8"/>
  <c r="T442" i="8"/>
  <c r="R442" i="8"/>
  <c r="P442" i="8"/>
  <c r="BI437" i="8"/>
  <c r="BH437" i="8"/>
  <c r="BG437" i="8"/>
  <c r="BF437" i="8"/>
  <c r="T437" i="8"/>
  <c r="R437" i="8"/>
  <c r="P437" i="8"/>
  <c r="BI435" i="8"/>
  <c r="BH435" i="8"/>
  <c r="BG435" i="8"/>
  <c r="BF435" i="8"/>
  <c r="T435" i="8"/>
  <c r="R435" i="8"/>
  <c r="P435" i="8"/>
  <c r="BI433" i="8"/>
  <c r="BH433" i="8"/>
  <c r="BG433" i="8"/>
  <c r="BF433" i="8"/>
  <c r="T433" i="8"/>
  <c r="R433" i="8"/>
  <c r="P433" i="8"/>
  <c r="BI432" i="8"/>
  <c r="BH432" i="8"/>
  <c r="BG432" i="8"/>
  <c r="BF432" i="8"/>
  <c r="T432" i="8"/>
  <c r="R432" i="8"/>
  <c r="P432" i="8"/>
  <c r="BI431" i="8"/>
  <c r="BH431" i="8"/>
  <c r="BG431" i="8"/>
  <c r="BF431" i="8"/>
  <c r="T431" i="8"/>
  <c r="R431" i="8"/>
  <c r="P431" i="8"/>
  <c r="BI430" i="8"/>
  <c r="BH430" i="8"/>
  <c r="BG430" i="8"/>
  <c r="BF430" i="8"/>
  <c r="T430" i="8"/>
  <c r="R430" i="8"/>
  <c r="P430" i="8"/>
  <c r="BI429" i="8"/>
  <c r="BH429" i="8"/>
  <c r="BG429" i="8"/>
  <c r="BF429" i="8"/>
  <c r="T429" i="8"/>
  <c r="R429" i="8"/>
  <c r="P429" i="8"/>
  <c r="BI427" i="8"/>
  <c r="BH427" i="8"/>
  <c r="BG427" i="8"/>
  <c r="BF427" i="8"/>
  <c r="T427" i="8"/>
  <c r="R427" i="8"/>
  <c r="P427" i="8"/>
  <c r="BI425" i="8"/>
  <c r="BH425" i="8"/>
  <c r="BG425" i="8"/>
  <c r="BF425" i="8"/>
  <c r="T425" i="8"/>
  <c r="R425" i="8"/>
  <c r="P425" i="8"/>
  <c r="BI424" i="8"/>
  <c r="BH424" i="8"/>
  <c r="BG424" i="8"/>
  <c r="BF424" i="8"/>
  <c r="T424" i="8"/>
  <c r="R424" i="8"/>
  <c r="P424" i="8"/>
  <c r="BI423" i="8"/>
  <c r="BH423" i="8"/>
  <c r="BG423" i="8"/>
  <c r="BF423" i="8"/>
  <c r="T423" i="8"/>
  <c r="R423" i="8"/>
  <c r="P423" i="8"/>
  <c r="BI422" i="8"/>
  <c r="BH422" i="8"/>
  <c r="BG422" i="8"/>
  <c r="BF422" i="8"/>
  <c r="T422" i="8"/>
  <c r="R422" i="8"/>
  <c r="P422" i="8"/>
  <c r="BI420" i="8"/>
  <c r="BH420" i="8"/>
  <c r="BG420" i="8"/>
  <c r="BF420" i="8"/>
  <c r="T420" i="8"/>
  <c r="R420" i="8"/>
  <c r="P420" i="8"/>
  <c r="BI418" i="8"/>
  <c r="BH418" i="8"/>
  <c r="BG418" i="8"/>
  <c r="BF418" i="8"/>
  <c r="T418" i="8"/>
  <c r="R418" i="8"/>
  <c r="P418" i="8"/>
  <c r="BI416" i="8"/>
  <c r="BH416" i="8"/>
  <c r="BG416" i="8"/>
  <c r="BF416" i="8"/>
  <c r="T416" i="8"/>
  <c r="R416" i="8"/>
  <c r="P416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1" i="8"/>
  <c r="BH401" i="8"/>
  <c r="BG401" i="8"/>
  <c r="BF401" i="8"/>
  <c r="T401" i="8"/>
  <c r="R401" i="8"/>
  <c r="P401" i="8"/>
  <c r="BI389" i="8"/>
  <c r="BH389" i="8"/>
  <c r="BG389" i="8"/>
  <c r="BF389" i="8"/>
  <c r="T389" i="8"/>
  <c r="R389" i="8"/>
  <c r="P389" i="8"/>
  <c r="BI384" i="8"/>
  <c r="BH384" i="8"/>
  <c r="BG384" i="8"/>
  <c r="BF384" i="8"/>
  <c r="T384" i="8"/>
  <c r="R384" i="8"/>
  <c r="P384" i="8"/>
  <c r="BI382" i="8"/>
  <c r="BH382" i="8"/>
  <c r="BG382" i="8"/>
  <c r="BF382" i="8"/>
  <c r="T382" i="8"/>
  <c r="R382" i="8"/>
  <c r="P382" i="8"/>
  <c r="BI381" i="8"/>
  <c r="BH381" i="8"/>
  <c r="BG381" i="8"/>
  <c r="BF381" i="8"/>
  <c r="T381" i="8"/>
  <c r="R381" i="8"/>
  <c r="P381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6" i="8"/>
  <c r="BH376" i="8"/>
  <c r="BG376" i="8"/>
  <c r="BF376" i="8"/>
  <c r="T376" i="8"/>
  <c r="R376" i="8"/>
  <c r="P376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63" i="8"/>
  <c r="BH363" i="8"/>
  <c r="BG363" i="8"/>
  <c r="BF363" i="8"/>
  <c r="T363" i="8"/>
  <c r="R363" i="8"/>
  <c r="P363" i="8"/>
  <c r="BI361" i="8"/>
  <c r="BH361" i="8"/>
  <c r="BG361" i="8"/>
  <c r="BF361" i="8"/>
  <c r="T361" i="8"/>
  <c r="R361" i="8"/>
  <c r="P361" i="8"/>
  <c r="BI351" i="8"/>
  <c r="BH351" i="8"/>
  <c r="BG351" i="8"/>
  <c r="BF351" i="8"/>
  <c r="T351" i="8"/>
  <c r="R351" i="8"/>
  <c r="P351" i="8"/>
  <c r="BI349" i="8"/>
  <c r="BH349" i="8"/>
  <c r="BG349" i="8"/>
  <c r="BF349" i="8"/>
  <c r="T349" i="8"/>
  <c r="R349" i="8"/>
  <c r="P349" i="8"/>
  <c r="BI346" i="8"/>
  <c r="BH346" i="8"/>
  <c r="BG346" i="8"/>
  <c r="BF346" i="8"/>
  <c r="T346" i="8"/>
  <c r="R346" i="8"/>
  <c r="P346" i="8"/>
  <c r="BI343" i="8"/>
  <c r="BH343" i="8"/>
  <c r="BG343" i="8"/>
  <c r="BF343" i="8"/>
  <c r="T343" i="8"/>
  <c r="R343" i="8"/>
  <c r="P343" i="8"/>
  <c r="BI330" i="8"/>
  <c r="BH330" i="8"/>
  <c r="BG330" i="8"/>
  <c r="BF330" i="8"/>
  <c r="T330" i="8"/>
  <c r="R330" i="8"/>
  <c r="P330" i="8"/>
  <c r="BI328" i="8"/>
  <c r="BH328" i="8"/>
  <c r="BG328" i="8"/>
  <c r="BF328" i="8"/>
  <c r="T328" i="8"/>
  <c r="R328" i="8"/>
  <c r="P328" i="8"/>
  <c r="BI327" i="8"/>
  <c r="BH327" i="8"/>
  <c r="BG327" i="8"/>
  <c r="BF327" i="8"/>
  <c r="T327" i="8"/>
  <c r="R327" i="8"/>
  <c r="P327" i="8"/>
  <c r="BI326" i="8"/>
  <c r="BH326" i="8"/>
  <c r="BG326" i="8"/>
  <c r="BF326" i="8"/>
  <c r="T326" i="8"/>
  <c r="R326" i="8"/>
  <c r="P326" i="8"/>
  <c r="BI325" i="8"/>
  <c r="BH325" i="8"/>
  <c r="BG325" i="8"/>
  <c r="BF325" i="8"/>
  <c r="T325" i="8"/>
  <c r="R325" i="8"/>
  <c r="P325" i="8"/>
  <c r="BI323" i="8"/>
  <c r="BH323" i="8"/>
  <c r="BG323" i="8"/>
  <c r="BF323" i="8"/>
  <c r="T323" i="8"/>
  <c r="R323" i="8"/>
  <c r="P323" i="8"/>
  <c r="BI320" i="8"/>
  <c r="BH320" i="8"/>
  <c r="BG320" i="8"/>
  <c r="BF320" i="8"/>
  <c r="T320" i="8"/>
  <c r="R320" i="8"/>
  <c r="P320" i="8"/>
  <c r="BI319" i="8"/>
  <c r="BH319" i="8"/>
  <c r="BG319" i="8"/>
  <c r="BF319" i="8"/>
  <c r="T319" i="8"/>
  <c r="R319" i="8"/>
  <c r="P319" i="8"/>
  <c r="BI317" i="8"/>
  <c r="BH317" i="8"/>
  <c r="BG317" i="8"/>
  <c r="BF317" i="8"/>
  <c r="T317" i="8"/>
  <c r="R317" i="8"/>
  <c r="P317" i="8"/>
  <c r="BI303" i="8"/>
  <c r="BH303" i="8"/>
  <c r="BG303" i="8"/>
  <c r="BF303" i="8"/>
  <c r="T303" i="8"/>
  <c r="R303" i="8"/>
  <c r="P303" i="8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7" i="8"/>
  <c r="BH287" i="8"/>
  <c r="BG287" i="8"/>
  <c r="BF287" i="8"/>
  <c r="T287" i="8"/>
  <c r="R287" i="8"/>
  <c r="P287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5" i="8"/>
  <c r="BH255" i="8"/>
  <c r="BG255" i="8"/>
  <c r="BF255" i="8"/>
  <c r="T255" i="8"/>
  <c r="R255" i="8"/>
  <c r="P255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3" i="8"/>
  <c r="BH183" i="8"/>
  <c r="BG183" i="8"/>
  <c r="BF183" i="8"/>
  <c r="T183" i="8"/>
  <c r="R183" i="8"/>
  <c r="P183" i="8"/>
  <c r="BI171" i="8"/>
  <c r="BH171" i="8"/>
  <c r="BG171" i="8"/>
  <c r="BF171" i="8"/>
  <c r="T171" i="8"/>
  <c r="R171" i="8"/>
  <c r="P171" i="8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48" i="8"/>
  <c r="BH148" i="8"/>
  <c r="BG148" i="8"/>
  <c r="BF148" i="8"/>
  <c r="T148" i="8"/>
  <c r="R148" i="8"/>
  <c r="P148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J126" i="8"/>
  <c r="J125" i="8"/>
  <c r="F125" i="8"/>
  <c r="F123" i="8"/>
  <c r="E121" i="8"/>
  <c r="J94" i="8"/>
  <c r="J93" i="8"/>
  <c r="F93" i="8"/>
  <c r="F91" i="8"/>
  <c r="E89" i="8"/>
  <c r="J20" i="8"/>
  <c r="E20" i="8"/>
  <c r="F94" i="8" s="1"/>
  <c r="J19" i="8"/>
  <c r="J14" i="8"/>
  <c r="J123" i="8"/>
  <c r="E7" i="8"/>
  <c r="E117" i="8" s="1"/>
  <c r="J39" i="7"/>
  <c r="J38" i="7"/>
  <c r="AY104" i="1" s="1"/>
  <c r="J37" i="7"/>
  <c r="AX104" i="1" s="1"/>
  <c r="BI775" i="7"/>
  <c r="BH775" i="7"/>
  <c r="BG775" i="7"/>
  <c r="BF775" i="7"/>
  <c r="T775" i="7"/>
  <c r="R775" i="7"/>
  <c r="P775" i="7"/>
  <c r="BI770" i="7"/>
  <c r="BH770" i="7"/>
  <c r="BG770" i="7"/>
  <c r="BF770" i="7"/>
  <c r="T770" i="7"/>
  <c r="R770" i="7"/>
  <c r="P770" i="7"/>
  <c r="BI767" i="7"/>
  <c r="BH767" i="7"/>
  <c r="BG767" i="7"/>
  <c r="BF767" i="7"/>
  <c r="T767" i="7"/>
  <c r="T766" i="7" s="1"/>
  <c r="R767" i="7"/>
  <c r="R766" i="7" s="1"/>
  <c r="P767" i="7"/>
  <c r="P766" i="7" s="1"/>
  <c r="BI765" i="7"/>
  <c r="BH765" i="7"/>
  <c r="BG765" i="7"/>
  <c r="BF765" i="7"/>
  <c r="T765" i="7"/>
  <c r="R765" i="7"/>
  <c r="P765" i="7"/>
  <c r="BI763" i="7"/>
  <c r="BH763" i="7"/>
  <c r="BG763" i="7"/>
  <c r="BF763" i="7"/>
  <c r="T763" i="7"/>
  <c r="R763" i="7"/>
  <c r="P763" i="7"/>
  <c r="BI762" i="7"/>
  <c r="BH762" i="7"/>
  <c r="BG762" i="7"/>
  <c r="BF762" i="7"/>
  <c r="T762" i="7"/>
  <c r="R762" i="7"/>
  <c r="P762" i="7"/>
  <c r="BI761" i="7"/>
  <c r="BH761" i="7"/>
  <c r="BG761" i="7"/>
  <c r="BF761" i="7"/>
  <c r="T761" i="7"/>
  <c r="R761" i="7"/>
  <c r="P761" i="7"/>
  <c r="BI759" i="7"/>
  <c r="BH759" i="7"/>
  <c r="BG759" i="7"/>
  <c r="BF759" i="7"/>
  <c r="T759" i="7"/>
  <c r="R759" i="7"/>
  <c r="P759" i="7"/>
  <c r="BI757" i="7"/>
  <c r="BH757" i="7"/>
  <c r="BG757" i="7"/>
  <c r="BF757" i="7"/>
  <c r="T757" i="7"/>
  <c r="R757" i="7"/>
  <c r="P757" i="7"/>
  <c r="BI752" i="7"/>
  <c r="BH752" i="7"/>
  <c r="BG752" i="7"/>
  <c r="BF752" i="7"/>
  <c r="T752" i="7"/>
  <c r="R752" i="7"/>
  <c r="P752" i="7"/>
  <c r="BI751" i="7"/>
  <c r="BH751" i="7"/>
  <c r="BG751" i="7"/>
  <c r="BF751" i="7"/>
  <c r="T751" i="7"/>
  <c r="R751" i="7"/>
  <c r="P751" i="7"/>
  <c r="BI750" i="7"/>
  <c r="BH750" i="7"/>
  <c r="BG750" i="7"/>
  <c r="BF750" i="7"/>
  <c r="T750" i="7"/>
  <c r="R750" i="7"/>
  <c r="P750" i="7"/>
  <c r="BI748" i="7"/>
  <c r="BH748" i="7"/>
  <c r="BG748" i="7"/>
  <c r="BF748" i="7"/>
  <c r="T748" i="7"/>
  <c r="R748" i="7"/>
  <c r="P748" i="7"/>
  <c r="BI746" i="7"/>
  <c r="BH746" i="7"/>
  <c r="BG746" i="7"/>
  <c r="BF746" i="7"/>
  <c r="T746" i="7"/>
  <c r="R746" i="7"/>
  <c r="P746" i="7"/>
  <c r="BI744" i="7"/>
  <c r="BH744" i="7"/>
  <c r="BG744" i="7"/>
  <c r="BF744" i="7"/>
  <c r="T744" i="7"/>
  <c r="R744" i="7"/>
  <c r="P744" i="7"/>
  <c r="BI742" i="7"/>
  <c r="BH742" i="7"/>
  <c r="BG742" i="7"/>
  <c r="BF742" i="7"/>
  <c r="T742" i="7"/>
  <c r="R742" i="7"/>
  <c r="P742" i="7"/>
  <c r="BI740" i="7"/>
  <c r="BH740" i="7"/>
  <c r="BG740" i="7"/>
  <c r="BF740" i="7"/>
  <c r="T740" i="7"/>
  <c r="R740" i="7"/>
  <c r="P740" i="7"/>
  <c r="BI738" i="7"/>
  <c r="BH738" i="7"/>
  <c r="BG738" i="7"/>
  <c r="BF738" i="7"/>
  <c r="T738" i="7"/>
  <c r="R738" i="7"/>
  <c r="P738" i="7"/>
  <c r="BI736" i="7"/>
  <c r="BH736" i="7"/>
  <c r="BG736" i="7"/>
  <c r="BF736" i="7"/>
  <c r="T736" i="7"/>
  <c r="R736" i="7"/>
  <c r="P736" i="7"/>
  <c r="BI734" i="7"/>
  <c r="BH734" i="7"/>
  <c r="BG734" i="7"/>
  <c r="BF734" i="7"/>
  <c r="T734" i="7"/>
  <c r="R734" i="7"/>
  <c r="P734" i="7"/>
  <c r="BI732" i="7"/>
  <c r="BH732" i="7"/>
  <c r="BG732" i="7"/>
  <c r="BF732" i="7"/>
  <c r="T732" i="7"/>
  <c r="R732" i="7"/>
  <c r="P732" i="7"/>
  <c r="BI730" i="7"/>
  <c r="BH730" i="7"/>
  <c r="BG730" i="7"/>
  <c r="BF730" i="7"/>
  <c r="T730" i="7"/>
  <c r="R730" i="7"/>
  <c r="P730" i="7"/>
  <c r="BI694" i="7"/>
  <c r="BH694" i="7"/>
  <c r="BG694" i="7"/>
  <c r="BF694" i="7"/>
  <c r="T694" i="7"/>
  <c r="R694" i="7"/>
  <c r="P694" i="7"/>
  <c r="BI693" i="7"/>
  <c r="BH693" i="7"/>
  <c r="BG693" i="7"/>
  <c r="BF693" i="7"/>
  <c r="T693" i="7"/>
  <c r="R693" i="7"/>
  <c r="P693" i="7"/>
  <c r="BI691" i="7"/>
  <c r="BH691" i="7"/>
  <c r="BG691" i="7"/>
  <c r="BF691" i="7"/>
  <c r="T691" i="7"/>
  <c r="R691" i="7"/>
  <c r="P691" i="7"/>
  <c r="BI688" i="7"/>
  <c r="BH688" i="7"/>
  <c r="BG688" i="7"/>
  <c r="BF688" i="7"/>
  <c r="T688" i="7"/>
  <c r="R688" i="7"/>
  <c r="P688" i="7"/>
  <c r="BI687" i="7"/>
  <c r="BH687" i="7"/>
  <c r="BG687" i="7"/>
  <c r="BF687" i="7"/>
  <c r="T687" i="7"/>
  <c r="R687" i="7"/>
  <c r="P687" i="7"/>
  <c r="BI685" i="7"/>
  <c r="BH685" i="7"/>
  <c r="BG685" i="7"/>
  <c r="BF685" i="7"/>
  <c r="T685" i="7"/>
  <c r="R685" i="7"/>
  <c r="P685" i="7"/>
  <c r="BI682" i="7"/>
  <c r="BH682" i="7"/>
  <c r="BG682" i="7"/>
  <c r="BF682" i="7"/>
  <c r="T682" i="7"/>
  <c r="R682" i="7"/>
  <c r="P682" i="7"/>
  <c r="BI680" i="7"/>
  <c r="BH680" i="7"/>
  <c r="BG680" i="7"/>
  <c r="BF680" i="7"/>
  <c r="T680" i="7"/>
  <c r="R680" i="7"/>
  <c r="P680" i="7"/>
  <c r="BI672" i="7"/>
  <c r="BH672" i="7"/>
  <c r="BG672" i="7"/>
  <c r="BF672" i="7"/>
  <c r="T672" i="7"/>
  <c r="R672" i="7"/>
  <c r="P672" i="7"/>
  <c r="BI667" i="7"/>
  <c r="BH667" i="7"/>
  <c r="BG667" i="7"/>
  <c r="BF667" i="7"/>
  <c r="T667" i="7"/>
  <c r="R667" i="7"/>
  <c r="P667" i="7"/>
  <c r="BI660" i="7"/>
  <c r="BH660" i="7"/>
  <c r="BG660" i="7"/>
  <c r="BF660" i="7"/>
  <c r="T660" i="7"/>
  <c r="R660" i="7"/>
  <c r="P660" i="7"/>
  <c r="BI657" i="7"/>
  <c r="BH657" i="7"/>
  <c r="BG657" i="7"/>
  <c r="BF657" i="7"/>
  <c r="T657" i="7"/>
  <c r="R657" i="7"/>
  <c r="P657" i="7"/>
  <c r="BI656" i="7"/>
  <c r="BH656" i="7"/>
  <c r="BG656" i="7"/>
  <c r="BF656" i="7"/>
  <c r="T656" i="7"/>
  <c r="R656" i="7"/>
  <c r="P656" i="7"/>
  <c r="BI650" i="7"/>
  <c r="BH650" i="7"/>
  <c r="BG650" i="7"/>
  <c r="BF650" i="7"/>
  <c r="T650" i="7"/>
  <c r="R650" i="7"/>
  <c r="P650" i="7"/>
  <c r="BI646" i="7"/>
  <c r="BH646" i="7"/>
  <c r="BG646" i="7"/>
  <c r="BF646" i="7"/>
  <c r="T646" i="7"/>
  <c r="R646" i="7"/>
  <c r="P646" i="7"/>
  <c r="BI637" i="7"/>
  <c r="BH637" i="7"/>
  <c r="BG637" i="7"/>
  <c r="BF637" i="7"/>
  <c r="T637" i="7"/>
  <c r="R637" i="7"/>
  <c r="P637" i="7"/>
  <c r="BI633" i="7"/>
  <c r="BH633" i="7"/>
  <c r="BG633" i="7"/>
  <c r="BF633" i="7"/>
  <c r="T633" i="7"/>
  <c r="R633" i="7"/>
  <c r="P633" i="7"/>
  <c r="BI631" i="7"/>
  <c r="BH631" i="7"/>
  <c r="BG631" i="7"/>
  <c r="BF631" i="7"/>
  <c r="T631" i="7"/>
  <c r="R631" i="7"/>
  <c r="P631" i="7"/>
  <c r="BI626" i="7"/>
  <c r="BH626" i="7"/>
  <c r="BG626" i="7"/>
  <c r="BF626" i="7"/>
  <c r="T626" i="7"/>
  <c r="R626" i="7"/>
  <c r="P626" i="7"/>
  <c r="BI625" i="7"/>
  <c r="BH625" i="7"/>
  <c r="BG625" i="7"/>
  <c r="BF625" i="7"/>
  <c r="T625" i="7"/>
  <c r="R625" i="7"/>
  <c r="P625" i="7"/>
  <c r="BI623" i="7"/>
  <c r="BH623" i="7"/>
  <c r="BG623" i="7"/>
  <c r="BF623" i="7"/>
  <c r="T623" i="7"/>
  <c r="R623" i="7"/>
  <c r="P623" i="7"/>
  <c r="BI620" i="7"/>
  <c r="BH620" i="7"/>
  <c r="BG620" i="7"/>
  <c r="BF620" i="7"/>
  <c r="T620" i="7"/>
  <c r="R620" i="7"/>
  <c r="P620" i="7"/>
  <c r="BI617" i="7"/>
  <c r="BH617" i="7"/>
  <c r="BG617" i="7"/>
  <c r="BF617" i="7"/>
  <c r="T617" i="7"/>
  <c r="R617" i="7"/>
  <c r="P617" i="7"/>
  <c r="BI614" i="7"/>
  <c r="BH614" i="7"/>
  <c r="BG614" i="7"/>
  <c r="BF614" i="7"/>
  <c r="T614" i="7"/>
  <c r="R614" i="7"/>
  <c r="P614" i="7"/>
  <c r="BI611" i="7"/>
  <c r="BH611" i="7"/>
  <c r="BG611" i="7"/>
  <c r="BF611" i="7"/>
  <c r="T611" i="7"/>
  <c r="R611" i="7"/>
  <c r="P611" i="7"/>
  <c r="BI610" i="7"/>
  <c r="BH610" i="7"/>
  <c r="BG610" i="7"/>
  <c r="BF610" i="7"/>
  <c r="T610" i="7"/>
  <c r="R610" i="7"/>
  <c r="P610" i="7"/>
  <c r="BI608" i="7"/>
  <c r="BH608" i="7"/>
  <c r="BG608" i="7"/>
  <c r="BF608" i="7"/>
  <c r="T608" i="7"/>
  <c r="R608" i="7"/>
  <c r="P608" i="7"/>
  <c r="BI606" i="7"/>
  <c r="BH606" i="7"/>
  <c r="BG606" i="7"/>
  <c r="BF606" i="7"/>
  <c r="T606" i="7"/>
  <c r="R606" i="7"/>
  <c r="P606" i="7"/>
  <c r="BI595" i="7"/>
  <c r="BH595" i="7"/>
  <c r="BG595" i="7"/>
  <c r="BF595" i="7"/>
  <c r="T595" i="7"/>
  <c r="R595" i="7"/>
  <c r="P595" i="7"/>
  <c r="BI593" i="7"/>
  <c r="BH593" i="7"/>
  <c r="BG593" i="7"/>
  <c r="BF593" i="7"/>
  <c r="T593" i="7"/>
  <c r="R593" i="7"/>
  <c r="P593" i="7"/>
  <c r="BI591" i="7"/>
  <c r="BH591" i="7"/>
  <c r="BG591" i="7"/>
  <c r="BF591" i="7"/>
  <c r="T591" i="7"/>
  <c r="R591" i="7"/>
  <c r="P591" i="7"/>
  <c r="BI589" i="7"/>
  <c r="BH589" i="7"/>
  <c r="BG589" i="7"/>
  <c r="BF589" i="7"/>
  <c r="T589" i="7"/>
  <c r="R589" i="7"/>
  <c r="P589" i="7"/>
  <c r="BI587" i="7"/>
  <c r="BH587" i="7"/>
  <c r="BG587" i="7"/>
  <c r="BF587" i="7"/>
  <c r="T587" i="7"/>
  <c r="R587" i="7"/>
  <c r="P587" i="7"/>
  <c r="BI585" i="7"/>
  <c r="BH585" i="7"/>
  <c r="BG585" i="7"/>
  <c r="BF585" i="7"/>
  <c r="T585" i="7"/>
  <c r="R585" i="7"/>
  <c r="P585" i="7"/>
  <c r="BI582" i="7"/>
  <c r="BH582" i="7"/>
  <c r="BG582" i="7"/>
  <c r="BF582" i="7"/>
  <c r="T582" i="7"/>
  <c r="R582" i="7"/>
  <c r="P582" i="7"/>
  <c r="BI575" i="7"/>
  <c r="BH575" i="7"/>
  <c r="BG575" i="7"/>
  <c r="BF575" i="7"/>
  <c r="T575" i="7"/>
  <c r="R575" i="7"/>
  <c r="P575" i="7"/>
  <c r="BI574" i="7"/>
  <c r="BH574" i="7"/>
  <c r="BG574" i="7"/>
  <c r="BF574" i="7"/>
  <c r="T574" i="7"/>
  <c r="R574" i="7"/>
  <c r="P574" i="7"/>
  <c r="BI569" i="7"/>
  <c r="BH569" i="7"/>
  <c r="BG569" i="7"/>
  <c r="BF569" i="7"/>
  <c r="T569" i="7"/>
  <c r="R569" i="7"/>
  <c r="P569" i="7"/>
  <c r="BI568" i="7"/>
  <c r="BH568" i="7"/>
  <c r="BG568" i="7"/>
  <c r="BF568" i="7"/>
  <c r="T568" i="7"/>
  <c r="R568" i="7"/>
  <c r="P568" i="7"/>
  <c r="BI550" i="7"/>
  <c r="BH550" i="7"/>
  <c r="BG550" i="7"/>
  <c r="BF550" i="7"/>
  <c r="T550" i="7"/>
  <c r="R550" i="7"/>
  <c r="P550" i="7"/>
  <c r="BI548" i="7"/>
  <c r="BH548" i="7"/>
  <c r="BG548" i="7"/>
  <c r="BF548" i="7"/>
  <c r="T548" i="7"/>
  <c r="R548" i="7"/>
  <c r="P548" i="7"/>
  <c r="BI546" i="7"/>
  <c r="BH546" i="7"/>
  <c r="BG546" i="7"/>
  <c r="BF546" i="7"/>
  <c r="T546" i="7"/>
  <c r="R546" i="7"/>
  <c r="P546" i="7"/>
  <c r="BI544" i="7"/>
  <c r="BH544" i="7"/>
  <c r="BG544" i="7"/>
  <c r="BF544" i="7"/>
  <c r="T544" i="7"/>
  <c r="R544" i="7"/>
  <c r="P544" i="7"/>
  <c r="BI542" i="7"/>
  <c r="BH542" i="7"/>
  <c r="BG542" i="7"/>
  <c r="BF542" i="7"/>
  <c r="T542" i="7"/>
  <c r="R542" i="7"/>
  <c r="P542" i="7"/>
  <c r="BI445" i="7"/>
  <c r="BH445" i="7"/>
  <c r="BG445" i="7"/>
  <c r="BF445" i="7"/>
  <c r="T445" i="7"/>
  <c r="R445" i="7"/>
  <c r="P445" i="7"/>
  <c r="BI443" i="7"/>
  <c r="BH443" i="7"/>
  <c r="BG443" i="7"/>
  <c r="BF443" i="7"/>
  <c r="T443" i="7"/>
  <c r="R443" i="7"/>
  <c r="P443" i="7"/>
  <c r="BI441" i="7"/>
  <c r="BH441" i="7"/>
  <c r="BG441" i="7"/>
  <c r="BF441" i="7"/>
  <c r="T441" i="7"/>
  <c r="R441" i="7"/>
  <c r="P441" i="7"/>
  <c r="BI439" i="7"/>
  <c r="BH439" i="7"/>
  <c r="BG439" i="7"/>
  <c r="BF439" i="7"/>
  <c r="T439" i="7"/>
  <c r="R439" i="7"/>
  <c r="P439" i="7"/>
  <c r="BI436" i="7"/>
  <c r="BH436" i="7"/>
  <c r="BG436" i="7"/>
  <c r="BF436" i="7"/>
  <c r="T436" i="7"/>
  <c r="R436" i="7"/>
  <c r="P436" i="7"/>
  <c r="BI434" i="7"/>
  <c r="BH434" i="7"/>
  <c r="BG434" i="7"/>
  <c r="BF434" i="7"/>
  <c r="T434" i="7"/>
  <c r="R434" i="7"/>
  <c r="P434" i="7"/>
  <c r="BI428" i="7"/>
  <c r="BH428" i="7"/>
  <c r="BG428" i="7"/>
  <c r="BF428" i="7"/>
  <c r="T428" i="7"/>
  <c r="R428" i="7"/>
  <c r="P428" i="7"/>
  <c r="BI423" i="7"/>
  <c r="BH423" i="7"/>
  <c r="BG423" i="7"/>
  <c r="BF423" i="7"/>
  <c r="T423" i="7"/>
  <c r="R423" i="7"/>
  <c r="P423" i="7"/>
  <c r="BI420" i="7"/>
  <c r="BH420" i="7"/>
  <c r="BG420" i="7"/>
  <c r="BF420" i="7"/>
  <c r="T420" i="7"/>
  <c r="R420" i="7"/>
  <c r="P420" i="7"/>
  <c r="BI417" i="7"/>
  <c r="BH417" i="7"/>
  <c r="BG417" i="7"/>
  <c r="BF417" i="7"/>
  <c r="T417" i="7"/>
  <c r="R417" i="7"/>
  <c r="P417" i="7"/>
  <c r="BI415" i="7"/>
  <c r="BH415" i="7"/>
  <c r="BG415" i="7"/>
  <c r="BF415" i="7"/>
  <c r="T415" i="7"/>
  <c r="R415" i="7"/>
  <c r="P415" i="7"/>
  <c r="BI412" i="7"/>
  <c r="BH412" i="7"/>
  <c r="BG412" i="7"/>
  <c r="BF412" i="7"/>
  <c r="T412" i="7"/>
  <c r="R412" i="7"/>
  <c r="P412" i="7"/>
  <c r="BI381" i="7"/>
  <c r="BH381" i="7"/>
  <c r="BG381" i="7"/>
  <c r="BF381" i="7"/>
  <c r="T381" i="7"/>
  <c r="R381" i="7"/>
  <c r="P381" i="7"/>
  <c r="BI380" i="7"/>
  <c r="BH380" i="7"/>
  <c r="BG380" i="7"/>
  <c r="BF380" i="7"/>
  <c r="T380" i="7"/>
  <c r="R380" i="7"/>
  <c r="P380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3" i="7"/>
  <c r="BH373" i="7"/>
  <c r="BG373" i="7"/>
  <c r="BF373" i="7"/>
  <c r="T373" i="7"/>
  <c r="R373" i="7"/>
  <c r="P373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25" i="7"/>
  <c r="BH325" i="7"/>
  <c r="BG325" i="7"/>
  <c r="BF325" i="7"/>
  <c r="T325" i="7"/>
  <c r="R325" i="7"/>
  <c r="P325" i="7"/>
  <c r="BI321" i="7"/>
  <c r="BH321" i="7"/>
  <c r="BG321" i="7"/>
  <c r="BF321" i="7"/>
  <c r="T321" i="7"/>
  <c r="R321" i="7"/>
  <c r="P321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7" i="7"/>
  <c r="BH307" i="7"/>
  <c r="BG307" i="7"/>
  <c r="BF307" i="7"/>
  <c r="T307" i="7"/>
  <c r="R307" i="7"/>
  <c r="P307" i="7"/>
  <c r="BI303" i="7"/>
  <c r="BH303" i="7"/>
  <c r="BG303" i="7"/>
  <c r="BF303" i="7"/>
  <c r="T303" i="7"/>
  <c r="R303" i="7"/>
  <c r="P303" i="7"/>
  <c r="BI285" i="7"/>
  <c r="BH285" i="7"/>
  <c r="BG285" i="7"/>
  <c r="BF285" i="7"/>
  <c r="T285" i="7"/>
  <c r="R285" i="7"/>
  <c r="P285" i="7"/>
  <c r="BI283" i="7"/>
  <c r="BH283" i="7"/>
  <c r="BG283" i="7"/>
  <c r="BF283" i="7"/>
  <c r="T283" i="7"/>
  <c r="R283" i="7"/>
  <c r="P283" i="7"/>
  <c r="BI271" i="7"/>
  <c r="BH271" i="7"/>
  <c r="BG271" i="7"/>
  <c r="BF271" i="7"/>
  <c r="T271" i="7"/>
  <c r="R271" i="7"/>
  <c r="P271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53" i="7"/>
  <c r="BH253" i="7"/>
  <c r="BG253" i="7"/>
  <c r="BF253" i="7"/>
  <c r="T253" i="7"/>
  <c r="R253" i="7"/>
  <c r="P253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3" i="7"/>
  <c r="BH223" i="7"/>
  <c r="BG223" i="7"/>
  <c r="BF223" i="7"/>
  <c r="T223" i="7"/>
  <c r="R223" i="7"/>
  <c r="P223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187" i="7"/>
  <c r="BH187" i="7"/>
  <c r="BG187" i="7"/>
  <c r="BF187" i="7"/>
  <c r="T187" i="7"/>
  <c r="R187" i="7"/>
  <c r="P187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5" i="7"/>
  <c r="BH175" i="7"/>
  <c r="BG175" i="7"/>
  <c r="BF175" i="7"/>
  <c r="T175" i="7"/>
  <c r="R175" i="7"/>
  <c r="P175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50" i="7"/>
  <c r="BH150" i="7"/>
  <c r="BG150" i="7"/>
  <c r="BF150" i="7"/>
  <c r="T150" i="7"/>
  <c r="R150" i="7"/>
  <c r="P15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J125" i="7"/>
  <c r="J124" i="7"/>
  <c r="F124" i="7"/>
  <c r="F122" i="7"/>
  <c r="E120" i="7"/>
  <c r="J94" i="7"/>
  <c r="J93" i="7"/>
  <c r="F93" i="7"/>
  <c r="F91" i="7"/>
  <c r="E89" i="7"/>
  <c r="J20" i="7"/>
  <c r="E20" i="7"/>
  <c r="F125" i="7"/>
  <c r="J19" i="7"/>
  <c r="J14" i="7"/>
  <c r="J122" i="7" s="1"/>
  <c r="E7" i="7"/>
  <c r="E116" i="7" s="1"/>
  <c r="J41" i="6"/>
  <c r="J40" i="6"/>
  <c r="AY103" i="1"/>
  <c r="J39" i="6"/>
  <c r="AX103" i="1" s="1"/>
  <c r="BI577" i="6"/>
  <c r="BH577" i="6"/>
  <c r="BG577" i="6"/>
  <c r="BF577" i="6"/>
  <c r="T577" i="6"/>
  <c r="R577" i="6"/>
  <c r="P577" i="6"/>
  <c r="BI572" i="6"/>
  <c r="BH572" i="6"/>
  <c r="BG572" i="6"/>
  <c r="BF572" i="6"/>
  <c r="T572" i="6"/>
  <c r="R572" i="6"/>
  <c r="P572" i="6"/>
  <c r="BI569" i="6"/>
  <c r="BH569" i="6"/>
  <c r="BG569" i="6"/>
  <c r="BF569" i="6"/>
  <c r="T569" i="6"/>
  <c r="R569" i="6"/>
  <c r="P569" i="6"/>
  <c r="BI566" i="6"/>
  <c r="BH566" i="6"/>
  <c r="BG566" i="6"/>
  <c r="BF566" i="6"/>
  <c r="T566" i="6"/>
  <c r="R566" i="6"/>
  <c r="P566" i="6"/>
  <c r="BI563" i="6"/>
  <c r="BH563" i="6"/>
  <c r="BG563" i="6"/>
  <c r="BF563" i="6"/>
  <c r="T563" i="6"/>
  <c r="T562" i="6"/>
  <c r="R563" i="6"/>
  <c r="R562" i="6" s="1"/>
  <c r="P563" i="6"/>
  <c r="P562" i="6"/>
  <c r="BI560" i="6"/>
  <c r="BH560" i="6"/>
  <c r="BG560" i="6"/>
  <c r="BF560" i="6"/>
  <c r="T560" i="6"/>
  <c r="R560" i="6"/>
  <c r="P560" i="6"/>
  <c r="BI559" i="6"/>
  <c r="BH559" i="6"/>
  <c r="BG559" i="6"/>
  <c r="BF559" i="6"/>
  <c r="T559" i="6"/>
  <c r="R559" i="6"/>
  <c r="P559" i="6"/>
  <c r="BI558" i="6"/>
  <c r="BH558" i="6"/>
  <c r="BG558" i="6"/>
  <c r="BF558" i="6"/>
  <c r="T558" i="6"/>
  <c r="R558" i="6"/>
  <c r="P558" i="6"/>
  <c r="BI557" i="6"/>
  <c r="BH557" i="6"/>
  <c r="BG557" i="6"/>
  <c r="BF557" i="6"/>
  <c r="T557" i="6"/>
  <c r="R557" i="6"/>
  <c r="P557" i="6"/>
  <c r="BI555" i="6"/>
  <c r="BH555" i="6"/>
  <c r="BG555" i="6"/>
  <c r="BF555" i="6"/>
  <c r="T555" i="6"/>
  <c r="R555" i="6"/>
  <c r="P555" i="6"/>
  <c r="BI554" i="6"/>
  <c r="BH554" i="6"/>
  <c r="BG554" i="6"/>
  <c r="BF554" i="6"/>
  <c r="T554" i="6"/>
  <c r="R554" i="6"/>
  <c r="P554" i="6"/>
  <c r="BI552" i="6"/>
  <c r="BH552" i="6"/>
  <c r="BG552" i="6"/>
  <c r="BF552" i="6"/>
  <c r="T552" i="6"/>
  <c r="R552" i="6"/>
  <c r="P552" i="6"/>
  <c r="BI551" i="6"/>
  <c r="BH551" i="6"/>
  <c r="BG551" i="6"/>
  <c r="BF551" i="6"/>
  <c r="T551" i="6"/>
  <c r="R551" i="6"/>
  <c r="P551" i="6"/>
  <c r="BI549" i="6"/>
  <c r="BH549" i="6"/>
  <c r="BG549" i="6"/>
  <c r="BF549" i="6"/>
  <c r="T549" i="6"/>
  <c r="R549" i="6"/>
  <c r="P549" i="6"/>
  <c r="BI547" i="6"/>
  <c r="BH547" i="6"/>
  <c r="BG547" i="6"/>
  <c r="BF547" i="6"/>
  <c r="T547" i="6"/>
  <c r="R547" i="6"/>
  <c r="P547" i="6"/>
  <c r="BI546" i="6"/>
  <c r="BH546" i="6"/>
  <c r="BG546" i="6"/>
  <c r="BF546" i="6"/>
  <c r="T546" i="6"/>
  <c r="R546" i="6"/>
  <c r="P546" i="6"/>
  <c r="BI545" i="6"/>
  <c r="BH545" i="6"/>
  <c r="BG545" i="6"/>
  <c r="BF545" i="6"/>
  <c r="T545" i="6"/>
  <c r="R545" i="6"/>
  <c r="P545" i="6"/>
  <c r="BI543" i="6"/>
  <c r="BH543" i="6"/>
  <c r="BG543" i="6"/>
  <c r="BF543" i="6"/>
  <c r="T543" i="6"/>
  <c r="R543" i="6"/>
  <c r="P543" i="6"/>
  <c r="BI541" i="6"/>
  <c r="BH541" i="6"/>
  <c r="BG541" i="6"/>
  <c r="BF541" i="6"/>
  <c r="T541" i="6"/>
  <c r="R541" i="6"/>
  <c r="P541" i="6"/>
  <c r="BI539" i="6"/>
  <c r="BH539" i="6"/>
  <c r="BG539" i="6"/>
  <c r="BF539" i="6"/>
  <c r="T539" i="6"/>
  <c r="R539" i="6"/>
  <c r="P539" i="6"/>
  <c r="BI537" i="6"/>
  <c r="BH537" i="6"/>
  <c r="BG537" i="6"/>
  <c r="BF537" i="6"/>
  <c r="T537" i="6"/>
  <c r="R537" i="6"/>
  <c r="P537" i="6"/>
  <c r="BI535" i="6"/>
  <c r="BH535" i="6"/>
  <c r="BG535" i="6"/>
  <c r="BF535" i="6"/>
  <c r="T535" i="6"/>
  <c r="R535" i="6"/>
  <c r="P535" i="6"/>
  <c r="BI534" i="6"/>
  <c r="BH534" i="6"/>
  <c r="BG534" i="6"/>
  <c r="BF534" i="6"/>
  <c r="T534" i="6"/>
  <c r="R534" i="6"/>
  <c r="P534" i="6"/>
  <c r="BI531" i="6"/>
  <c r="BH531" i="6"/>
  <c r="BG531" i="6"/>
  <c r="BF531" i="6"/>
  <c r="T531" i="6"/>
  <c r="R531" i="6"/>
  <c r="P531" i="6"/>
  <c r="BI530" i="6"/>
  <c r="BH530" i="6"/>
  <c r="BG530" i="6"/>
  <c r="BF530" i="6"/>
  <c r="T530" i="6"/>
  <c r="R530" i="6"/>
  <c r="P530" i="6"/>
  <c r="BI527" i="6"/>
  <c r="BH527" i="6"/>
  <c r="BG527" i="6"/>
  <c r="BF527" i="6"/>
  <c r="T527" i="6"/>
  <c r="R527" i="6"/>
  <c r="P527" i="6"/>
  <c r="BI526" i="6"/>
  <c r="BH526" i="6"/>
  <c r="BG526" i="6"/>
  <c r="BF526" i="6"/>
  <c r="T526" i="6"/>
  <c r="R526" i="6"/>
  <c r="P526" i="6"/>
  <c r="BI524" i="6"/>
  <c r="BH524" i="6"/>
  <c r="BG524" i="6"/>
  <c r="BF524" i="6"/>
  <c r="T524" i="6"/>
  <c r="R524" i="6"/>
  <c r="P524" i="6"/>
  <c r="BI521" i="6"/>
  <c r="BH521" i="6"/>
  <c r="BG521" i="6"/>
  <c r="BF521" i="6"/>
  <c r="T521" i="6"/>
  <c r="R521" i="6"/>
  <c r="P521" i="6"/>
  <c r="BI520" i="6"/>
  <c r="BH520" i="6"/>
  <c r="BG520" i="6"/>
  <c r="BF520" i="6"/>
  <c r="T520" i="6"/>
  <c r="R520" i="6"/>
  <c r="P520" i="6"/>
  <c r="BI519" i="6"/>
  <c r="BH519" i="6"/>
  <c r="BG519" i="6"/>
  <c r="BF519" i="6"/>
  <c r="T519" i="6"/>
  <c r="R519" i="6"/>
  <c r="P519" i="6"/>
  <c r="BI514" i="6"/>
  <c r="BH514" i="6"/>
  <c r="BG514" i="6"/>
  <c r="BF514" i="6"/>
  <c r="T514" i="6"/>
  <c r="R514" i="6"/>
  <c r="P514" i="6"/>
  <c r="BI512" i="6"/>
  <c r="BH512" i="6"/>
  <c r="BG512" i="6"/>
  <c r="BF512" i="6"/>
  <c r="T512" i="6"/>
  <c r="R512" i="6"/>
  <c r="P512" i="6"/>
  <c r="BI508" i="6"/>
  <c r="BH508" i="6"/>
  <c r="BG508" i="6"/>
  <c r="BF508" i="6"/>
  <c r="T508" i="6"/>
  <c r="R508" i="6"/>
  <c r="P508" i="6"/>
  <c r="BI506" i="6"/>
  <c r="BH506" i="6"/>
  <c r="BG506" i="6"/>
  <c r="BF506" i="6"/>
  <c r="T506" i="6"/>
  <c r="R506" i="6"/>
  <c r="P506" i="6"/>
  <c r="BI493" i="6"/>
  <c r="BH493" i="6"/>
  <c r="BG493" i="6"/>
  <c r="BF493" i="6"/>
  <c r="T493" i="6"/>
  <c r="R493" i="6"/>
  <c r="P493" i="6"/>
  <c r="BI491" i="6"/>
  <c r="BH491" i="6"/>
  <c r="BG491" i="6"/>
  <c r="BF491" i="6"/>
  <c r="T491" i="6"/>
  <c r="R491" i="6"/>
  <c r="P491" i="6"/>
  <c r="BI484" i="6"/>
  <c r="BH484" i="6"/>
  <c r="BG484" i="6"/>
  <c r="BF484" i="6"/>
  <c r="T484" i="6"/>
  <c r="R484" i="6"/>
  <c r="P484" i="6"/>
  <c r="BI481" i="6"/>
  <c r="BH481" i="6"/>
  <c r="BG481" i="6"/>
  <c r="BF481" i="6"/>
  <c r="T481" i="6"/>
  <c r="R481" i="6"/>
  <c r="P481" i="6"/>
  <c r="BI480" i="6"/>
  <c r="BH480" i="6"/>
  <c r="BG480" i="6"/>
  <c r="BF480" i="6"/>
  <c r="T480" i="6"/>
  <c r="R480" i="6"/>
  <c r="P480" i="6"/>
  <c r="BI477" i="6"/>
  <c r="BH477" i="6"/>
  <c r="BG477" i="6"/>
  <c r="BF477" i="6"/>
  <c r="T477" i="6"/>
  <c r="R477" i="6"/>
  <c r="P477" i="6"/>
  <c r="BI474" i="6"/>
  <c r="BH474" i="6"/>
  <c r="BG474" i="6"/>
  <c r="BF474" i="6"/>
  <c r="T474" i="6"/>
  <c r="R474" i="6"/>
  <c r="P474" i="6"/>
  <c r="BI471" i="6"/>
  <c r="BH471" i="6"/>
  <c r="BG471" i="6"/>
  <c r="BF471" i="6"/>
  <c r="T471" i="6"/>
  <c r="R471" i="6"/>
  <c r="P471" i="6"/>
  <c r="BI466" i="6"/>
  <c r="BH466" i="6"/>
  <c r="BG466" i="6"/>
  <c r="BF466" i="6"/>
  <c r="T466" i="6"/>
  <c r="R466" i="6"/>
  <c r="P466" i="6"/>
  <c r="BI462" i="6"/>
  <c r="BH462" i="6"/>
  <c r="BG462" i="6"/>
  <c r="BF462" i="6"/>
  <c r="T462" i="6"/>
  <c r="R462" i="6"/>
  <c r="P462" i="6"/>
  <c r="BI455" i="6"/>
  <c r="BH455" i="6"/>
  <c r="BG455" i="6"/>
  <c r="BF455" i="6"/>
  <c r="T455" i="6"/>
  <c r="R455" i="6"/>
  <c r="P455" i="6"/>
  <c r="BI452" i="6"/>
  <c r="BH452" i="6"/>
  <c r="BG452" i="6"/>
  <c r="BF452" i="6"/>
  <c r="T452" i="6"/>
  <c r="R452" i="6"/>
  <c r="P452" i="6"/>
  <c r="BI451" i="6"/>
  <c r="BH451" i="6"/>
  <c r="BG451" i="6"/>
  <c r="BF451" i="6"/>
  <c r="T451" i="6"/>
  <c r="R451" i="6"/>
  <c r="P451" i="6"/>
  <c r="BI449" i="6"/>
  <c r="BH449" i="6"/>
  <c r="BG449" i="6"/>
  <c r="BF449" i="6"/>
  <c r="T449" i="6"/>
  <c r="R449" i="6"/>
  <c r="P449" i="6"/>
  <c r="BI445" i="6"/>
  <c r="BH445" i="6"/>
  <c r="BG445" i="6"/>
  <c r="BF445" i="6"/>
  <c r="T445" i="6"/>
  <c r="R445" i="6"/>
  <c r="P445" i="6"/>
  <c r="BI435" i="6"/>
  <c r="BH435" i="6"/>
  <c r="BG435" i="6"/>
  <c r="BF435" i="6"/>
  <c r="T435" i="6"/>
  <c r="T434" i="6" s="1"/>
  <c r="R435" i="6"/>
  <c r="R434" i="6" s="1"/>
  <c r="P435" i="6"/>
  <c r="P434" i="6" s="1"/>
  <c r="BI431" i="6"/>
  <c r="BH431" i="6"/>
  <c r="BG431" i="6"/>
  <c r="BF431" i="6"/>
  <c r="T431" i="6"/>
  <c r="R431" i="6"/>
  <c r="P431" i="6"/>
  <c r="BI429" i="6"/>
  <c r="BH429" i="6"/>
  <c r="BG429" i="6"/>
  <c r="BF429" i="6"/>
  <c r="T429" i="6"/>
  <c r="R429" i="6"/>
  <c r="P429" i="6"/>
  <c r="BI426" i="6"/>
  <c r="BH426" i="6"/>
  <c r="BG426" i="6"/>
  <c r="BF426" i="6"/>
  <c r="T426" i="6"/>
  <c r="R426" i="6"/>
  <c r="P426" i="6"/>
  <c r="BI421" i="6"/>
  <c r="BH421" i="6"/>
  <c r="BG421" i="6"/>
  <c r="BF421" i="6"/>
  <c r="T421" i="6"/>
  <c r="R421" i="6"/>
  <c r="P421" i="6"/>
  <c r="BI415" i="6"/>
  <c r="BH415" i="6"/>
  <c r="BG415" i="6"/>
  <c r="BF415" i="6"/>
  <c r="T415" i="6"/>
  <c r="R415" i="6"/>
  <c r="P415" i="6"/>
  <c r="BI413" i="6"/>
  <c r="BH413" i="6"/>
  <c r="BG413" i="6"/>
  <c r="BF413" i="6"/>
  <c r="T413" i="6"/>
  <c r="R413" i="6"/>
  <c r="P413" i="6"/>
  <c r="BI409" i="6"/>
  <c r="BH409" i="6"/>
  <c r="BG409" i="6"/>
  <c r="BF409" i="6"/>
  <c r="T409" i="6"/>
  <c r="R409" i="6"/>
  <c r="P409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2" i="6"/>
  <c r="BH402" i="6"/>
  <c r="BG402" i="6"/>
  <c r="BF402" i="6"/>
  <c r="T402" i="6"/>
  <c r="R402" i="6"/>
  <c r="P402" i="6"/>
  <c r="BI401" i="6"/>
  <c r="BH401" i="6"/>
  <c r="BG401" i="6"/>
  <c r="BF401" i="6"/>
  <c r="T401" i="6"/>
  <c r="R401" i="6"/>
  <c r="P401" i="6"/>
  <c r="BI399" i="6"/>
  <c r="BH399" i="6"/>
  <c r="BG399" i="6"/>
  <c r="BF399" i="6"/>
  <c r="T399" i="6"/>
  <c r="R399" i="6"/>
  <c r="P399" i="6"/>
  <c r="BI397" i="6"/>
  <c r="BH397" i="6"/>
  <c r="BG397" i="6"/>
  <c r="BF397" i="6"/>
  <c r="T397" i="6"/>
  <c r="R397" i="6"/>
  <c r="P397" i="6"/>
  <c r="BI390" i="6"/>
  <c r="BH390" i="6"/>
  <c r="BG390" i="6"/>
  <c r="BF390" i="6"/>
  <c r="T390" i="6"/>
  <c r="R390" i="6"/>
  <c r="P390" i="6"/>
  <c r="BI389" i="6"/>
  <c r="BH389" i="6"/>
  <c r="BG389" i="6"/>
  <c r="BF389" i="6"/>
  <c r="T389" i="6"/>
  <c r="R389" i="6"/>
  <c r="P389" i="6"/>
  <c r="BI387" i="6"/>
  <c r="BH387" i="6"/>
  <c r="BG387" i="6"/>
  <c r="BF387" i="6"/>
  <c r="T387" i="6"/>
  <c r="R387" i="6"/>
  <c r="P387" i="6"/>
  <c r="BI385" i="6"/>
  <c r="BH385" i="6"/>
  <c r="BG385" i="6"/>
  <c r="BF385" i="6"/>
  <c r="T385" i="6"/>
  <c r="R385" i="6"/>
  <c r="P385" i="6"/>
  <c r="BI383" i="6"/>
  <c r="BH383" i="6"/>
  <c r="BG383" i="6"/>
  <c r="BF383" i="6"/>
  <c r="T383" i="6"/>
  <c r="R383" i="6"/>
  <c r="P383" i="6"/>
  <c r="BI372" i="6"/>
  <c r="BH372" i="6"/>
  <c r="BG372" i="6"/>
  <c r="BF372" i="6"/>
  <c r="T372" i="6"/>
  <c r="R372" i="6"/>
  <c r="P372" i="6"/>
  <c r="BI371" i="6"/>
  <c r="BH371" i="6"/>
  <c r="BG371" i="6"/>
  <c r="BF371" i="6"/>
  <c r="T371" i="6"/>
  <c r="R371" i="6"/>
  <c r="P371" i="6"/>
  <c r="BI369" i="6"/>
  <c r="BH369" i="6"/>
  <c r="BG369" i="6"/>
  <c r="BF369" i="6"/>
  <c r="T369" i="6"/>
  <c r="R369" i="6"/>
  <c r="P369" i="6"/>
  <c r="BI365" i="6"/>
  <c r="BH365" i="6"/>
  <c r="BG365" i="6"/>
  <c r="BF365" i="6"/>
  <c r="T365" i="6"/>
  <c r="R365" i="6"/>
  <c r="P365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3" i="6"/>
  <c r="BH353" i="6"/>
  <c r="BG353" i="6"/>
  <c r="BF353" i="6"/>
  <c r="T353" i="6"/>
  <c r="R353" i="6"/>
  <c r="P353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37" i="6"/>
  <c r="BH337" i="6"/>
  <c r="BG337" i="6"/>
  <c r="BF337" i="6"/>
  <c r="T337" i="6"/>
  <c r="R337" i="6"/>
  <c r="P337" i="6"/>
  <c r="BI335" i="6"/>
  <c r="BH335" i="6"/>
  <c r="BG335" i="6"/>
  <c r="BF335" i="6"/>
  <c r="T335" i="6"/>
  <c r="R335" i="6"/>
  <c r="P335" i="6"/>
  <c r="BI333" i="6"/>
  <c r="BH333" i="6"/>
  <c r="BG333" i="6"/>
  <c r="BF333" i="6"/>
  <c r="T333" i="6"/>
  <c r="R333" i="6"/>
  <c r="P333" i="6"/>
  <c r="BI331" i="6"/>
  <c r="BH331" i="6"/>
  <c r="BG331" i="6"/>
  <c r="BF331" i="6"/>
  <c r="T331" i="6"/>
  <c r="R331" i="6"/>
  <c r="P331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1" i="6"/>
  <c r="BH321" i="6"/>
  <c r="BG321" i="6"/>
  <c r="BF321" i="6"/>
  <c r="T321" i="6"/>
  <c r="R321" i="6"/>
  <c r="P321" i="6"/>
  <c r="BI319" i="6"/>
  <c r="BH319" i="6"/>
  <c r="BG319" i="6"/>
  <c r="BF319" i="6"/>
  <c r="T319" i="6"/>
  <c r="R319" i="6"/>
  <c r="P319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7" i="6"/>
  <c r="BH287" i="6"/>
  <c r="BG287" i="6"/>
  <c r="BF287" i="6"/>
  <c r="T287" i="6"/>
  <c r="R287" i="6"/>
  <c r="P287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3" i="6"/>
  <c r="BH173" i="6"/>
  <c r="BG173" i="6"/>
  <c r="BF173" i="6"/>
  <c r="T173" i="6"/>
  <c r="R173" i="6"/>
  <c r="P173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J134" i="6"/>
  <c r="J133" i="6"/>
  <c r="F133" i="6"/>
  <c r="F131" i="6"/>
  <c r="E129" i="6"/>
  <c r="J96" i="6"/>
  <c r="J95" i="6"/>
  <c r="F95" i="6"/>
  <c r="F93" i="6"/>
  <c r="E91" i="6"/>
  <c r="J22" i="6"/>
  <c r="E22" i="6"/>
  <c r="F134" i="6"/>
  <c r="J21" i="6"/>
  <c r="J16" i="6"/>
  <c r="J93" i="6" s="1"/>
  <c r="E7" i="6"/>
  <c r="E123" i="6" s="1"/>
  <c r="J41" i="5"/>
  <c r="J40" i="5"/>
  <c r="AY102" i="1"/>
  <c r="J39" i="5"/>
  <c r="AX102" i="1" s="1"/>
  <c r="BI674" i="5"/>
  <c r="BH674" i="5"/>
  <c r="BG674" i="5"/>
  <c r="BF674" i="5"/>
  <c r="T674" i="5"/>
  <c r="R674" i="5"/>
  <c r="P674" i="5"/>
  <c r="BI669" i="5"/>
  <c r="BH669" i="5"/>
  <c r="BG669" i="5"/>
  <c r="BF669" i="5"/>
  <c r="T669" i="5"/>
  <c r="R669" i="5"/>
  <c r="P669" i="5"/>
  <c r="BI666" i="5"/>
  <c r="BH666" i="5"/>
  <c r="BG666" i="5"/>
  <c r="BF666" i="5"/>
  <c r="T666" i="5"/>
  <c r="T665" i="5" s="1"/>
  <c r="R666" i="5"/>
  <c r="R665" i="5"/>
  <c r="P666" i="5"/>
  <c r="P665" i="5" s="1"/>
  <c r="BI664" i="5"/>
  <c r="BH664" i="5"/>
  <c r="BG664" i="5"/>
  <c r="BF664" i="5"/>
  <c r="T664" i="5"/>
  <c r="R664" i="5"/>
  <c r="P664" i="5"/>
  <c r="BI662" i="5"/>
  <c r="BH662" i="5"/>
  <c r="BG662" i="5"/>
  <c r="BF662" i="5"/>
  <c r="T662" i="5"/>
  <c r="R662" i="5"/>
  <c r="P662" i="5"/>
  <c r="BI660" i="5"/>
  <c r="BH660" i="5"/>
  <c r="BG660" i="5"/>
  <c r="BF660" i="5"/>
  <c r="T660" i="5"/>
  <c r="R660" i="5"/>
  <c r="P660" i="5"/>
  <c r="BI658" i="5"/>
  <c r="BH658" i="5"/>
  <c r="BG658" i="5"/>
  <c r="BF658" i="5"/>
  <c r="T658" i="5"/>
  <c r="R658" i="5"/>
  <c r="P658" i="5"/>
  <c r="BI657" i="5"/>
  <c r="BH657" i="5"/>
  <c r="BG657" i="5"/>
  <c r="BF657" i="5"/>
  <c r="T657" i="5"/>
  <c r="R657" i="5"/>
  <c r="P657" i="5"/>
  <c r="BI656" i="5"/>
  <c r="BH656" i="5"/>
  <c r="BG656" i="5"/>
  <c r="BF656" i="5"/>
  <c r="T656" i="5"/>
  <c r="R656" i="5"/>
  <c r="P656" i="5"/>
  <c r="BI654" i="5"/>
  <c r="BH654" i="5"/>
  <c r="BG654" i="5"/>
  <c r="BF654" i="5"/>
  <c r="T654" i="5"/>
  <c r="R654" i="5"/>
  <c r="P654" i="5"/>
  <c r="BI652" i="5"/>
  <c r="BH652" i="5"/>
  <c r="BG652" i="5"/>
  <c r="BF652" i="5"/>
  <c r="T652" i="5"/>
  <c r="R652" i="5"/>
  <c r="P652" i="5"/>
  <c r="BI650" i="5"/>
  <c r="BH650" i="5"/>
  <c r="BG650" i="5"/>
  <c r="BF650" i="5"/>
  <c r="T650" i="5"/>
  <c r="R650" i="5"/>
  <c r="P650" i="5"/>
  <c r="BI648" i="5"/>
  <c r="BH648" i="5"/>
  <c r="BG648" i="5"/>
  <c r="BF648" i="5"/>
  <c r="T648" i="5"/>
  <c r="R648" i="5"/>
  <c r="P648" i="5"/>
  <c r="BI647" i="5"/>
  <c r="BH647" i="5"/>
  <c r="BG647" i="5"/>
  <c r="BF647" i="5"/>
  <c r="T647" i="5"/>
  <c r="R647" i="5"/>
  <c r="P647" i="5"/>
  <c r="BI645" i="5"/>
  <c r="BH645" i="5"/>
  <c r="BG645" i="5"/>
  <c r="BF645" i="5"/>
  <c r="T645" i="5"/>
  <c r="R645" i="5"/>
  <c r="P645" i="5"/>
  <c r="BI644" i="5"/>
  <c r="BH644" i="5"/>
  <c r="BG644" i="5"/>
  <c r="BF644" i="5"/>
  <c r="T644" i="5"/>
  <c r="R644" i="5"/>
  <c r="P644" i="5"/>
  <c r="BI643" i="5"/>
  <c r="BH643" i="5"/>
  <c r="BG643" i="5"/>
  <c r="BF643" i="5"/>
  <c r="T643" i="5"/>
  <c r="R643" i="5"/>
  <c r="P643" i="5"/>
  <c r="BI641" i="5"/>
  <c r="BH641" i="5"/>
  <c r="BG641" i="5"/>
  <c r="BF641" i="5"/>
  <c r="T641" i="5"/>
  <c r="R641" i="5"/>
  <c r="P641" i="5"/>
  <c r="BI640" i="5"/>
  <c r="BH640" i="5"/>
  <c r="BG640" i="5"/>
  <c r="BF640" i="5"/>
  <c r="T640" i="5"/>
  <c r="R640" i="5"/>
  <c r="P640" i="5"/>
  <c r="BI639" i="5"/>
  <c r="BH639" i="5"/>
  <c r="BG639" i="5"/>
  <c r="BF639" i="5"/>
  <c r="T639" i="5"/>
  <c r="R639" i="5"/>
  <c r="P639" i="5"/>
  <c r="BI635" i="5"/>
  <c r="BH635" i="5"/>
  <c r="BG635" i="5"/>
  <c r="BF635" i="5"/>
  <c r="T635" i="5"/>
  <c r="R635" i="5"/>
  <c r="P635" i="5"/>
  <c r="BI634" i="5"/>
  <c r="BH634" i="5"/>
  <c r="BG634" i="5"/>
  <c r="BF634" i="5"/>
  <c r="T634" i="5"/>
  <c r="R634" i="5"/>
  <c r="P634" i="5"/>
  <c r="BI633" i="5"/>
  <c r="BH633" i="5"/>
  <c r="BG633" i="5"/>
  <c r="BF633" i="5"/>
  <c r="T633" i="5"/>
  <c r="R633" i="5"/>
  <c r="P633" i="5"/>
  <c r="BI631" i="5"/>
  <c r="BH631" i="5"/>
  <c r="BG631" i="5"/>
  <c r="BF631" i="5"/>
  <c r="T631" i="5"/>
  <c r="R631" i="5"/>
  <c r="P631" i="5"/>
  <c r="BI630" i="5"/>
  <c r="BH630" i="5"/>
  <c r="BG630" i="5"/>
  <c r="BF630" i="5"/>
  <c r="T630" i="5"/>
  <c r="R630" i="5"/>
  <c r="P630" i="5"/>
  <c r="BI629" i="5"/>
  <c r="BH629" i="5"/>
  <c r="BG629" i="5"/>
  <c r="BF629" i="5"/>
  <c r="T629" i="5"/>
  <c r="R629" i="5"/>
  <c r="P629" i="5"/>
  <c r="BI627" i="5"/>
  <c r="BH627" i="5"/>
  <c r="BG627" i="5"/>
  <c r="BF627" i="5"/>
  <c r="T627" i="5"/>
  <c r="R627" i="5"/>
  <c r="P627" i="5"/>
  <c r="BI626" i="5"/>
  <c r="BH626" i="5"/>
  <c r="BG626" i="5"/>
  <c r="BF626" i="5"/>
  <c r="T626" i="5"/>
  <c r="R626" i="5"/>
  <c r="P626" i="5"/>
  <c r="BI625" i="5"/>
  <c r="BH625" i="5"/>
  <c r="BG625" i="5"/>
  <c r="BF625" i="5"/>
  <c r="T625" i="5"/>
  <c r="R625" i="5"/>
  <c r="P625" i="5"/>
  <c r="BI621" i="5"/>
  <c r="BH621" i="5"/>
  <c r="BG621" i="5"/>
  <c r="BF621" i="5"/>
  <c r="T621" i="5"/>
  <c r="R621" i="5"/>
  <c r="P621" i="5"/>
  <c r="BI619" i="5"/>
  <c r="BH619" i="5"/>
  <c r="BG619" i="5"/>
  <c r="BF619" i="5"/>
  <c r="T619" i="5"/>
  <c r="R619" i="5"/>
  <c r="P619" i="5"/>
  <c r="BI616" i="5"/>
  <c r="BH616" i="5"/>
  <c r="BG616" i="5"/>
  <c r="BF616" i="5"/>
  <c r="T616" i="5"/>
  <c r="R616" i="5"/>
  <c r="P616" i="5"/>
  <c r="BI610" i="5"/>
  <c r="BH610" i="5"/>
  <c r="BG610" i="5"/>
  <c r="BF610" i="5"/>
  <c r="T610" i="5"/>
  <c r="R610" i="5"/>
  <c r="P610" i="5"/>
  <c r="BI604" i="5"/>
  <c r="BH604" i="5"/>
  <c r="BG604" i="5"/>
  <c r="BF604" i="5"/>
  <c r="T604" i="5"/>
  <c r="R604" i="5"/>
  <c r="P604" i="5"/>
  <c r="BI602" i="5"/>
  <c r="BH602" i="5"/>
  <c r="BG602" i="5"/>
  <c r="BF602" i="5"/>
  <c r="T602" i="5"/>
  <c r="R602" i="5"/>
  <c r="P602" i="5"/>
  <c r="BI600" i="5"/>
  <c r="BH600" i="5"/>
  <c r="BG600" i="5"/>
  <c r="BF600" i="5"/>
  <c r="T600" i="5"/>
  <c r="R600" i="5"/>
  <c r="P600" i="5"/>
  <c r="BI598" i="5"/>
  <c r="BH598" i="5"/>
  <c r="BG598" i="5"/>
  <c r="BF598" i="5"/>
  <c r="T598" i="5"/>
  <c r="R598" i="5"/>
  <c r="P598" i="5"/>
  <c r="BI596" i="5"/>
  <c r="BH596" i="5"/>
  <c r="BG596" i="5"/>
  <c r="BF596" i="5"/>
  <c r="T596" i="5"/>
  <c r="R596" i="5"/>
  <c r="P596" i="5"/>
  <c r="BI591" i="5"/>
  <c r="BH591" i="5"/>
  <c r="BG591" i="5"/>
  <c r="BF591" i="5"/>
  <c r="T591" i="5"/>
  <c r="R591" i="5"/>
  <c r="P591" i="5"/>
  <c r="BI589" i="5"/>
  <c r="BH589" i="5"/>
  <c r="BG589" i="5"/>
  <c r="BF589" i="5"/>
  <c r="T589" i="5"/>
  <c r="R589" i="5"/>
  <c r="P589" i="5"/>
  <c r="BI587" i="5"/>
  <c r="BH587" i="5"/>
  <c r="BG587" i="5"/>
  <c r="BF587" i="5"/>
  <c r="T587" i="5"/>
  <c r="R587" i="5"/>
  <c r="P587" i="5"/>
  <c r="BI585" i="5"/>
  <c r="BH585" i="5"/>
  <c r="BG585" i="5"/>
  <c r="BF585" i="5"/>
  <c r="T585" i="5"/>
  <c r="R585" i="5"/>
  <c r="P585" i="5"/>
  <c r="BI584" i="5"/>
  <c r="BH584" i="5"/>
  <c r="BG584" i="5"/>
  <c r="BF584" i="5"/>
  <c r="T584" i="5"/>
  <c r="R584" i="5"/>
  <c r="P584" i="5"/>
  <c r="BI582" i="5"/>
  <c r="BH582" i="5"/>
  <c r="BG582" i="5"/>
  <c r="BF582" i="5"/>
  <c r="T582" i="5"/>
  <c r="R582" i="5"/>
  <c r="P582" i="5"/>
  <c r="BI580" i="5"/>
  <c r="BH580" i="5"/>
  <c r="BG580" i="5"/>
  <c r="BF580" i="5"/>
  <c r="T580" i="5"/>
  <c r="R580" i="5"/>
  <c r="P580" i="5"/>
  <c r="BI575" i="5"/>
  <c r="BH575" i="5"/>
  <c r="BG575" i="5"/>
  <c r="BF575" i="5"/>
  <c r="T575" i="5"/>
  <c r="R575" i="5"/>
  <c r="P575" i="5"/>
  <c r="BI573" i="5"/>
  <c r="BH573" i="5"/>
  <c r="BG573" i="5"/>
  <c r="BF573" i="5"/>
  <c r="T573" i="5"/>
  <c r="R573" i="5"/>
  <c r="P573" i="5"/>
  <c r="BI568" i="5"/>
  <c r="BH568" i="5"/>
  <c r="BG568" i="5"/>
  <c r="BF568" i="5"/>
  <c r="T568" i="5"/>
  <c r="R568" i="5"/>
  <c r="P568" i="5"/>
  <c r="BI566" i="5"/>
  <c r="BH566" i="5"/>
  <c r="BG566" i="5"/>
  <c r="BF566" i="5"/>
  <c r="T566" i="5"/>
  <c r="R566" i="5"/>
  <c r="P566" i="5"/>
  <c r="BI556" i="5"/>
  <c r="BH556" i="5"/>
  <c r="BG556" i="5"/>
  <c r="BF556" i="5"/>
  <c r="T556" i="5"/>
  <c r="R556" i="5"/>
  <c r="P556" i="5"/>
  <c r="BI554" i="5"/>
  <c r="BH554" i="5"/>
  <c r="BG554" i="5"/>
  <c r="BF554" i="5"/>
  <c r="T554" i="5"/>
  <c r="R554" i="5"/>
  <c r="P554" i="5"/>
  <c r="BI538" i="5"/>
  <c r="BH538" i="5"/>
  <c r="BG538" i="5"/>
  <c r="BF538" i="5"/>
  <c r="T538" i="5"/>
  <c r="R538" i="5"/>
  <c r="P538" i="5"/>
  <c r="BI534" i="5"/>
  <c r="BH534" i="5"/>
  <c r="BG534" i="5"/>
  <c r="BF534" i="5"/>
  <c r="T534" i="5"/>
  <c r="R534" i="5"/>
  <c r="P534" i="5"/>
  <c r="BI531" i="5"/>
  <c r="BH531" i="5"/>
  <c r="BG531" i="5"/>
  <c r="BF531" i="5"/>
  <c r="T531" i="5"/>
  <c r="R531" i="5"/>
  <c r="P531" i="5"/>
  <c r="BI528" i="5"/>
  <c r="BH528" i="5"/>
  <c r="BG528" i="5"/>
  <c r="BF528" i="5"/>
  <c r="T528" i="5"/>
  <c r="R528" i="5"/>
  <c r="P528" i="5"/>
  <c r="BI525" i="5"/>
  <c r="BH525" i="5"/>
  <c r="BG525" i="5"/>
  <c r="BF525" i="5"/>
  <c r="T525" i="5"/>
  <c r="R525" i="5"/>
  <c r="P525" i="5"/>
  <c r="BI522" i="5"/>
  <c r="BH522" i="5"/>
  <c r="BG522" i="5"/>
  <c r="BF522" i="5"/>
  <c r="T522" i="5"/>
  <c r="R522" i="5"/>
  <c r="P522" i="5"/>
  <c r="BI521" i="5"/>
  <c r="BH521" i="5"/>
  <c r="BG521" i="5"/>
  <c r="BF521" i="5"/>
  <c r="T521" i="5"/>
  <c r="R521" i="5"/>
  <c r="P521" i="5"/>
  <c r="BI516" i="5"/>
  <c r="BH516" i="5"/>
  <c r="BG516" i="5"/>
  <c r="BF516" i="5"/>
  <c r="T516" i="5"/>
  <c r="R516" i="5"/>
  <c r="P516" i="5"/>
  <c r="BI513" i="5"/>
  <c r="BH513" i="5"/>
  <c r="BG513" i="5"/>
  <c r="BF513" i="5"/>
  <c r="T513" i="5"/>
  <c r="R513" i="5"/>
  <c r="P513" i="5"/>
  <c r="BI510" i="5"/>
  <c r="BH510" i="5"/>
  <c r="BG510" i="5"/>
  <c r="BF510" i="5"/>
  <c r="T510" i="5"/>
  <c r="R510" i="5"/>
  <c r="P510" i="5"/>
  <c r="BI508" i="5"/>
  <c r="BH508" i="5"/>
  <c r="BG508" i="5"/>
  <c r="BF508" i="5"/>
  <c r="T508" i="5"/>
  <c r="R508" i="5"/>
  <c r="P508" i="5"/>
  <c r="BI505" i="5"/>
  <c r="BH505" i="5"/>
  <c r="BG505" i="5"/>
  <c r="BF505" i="5"/>
  <c r="T505" i="5"/>
  <c r="R505" i="5"/>
  <c r="P505" i="5"/>
  <c r="BI501" i="5"/>
  <c r="BH501" i="5"/>
  <c r="BG501" i="5"/>
  <c r="BF501" i="5"/>
  <c r="T501" i="5"/>
  <c r="R501" i="5"/>
  <c r="P501" i="5"/>
  <c r="BI495" i="5"/>
  <c r="BH495" i="5"/>
  <c r="BG495" i="5"/>
  <c r="BF495" i="5"/>
  <c r="T495" i="5"/>
  <c r="R495" i="5"/>
  <c r="P495" i="5"/>
  <c r="BI488" i="5"/>
  <c r="BH488" i="5"/>
  <c r="BG488" i="5"/>
  <c r="BF488" i="5"/>
  <c r="T488" i="5"/>
  <c r="R488" i="5"/>
  <c r="P488" i="5"/>
  <c r="BI484" i="5"/>
  <c r="BH484" i="5"/>
  <c r="BG484" i="5"/>
  <c r="BF484" i="5"/>
  <c r="T484" i="5"/>
  <c r="R484" i="5"/>
  <c r="P484" i="5"/>
  <c r="BI483" i="5"/>
  <c r="BH483" i="5"/>
  <c r="BG483" i="5"/>
  <c r="BF483" i="5"/>
  <c r="T483" i="5"/>
  <c r="R483" i="5"/>
  <c r="P483" i="5"/>
  <c r="BI482" i="5"/>
  <c r="BH482" i="5"/>
  <c r="BG482" i="5"/>
  <c r="BF482" i="5"/>
  <c r="T482" i="5"/>
  <c r="R482" i="5"/>
  <c r="P482" i="5"/>
  <c r="BI481" i="5"/>
  <c r="BH481" i="5"/>
  <c r="BG481" i="5"/>
  <c r="BF481" i="5"/>
  <c r="T481" i="5"/>
  <c r="R481" i="5"/>
  <c r="P481" i="5"/>
  <c r="BI480" i="5"/>
  <c r="BH480" i="5"/>
  <c r="BG480" i="5"/>
  <c r="BF480" i="5"/>
  <c r="T480" i="5"/>
  <c r="R480" i="5"/>
  <c r="P480" i="5"/>
  <c r="BI476" i="5"/>
  <c r="BH476" i="5"/>
  <c r="BG476" i="5"/>
  <c r="BF476" i="5"/>
  <c r="T476" i="5"/>
  <c r="R476" i="5"/>
  <c r="P476" i="5"/>
  <c r="BI474" i="5"/>
  <c r="BH474" i="5"/>
  <c r="BG474" i="5"/>
  <c r="BF474" i="5"/>
  <c r="T474" i="5"/>
  <c r="R474" i="5"/>
  <c r="P474" i="5"/>
  <c r="BI469" i="5"/>
  <c r="BH469" i="5"/>
  <c r="BG469" i="5"/>
  <c r="BF469" i="5"/>
  <c r="T469" i="5"/>
  <c r="R469" i="5"/>
  <c r="P469" i="5"/>
  <c r="BI468" i="5"/>
  <c r="BH468" i="5"/>
  <c r="BG468" i="5"/>
  <c r="BF468" i="5"/>
  <c r="T468" i="5"/>
  <c r="R468" i="5"/>
  <c r="P468" i="5"/>
  <c r="BI466" i="5"/>
  <c r="BH466" i="5"/>
  <c r="BG466" i="5"/>
  <c r="BF466" i="5"/>
  <c r="T466" i="5"/>
  <c r="R466" i="5"/>
  <c r="P466" i="5"/>
  <c r="BI459" i="5"/>
  <c r="BH459" i="5"/>
  <c r="BG459" i="5"/>
  <c r="BF459" i="5"/>
  <c r="T459" i="5"/>
  <c r="R459" i="5"/>
  <c r="P459" i="5"/>
  <c r="BI456" i="5"/>
  <c r="BH456" i="5"/>
  <c r="BG456" i="5"/>
  <c r="BF456" i="5"/>
  <c r="T456" i="5"/>
  <c r="R456" i="5"/>
  <c r="P456" i="5"/>
  <c r="BI453" i="5"/>
  <c r="BH453" i="5"/>
  <c r="BG453" i="5"/>
  <c r="BF453" i="5"/>
  <c r="T453" i="5"/>
  <c r="R453" i="5"/>
  <c r="P453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7" i="5"/>
  <c r="BH447" i="5"/>
  <c r="BG447" i="5"/>
  <c r="BF447" i="5"/>
  <c r="T447" i="5"/>
  <c r="R447" i="5"/>
  <c r="P447" i="5"/>
  <c r="BI445" i="5"/>
  <c r="BH445" i="5"/>
  <c r="BG445" i="5"/>
  <c r="BF445" i="5"/>
  <c r="T445" i="5"/>
  <c r="R445" i="5"/>
  <c r="P445" i="5"/>
  <c r="BI441" i="5"/>
  <c r="BH441" i="5"/>
  <c r="BG441" i="5"/>
  <c r="BF441" i="5"/>
  <c r="T441" i="5"/>
  <c r="R441" i="5"/>
  <c r="P441" i="5"/>
  <c r="BI440" i="5"/>
  <c r="BH440" i="5"/>
  <c r="BG440" i="5"/>
  <c r="BF440" i="5"/>
  <c r="T440" i="5"/>
  <c r="R440" i="5"/>
  <c r="P440" i="5"/>
  <c r="BI438" i="5"/>
  <c r="BH438" i="5"/>
  <c r="BG438" i="5"/>
  <c r="BF438" i="5"/>
  <c r="T438" i="5"/>
  <c r="R438" i="5"/>
  <c r="P438" i="5"/>
  <c r="BI413" i="5"/>
  <c r="BH413" i="5"/>
  <c r="BG413" i="5"/>
  <c r="BF413" i="5"/>
  <c r="T413" i="5"/>
  <c r="R413" i="5"/>
  <c r="P413" i="5"/>
  <c r="BI411" i="5"/>
  <c r="BH411" i="5"/>
  <c r="BG411" i="5"/>
  <c r="BF411" i="5"/>
  <c r="T411" i="5"/>
  <c r="R411" i="5"/>
  <c r="P411" i="5"/>
  <c r="BI409" i="5"/>
  <c r="BH409" i="5"/>
  <c r="BG409" i="5"/>
  <c r="BF409" i="5"/>
  <c r="T409" i="5"/>
  <c r="R409" i="5"/>
  <c r="P409" i="5"/>
  <c r="BI407" i="5"/>
  <c r="BH407" i="5"/>
  <c r="BG407" i="5"/>
  <c r="BF407" i="5"/>
  <c r="T407" i="5"/>
  <c r="R407" i="5"/>
  <c r="P407" i="5"/>
  <c r="BI405" i="5"/>
  <c r="BH405" i="5"/>
  <c r="BG405" i="5"/>
  <c r="BF405" i="5"/>
  <c r="T405" i="5"/>
  <c r="R405" i="5"/>
  <c r="P405" i="5"/>
  <c r="BI403" i="5"/>
  <c r="BH403" i="5"/>
  <c r="BG403" i="5"/>
  <c r="BF403" i="5"/>
  <c r="T403" i="5"/>
  <c r="R403" i="5"/>
  <c r="P403" i="5"/>
  <c r="BI400" i="5"/>
  <c r="BH400" i="5"/>
  <c r="BG400" i="5"/>
  <c r="BF400" i="5"/>
  <c r="T400" i="5"/>
  <c r="R400" i="5"/>
  <c r="P400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81" i="5"/>
  <c r="BH381" i="5"/>
  <c r="BG381" i="5"/>
  <c r="BF381" i="5"/>
  <c r="T381" i="5"/>
  <c r="R381" i="5"/>
  <c r="P381" i="5"/>
  <c r="BI379" i="5"/>
  <c r="BH379" i="5"/>
  <c r="BG379" i="5"/>
  <c r="BF379" i="5"/>
  <c r="T379" i="5"/>
  <c r="R379" i="5"/>
  <c r="P379" i="5"/>
  <c r="BI370" i="5"/>
  <c r="BH370" i="5"/>
  <c r="BG370" i="5"/>
  <c r="BF370" i="5"/>
  <c r="T370" i="5"/>
  <c r="R370" i="5"/>
  <c r="P370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298" i="5"/>
  <c r="BH298" i="5"/>
  <c r="BG298" i="5"/>
  <c r="BF298" i="5"/>
  <c r="T298" i="5"/>
  <c r="R298" i="5"/>
  <c r="P298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6" i="5"/>
  <c r="BH226" i="5"/>
  <c r="BG226" i="5"/>
  <c r="BF226" i="5"/>
  <c r="T226" i="5"/>
  <c r="R226" i="5"/>
  <c r="P226" i="5"/>
  <c r="BI218" i="5"/>
  <c r="BH218" i="5"/>
  <c r="BG218" i="5"/>
  <c r="BF218" i="5"/>
  <c r="T218" i="5"/>
  <c r="R218" i="5"/>
  <c r="P218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1" i="5"/>
  <c r="BH201" i="5"/>
  <c r="BG201" i="5"/>
  <c r="BF201" i="5"/>
  <c r="T201" i="5"/>
  <c r="R201" i="5"/>
  <c r="P201" i="5"/>
  <c r="BI195" i="5"/>
  <c r="BH195" i="5"/>
  <c r="BG195" i="5"/>
  <c r="BF195" i="5"/>
  <c r="T195" i="5"/>
  <c r="R195" i="5"/>
  <c r="P195" i="5"/>
  <c r="BI178" i="5"/>
  <c r="BH178" i="5"/>
  <c r="BG178" i="5"/>
  <c r="BF178" i="5"/>
  <c r="T178" i="5"/>
  <c r="R178" i="5"/>
  <c r="P178" i="5"/>
  <c r="BI161" i="5"/>
  <c r="BH161" i="5"/>
  <c r="BG161" i="5"/>
  <c r="BF161" i="5"/>
  <c r="T161" i="5"/>
  <c r="R161" i="5"/>
  <c r="P161" i="5"/>
  <c r="BI156" i="5"/>
  <c r="BH156" i="5"/>
  <c r="BG156" i="5"/>
  <c r="BF156" i="5"/>
  <c r="T156" i="5"/>
  <c r="R156" i="5"/>
  <c r="P156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2" i="5"/>
  <c r="BH142" i="5"/>
  <c r="BG142" i="5"/>
  <c r="BF142" i="5"/>
  <c r="T142" i="5"/>
  <c r="R142" i="5"/>
  <c r="P142" i="5"/>
  <c r="BI137" i="5"/>
  <c r="BH137" i="5"/>
  <c r="BG137" i="5"/>
  <c r="BF137" i="5"/>
  <c r="T137" i="5"/>
  <c r="R137" i="5"/>
  <c r="P137" i="5"/>
  <c r="J131" i="5"/>
  <c r="J130" i="5"/>
  <c r="F130" i="5"/>
  <c r="F128" i="5"/>
  <c r="E126" i="5"/>
  <c r="J96" i="5"/>
  <c r="J95" i="5"/>
  <c r="F95" i="5"/>
  <c r="F93" i="5"/>
  <c r="E91" i="5"/>
  <c r="J22" i="5"/>
  <c r="E22" i="5"/>
  <c r="F96" i="5" s="1"/>
  <c r="J21" i="5"/>
  <c r="J16" i="5"/>
  <c r="J93" i="5"/>
  <c r="E7" i="5"/>
  <c r="E120" i="5" s="1"/>
  <c r="J39" i="4"/>
  <c r="J38" i="4"/>
  <c r="AY99" i="1" s="1"/>
  <c r="J37" i="4"/>
  <c r="AX99" i="1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T153" i="4" s="1"/>
  <c r="R154" i="4"/>
  <c r="R153" i="4" s="1"/>
  <c r="P154" i="4"/>
  <c r="P153" i="4" s="1"/>
  <c r="BI150" i="4"/>
  <c r="BH150" i="4"/>
  <c r="BG150" i="4"/>
  <c r="BF150" i="4"/>
  <c r="T150" i="4"/>
  <c r="T149" i="4" s="1"/>
  <c r="R150" i="4"/>
  <c r="R149" i="4" s="1"/>
  <c r="P150" i="4"/>
  <c r="P149" i="4" s="1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J124" i="4"/>
  <c r="F124" i="4"/>
  <c r="F122" i="4"/>
  <c r="E120" i="4"/>
  <c r="J93" i="4"/>
  <c r="F93" i="4"/>
  <c r="F91" i="4"/>
  <c r="E89" i="4"/>
  <c r="J26" i="4"/>
  <c r="E26" i="4"/>
  <c r="J125" i="4"/>
  <c r="J25" i="4"/>
  <c r="J20" i="4"/>
  <c r="E20" i="4"/>
  <c r="F125" i="4"/>
  <c r="J19" i="4"/>
  <c r="J14" i="4"/>
  <c r="J122" i="4" s="1"/>
  <c r="E7" i="4"/>
  <c r="E116" i="4" s="1"/>
  <c r="J39" i="3"/>
  <c r="J38" i="3"/>
  <c r="AY98" i="1"/>
  <c r="J37" i="3"/>
  <c r="AX98" i="1" s="1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6" i="3"/>
  <c r="BH466" i="3"/>
  <c r="BG466" i="3"/>
  <c r="BF466" i="3"/>
  <c r="T466" i="3"/>
  <c r="R466" i="3"/>
  <c r="P466" i="3"/>
  <c r="BI463" i="3"/>
  <c r="BH463" i="3"/>
  <c r="BG463" i="3"/>
  <c r="BF463" i="3"/>
  <c r="T463" i="3"/>
  <c r="R463" i="3"/>
  <c r="P463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2" i="3"/>
  <c r="BH452" i="3"/>
  <c r="BG452" i="3"/>
  <c r="BF452" i="3"/>
  <c r="T452" i="3"/>
  <c r="T451" i="3" s="1"/>
  <c r="R452" i="3"/>
  <c r="R451" i="3" s="1"/>
  <c r="P452" i="3"/>
  <c r="P451" i="3" s="1"/>
  <c r="BI448" i="3"/>
  <c r="BH448" i="3"/>
  <c r="BG448" i="3"/>
  <c r="BF448" i="3"/>
  <c r="T448" i="3"/>
  <c r="T447" i="3" s="1"/>
  <c r="R448" i="3"/>
  <c r="R447" i="3" s="1"/>
  <c r="P448" i="3"/>
  <c r="P447" i="3" s="1"/>
  <c r="BI444" i="3"/>
  <c r="BH444" i="3"/>
  <c r="BG444" i="3"/>
  <c r="BF444" i="3"/>
  <c r="T444" i="3"/>
  <c r="R444" i="3"/>
  <c r="P444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11" i="3"/>
  <c r="BH411" i="3"/>
  <c r="BG411" i="3"/>
  <c r="BF411" i="3"/>
  <c r="T411" i="3"/>
  <c r="R411" i="3"/>
  <c r="P411" i="3"/>
  <c r="BI410" i="3"/>
  <c r="BH410" i="3"/>
  <c r="BG410" i="3"/>
  <c r="BF410" i="3"/>
  <c r="T410" i="3"/>
  <c r="R410" i="3"/>
  <c r="P410" i="3"/>
  <c r="BI409" i="3"/>
  <c r="BH409" i="3"/>
  <c r="BG409" i="3"/>
  <c r="BF409" i="3"/>
  <c r="T409" i="3"/>
  <c r="R409" i="3"/>
  <c r="P409" i="3"/>
  <c r="BI408" i="3"/>
  <c r="BH408" i="3"/>
  <c r="BG408" i="3"/>
  <c r="BF408" i="3"/>
  <c r="T408" i="3"/>
  <c r="R408" i="3"/>
  <c r="P408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5" i="3"/>
  <c r="BH385" i="3"/>
  <c r="BG385" i="3"/>
  <c r="BF385" i="3"/>
  <c r="T385" i="3"/>
  <c r="R385" i="3"/>
  <c r="P385" i="3"/>
  <c r="BI384" i="3"/>
  <c r="BH384" i="3"/>
  <c r="BG384" i="3"/>
  <c r="BF384" i="3"/>
  <c r="T384" i="3"/>
  <c r="R384" i="3"/>
  <c r="P384" i="3"/>
  <c r="BI383" i="3"/>
  <c r="BH383" i="3"/>
  <c r="BG383" i="3"/>
  <c r="BF383" i="3"/>
  <c r="T383" i="3"/>
  <c r="R383" i="3"/>
  <c r="P383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6" i="3"/>
  <c r="BH326" i="3"/>
  <c r="BG326" i="3"/>
  <c r="BF326" i="3"/>
  <c r="T326" i="3"/>
  <c r="R326" i="3"/>
  <c r="P326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T251" i="3" s="1"/>
  <c r="R252" i="3"/>
  <c r="R251" i="3" s="1"/>
  <c r="P252" i="3"/>
  <c r="P251" i="3" s="1"/>
  <c r="BI248" i="3"/>
  <c r="BH248" i="3"/>
  <c r="BG248" i="3"/>
  <c r="BF248" i="3"/>
  <c r="T248" i="3"/>
  <c r="T247" i="3" s="1"/>
  <c r="R248" i="3"/>
  <c r="R247" i="3" s="1"/>
  <c r="P248" i="3"/>
  <c r="P247" i="3" s="1"/>
  <c r="BI244" i="3"/>
  <c r="BH244" i="3"/>
  <c r="BG244" i="3"/>
  <c r="BF244" i="3"/>
  <c r="T244" i="3"/>
  <c r="T243" i="3" s="1"/>
  <c r="R244" i="3"/>
  <c r="R243" i="3" s="1"/>
  <c r="P244" i="3"/>
  <c r="P243" i="3" s="1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J133" i="3"/>
  <c r="F133" i="3"/>
  <c r="F131" i="3"/>
  <c r="E129" i="3"/>
  <c r="J93" i="3"/>
  <c r="F93" i="3"/>
  <c r="F91" i="3"/>
  <c r="E89" i="3"/>
  <c r="J26" i="3"/>
  <c r="E26" i="3"/>
  <c r="J134" i="3" s="1"/>
  <c r="J25" i="3"/>
  <c r="J20" i="3"/>
  <c r="E20" i="3"/>
  <c r="F134" i="3" s="1"/>
  <c r="J19" i="3"/>
  <c r="J14" i="3"/>
  <c r="J131" i="3" s="1"/>
  <c r="E7" i="3"/>
  <c r="E85" i="3"/>
  <c r="J39" i="2"/>
  <c r="J38" i="2"/>
  <c r="AY96" i="1" s="1"/>
  <c r="J37" i="2"/>
  <c r="AX96" i="1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4" i="2"/>
  <c r="J93" i="2"/>
  <c r="F93" i="2"/>
  <c r="F91" i="2"/>
  <c r="E89" i="2"/>
  <c r="J20" i="2"/>
  <c r="E20" i="2"/>
  <c r="F94" i="2" s="1"/>
  <c r="J19" i="2"/>
  <c r="J14" i="2"/>
  <c r="J91" i="2" s="1"/>
  <c r="E7" i="2"/>
  <c r="E110" i="2"/>
  <c r="L90" i="1"/>
  <c r="AM90" i="1"/>
  <c r="AM89" i="1"/>
  <c r="L89" i="1"/>
  <c r="AM87" i="1"/>
  <c r="L87" i="1"/>
  <c r="L85" i="1"/>
  <c r="L84" i="1"/>
  <c r="J137" i="2"/>
  <c r="J125" i="2"/>
  <c r="J146" i="2"/>
  <c r="BK151" i="2"/>
  <c r="BK135" i="2"/>
  <c r="AS97" i="1"/>
  <c r="BK137" i="2"/>
  <c r="BK125" i="2"/>
  <c r="BK470" i="3"/>
  <c r="BK429" i="3"/>
  <c r="BK401" i="3"/>
  <c r="BK387" i="3"/>
  <c r="BK382" i="3"/>
  <c r="J363" i="3"/>
  <c r="J328" i="3"/>
  <c r="J312" i="3"/>
  <c r="J274" i="3"/>
  <c r="BK236" i="3"/>
  <c r="J208" i="3"/>
  <c r="BK187" i="3"/>
  <c r="J462" i="3"/>
  <c r="J441" i="3"/>
  <c r="J417" i="3"/>
  <c r="BK410" i="3"/>
  <c r="BK398" i="3"/>
  <c r="BK386" i="3"/>
  <c r="J356" i="3"/>
  <c r="BK343" i="3"/>
  <c r="BK316" i="3"/>
  <c r="BK305" i="3"/>
  <c r="J280" i="3"/>
  <c r="J265" i="3"/>
  <c r="J248" i="3"/>
  <c r="BK224" i="3"/>
  <c r="BK214" i="3"/>
  <c r="J187" i="3"/>
  <c r="J178" i="3"/>
  <c r="J139" i="3"/>
  <c r="J466" i="3"/>
  <c r="J438" i="3"/>
  <c r="BK408" i="3"/>
  <c r="BK388" i="3"/>
  <c r="J379" i="3"/>
  <c r="BK355" i="3"/>
  <c r="J337" i="3"/>
  <c r="J325" i="3"/>
  <c r="BK303" i="3"/>
  <c r="J283" i="3"/>
  <c r="J262" i="3"/>
  <c r="J229" i="3"/>
  <c r="BK201" i="3"/>
  <c r="BK475" i="3"/>
  <c r="J452" i="3"/>
  <c r="J432" i="3"/>
  <c r="J410" i="3"/>
  <c r="J386" i="3"/>
  <c r="BK363" i="3"/>
  <c r="J331" i="3"/>
  <c r="J305" i="3"/>
  <c r="J295" i="3"/>
  <c r="J271" i="3"/>
  <c r="J252" i="3"/>
  <c r="BK208" i="3"/>
  <c r="BK174" i="3"/>
  <c r="J153" i="3"/>
  <c r="J200" i="4"/>
  <c r="J173" i="4"/>
  <c r="J146" i="4"/>
  <c r="J196" i="4"/>
  <c r="BK164" i="4"/>
  <c r="BK150" i="4"/>
  <c r="BK130" i="4"/>
  <c r="J183" i="4"/>
  <c r="J164" i="4"/>
  <c r="BK146" i="4"/>
  <c r="BK203" i="4"/>
  <c r="J187" i="4"/>
  <c r="J171" i="4"/>
  <c r="J130" i="4"/>
  <c r="BK658" i="5"/>
  <c r="BK634" i="5"/>
  <c r="J616" i="5"/>
  <c r="J584" i="5"/>
  <c r="BK525" i="5"/>
  <c r="BK501" i="5"/>
  <c r="BK483" i="5"/>
  <c r="BK468" i="5"/>
  <c r="J453" i="5"/>
  <c r="BK441" i="5"/>
  <c r="BK393" i="5"/>
  <c r="BK361" i="5"/>
  <c r="BK239" i="5"/>
  <c r="BK207" i="5"/>
  <c r="BK148" i="5"/>
  <c r="BK652" i="5"/>
  <c r="J640" i="5"/>
  <c r="J627" i="5"/>
  <c r="J598" i="5"/>
  <c r="J585" i="5"/>
  <c r="J573" i="5"/>
  <c r="BK531" i="5"/>
  <c r="BK513" i="5"/>
  <c r="J480" i="5"/>
  <c r="BK343" i="5"/>
  <c r="BK292" i="5"/>
  <c r="J230" i="5"/>
  <c r="BK208" i="5"/>
  <c r="BK156" i="5"/>
  <c r="J664" i="5"/>
  <c r="BK654" i="5"/>
  <c r="BK644" i="5"/>
  <c r="J630" i="5"/>
  <c r="BK616" i="5"/>
  <c r="J602" i="5"/>
  <c r="BK584" i="5"/>
  <c r="J568" i="5"/>
  <c r="J522" i="5"/>
  <c r="J501" i="5"/>
  <c r="J468" i="5"/>
  <c r="BK438" i="5"/>
  <c r="BK389" i="5"/>
  <c r="BK365" i="5"/>
  <c r="BK298" i="5"/>
  <c r="J239" i="5"/>
  <c r="BK211" i="5"/>
  <c r="BK195" i="5"/>
  <c r="J660" i="5"/>
  <c r="J652" i="5"/>
  <c r="BK640" i="5"/>
  <c r="BK625" i="5"/>
  <c r="J604" i="5"/>
  <c r="J587" i="5"/>
  <c r="BK568" i="5"/>
  <c r="J528" i="5"/>
  <c r="BK488" i="5"/>
  <c r="BK450" i="5"/>
  <c r="J407" i="5"/>
  <c r="J389" i="5"/>
  <c r="J370" i="5"/>
  <c r="BK337" i="5"/>
  <c r="J292" i="5"/>
  <c r="BK230" i="5"/>
  <c r="J150" i="5"/>
  <c r="J559" i="6"/>
  <c r="BK537" i="6"/>
  <c r="J526" i="6"/>
  <c r="BK520" i="6"/>
  <c r="J477" i="6"/>
  <c r="BK413" i="6"/>
  <c r="J389" i="6"/>
  <c r="J359" i="6"/>
  <c r="BK321" i="6"/>
  <c r="J280" i="6"/>
  <c r="BK185" i="6"/>
  <c r="BK161" i="6"/>
  <c r="J566" i="6"/>
  <c r="BK555" i="6"/>
  <c r="J545" i="6"/>
  <c r="BK534" i="6"/>
  <c r="BK506" i="6"/>
  <c r="J466" i="6"/>
  <c r="BK431" i="6"/>
  <c r="J401" i="6"/>
  <c r="BK357" i="6"/>
  <c r="BK346" i="6"/>
  <c r="J331" i="6"/>
  <c r="J290" i="6"/>
  <c r="BK240" i="6"/>
  <c r="BK203" i="6"/>
  <c r="J184" i="6"/>
  <c r="BK160" i="6"/>
  <c r="BK147" i="6"/>
  <c r="BK569" i="6"/>
  <c r="BK552" i="6"/>
  <c r="BK543" i="6"/>
  <c r="BK526" i="6"/>
  <c r="BK493" i="6"/>
  <c r="BK462" i="6"/>
  <c r="BK426" i="6"/>
  <c r="BK401" i="6"/>
  <c r="BK385" i="6"/>
  <c r="J361" i="6"/>
  <c r="BK342" i="6"/>
  <c r="BK331" i="6"/>
  <c r="BK279" i="6"/>
  <c r="BK201" i="6"/>
  <c r="BK148" i="6"/>
  <c r="J577" i="6"/>
  <c r="BK566" i="6"/>
  <c r="J555" i="6"/>
  <c r="J543" i="6"/>
  <c r="J534" i="6"/>
  <c r="BK521" i="6"/>
  <c r="BK484" i="6"/>
  <c r="BK466" i="6"/>
  <c r="J449" i="6"/>
  <c r="J415" i="6"/>
  <c r="J406" i="6"/>
  <c r="BK387" i="6"/>
  <c r="BK369" i="6"/>
  <c r="J348" i="6"/>
  <c r="J346" i="6"/>
  <c r="BK319" i="6"/>
  <c r="BK290" i="6"/>
  <c r="J240" i="6"/>
  <c r="BK197" i="6"/>
  <c r="BK163" i="6"/>
  <c r="J145" i="6"/>
  <c r="BK767" i="7"/>
  <c r="J752" i="7"/>
  <c r="BK742" i="7"/>
  <c r="J688" i="7"/>
  <c r="J656" i="7"/>
  <c r="BK625" i="7"/>
  <c r="BK611" i="7"/>
  <c r="BK595" i="7"/>
  <c r="J589" i="7"/>
  <c r="J574" i="7"/>
  <c r="J546" i="7"/>
  <c r="BK443" i="7"/>
  <c r="J428" i="7"/>
  <c r="BK352" i="7"/>
  <c r="J307" i="7"/>
  <c r="BK265" i="7"/>
  <c r="BK187" i="7"/>
  <c r="BK170" i="7"/>
  <c r="J163" i="7"/>
  <c r="J761" i="7"/>
  <c r="J744" i="7"/>
  <c r="J730" i="7"/>
  <c r="BK691" i="7"/>
  <c r="BK660" i="7"/>
  <c r="BK617" i="7"/>
  <c r="J593" i="7"/>
  <c r="J575" i="7"/>
  <c r="J542" i="7"/>
  <c r="BK428" i="7"/>
  <c r="J415" i="7"/>
  <c r="BK378" i="7"/>
  <c r="BK325" i="7"/>
  <c r="BK269" i="7"/>
  <c r="J223" i="7"/>
  <c r="BK765" i="7"/>
  <c r="J738" i="7"/>
  <c r="J680" i="7"/>
  <c r="BK656" i="7"/>
  <c r="J625" i="7"/>
  <c r="BK575" i="7"/>
  <c r="J436" i="7"/>
  <c r="J378" i="7"/>
  <c r="J311" i="7"/>
  <c r="J265" i="7"/>
  <c r="BK181" i="7"/>
  <c r="J137" i="7"/>
  <c r="BK770" i="7"/>
  <c r="BK750" i="7"/>
  <c r="BK744" i="7"/>
  <c r="J687" i="7"/>
  <c r="BK667" i="7"/>
  <c r="BK631" i="7"/>
  <c r="J587" i="7"/>
  <c r="BK550" i="7"/>
  <c r="BK434" i="7"/>
  <c r="BK415" i="7"/>
  <c r="BK307" i="7"/>
  <c r="J237" i="7"/>
  <c r="BK211" i="7"/>
  <c r="J164" i="7"/>
  <c r="BK509" i="8"/>
  <c r="J429" i="8"/>
  <c r="J404" i="8"/>
  <c r="BK381" i="8"/>
  <c r="BK343" i="8"/>
  <c r="BK320" i="8"/>
  <c r="BK264" i="8"/>
  <c r="J244" i="8"/>
  <c r="J167" i="8"/>
  <c r="J134" i="8"/>
  <c r="J548" i="8"/>
  <c r="BK542" i="8"/>
  <c r="J525" i="8"/>
  <c r="J509" i="8"/>
  <c r="J483" i="8"/>
  <c r="J447" i="8"/>
  <c r="J425" i="8"/>
  <c r="J402" i="8"/>
  <c r="J379" i="8"/>
  <c r="J351" i="8"/>
  <c r="BK325" i="8"/>
  <c r="BK303" i="8"/>
  <c r="BK289" i="8"/>
  <c r="J247" i="8"/>
  <c r="BK243" i="8"/>
  <c r="BK171" i="8"/>
  <c r="J135" i="8"/>
  <c r="BK551" i="8"/>
  <c r="BK539" i="8"/>
  <c r="J532" i="8"/>
  <c r="BK526" i="8"/>
  <c r="J514" i="8"/>
  <c r="BK478" i="8"/>
  <c r="BK447" i="8"/>
  <c r="J432" i="8"/>
  <c r="BK425" i="8"/>
  <c r="J416" i="8"/>
  <c r="J378" i="8"/>
  <c r="J361" i="8"/>
  <c r="BK323" i="8"/>
  <c r="J299" i="8"/>
  <c r="BK260" i="8"/>
  <c r="BK195" i="8"/>
  <c r="BK158" i="8"/>
  <c r="BK529" i="8"/>
  <c r="BK519" i="8"/>
  <c r="BK468" i="8"/>
  <c r="BK430" i="8"/>
  <c r="BK406" i="8"/>
  <c r="BK379" i="8"/>
  <c r="J330" i="8"/>
  <c r="BK301" i="8"/>
  <c r="J243" i="8"/>
  <c r="J195" i="8"/>
  <c r="BK148" i="8"/>
  <c r="J358" i="9"/>
  <c r="J345" i="9"/>
  <c r="J339" i="9"/>
  <c r="J321" i="9"/>
  <c r="J276" i="9"/>
  <c r="BK256" i="9"/>
  <c r="BK240" i="9"/>
  <c r="BK188" i="9"/>
  <c r="J155" i="9"/>
  <c r="J131" i="9"/>
  <c r="BK331" i="9"/>
  <c r="BK303" i="9"/>
  <c r="BK293" i="9"/>
  <c r="J282" i="9"/>
  <c r="BK267" i="9"/>
  <c r="J234" i="9"/>
  <c r="BK196" i="9"/>
  <c r="BK175" i="9"/>
  <c r="BK153" i="9"/>
  <c r="BK138" i="9"/>
  <c r="BK346" i="9"/>
  <c r="BK342" i="9"/>
  <c r="J331" i="9"/>
  <c r="BK307" i="9"/>
  <c r="BK288" i="9"/>
  <c r="BK276" i="9"/>
  <c r="J252" i="9"/>
  <c r="J211" i="9"/>
  <c r="J171" i="9"/>
  <c r="J136" i="9"/>
  <c r="BK321" i="9"/>
  <c r="BK296" i="9"/>
  <c r="BK247" i="9"/>
  <c r="BK234" i="9"/>
  <c r="BK193" i="9"/>
  <c r="BK172" i="9"/>
  <c r="J344" i="10"/>
  <c r="J331" i="10"/>
  <c r="J275" i="10"/>
  <c r="J253" i="10"/>
  <c r="BK218" i="10"/>
  <c r="J195" i="10"/>
  <c r="J172" i="10"/>
  <c r="BK157" i="10"/>
  <c r="J153" i="10"/>
  <c r="J141" i="10"/>
  <c r="BK326" i="10"/>
  <c r="J273" i="10"/>
  <c r="BK259" i="10"/>
  <c r="BK249" i="10"/>
  <c r="J218" i="10"/>
  <c r="BK194" i="10"/>
  <c r="J154" i="10"/>
  <c r="J341" i="10"/>
  <c r="BK323" i="10"/>
  <c r="BK276" i="10"/>
  <c r="BK251" i="10"/>
  <c r="J204" i="10"/>
  <c r="BK185" i="10"/>
  <c r="J157" i="10"/>
  <c r="J144" i="10"/>
  <c r="J339" i="10"/>
  <c r="J329" i="10"/>
  <c r="BK282" i="10"/>
  <c r="J259" i="10"/>
  <c r="J243" i="10"/>
  <c r="J220" i="10"/>
  <c r="J187" i="10"/>
  <c r="BK149" i="10"/>
  <c r="BK351" i="11"/>
  <c r="BK335" i="11"/>
  <c r="J323" i="11"/>
  <c r="J308" i="11"/>
  <c r="BK289" i="11"/>
  <c r="BK272" i="11"/>
  <c r="BK258" i="11"/>
  <c r="J219" i="11"/>
  <c r="BK169" i="11"/>
  <c r="J357" i="11"/>
  <c r="J350" i="11"/>
  <c r="BK343" i="11"/>
  <c r="J325" i="11"/>
  <c r="J314" i="11"/>
  <c r="BK302" i="11"/>
  <c r="BK281" i="11"/>
  <c r="J263" i="11"/>
  <c r="J252" i="11"/>
  <c r="BK230" i="11"/>
  <c r="J204" i="11"/>
  <c r="J169" i="11"/>
  <c r="J149" i="11"/>
  <c r="BK350" i="11"/>
  <c r="BK326" i="11"/>
  <c r="BK308" i="11"/>
  <c r="BK293" i="11"/>
  <c r="J250" i="11"/>
  <c r="J222" i="11"/>
  <c r="BK196" i="11"/>
  <c r="BK165" i="11"/>
  <c r="BK151" i="11"/>
  <c r="J347" i="11"/>
  <c r="J324" i="11"/>
  <c r="J307" i="11"/>
  <c r="J289" i="11"/>
  <c r="J258" i="11"/>
  <c r="J232" i="11"/>
  <c r="BK211" i="11"/>
  <c r="J188" i="11"/>
  <c r="J160" i="11"/>
  <c r="BK302" i="12"/>
  <c r="BK285" i="12"/>
  <c r="J266" i="12"/>
  <c r="BK257" i="12"/>
  <c r="J241" i="12"/>
  <c r="BK215" i="12"/>
  <c r="BK199" i="12"/>
  <c r="J173" i="12"/>
  <c r="J144" i="12"/>
  <c r="BK303" i="12"/>
  <c r="BK298" i="12"/>
  <c r="BK284" i="12"/>
  <c r="J272" i="12"/>
  <c r="BK252" i="12"/>
  <c r="BK241" i="12"/>
  <c r="J215" i="12"/>
  <c r="J204" i="12"/>
  <c r="J185" i="12"/>
  <c r="J160" i="12"/>
  <c r="BK145" i="12"/>
  <c r="BK305" i="12"/>
  <c r="BK288" i="12"/>
  <c r="J281" i="12"/>
  <c r="J274" i="12"/>
  <c r="J271" i="12"/>
  <c r="J257" i="12"/>
  <c r="BK229" i="12"/>
  <c r="J189" i="12"/>
  <c r="BK142" i="12"/>
  <c r="J309" i="12"/>
  <c r="BK297" i="12"/>
  <c r="J282" i="12"/>
  <c r="BK266" i="12"/>
  <c r="BK234" i="12"/>
  <c r="BK224" i="12"/>
  <c r="BK197" i="12"/>
  <c r="BK173" i="12"/>
  <c r="BK144" i="12"/>
  <c r="BK376" i="13"/>
  <c r="BK366" i="13"/>
  <c r="J345" i="13"/>
  <c r="BK327" i="13"/>
  <c r="BK309" i="13"/>
  <c r="BK289" i="13"/>
  <c r="BK258" i="13"/>
  <c r="BK233" i="13"/>
  <c r="BK179" i="13"/>
  <c r="BK157" i="13"/>
  <c r="BK379" i="13"/>
  <c r="J374" i="13"/>
  <c r="J359" i="13"/>
  <c r="J342" i="13"/>
  <c r="J317" i="13"/>
  <c r="J304" i="13"/>
  <c r="J282" i="13"/>
  <c r="J274" i="13"/>
  <c r="BK235" i="13"/>
  <c r="BK190" i="13"/>
  <c r="BK161" i="13"/>
  <c r="BK147" i="13"/>
  <c r="BK387" i="13"/>
  <c r="BK377" i="13"/>
  <c r="J366" i="13"/>
  <c r="J346" i="13"/>
  <c r="J341" i="13"/>
  <c r="J319" i="13"/>
  <c r="J309" i="13"/>
  <c r="BK283" i="13"/>
  <c r="J187" i="13"/>
  <c r="J175" i="13"/>
  <c r="J163" i="13"/>
  <c r="J144" i="13"/>
  <c r="BK363" i="13"/>
  <c r="J349" i="13"/>
  <c r="BK341" i="13"/>
  <c r="BK333" i="13"/>
  <c r="J313" i="13"/>
  <c r="J280" i="13"/>
  <c r="J258" i="13"/>
  <c r="J247" i="13"/>
  <c r="J204" i="13"/>
  <c r="J184" i="13"/>
  <c r="J160" i="13"/>
  <c r="BK144" i="13"/>
  <c r="J165" i="14"/>
  <c r="BK153" i="14"/>
  <c r="J150" i="14"/>
  <c r="BK142" i="14"/>
  <c r="BK136" i="14"/>
  <c r="J130" i="14"/>
  <c r="J162" i="14"/>
  <c r="BK151" i="14"/>
  <c r="J143" i="14"/>
  <c r="J163" i="14"/>
  <c r="J156" i="14"/>
  <c r="BK150" i="14"/>
  <c r="J132" i="14"/>
  <c r="BK163" i="14"/>
  <c r="BK152" i="14"/>
  <c r="J144" i="14"/>
  <c r="BK133" i="14"/>
  <c r="BK234" i="15"/>
  <c r="J225" i="15"/>
  <c r="J216" i="15"/>
  <c r="BK209" i="15"/>
  <c r="BK199" i="15"/>
  <c r="BK188" i="15"/>
  <c r="BK181" i="15"/>
  <c r="J174" i="15"/>
  <c r="BK164" i="15"/>
  <c r="BK154" i="15"/>
  <c r="BK149" i="15"/>
  <c r="J140" i="15"/>
  <c r="BK134" i="15"/>
  <c r="BK129" i="15"/>
  <c r="J224" i="15"/>
  <c r="J219" i="15"/>
  <c r="J205" i="15"/>
  <c r="J198" i="15"/>
  <c r="J193" i="15"/>
  <c r="J185" i="15"/>
  <c r="BK180" i="15"/>
  <c r="J173" i="15"/>
  <c r="J163" i="15"/>
  <c r="J158" i="15"/>
  <c r="BK145" i="15"/>
  <c r="BK137" i="15"/>
  <c r="J235" i="15"/>
  <c r="J227" i="15"/>
  <c r="BK218" i="15"/>
  <c r="BK210" i="15"/>
  <c r="BK198" i="15"/>
  <c r="J188" i="15"/>
  <c r="BK179" i="15"/>
  <c r="BK165" i="15"/>
  <c r="BK158" i="15"/>
  <c r="J154" i="15"/>
  <c r="BK148" i="15"/>
  <c r="BK139" i="15"/>
  <c r="J134" i="15"/>
  <c r="BK235" i="15"/>
  <c r="BK229" i="15"/>
  <c r="J218" i="15"/>
  <c r="BK208" i="15"/>
  <c r="J194" i="15"/>
  <c r="J187" i="15"/>
  <c r="BK176" i="15"/>
  <c r="J171" i="15"/>
  <c r="J167" i="15"/>
  <c r="BK157" i="15"/>
  <c r="BK146" i="15"/>
  <c r="J139" i="15"/>
  <c r="J130" i="15"/>
  <c r="J273" i="16"/>
  <c r="J261" i="16"/>
  <c r="J239" i="16"/>
  <c r="BK218" i="16"/>
  <c r="BK208" i="16"/>
  <c r="BK144" i="16"/>
  <c r="BK280" i="16"/>
  <c r="BK260" i="16"/>
  <c r="J253" i="16"/>
  <c r="J240" i="16"/>
  <c r="BK223" i="16"/>
  <c r="BK214" i="16"/>
  <c r="J168" i="16"/>
  <c r="J139" i="16"/>
  <c r="BK273" i="16"/>
  <c r="J269" i="16"/>
  <c r="J263" i="16"/>
  <c r="J248" i="16"/>
  <c r="BK213" i="16"/>
  <c r="BK157" i="16"/>
  <c r="J125" i="16"/>
  <c r="BK272" i="16"/>
  <c r="BK261" i="16"/>
  <c r="J251" i="16"/>
  <c r="BK233" i="16"/>
  <c r="J211" i="16"/>
  <c r="J179" i="16"/>
  <c r="J157" i="17"/>
  <c r="J152" i="17"/>
  <c r="BK141" i="17"/>
  <c r="J136" i="17"/>
  <c r="J130" i="17"/>
  <c r="BK156" i="17"/>
  <c r="J144" i="17"/>
  <c r="BK140" i="17"/>
  <c r="BK122" i="17"/>
  <c r="BK151" i="17"/>
  <c r="BK144" i="17"/>
  <c r="J135" i="17"/>
  <c r="J128" i="17"/>
  <c r="J153" i="17"/>
  <c r="BK145" i="17"/>
  <c r="J133" i="17"/>
  <c r="J123" i="17"/>
  <c r="BK142" i="2"/>
  <c r="BK128" i="2"/>
  <c r="J139" i="2"/>
  <c r="AS114" i="1"/>
  <c r="J148" i="2"/>
  <c r="J128" i="2"/>
  <c r="BK155" i="2"/>
  <c r="BK153" i="2"/>
  <c r="BK148" i="2"/>
  <c r="J133" i="2"/>
  <c r="J475" i="3"/>
  <c r="J463" i="3"/>
  <c r="BK417" i="3"/>
  <c r="J398" i="3"/>
  <c r="BK385" i="3"/>
  <c r="BK379" i="3"/>
  <c r="J349" i="3"/>
  <c r="J327" i="3"/>
  <c r="BK309" i="3"/>
  <c r="BK268" i="3"/>
  <c r="BK229" i="3"/>
  <c r="J201" i="3"/>
  <c r="BK166" i="3"/>
  <c r="BK463" i="3"/>
  <c r="J444" i="3"/>
  <c r="J423" i="3"/>
  <c r="BK409" i="3"/>
  <c r="J395" i="3"/>
  <c r="J372" i="3"/>
  <c r="J355" i="3"/>
  <c r="BK319" i="3"/>
  <c r="J304" i="3"/>
  <c r="J277" i="3"/>
  <c r="BK252" i="3"/>
  <c r="J236" i="3"/>
  <c r="BK217" i="3"/>
  <c r="BK191" i="3"/>
  <c r="J174" i="3"/>
  <c r="BK476" i="3"/>
  <c r="BK462" i="3"/>
  <c r="BK441" i="3"/>
  <c r="BK423" i="3"/>
  <c r="BK395" i="3"/>
  <c r="J382" i="3"/>
  <c r="BK359" i="3"/>
  <c r="BK340" i="3"/>
  <c r="BK328" i="3"/>
  <c r="J319" i="3"/>
  <c r="BK302" i="3"/>
  <c r="BK277" i="3"/>
  <c r="BK259" i="3"/>
  <c r="BK220" i="3"/>
  <c r="BK157" i="3"/>
  <c r="BK459" i="3"/>
  <c r="BK438" i="3"/>
  <c r="BK411" i="3"/>
  <c r="BK404" i="3"/>
  <c r="BK372" i="3"/>
  <c r="BK346" i="3"/>
  <c r="BK326" i="3"/>
  <c r="BK306" i="3"/>
  <c r="J302" i="3"/>
  <c r="BK280" i="3"/>
  <c r="J259" i="3"/>
  <c r="J217" i="3"/>
  <c r="J183" i="3"/>
  <c r="J166" i="3"/>
  <c r="BK143" i="3"/>
  <c r="BK192" i="4"/>
  <c r="BK171" i="4"/>
  <c r="BK204" i="4"/>
  <c r="BK190" i="4"/>
  <c r="J168" i="4"/>
  <c r="BK143" i="4"/>
  <c r="J204" i="4"/>
  <c r="J172" i="4"/>
  <c r="J154" i="4"/>
  <c r="BK139" i="4"/>
  <c r="BK197" i="4"/>
  <c r="J190" i="4"/>
  <c r="BK176" i="4"/>
  <c r="BK158" i="4"/>
  <c r="BK660" i="5"/>
  <c r="J643" i="5"/>
  <c r="BK630" i="5"/>
  <c r="BK602" i="5"/>
  <c r="BK554" i="5"/>
  <c r="BK521" i="5"/>
  <c r="BK495" i="5"/>
  <c r="BK480" i="5"/>
  <c r="J456" i="5"/>
  <c r="BK447" i="5"/>
  <c r="BK400" i="5"/>
  <c r="BK385" i="5"/>
  <c r="J290" i="5"/>
  <c r="BK226" i="5"/>
  <c r="J156" i="5"/>
  <c r="BK142" i="5"/>
  <c r="BK664" i="5"/>
  <c r="J657" i="5"/>
  <c r="BK645" i="5"/>
  <c r="J635" i="5"/>
  <c r="J629" i="5"/>
  <c r="BK619" i="5"/>
  <c r="BK587" i="5"/>
  <c r="BK538" i="5"/>
  <c r="J521" i="5"/>
  <c r="J484" i="5"/>
  <c r="BK469" i="5"/>
  <c r="BK466" i="5"/>
  <c r="J459" i="5"/>
  <c r="J445" i="5"/>
  <c r="J441" i="5"/>
  <c r="J440" i="5"/>
  <c r="J413" i="5"/>
  <c r="J411" i="5"/>
  <c r="BK409" i="5"/>
  <c r="BK405" i="5"/>
  <c r="BK403" i="5"/>
  <c r="J393" i="5"/>
  <c r="J387" i="5"/>
  <c r="J383" i="5"/>
  <c r="BK379" i="5"/>
  <c r="BK370" i="5"/>
  <c r="J365" i="5"/>
  <c r="BK362" i="5"/>
  <c r="BK351" i="5"/>
  <c r="J336" i="5"/>
  <c r="BK237" i="5"/>
  <c r="J195" i="5"/>
  <c r="BK674" i="5"/>
  <c r="BK662" i="5"/>
  <c r="BK650" i="5"/>
  <c r="BK641" i="5"/>
  <c r="J631" i="5"/>
  <c r="J619" i="5"/>
  <c r="J596" i="5"/>
  <c r="J582" i="5"/>
  <c r="BK556" i="5"/>
  <c r="BK516" i="5"/>
  <c r="J495" i="5"/>
  <c r="J466" i="5"/>
  <c r="BK413" i="5"/>
  <c r="BK381" i="5"/>
  <c r="J362" i="5"/>
  <c r="J337" i="5"/>
  <c r="BK241" i="5"/>
  <c r="BK218" i="5"/>
  <c r="BK201" i="5"/>
  <c r="J142" i="5"/>
  <c r="J654" i="5"/>
  <c r="J647" i="5"/>
  <c r="BK631" i="5"/>
  <c r="J610" i="5"/>
  <c r="J591" i="5"/>
  <c r="J575" i="5"/>
  <c r="J531" i="5"/>
  <c r="J505" i="5"/>
  <c r="J476" i="5"/>
  <c r="J447" i="5"/>
  <c r="BK411" i="5"/>
  <c r="BK390" i="5"/>
  <c r="J381" i="5"/>
  <c r="J350" i="5"/>
  <c r="J294" i="5"/>
  <c r="BK232" i="5"/>
  <c r="BK178" i="5"/>
  <c r="J148" i="5"/>
  <c r="J547" i="6"/>
  <c r="BK531" i="6"/>
  <c r="BK524" i="6"/>
  <c r="J493" i="6"/>
  <c r="BK452" i="6"/>
  <c r="BK421" i="6"/>
  <c r="BK406" i="6"/>
  <c r="J369" i="6"/>
  <c r="BK337" i="6"/>
  <c r="J319" i="6"/>
  <c r="BK238" i="6"/>
  <c r="J173" i="6"/>
  <c r="J148" i="6"/>
  <c r="J558" i="6"/>
  <c r="J551" i="6"/>
  <c r="J541" i="6"/>
  <c r="J520" i="6"/>
  <c r="J480" i="6"/>
  <c r="BK449" i="6"/>
  <c r="BK429" i="6"/>
  <c r="J385" i="6"/>
  <c r="J353" i="6"/>
  <c r="J344" i="6"/>
  <c r="J324" i="6"/>
  <c r="BK280" i="6"/>
  <c r="J252" i="6"/>
  <c r="J206" i="6"/>
  <c r="J185" i="6"/>
  <c r="BK164" i="6"/>
  <c r="BK144" i="6"/>
  <c r="BK558" i="6"/>
  <c r="J530" i="6"/>
  <c r="J512" i="6"/>
  <c r="BK481" i="6"/>
  <c r="BK445" i="6"/>
  <c r="BK415" i="6"/>
  <c r="J390" i="6"/>
  <c r="BK371" i="6"/>
  <c r="BK344" i="6"/>
  <c r="BK333" i="6"/>
  <c r="J292" i="6"/>
  <c r="J203" i="6"/>
  <c r="J182" i="6"/>
  <c r="J142" i="6"/>
  <c r="BK560" i="6"/>
  <c r="BK551" i="6"/>
  <c r="BK539" i="6"/>
  <c r="J531" i="6"/>
  <c r="J514" i="6"/>
  <c r="BK474" i="6"/>
  <c r="J455" i="6"/>
  <c r="J431" i="6"/>
  <c r="J409" i="6"/>
  <c r="BK399" i="6"/>
  <c r="BK389" i="6"/>
  <c r="J371" i="6"/>
  <c r="BK350" i="6"/>
  <c r="J342" i="6"/>
  <c r="J287" i="6"/>
  <c r="J236" i="6"/>
  <c r="J189" i="6"/>
  <c r="J161" i="6"/>
  <c r="BK142" i="6"/>
  <c r="J765" i="7"/>
  <c r="J750" i="7"/>
  <c r="J691" i="7"/>
  <c r="J660" i="7"/>
  <c r="J626" i="7"/>
  <c r="BK614" i="7"/>
  <c r="BK606" i="7"/>
  <c r="J591" i="7"/>
  <c r="J582" i="7"/>
  <c r="J550" i="7"/>
  <c r="BK445" i="7"/>
  <c r="J434" i="7"/>
  <c r="BK377" i="7"/>
  <c r="J325" i="7"/>
  <c r="BK303" i="7"/>
  <c r="J233" i="7"/>
  <c r="BK179" i="7"/>
  <c r="J166" i="7"/>
  <c r="J767" i="7"/>
  <c r="J757" i="7"/>
  <c r="BK746" i="7"/>
  <c r="BK734" i="7"/>
  <c r="BK687" i="7"/>
  <c r="BK626" i="7"/>
  <c r="J595" i="7"/>
  <c r="BK589" i="7"/>
  <c r="BK548" i="7"/>
  <c r="BK441" i="7"/>
  <c r="BK420" i="7"/>
  <c r="J381" i="7"/>
  <c r="J373" i="7"/>
  <c r="J314" i="7"/>
  <c r="BK237" i="7"/>
  <c r="BK137" i="7"/>
  <c r="BK762" i="7"/>
  <c r="J693" i="7"/>
  <c r="J667" i="7"/>
  <c r="J650" i="7"/>
  <c r="J608" i="7"/>
  <c r="BK542" i="7"/>
  <c r="J380" i="7"/>
  <c r="BK313" i="7"/>
  <c r="BK267" i="7"/>
  <c r="J211" i="7"/>
  <c r="J179" i="7"/>
  <c r="BK131" i="7"/>
  <c r="BK751" i="7"/>
  <c r="J746" i="7"/>
  <c r="BK738" i="7"/>
  <c r="BK680" i="7"/>
  <c r="J657" i="7"/>
  <c r="BK623" i="7"/>
  <c r="BK585" i="7"/>
  <c r="J445" i="7"/>
  <c r="BK417" i="7"/>
  <c r="J313" i="7"/>
  <c r="J285" i="7"/>
  <c r="BK223" i="7"/>
  <c r="J167" i="7"/>
  <c r="BK150" i="7"/>
  <c r="BK548" i="8"/>
  <c r="J538" i="8"/>
  <c r="BK520" i="8"/>
  <c r="J515" i="8"/>
  <c r="BK512" i="8"/>
  <c r="BK450" i="8"/>
  <c r="BK431" i="8"/>
  <c r="J423" i="8"/>
  <c r="BK389" i="8"/>
  <c r="BK375" i="8"/>
  <c r="BK328" i="8"/>
  <c r="BK291" i="8"/>
  <c r="J260" i="8"/>
  <c r="J222" i="8"/>
  <c r="BK183" i="8"/>
  <c r="J159" i="8"/>
  <c r="J556" i="8"/>
  <c r="J544" i="8"/>
  <c r="BK530" i="8"/>
  <c r="J517" i="8"/>
  <c r="BK496" i="8"/>
  <c r="J450" i="8"/>
  <c r="J427" i="8"/>
  <c r="J406" i="8"/>
  <c r="BK382" i="8"/>
  <c r="J375" i="8"/>
  <c r="J346" i="8"/>
  <c r="J323" i="8"/>
  <c r="BK297" i="8"/>
  <c r="J248" i="8"/>
  <c r="BK193" i="8"/>
  <c r="BK167" i="8"/>
  <c r="BK138" i="8"/>
  <c r="J546" i="8"/>
  <c r="BK538" i="8"/>
  <c r="J529" i="8"/>
  <c r="BK510" i="8"/>
  <c r="BK476" i="8"/>
  <c r="BK442" i="8"/>
  <c r="J433" i="8"/>
  <c r="BK427" i="8"/>
  <c r="BK418" i="8"/>
  <c r="BK376" i="8"/>
  <c r="J349" i="8"/>
  <c r="J320" i="8"/>
  <c r="J292" i="8"/>
  <c r="J262" i="8"/>
  <c r="BK247" i="8"/>
  <c r="BK162" i="8"/>
  <c r="BK532" i="8"/>
  <c r="BK524" i="8"/>
  <c r="BK507" i="8"/>
  <c r="BK472" i="8"/>
  <c r="BK437" i="8"/>
  <c r="J418" i="8"/>
  <c r="J376" i="8"/>
  <c r="J328" i="8"/>
  <c r="J297" i="8"/>
  <c r="J226" i="8"/>
  <c r="J193" i="8"/>
  <c r="J138" i="8"/>
  <c r="J353" i="9"/>
  <c r="J342" i="9"/>
  <c r="BK322" i="9"/>
  <c r="J285" i="9"/>
  <c r="BK270" i="9"/>
  <c r="BK254" i="9"/>
  <c r="J213" i="9"/>
  <c r="BK185" i="9"/>
  <c r="BK136" i="9"/>
  <c r="J346" i="9"/>
  <c r="BK316" i="9"/>
  <c r="BK298" i="9"/>
  <c r="J290" i="9"/>
  <c r="BK273" i="9"/>
  <c r="BK250" i="9"/>
  <c r="J208" i="9"/>
  <c r="BK190" i="9"/>
  <c r="J172" i="9"/>
  <c r="J150" i="9"/>
  <c r="BK131" i="9"/>
  <c r="BK348" i="9"/>
  <c r="BK339" i="9"/>
  <c r="J329" i="9"/>
  <c r="J304" i="9"/>
  <c r="J293" i="9"/>
  <c r="BK279" i="9"/>
  <c r="J256" i="9"/>
  <c r="J206" i="9"/>
  <c r="BK167" i="9"/>
  <c r="J153" i="9"/>
  <c r="BK329" i="9"/>
  <c r="J314" i="9"/>
  <c r="J254" i="9"/>
  <c r="J239" i="9"/>
  <c r="BK211" i="9"/>
  <c r="J185" i="9"/>
  <c r="BK152" i="9"/>
  <c r="J138" i="9"/>
  <c r="BK333" i="10"/>
  <c r="J282" i="10"/>
  <c r="J256" i="10"/>
  <c r="BK239" i="10"/>
  <c r="J198" i="10"/>
  <c r="J174" i="10"/>
  <c r="BK160" i="10"/>
  <c r="BK154" i="10"/>
  <c r="BK344" i="10"/>
  <c r="BK285" i="10"/>
  <c r="BK262" i="10"/>
  <c r="J251" i="10"/>
  <c r="J222" i="10"/>
  <c r="J199" i="10"/>
  <c r="J163" i="10"/>
  <c r="BK349" i="10"/>
  <c r="J337" i="10"/>
  <c r="BK293" i="10"/>
  <c r="BK270" i="10"/>
  <c r="J245" i="10"/>
  <c r="BK195" i="10"/>
  <c r="BK169" i="10"/>
  <c r="BK153" i="10"/>
  <c r="BK142" i="10"/>
  <c r="BK337" i="10"/>
  <c r="J323" i="10"/>
  <c r="J279" i="10"/>
  <c r="J267" i="10"/>
  <c r="BK245" i="10"/>
  <c r="BK224" i="10"/>
  <c r="J215" i="10"/>
  <c r="BK174" i="10"/>
  <c r="BK360" i="11"/>
  <c r="J340" i="11"/>
  <c r="BK324" i="11"/>
  <c r="J309" i="11"/>
  <c r="J291" i="11"/>
  <c r="BK277" i="11"/>
  <c r="J261" i="11"/>
  <c r="J228" i="11"/>
  <c r="J203" i="11"/>
  <c r="J157" i="11"/>
  <c r="J345" i="11"/>
  <c r="J335" i="11"/>
  <c r="BK322" i="11"/>
  <c r="J305" i="11"/>
  <c r="BK284" i="11"/>
  <c r="BK265" i="11"/>
  <c r="BK259" i="11"/>
  <c r="BK246" i="11"/>
  <c r="BK212" i="11"/>
  <c r="J171" i="11"/>
  <c r="J148" i="11"/>
  <c r="BK340" i="11"/>
  <c r="J319" i="11"/>
  <c r="J302" i="11"/>
  <c r="BK256" i="11"/>
  <c r="J226" i="11"/>
  <c r="BK204" i="11"/>
  <c r="BK167" i="11"/>
  <c r="BK152" i="11"/>
  <c r="BK139" i="11"/>
  <c r="BK331" i="11"/>
  <c r="BK311" i="11"/>
  <c r="BK291" i="11"/>
  <c r="J277" i="11"/>
  <c r="J256" i="11"/>
  <c r="BK228" i="11"/>
  <c r="BK203" i="11"/>
  <c r="J190" i="11"/>
  <c r="BK157" i="11"/>
  <c r="J151" i="11"/>
  <c r="J303" i="12"/>
  <c r="BK292" i="12"/>
  <c r="BK277" i="12"/>
  <c r="BK271" i="12"/>
  <c r="BK259" i="12"/>
  <c r="BK243" i="12"/>
  <c r="J226" i="12"/>
  <c r="J210" i="12"/>
  <c r="BK185" i="12"/>
  <c r="J157" i="12"/>
  <c r="BK309" i="12"/>
  <c r="BK299" i="12"/>
  <c r="J290" i="12"/>
  <c r="BK279" i="12"/>
  <c r="BK264" i="12"/>
  <c r="J245" i="12"/>
  <c r="BK228" i="12"/>
  <c r="BK210" i="12"/>
  <c r="BK201" i="12"/>
  <c r="J175" i="12"/>
  <c r="BK148" i="12"/>
  <c r="J132" i="12"/>
  <c r="BK296" i="12"/>
  <c r="BK282" i="12"/>
  <c r="J275" i="12"/>
  <c r="J270" i="12"/>
  <c r="J252" i="12"/>
  <c r="J232" i="12"/>
  <c r="J199" i="12"/>
  <c r="J151" i="12"/>
  <c r="J312" i="12"/>
  <c r="BK290" i="12"/>
  <c r="BK281" i="12"/>
  <c r="J259" i="12"/>
  <c r="BK232" i="12"/>
  <c r="BK204" i="12"/>
  <c r="J182" i="12"/>
  <c r="J145" i="12"/>
  <c r="BK382" i="13"/>
  <c r="BK370" i="13"/>
  <c r="BK360" i="13"/>
  <c r="BK335" i="13"/>
  <c r="BK317" i="13"/>
  <c r="BK292" i="13"/>
  <c r="J254" i="13"/>
  <c r="BK204" i="13"/>
  <c r="J190" i="13"/>
  <c r="J172" i="13"/>
  <c r="BK151" i="13"/>
  <c r="J377" i="13"/>
  <c r="J370" i="13"/>
  <c r="BK344" i="13"/>
  <c r="BK329" i="13"/>
  <c r="J310" i="13"/>
  <c r="J296" i="13"/>
  <c r="BK275" i="13"/>
  <c r="J252" i="13"/>
  <c r="BK175" i="13"/>
  <c r="J157" i="13"/>
  <c r="J135" i="13"/>
  <c r="BK378" i="13"/>
  <c r="J368" i="13"/>
  <c r="BK349" i="13"/>
  <c r="BK343" i="13"/>
  <c r="BK322" i="13"/>
  <c r="BK310" i="13"/>
  <c r="J286" i="13"/>
  <c r="BK254" i="13"/>
  <c r="BK176" i="13"/>
  <c r="J168" i="13"/>
  <c r="J140" i="13"/>
  <c r="BK364" i="13"/>
  <c r="J354" i="13"/>
  <c r="BK342" i="13"/>
  <c r="J335" i="13"/>
  <c r="J326" i="13"/>
  <c r="J283" i="13"/>
  <c r="BK274" i="13"/>
  <c r="J256" i="13"/>
  <c r="J233" i="13"/>
  <c r="J195" i="13"/>
  <c r="J164" i="13"/>
  <c r="BK140" i="13"/>
  <c r="J160" i="14"/>
  <c r="J152" i="14"/>
  <c r="J147" i="14"/>
  <c r="J141" i="14"/>
  <c r="BK132" i="14"/>
  <c r="J158" i="14"/>
  <c r="BK145" i="14"/>
  <c r="J164" i="14"/>
  <c r="BK157" i="14"/>
  <c r="J153" i="14"/>
  <c r="J137" i="14"/>
  <c r="BK162" i="14"/>
  <c r="J157" i="14"/>
  <c r="J145" i="14"/>
  <c r="J136" i="14"/>
  <c r="J237" i="15"/>
  <c r="BK231" i="15"/>
  <c r="J222" i="15"/>
  <c r="J214" i="15"/>
  <c r="J206" i="15"/>
  <c r="BK191" i="15"/>
  <c r="BK185" i="15"/>
  <c r="J177" i="15"/>
  <c r="BK171" i="15"/>
  <c r="J162" i="15"/>
  <c r="J152" i="15"/>
  <c r="BK144" i="15"/>
  <c r="BK138" i="15"/>
  <c r="BK130" i="15"/>
  <c r="J223" i="15"/>
  <c r="BK215" i="15"/>
  <c r="J208" i="15"/>
  <c r="J201" i="15"/>
  <c r="BK192" i="15"/>
  <c r="BK184" i="15"/>
  <c r="J178" i="15"/>
  <c r="J165" i="15"/>
  <c r="J159" i="15"/>
  <c r="BK151" i="15"/>
  <c r="BK140" i="15"/>
  <c r="J132" i="15"/>
  <c r="BK228" i="15"/>
  <c r="BK219" i="15"/>
  <c r="BK211" i="15"/>
  <c r="J199" i="15"/>
  <c r="BK194" i="15"/>
  <c r="J183" i="15"/>
  <c r="BK172" i="15"/>
  <c r="BK163" i="15"/>
  <c r="BK155" i="15"/>
  <c r="J149" i="15"/>
  <c r="J142" i="15"/>
  <c r="J137" i="15"/>
  <c r="BK237" i="15"/>
  <c r="J230" i="15"/>
  <c r="BK221" i="15"/>
  <c r="J213" i="15"/>
  <c r="BK206" i="15"/>
  <c r="BK193" i="15"/>
  <c r="J186" i="15"/>
  <c r="J175" i="15"/>
  <c r="BK170" i="15"/>
  <c r="J160" i="15"/>
  <c r="J153" i="15"/>
  <c r="J145" i="15"/>
  <c r="J133" i="15"/>
  <c r="J280" i="16"/>
  <c r="BK263" i="16"/>
  <c r="BK258" i="16"/>
  <c r="BK227" i="16"/>
  <c r="J214" i="16"/>
  <c r="BK204" i="16"/>
  <c r="J137" i="16"/>
  <c r="J267" i="16"/>
  <c r="J258" i="16"/>
  <c r="BK251" i="16"/>
  <c r="BK239" i="16"/>
  <c r="J233" i="16"/>
  <c r="J222" i="16"/>
  <c r="BK179" i="16"/>
  <c r="J288" i="16"/>
  <c r="J272" i="16"/>
  <c r="J268" i="16"/>
  <c r="BK257" i="16"/>
  <c r="BK231" i="16"/>
  <c r="BK211" i="16"/>
  <c r="J144" i="16"/>
  <c r="BK281" i="16"/>
  <c r="BK267" i="16"/>
  <c r="BK253" i="16"/>
  <c r="BK240" i="16"/>
  <c r="J218" i="16"/>
  <c r="BK193" i="16"/>
  <c r="BK137" i="16"/>
  <c r="BK154" i="17"/>
  <c r="BK149" i="17"/>
  <c r="BK139" i="17"/>
  <c r="BK135" i="17"/>
  <c r="BK129" i="17"/>
  <c r="BK155" i="17"/>
  <c r="BK143" i="17"/>
  <c r="J138" i="17"/>
  <c r="BK121" i="17"/>
  <c r="BK157" i="17"/>
  <c r="J145" i="17"/>
  <c r="BK132" i="17"/>
  <c r="BK123" i="17"/>
  <c r="BK150" i="17"/>
  <c r="BK134" i="17"/>
  <c r="J131" i="17"/>
  <c r="J121" i="17"/>
  <c r="J144" i="2"/>
  <c r="J130" i="2"/>
  <c r="J151" i="2"/>
  <c r="BK130" i="2"/>
  <c r="BK144" i="2"/>
  <c r="AS111" i="1"/>
  <c r="J135" i="2"/>
  <c r="J476" i="3"/>
  <c r="BK467" i="3"/>
  <c r="BK420" i="3"/>
  <c r="J404" i="3"/>
  <c r="J388" i="3"/>
  <c r="J383" i="3"/>
  <c r="BK356" i="3"/>
  <c r="BK337" i="3"/>
  <c r="BK325" i="3"/>
  <c r="J306" i="3"/>
  <c r="J233" i="3"/>
  <c r="J211" i="3"/>
  <c r="BK178" i="3"/>
  <c r="BK147" i="3"/>
  <c r="BK448" i="3"/>
  <c r="BK426" i="3"/>
  <c r="J411" i="3"/>
  <c r="J401" i="3"/>
  <c r="J385" i="3"/>
  <c r="BK352" i="3"/>
  <c r="BK327" i="3"/>
  <c r="J309" i="3"/>
  <c r="BK295" i="3"/>
  <c r="J256" i="3"/>
  <c r="BK240" i="3"/>
  <c r="J220" i="3"/>
  <c r="J197" i="3"/>
  <c r="BK182" i="3"/>
  <c r="J147" i="3"/>
  <c r="J467" i="3"/>
  <c r="BK452" i="3"/>
  <c r="J420" i="3"/>
  <c r="BK391" i="3"/>
  <c r="BK376" i="3"/>
  <c r="J352" i="3"/>
  <c r="J334" i="3"/>
  <c r="J322" i="3"/>
  <c r="J307" i="3"/>
  <c r="J287" i="3"/>
  <c r="J268" i="3"/>
  <c r="J240" i="3"/>
  <c r="J205" i="3"/>
  <c r="BK466" i="3"/>
  <c r="BK435" i="3"/>
  <c r="J409" i="3"/>
  <c r="BK383" i="3"/>
  <c r="J369" i="3"/>
  <c r="J343" i="3"/>
  <c r="BK312" i="3"/>
  <c r="BK304" i="3"/>
  <c r="J291" i="3"/>
  <c r="BK262" i="3"/>
  <c r="J244" i="3"/>
  <c r="BK197" i="3"/>
  <c r="BK161" i="3"/>
  <c r="BK139" i="3"/>
  <c r="J197" i="4"/>
  <c r="BK172" i="4"/>
  <c r="BK133" i="4"/>
  <c r="J193" i="4"/>
  <c r="J176" i="4"/>
  <c r="BK154" i="4"/>
  <c r="J133" i="4"/>
  <c r="BK193" i="4"/>
  <c r="J179" i="4"/>
  <c r="J150" i="4"/>
  <c r="BK136" i="4"/>
  <c r="J192" i="4"/>
  <c r="BK179" i="4"/>
  <c r="J136" i="4"/>
  <c r="BK666" i="5"/>
  <c r="J644" i="5"/>
  <c r="J633" i="5"/>
  <c r="BK589" i="5"/>
  <c r="BK528" i="5"/>
  <c r="J513" i="5"/>
  <c r="J488" i="5"/>
  <c r="BK474" i="5"/>
  <c r="BK459" i="5"/>
  <c r="J450" i="5"/>
  <c r="J403" i="5"/>
  <c r="J390" i="5"/>
  <c r="BK383" i="5"/>
  <c r="J235" i="5"/>
  <c r="J201" i="5"/>
  <c r="J147" i="5"/>
  <c r="J674" i="5"/>
  <c r="BK656" i="5"/>
  <c r="J641" i="5"/>
  <c r="BK633" i="5"/>
  <c r="J625" i="5"/>
  <c r="J589" i="5"/>
  <c r="BK575" i="5"/>
  <c r="BK534" i="5"/>
  <c r="J516" i="5"/>
  <c r="BK481" i="5"/>
  <c r="BK350" i="5"/>
  <c r="BK296" i="5"/>
  <c r="J232" i="5"/>
  <c r="J210" i="5"/>
  <c r="BK151" i="5"/>
  <c r="BK657" i="5"/>
  <c r="J648" i="5"/>
  <c r="BK639" i="5"/>
  <c r="BK629" i="5"/>
  <c r="BK610" i="5"/>
  <c r="BK591" i="5"/>
  <c r="BK573" i="5"/>
  <c r="J554" i="5"/>
  <c r="BK510" i="5"/>
  <c r="J483" i="5"/>
  <c r="BK449" i="5"/>
  <c r="BK407" i="5"/>
  <c r="BK368" i="5"/>
  <c r="J343" i="5"/>
  <c r="J296" i="5"/>
  <c r="J237" i="5"/>
  <c r="BK210" i="5"/>
  <c r="J178" i="5"/>
  <c r="BK648" i="5"/>
  <c r="J639" i="5"/>
  <c r="J621" i="5"/>
  <c r="BK598" i="5"/>
  <c r="BK580" i="5"/>
  <c r="J538" i="5"/>
  <c r="J508" i="5"/>
  <c r="J481" i="5"/>
  <c r="BK453" i="5"/>
  <c r="J438" i="5"/>
  <c r="J392" i="5"/>
  <c r="J385" i="5"/>
  <c r="J361" i="5"/>
  <c r="J298" i="5"/>
  <c r="BK235" i="5"/>
  <c r="J161" i="5"/>
  <c r="J137" i="5"/>
  <c r="J549" i="6"/>
  <c r="BK535" i="6"/>
  <c r="J521" i="6"/>
  <c r="BK480" i="6"/>
  <c r="J451" i="6"/>
  <c r="BK409" i="6"/>
  <c r="J402" i="6"/>
  <c r="J372" i="6"/>
  <c r="J357" i="6"/>
  <c r="BK287" i="6"/>
  <c r="BK182" i="6"/>
  <c r="J160" i="6"/>
  <c r="BK559" i="6"/>
  <c r="BK554" i="6"/>
  <c r="BK547" i="6"/>
  <c r="J524" i="6"/>
  <c r="J481" i="6"/>
  <c r="BK471" i="6"/>
  <c r="BK435" i="6"/>
  <c r="BK408" i="6"/>
  <c r="J365" i="6"/>
  <c r="BK348" i="6"/>
  <c r="J333" i="6"/>
  <c r="BK323" i="6"/>
  <c r="J253" i="6"/>
  <c r="BK236" i="6"/>
  <c r="J201" i="6"/>
  <c r="J181" i="6"/>
  <c r="BK158" i="6"/>
  <c r="BK140" i="6"/>
  <c r="J563" i="6"/>
  <c r="J554" i="6"/>
  <c r="BK545" i="6"/>
  <c r="J519" i="6"/>
  <c r="J491" i="6"/>
  <c r="BK455" i="6"/>
  <c r="J421" i="6"/>
  <c r="J397" i="6"/>
  <c r="BK372" i="6"/>
  <c r="BK359" i="6"/>
  <c r="BK335" i="6"/>
  <c r="J294" i="6"/>
  <c r="J208" i="6"/>
  <c r="J151" i="6"/>
  <c r="BK577" i="6"/>
  <c r="J569" i="6"/>
  <c r="J552" i="6"/>
  <c r="J537" i="6"/>
  <c r="J527" i="6"/>
  <c r="BK512" i="6"/>
  <c r="BK491" i="6"/>
  <c r="J462" i="6"/>
  <c r="J429" i="6"/>
  <c r="BK402" i="6"/>
  <c r="BK390" i="6"/>
  <c r="BK361" i="6"/>
  <c r="BK296" i="6"/>
  <c r="BK208" i="6"/>
  <c r="BK181" i="6"/>
  <c r="J158" i="6"/>
  <c r="J140" i="6"/>
  <c r="BK759" i="7"/>
  <c r="J751" i="7"/>
  <c r="BK730" i="7"/>
  <c r="BK637" i="7"/>
  <c r="BK620" i="7"/>
  <c r="BK610" i="7"/>
  <c r="BK593" i="7"/>
  <c r="J585" i="7"/>
  <c r="J568" i="7"/>
  <c r="J439" i="7"/>
  <c r="BK381" i="7"/>
  <c r="J356" i="7"/>
  <c r="BK311" i="7"/>
  <c r="BK285" i="7"/>
  <c r="J183" i="7"/>
  <c r="J170" i="7"/>
  <c r="J770" i="7"/>
  <c r="J762" i="7"/>
  <c r="BK752" i="7"/>
  <c r="J736" i="7"/>
  <c r="BK694" i="7"/>
  <c r="BK685" i="7"/>
  <c r="J637" i="7"/>
  <c r="J610" i="7"/>
  <c r="BK591" i="7"/>
  <c r="BK574" i="7"/>
  <c r="J443" i="7"/>
  <c r="J417" i="7"/>
  <c r="BK380" i="7"/>
  <c r="BK321" i="7"/>
  <c r="J267" i="7"/>
  <c r="J150" i="7"/>
  <c r="BK763" i="7"/>
  <c r="J734" i="7"/>
  <c r="BK672" i="7"/>
  <c r="BK633" i="7"/>
  <c r="J620" i="7"/>
  <c r="J569" i="7"/>
  <c r="J423" i="7"/>
  <c r="J321" i="7"/>
  <c r="BK271" i="7"/>
  <c r="BK213" i="7"/>
  <c r="BK183" i="7"/>
  <c r="BK167" i="7"/>
  <c r="J775" i="7"/>
  <c r="J759" i="7"/>
  <c r="J740" i="7"/>
  <c r="J694" i="7"/>
  <c r="J672" i="7"/>
  <c r="BK650" i="7"/>
  <c r="J614" i="7"/>
  <c r="J548" i="7"/>
  <c r="BK423" i="7"/>
  <c r="J310" i="7"/>
  <c r="J271" i="7"/>
  <c r="J213" i="7"/>
  <c r="BK166" i="7"/>
  <c r="J131" i="7"/>
  <c r="BK544" i="8"/>
  <c r="BK531" i="8"/>
  <c r="J519" i="8"/>
  <c r="BK514" i="8"/>
  <c r="J510" i="8"/>
  <c r="BK435" i="8"/>
  <c r="J430" i="8"/>
  <c r="BK420" i="8"/>
  <c r="J382" i="8"/>
  <c r="BK346" i="8"/>
  <c r="BK326" i="8"/>
  <c r="BK287" i="8"/>
  <c r="BK258" i="8"/>
  <c r="BK188" i="8"/>
  <c r="BK161" i="8"/>
  <c r="BK132" i="8"/>
  <c r="BK546" i="8"/>
  <c r="BK535" i="8"/>
  <c r="J520" i="8"/>
  <c r="BK466" i="8"/>
  <c r="BK433" i="8"/>
  <c r="BK424" i="8"/>
  <c r="BK404" i="8"/>
  <c r="J381" i="8"/>
  <c r="J373" i="8"/>
  <c r="BK349" i="8"/>
  <c r="J319" i="8"/>
  <c r="BK299" i="8"/>
  <c r="J287" i="8"/>
  <c r="BK244" i="8"/>
  <c r="J183" i="8"/>
  <c r="J158" i="8"/>
  <c r="BK134" i="8"/>
  <c r="J540" i="8"/>
  <c r="J530" i="8"/>
  <c r="BK525" i="8"/>
  <c r="BK515" i="8"/>
  <c r="J486" i="8"/>
  <c r="BK453" i="8"/>
  <c r="J435" i="8"/>
  <c r="J431" i="8"/>
  <c r="J422" i="8"/>
  <c r="BK402" i="8"/>
  <c r="BK363" i="8"/>
  <c r="J327" i="8"/>
  <c r="J301" i="8"/>
  <c r="J289" i="8"/>
  <c r="BK248" i="8"/>
  <c r="J171" i="8"/>
  <c r="J148" i="8"/>
  <c r="BK528" i="8"/>
  <c r="J512" i="8"/>
  <c r="BK480" i="8"/>
  <c r="BK459" i="8"/>
  <c r="J424" i="8"/>
  <c r="J401" i="8"/>
  <c r="J363" i="8"/>
  <c r="J325" i="8"/>
  <c r="J264" i="8"/>
  <c r="BK224" i="8"/>
  <c r="BK190" i="8"/>
  <c r="BK137" i="8"/>
  <c r="BK350" i="9"/>
  <c r="J344" i="9"/>
  <c r="J333" i="9"/>
  <c r="J279" i="9"/>
  <c r="J265" i="9"/>
  <c r="BK252" i="9"/>
  <c r="BK206" i="9"/>
  <c r="BK156" i="9"/>
  <c r="J135" i="9"/>
  <c r="J335" i="9"/>
  <c r="BK314" i="9"/>
  <c r="J296" i="9"/>
  <c r="BK284" i="9"/>
  <c r="BK269" i="9"/>
  <c r="BK236" i="9"/>
  <c r="J193" i="9"/>
  <c r="J174" i="9"/>
  <c r="J152" i="9"/>
  <c r="J133" i="9"/>
  <c r="BK353" i="9"/>
  <c r="BK344" i="9"/>
  <c r="BK337" i="9"/>
  <c r="J316" i="9"/>
  <c r="J298" i="9"/>
  <c r="J284" i="9"/>
  <c r="J273" i="9"/>
  <c r="J247" i="9"/>
  <c r="J190" i="9"/>
  <c r="BK155" i="9"/>
  <c r="J337" i="9"/>
  <c r="BK304" i="9"/>
  <c r="BK265" i="9"/>
  <c r="J240" i="9"/>
  <c r="BK232" i="9"/>
  <c r="J201" i="9"/>
  <c r="BK171" i="9"/>
  <c r="BK139" i="9"/>
  <c r="BK341" i="10"/>
  <c r="J326" i="10"/>
  <c r="BK273" i="10"/>
  <c r="BK247" i="10"/>
  <c r="BK199" i="10"/>
  <c r="J185" i="10"/>
  <c r="J167" i="10"/>
  <c r="BK144" i="10"/>
  <c r="J139" i="10"/>
  <c r="J287" i="10"/>
  <c r="BK267" i="10"/>
  <c r="J224" i="10"/>
  <c r="BK220" i="10"/>
  <c r="BK187" i="10"/>
  <c r="J145" i="10"/>
  <c r="BK339" i="10"/>
  <c r="BK321" i="10"/>
  <c r="BK275" i="10"/>
  <c r="J247" i="10"/>
  <c r="J206" i="10"/>
  <c r="J194" i="10"/>
  <c r="BK167" i="10"/>
  <c r="J149" i="10"/>
  <c r="BK141" i="10"/>
  <c r="J333" i="10"/>
  <c r="J321" i="10"/>
  <c r="J276" i="10"/>
  <c r="J260" i="10"/>
  <c r="J249" i="10"/>
  <c r="J239" i="10"/>
  <c r="BK204" i="10"/>
  <c r="J160" i="10"/>
  <c r="J354" i="11"/>
  <c r="BK345" i="11"/>
  <c r="J327" i="11"/>
  <c r="J312" i="11"/>
  <c r="J284" i="11"/>
  <c r="J265" i="11"/>
  <c r="BK252" i="11"/>
  <c r="BK224" i="11"/>
  <c r="J196" i="11"/>
  <c r="J360" i="11"/>
  <c r="J351" i="11"/>
  <c r="J341" i="11"/>
  <c r="J331" i="11"/>
  <c r="BK321" i="11"/>
  <c r="J311" i="11"/>
  <c r="BK286" i="11"/>
  <c r="J270" i="11"/>
  <c r="BK250" i="11"/>
  <c r="BK226" i="11"/>
  <c r="J192" i="11"/>
  <c r="J165" i="11"/>
  <c r="BK354" i="11"/>
  <c r="J343" i="11"/>
  <c r="J322" i="11"/>
  <c r="BK305" i="11"/>
  <c r="J259" i="11"/>
  <c r="BK232" i="11"/>
  <c r="BK219" i="11"/>
  <c r="BK194" i="11"/>
  <c r="J162" i="11"/>
  <c r="BK148" i="11"/>
  <c r="BK341" i="11"/>
  <c r="BK319" i="11"/>
  <c r="BK300" i="11"/>
  <c r="J286" i="11"/>
  <c r="BK261" i="11"/>
  <c r="J246" i="11"/>
  <c r="J194" i="11"/>
  <c r="BK171" i="11"/>
  <c r="J139" i="11"/>
  <c r="J299" i="12"/>
  <c r="BK286" i="12"/>
  <c r="BK274" i="12"/>
  <c r="J264" i="12"/>
  <c r="BK254" i="12"/>
  <c r="J238" i="12"/>
  <c r="BK202" i="12"/>
  <c r="BK175" i="12"/>
  <c r="J148" i="12"/>
  <c r="J305" i="12"/>
  <c r="J296" i="12"/>
  <c r="J280" i="12"/>
  <c r="J268" i="12"/>
  <c r="BK249" i="12"/>
  <c r="J234" i="12"/>
  <c r="BK213" i="12"/>
  <c r="J202" i="12"/>
  <c r="BK182" i="12"/>
  <c r="BK151" i="12"/>
  <c r="J306" i="12"/>
  <c r="J298" i="12"/>
  <c r="J284" i="12"/>
  <c r="J277" i="12"/>
  <c r="BK272" i="12"/>
  <c r="BK261" i="12"/>
  <c r="BK236" i="12"/>
  <c r="J224" i="12"/>
  <c r="BK181" i="12"/>
  <c r="BK312" i="12"/>
  <c r="J301" i="12"/>
  <c r="J285" i="12"/>
  <c r="BK280" i="12"/>
  <c r="J249" i="12"/>
  <c r="J205" i="12"/>
  <c r="BK189" i="12"/>
  <c r="BK157" i="12"/>
  <c r="J142" i="12"/>
  <c r="J375" i="13"/>
  <c r="BK362" i="13"/>
  <c r="BK338" i="13"/>
  <c r="J322" i="13"/>
  <c r="BK304" i="13"/>
  <c r="J275" i="13"/>
  <c r="BK247" i="13"/>
  <c r="BK182" i="13"/>
  <c r="BK168" i="13"/>
  <c r="BK143" i="13"/>
  <c r="BK375" i="13"/>
  <c r="J363" i="13"/>
  <c r="J343" i="13"/>
  <c r="BK326" i="13"/>
  <c r="J300" i="13"/>
  <c r="BK278" i="13"/>
  <c r="BK256" i="13"/>
  <c r="J201" i="13"/>
  <c r="BK163" i="13"/>
  <c r="BK155" i="13"/>
  <c r="J379" i="13"/>
  <c r="J373" i="13"/>
  <c r="BK359" i="13"/>
  <c r="BK345" i="13"/>
  <c r="J340" i="13"/>
  <c r="J315" i="13"/>
  <c r="BK296" i="13"/>
  <c r="BK270" i="13"/>
  <c r="J179" i="13"/>
  <c r="BK172" i="13"/>
  <c r="J161" i="13"/>
  <c r="BK135" i="13"/>
  <c r="J362" i="13"/>
  <c r="BK347" i="13"/>
  <c r="BK340" i="13"/>
  <c r="J331" i="13"/>
  <c r="BK300" i="13"/>
  <c r="BK282" i="13"/>
  <c r="J270" i="13"/>
  <c r="BK248" i="13"/>
  <c r="BK207" i="13"/>
  <c r="J182" i="13"/>
  <c r="J151" i="13"/>
  <c r="J141" i="13"/>
  <c r="J159" i="14"/>
  <c r="J151" i="14"/>
  <c r="BK143" i="14"/>
  <c r="BK137" i="14"/>
  <c r="BK131" i="14"/>
  <c r="BK164" i="14"/>
  <c r="J154" i="14"/>
  <c r="BK144" i="14"/>
  <c r="BK160" i="14"/>
  <c r="BK155" i="14"/>
  <c r="BK148" i="14"/>
  <c r="BK166" i="14"/>
  <c r="BK159" i="14"/>
  <c r="J148" i="14"/>
  <c r="J131" i="14"/>
  <c r="J236" i="15"/>
  <c r="J228" i="15"/>
  <c r="J220" i="15"/>
  <c r="BK213" i="15"/>
  <c r="J202" i="15"/>
  <c r="BK190" i="15"/>
  <c r="J184" i="15"/>
  <c r="J176" i="15"/>
  <c r="BK168" i="15"/>
  <c r="J155" i="15"/>
  <c r="BK150" i="15"/>
  <c r="J146" i="15"/>
  <c r="J135" i="15"/>
  <c r="BK131" i="15"/>
  <c r="BK230" i="15"/>
  <c r="BK220" i="15"/>
  <c r="J211" i="15"/>
  <c r="BK202" i="15"/>
  <c r="BK195" i="15"/>
  <c r="BK186" i="15"/>
  <c r="J181" i="15"/>
  <c r="BK174" i="15"/>
  <c r="BK166" i="15"/>
  <c r="J161" i="15"/>
  <c r="J157" i="15"/>
  <c r="BK142" i="15"/>
  <c r="BK135" i="15"/>
  <c r="J229" i="15"/>
  <c r="BK224" i="15"/>
  <c r="J212" i="15"/>
  <c r="BK201" i="15"/>
  <c r="J195" i="15"/>
  <c r="J180" i="15"/>
  <c r="J170" i="15"/>
  <c r="BK162" i="15"/>
  <c r="BK156" i="15"/>
  <c r="J151" i="15"/>
  <c r="BK141" i="15"/>
  <c r="BK136" i="15"/>
  <c r="J234" i="15"/>
  <c r="BK227" i="15"/>
  <c r="BK214" i="15"/>
  <c r="J207" i="15"/>
  <c r="BK203" i="15"/>
  <c r="BK189" i="15"/>
  <c r="J179" i="15"/>
  <c r="J172" i="15"/>
  <c r="J168" i="15"/>
  <c r="BK159" i="15"/>
  <c r="J150" i="15"/>
  <c r="J141" i="15"/>
  <c r="J131" i="15"/>
  <c r="BK269" i="16"/>
  <c r="J259" i="16"/>
  <c r="J236" i="16"/>
  <c r="BK221" i="16"/>
  <c r="BK210" i="16"/>
  <c r="J157" i="16"/>
  <c r="J281" i="16"/>
  <c r="J262" i="16"/>
  <c r="J256" i="16"/>
  <c r="BK242" i="16"/>
  <c r="J226" i="16"/>
  <c r="J208" i="16"/>
  <c r="J146" i="16"/>
  <c r="J221" i="16"/>
  <c r="BK168" i="16"/>
  <c r="BK139" i="16"/>
  <c r="BK270" i="16"/>
  <c r="J260" i="16"/>
  <c r="BK248" i="16"/>
  <c r="J227" i="16"/>
  <c r="J204" i="16"/>
  <c r="BK153" i="17"/>
  <c r="J140" i="17"/>
  <c r="J134" i="17"/>
  <c r="J119" i="17"/>
  <c r="J154" i="17"/>
  <c r="J141" i="17"/>
  <c r="BK130" i="17"/>
  <c r="BK119" i="17"/>
  <c r="J150" i="17"/>
  <c r="J139" i="17"/>
  <c r="J129" i="17"/>
  <c r="J156" i="17"/>
  <c r="BK138" i="17"/>
  <c r="J132" i="17"/>
  <c r="J122" i="17"/>
  <c r="BK139" i="2"/>
  <c r="BK133" i="2"/>
  <c r="J155" i="2"/>
  <c r="J153" i="2"/>
  <c r="J142" i="2"/>
  <c r="AS101" i="1"/>
  <c r="BK146" i="2"/>
  <c r="AS95" i="1"/>
  <c r="J474" i="3"/>
  <c r="BK432" i="3"/>
  <c r="BK414" i="3"/>
  <c r="J391" i="3"/>
  <c r="J384" i="3"/>
  <c r="J359" i="3"/>
  <c r="J340" i="3"/>
  <c r="J326" i="3"/>
  <c r="BK308" i="3"/>
  <c r="BK256" i="3"/>
  <c r="J214" i="3"/>
  <c r="J191" i="3"/>
  <c r="BK153" i="3"/>
  <c r="J459" i="3"/>
  <c r="J435" i="3"/>
  <c r="J414" i="3"/>
  <c r="J408" i="3"/>
  <c r="J387" i="3"/>
  <c r="BK369" i="3"/>
  <c r="J346" i="3"/>
  <c r="BK322" i="3"/>
  <c r="J308" i="3"/>
  <c r="BK287" i="3"/>
  <c r="BK274" i="3"/>
  <c r="BK244" i="3"/>
  <c r="BK233" i="3"/>
  <c r="BK205" i="3"/>
  <c r="BK183" i="3"/>
  <c r="J161" i="3"/>
  <c r="BK474" i="3"/>
  <c r="BK444" i="3"/>
  <c r="J426" i="3"/>
  <c r="J407" i="3"/>
  <c r="BK384" i="3"/>
  <c r="BK366" i="3"/>
  <c r="BK349" i="3"/>
  <c r="BK331" i="3"/>
  <c r="J316" i="3"/>
  <c r="BK291" i="3"/>
  <c r="BK271" i="3"/>
  <c r="BK248" i="3"/>
  <c r="BK211" i="3"/>
  <c r="J143" i="3"/>
  <c r="J470" i="3"/>
  <c r="J448" i="3"/>
  <c r="J429" i="3"/>
  <c r="BK407" i="3"/>
  <c r="J376" i="3"/>
  <c r="J366" i="3"/>
  <c r="BK334" i="3"/>
  <c r="BK307" i="3"/>
  <c r="J303" i="3"/>
  <c r="BK283" i="3"/>
  <c r="BK265" i="3"/>
  <c r="J224" i="3"/>
  <c r="J182" i="3"/>
  <c r="J157" i="3"/>
  <c r="J203" i="4"/>
  <c r="BK182" i="4"/>
  <c r="J161" i="4"/>
  <c r="BK200" i="4"/>
  <c r="BK183" i="4"/>
  <c r="J158" i="4"/>
  <c r="J139" i="4"/>
  <c r="BK187" i="4"/>
  <c r="BK173" i="4"/>
  <c r="BK161" i="4"/>
  <c r="J143" i="4"/>
  <c r="BK196" i="4"/>
  <c r="J182" i="4"/>
  <c r="BK168" i="4"/>
  <c r="BK669" i="5"/>
  <c r="BK647" i="5"/>
  <c r="J626" i="5"/>
  <c r="J600" i="5"/>
  <c r="J534" i="5"/>
  <c r="BK505" i="5"/>
  <c r="BK484" i="5"/>
  <c r="J469" i="5"/>
  <c r="J449" i="5"/>
  <c r="J409" i="5"/>
  <c r="BK392" i="5"/>
  <c r="J351" i="5"/>
  <c r="J218" i="5"/>
  <c r="BK150" i="5"/>
  <c r="BK137" i="5"/>
  <c r="J666" i="5"/>
  <c r="J662" i="5"/>
  <c r="J650" i="5"/>
  <c r="J634" i="5"/>
  <c r="BK626" i="5"/>
  <c r="BK596" i="5"/>
  <c r="J580" i="5"/>
  <c r="J556" i="5"/>
  <c r="BK522" i="5"/>
  <c r="J482" i="5"/>
  <c r="BK476" i="5"/>
  <c r="BK342" i="5"/>
  <c r="J241" i="5"/>
  <c r="J211" i="5"/>
  <c r="BK161" i="5"/>
  <c r="J669" i="5"/>
  <c r="J656" i="5"/>
  <c r="J645" i="5"/>
  <c r="BK635" i="5"/>
  <c r="BK621" i="5"/>
  <c r="BK604" i="5"/>
  <c r="BK585" i="5"/>
  <c r="BK566" i="5"/>
  <c r="J525" i="5"/>
  <c r="BK508" i="5"/>
  <c r="J474" i="5"/>
  <c r="BK440" i="5"/>
  <c r="J400" i="5"/>
  <c r="J379" i="5"/>
  <c r="J342" i="5"/>
  <c r="BK294" i="5"/>
  <c r="J226" i="5"/>
  <c r="J208" i="5"/>
  <c r="BK147" i="5"/>
  <c r="J658" i="5"/>
  <c r="BK643" i="5"/>
  <c r="BK627" i="5"/>
  <c r="BK600" i="5"/>
  <c r="BK582" i="5"/>
  <c r="J566" i="5"/>
  <c r="J510" i="5"/>
  <c r="BK482" i="5"/>
  <c r="BK456" i="5"/>
  <c r="BK445" i="5"/>
  <c r="J405" i="5"/>
  <c r="BK387" i="5"/>
  <c r="J368" i="5"/>
  <c r="BK336" i="5"/>
  <c r="BK290" i="5"/>
  <c r="J207" i="5"/>
  <c r="J151" i="5"/>
  <c r="BK563" i="6"/>
  <c r="BK546" i="6"/>
  <c r="BK530" i="6"/>
  <c r="J508" i="6"/>
  <c r="J474" i="6"/>
  <c r="J435" i="6"/>
  <c r="J408" i="6"/>
  <c r="J387" i="6"/>
  <c r="J323" i="6"/>
  <c r="J296" i="6"/>
  <c r="J197" i="6"/>
  <c r="J163" i="6"/>
  <c r="BK145" i="6"/>
  <c r="BK557" i="6"/>
  <c r="BK549" i="6"/>
  <c r="J539" i="6"/>
  <c r="BK514" i="6"/>
  <c r="BK477" i="6"/>
  <c r="J445" i="6"/>
  <c r="J413" i="6"/>
  <c r="J383" i="6"/>
  <c r="J350" i="6"/>
  <c r="J335" i="6"/>
  <c r="BK292" i="6"/>
  <c r="J279" i="6"/>
  <c r="J238" i="6"/>
  <c r="BK189" i="6"/>
  <c r="BK173" i="6"/>
  <c r="BK151" i="6"/>
  <c r="BK572" i="6"/>
  <c r="J560" i="6"/>
  <c r="J546" i="6"/>
  <c r="BK527" i="6"/>
  <c r="J506" i="6"/>
  <c r="J484" i="6"/>
  <c r="J452" i="6"/>
  <c r="J399" i="6"/>
  <c r="BK383" i="6"/>
  <c r="BK353" i="6"/>
  <c r="J337" i="6"/>
  <c r="BK324" i="6"/>
  <c r="BK253" i="6"/>
  <c r="BK184" i="6"/>
  <c r="J144" i="6"/>
  <c r="J572" i="6"/>
  <c r="J557" i="6"/>
  <c r="BK541" i="6"/>
  <c r="J535" i="6"/>
  <c r="BK519" i="6"/>
  <c r="BK508" i="6"/>
  <c r="J471" i="6"/>
  <c r="BK451" i="6"/>
  <c r="J426" i="6"/>
  <c r="BK397" i="6"/>
  <c r="BK365" i="6"/>
  <c r="J321" i="6"/>
  <c r="BK294" i="6"/>
  <c r="BK252" i="6"/>
  <c r="BK206" i="6"/>
  <c r="J164" i="6"/>
  <c r="J147" i="6"/>
  <c r="BK775" i="7"/>
  <c r="BK757" i="7"/>
  <c r="J732" i="7"/>
  <c r="J685" i="7"/>
  <c r="BK646" i="7"/>
  <c r="J623" i="7"/>
  <c r="BK608" i="7"/>
  <c r="BK587" i="7"/>
  <c r="BK569" i="7"/>
  <c r="BK544" i="7"/>
  <c r="J441" i="7"/>
  <c r="J420" i="7"/>
  <c r="BK373" i="7"/>
  <c r="BK310" i="7"/>
  <c r="J269" i="7"/>
  <c r="J175" i="7"/>
  <c r="BK164" i="7"/>
  <c r="J763" i="7"/>
  <c r="BK748" i="7"/>
  <c r="BK732" i="7"/>
  <c r="BK693" i="7"/>
  <c r="J682" i="7"/>
  <c r="J633" i="7"/>
  <c r="J606" i="7"/>
  <c r="BK582" i="7"/>
  <c r="BK546" i="7"/>
  <c r="BK436" i="7"/>
  <c r="BK412" i="7"/>
  <c r="J377" i="7"/>
  <c r="J352" i="7"/>
  <c r="J283" i="7"/>
  <c r="J253" i="7"/>
  <c r="J133" i="7"/>
  <c r="BK740" i="7"/>
  <c r="BK688" i="7"/>
  <c r="BK657" i="7"/>
  <c r="J631" i="7"/>
  <c r="J617" i="7"/>
  <c r="J544" i="7"/>
  <c r="J412" i="7"/>
  <c r="BK356" i="7"/>
  <c r="BK283" i="7"/>
  <c r="BK233" i="7"/>
  <c r="J187" i="7"/>
  <c r="BK175" i="7"/>
  <c r="BK133" i="7"/>
  <c r="BK761" i="7"/>
  <c r="J748" i="7"/>
  <c r="J742" i="7"/>
  <c r="BK736" i="7"/>
  <c r="BK682" i="7"/>
  <c r="J646" i="7"/>
  <c r="J611" i="7"/>
  <c r="BK568" i="7"/>
  <c r="BK439" i="7"/>
  <c r="BK314" i="7"/>
  <c r="J303" i="7"/>
  <c r="BK253" i="7"/>
  <c r="J181" i="7"/>
  <c r="BK163" i="7"/>
  <c r="BK556" i="8"/>
  <c r="J542" i="8"/>
  <c r="J526" i="8"/>
  <c r="BK517" i="8"/>
  <c r="J507" i="8"/>
  <c r="BK486" i="8"/>
  <c r="BK483" i="8"/>
  <c r="J480" i="8"/>
  <c r="J478" i="8"/>
  <c r="J476" i="8"/>
  <c r="J472" i="8"/>
  <c r="J468" i="8"/>
  <c r="J464" i="8"/>
  <c r="J459" i="8"/>
  <c r="BK455" i="8"/>
  <c r="J453" i="8"/>
  <c r="BK432" i="8"/>
  <c r="BK422" i="8"/>
  <c r="J384" i="8"/>
  <c r="BK351" i="8"/>
  <c r="BK327" i="8"/>
  <c r="BK319" i="8"/>
  <c r="BK262" i="8"/>
  <c r="BK226" i="8"/>
  <c r="J162" i="8"/>
  <c r="J137" i="8"/>
  <c r="J551" i="8"/>
  <c r="J539" i="8"/>
  <c r="J524" i="8"/>
  <c r="BK502" i="8"/>
  <c r="J455" i="8"/>
  <c r="J442" i="8"/>
  <c r="BK416" i="8"/>
  <c r="BK401" i="8"/>
  <c r="BK378" i="8"/>
  <c r="BK361" i="8"/>
  <c r="J326" i="8"/>
  <c r="BK317" i="8"/>
  <c r="BK292" i="8"/>
  <c r="BK255" i="8"/>
  <c r="J190" i="8"/>
  <c r="BK159" i="8"/>
  <c r="J132" i="8"/>
  <c r="BK540" i="8"/>
  <c r="J535" i="8"/>
  <c r="J528" i="8"/>
  <c r="J522" i="8"/>
  <c r="J496" i="8"/>
  <c r="BK464" i="8"/>
  <c r="J437" i="8"/>
  <c r="BK429" i="8"/>
  <c r="J420" i="8"/>
  <c r="J389" i="8"/>
  <c r="BK373" i="8"/>
  <c r="BK330" i="8"/>
  <c r="J303" i="8"/>
  <c r="J291" i="8"/>
  <c r="J258" i="8"/>
  <c r="J224" i="8"/>
  <c r="J161" i="8"/>
  <c r="J531" i="8"/>
  <c r="BK522" i="8"/>
  <c r="J502" i="8"/>
  <c r="J466" i="8"/>
  <c r="BK423" i="8"/>
  <c r="BK384" i="8"/>
  <c r="J343" i="8"/>
  <c r="J317" i="8"/>
  <c r="J255" i="8"/>
  <c r="BK222" i="8"/>
  <c r="J188" i="8"/>
  <c r="BK135" i="8"/>
  <c r="J348" i="9"/>
  <c r="BK335" i="9"/>
  <c r="BK290" i="9"/>
  <c r="J269" i="9"/>
  <c r="J232" i="9"/>
  <c r="J196" i="9"/>
  <c r="J139" i="9"/>
  <c r="J350" i="9"/>
  <c r="J322" i="9"/>
  <c r="J307" i="9"/>
  <c r="J288" i="9"/>
  <c r="J270" i="9"/>
  <c r="BK239" i="9"/>
  <c r="BK201" i="9"/>
  <c r="J188" i="9"/>
  <c r="J167" i="9"/>
  <c r="BK135" i="9"/>
  <c r="BK358" i="9"/>
  <c r="BK345" i="9"/>
  <c r="BK333" i="9"/>
  <c r="BK319" i="9"/>
  <c r="J303" i="9"/>
  <c r="BK282" i="9"/>
  <c r="J267" i="9"/>
  <c r="BK213" i="9"/>
  <c r="J175" i="9"/>
  <c r="J156" i="9"/>
  <c r="BK133" i="9"/>
  <c r="J319" i="9"/>
  <c r="BK285" i="9"/>
  <c r="J250" i="9"/>
  <c r="J236" i="9"/>
  <c r="BK208" i="9"/>
  <c r="BK174" i="9"/>
  <c r="BK150" i="9"/>
  <c r="BK335" i="10"/>
  <c r="J293" i="10"/>
  <c r="J262" i="10"/>
  <c r="BK241" i="10"/>
  <c r="BK206" i="10"/>
  <c r="J189" i="10"/>
  <c r="J169" i="10"/>
  <c r="J156" i="10"/>
  <c r="J142" i="10"/>
  <c r="BK329" i="10"/>
  <c r="BK279" i="10"/>
  <c r="BK260" i="10"/>
  <c r="BK243" i="10"/>
  <c r="BK215" i="10"/>
  <c r="BK198" i="10"/>
  <c r="BK156" i="10"/>
  <c r="J349" i="10"/>
  <c r="BK331" i="10"/>
  <c r="BK287" i="10"/>
  <c r="BK253" i="10"/>
  <c r="J208" i="10"/>
  <c r="BK189" i="10"/>
  <c r="BK163" i="10"/>
  <c r="BK145" i="10"/>
  <c r="BK139" i="10"/>
  <c r="J335" i="10"/>
  <c r="J285" i="10"/>
  <c r="J270" i="10"/>
  <c r="BK256" i="10"/>
  <c r="J241" i="10"/>
  <c r="BK222" i="10"/>
  <c r="BK208" i="10"/>
  <c r="BK172" i="10"/>
  <c r="BK357" i="11"/>
  <c r="BK337" i="11"/>
  <c r="J326" i="11"/>
  <c r="J321" i="11"/>
  <c r="BK307" i="11"/>
  <c r="J281" i="11"/>
  <c r="BK263" i="11"/>
  <c r="J230" i="11"/>
  <c r="J212" i="11"/>
  <c r="J167" i="11"/>
  <c r="J352" i="11"/>
  <c r="BK347" i="11"/>
  <c r="J337" i="11"/>
  <c r="BK323" i="11"/>
  <c r="BK312" i="11"/>
  <c r="J300" i="11"/>
  <c r="J272" i="11"/>
  <c r="J262" i="11"/>
  <c r="J248" i="11"/>
  <c r="J224" i="11"/>
  <c r="BK188" i="11"/>
  <c r="BK160" i="11"/>
  <c r="BK352" i="11"/>
  <c r="BK327" i="11"/>
  <c r="BK314" i="11"/>
  <c r="BK270" i="11"/>
  <c r="J211" i="11"/>
  <c r="BK190" i="11"/>
  <c r="BK149" i="11"/>
  <c r="BK133" i="11"/>
  <c r="BK325" i="11"/>
  <c r="BK309" i="11"/>
  <c r="J293" i="11"/>
  <c r="BK262" i="11"/>
  <c r="BK248" i="11"/>
  <c r="BK222" i="11"/>
  <c r="BK192" i="11"/>
  <c r="BK162" i="11"/>
  <c r="J152" i="11"/>
  <c r="J133" i="11"/>
  <c r="J297" i="12"/>
  <c r="J283" i="12"/>
  <c r="BK273" i="12"/>
  <c r="J261" i="12"/>
  <c r="BK245" i="12"/>
  <c r="J213" i="12"/>
  <c r="J197" i="12"/>
  <c r="BK160" i="12"/>
  <c r="BK132" i="12"/>
  <c r="J302" i="12"/>
  <c r="J292" i="12"/>
  <c r="BK283" i="12"/>
  <c r="BK270" i="12"/>
  <c r="J254" i="12"/>
  <c r="J243" i="12"/>
  <c r="BK226" i="12"/>
  <c r="BK205" i="12"/>
  <c r="BK187" i="12"/>
  <c r="BK155" i="12"/>
  <c r="BK141" i="12"/>
  <c r="BK301" i="12"/>
  <c r="J286" i="12"/>
  <c r="J279" i="12"/>
  <c r="J273" i="12"/>
  <c r="BK268" i="12"/>
  <c r="BK238" i="12"/>
  <c r="J228" i="12"/>
  <c r="J187" i="12"/>
  <c r="J141" i="12"/>
  <c r="BK306" i="12"/>
  <c r="J288" i="12"/>
  <c r="BK275" i="12"/>
  <c r="J236" i="12"/>
  <c r="J229" i="12"/>
  <c r="J201" i="12"/>
  <c r="J181" i="12"/>
  <c r="J155" i="12"/>
  <c r="J387" i="13"/>
  <c r="BK368" i="13"/>
  <c r="BK354" i="13"/>
  <c r="BK331" i="13"/>
  <c r="BK319" i="13"/>
  <c r="J298" i="13"/>
  <c r="BK286" i="13"/>
  <c r="J248" i="13"/>
  <c r="BK195" i="13"/>
  <c r="BK173" i="13"/>
  <c r="J155" i="13"/>
  <c r="J378" i="13"/>
  <c r="BK373" i="13"/>
  <c r="J347" i="13"/>
  <c r="J327" i="13"/>
  <c r="BK315" i="13"/>
  <c r="BK298" i="13"/>
  <c r="BK280" i="13"/>
  <c r="BK272" i="13"/>
  <c r="J207" i="13"/>
  <c r="BK187" i="13"/>
  <c r="BK160" i="13"/>
  <c r="BK141" i="13"/>
  <c r="J382" i="13"/>
  <c r="BK374" i="13"/>
  <c r="J364" i="13"/>
  <c r="J344" i="13"/>
  <c r="J333" i="13"/>
  <c r="BK313" i="13"/>
  <c r="J289" i="13"/>
  <c r="J272" i="13"/>
  <c r="BK184" i="13"/>
  <c r="J173" i="13"/>
  <c r="BK164" i="13"/>
  <c r="J143" i="13"/>
  <c r="J376" i="13"/>
  <c r="J360" i="13"/>
  <c r="BK346" i="13"/>
  <c r="J338" i="13"/>
  <c r="J329" i="13"/>
  <c r="J292" i="13"/>
  <c r="J278" i="13"/>
  <c r="BK252" i="13"/>
  <c r="J235" i="13"/>
  <c r="BK201" i="13"/>
  <c r="J176" i="13"/>
  <c r="J147" i="13"/>
  <c r="J161" i="14"/>
  <c r="BK156" i="14"/>
  <c r="J146" i="14"/>
  <c r="J140" i="14"/>
  <c r="J133" i="14"/>
  <c r="J166" i="14"/>
  <c r="J155" i="14"/>
  <c r="BK147" i="14"/>
  <c r="BK141" i="14"/>
  <c r="BK161" i="14"/>
  <c r="BK154" i="14"/>
  <c r="J142" i="14"/>
  <c r="BK165" i="14"/>
  <c r="BK158" i="14"/>
  <c r="BK146" i="14"/>
  <c r="BK140" i="14"/>
  <c r="BK130" i="14"/>
  <c r="J233" i="15"/>
  <c r="BK223" i="15"/>
  <c r="J215" i="15"/>
  <c r="BK207" i="15"/>
  <c r="J192" i="15"/>
  <c r="J189" i="15"/>
  <c r="BK182" i="15"/>
  <c r="BK175" i="15"/>
  <c r="BK167" i="15"/>
  <c r="BK153" i="15"/>
  <c r="J148" i="15"/>
  <c r="J143" i="15"/>
  <c r="BK133" i="15"/>
  <c r="BK236" i="15"/>
  <c r="J221" i="15"/>
  <c r="J210" i="15"/>
  <c r="J203" i="15"/>
  <c r="J196" i="15"/>
  <c r="J191" i="15"/>
  <c r="BK183" i="15"/>
  <c r="BK177" i="15"/>
  <c r="BK169" i="15"/>
  <c r="BK160" i="15"/>
  <c r="J156" i="15"/>
  <c r="BK143" i="15"/>
  <c r="J136" i="15"/>
  <c r="BK233" i="15"/>
  <c r="BK225" i="15"/>
  <c r="BK216" i="15"/>
  <c r="J209" i="15"/>
  <c r="BK196" i="15"/>
  <c r="BK187" i="15"/>
  <c r="BK178" i="15"/>
  <c r="J166" i="15"/>
  <c r="BK161" i="15"/>
  <c r="BK152" i="15"/>
  <c r="J147" i="15"/>
  <c r="J138" i="15"/>
  <c r="J129" i="15"/>
  <c r="J231" i="15"/>
  <c r="BK222" i="15"/>
  <c r="BK212" i="15"/>
  <c r="BK205" i="15"/>
  <c r="J190" i="15"/>
  <c r="J182" i="15"/>
  <c r="BK173" i="15"/>
  <c r="J169" i="15"/>
  <c r="J164" i="15"/>
  <c r="BK147" i="15"/>
  <c r="J144" i="15"/>
  <c r="BK132" i="15"/>
  <c r="BK274" i="16"/>
  <c r="BK262" i="16"/>
  <c r="J245" i="16"/>
  <c r="BK226" i="16"/>
  <c r="J213" i="16"/>
  <c r="J193" i="16"/>
  <c r="BK125" i="16"/>
  <c r="BK264" i="16"/>
  <c r="J257" i="16"/>
  <c r="BK245" i="16"/>
  <c r="BK236" i="16"/>
  <c r="J223" i="16"/>
  <c r="BK206" i="16"/>
  <c r="J142" i="16"/>
  <c r="J274" i="16"/>
  <c r="J270" i="16"/>
  <c r="J264" i="16"/>
  <c r="BK256" i="16"/>
  <c r="BK222" i="16"/>
  <c r="J210" i="16"/>
  <c r="BK142" i="16"/>
  <c r="BK288" i="16"/>
  <c r="BK268" i="16"/>
  <c r="BK259" i="16"/>
  <c r="J242" i="16"/>
  <c r="J231" i="16"/>
  <c r="J206" i="16"/>
  <c r="BK146" i="16"/>
  <c r="J155" i="17"/>
  <c r="BK142" i="17"/>
  <c r="BK137" i="17"/>
  <c r="BK133" i="17"/>
  <c r="J151" i="17"/>
  <c r="J142" i="17"/>
  <c r="BK136" i="17"/>
  <c r="BK120" i="17"/>
  <c r="J149" i="17"/>
  <c r="J143" i="17"/>
  <c r="BK131" i="17"/>
  <c r="J120" i="17"/>
  <c r="BK152" i="17"/>
  <c r="J137" i="17"/>
  <c r="BK128" i="17"/>
  <c r="R124" i="2" l="1"/>
  <c r="R123" i="2"/>
  <c r="R122" i="2"/>
  <c r="T138" i="3"/>
  <c r="P190" i="3"/>
  <c r="R204" i="3"/>
  <c r="P223" i="3"/>
  <c r="R232" i="3"/>
  <c r="BK255" i="3"/>
  <c r="J255" i="3"/>
  <c r="J107" i="3"/>
  <c r="BK286" i="3"/>
  <c r="J286" i="3" s="1"/>
  <c r="J108" i="3" s="1"/>
  <c r="R294" i="3"/>
  <c r="R362" i="3"/>
  <c r="BK375" i="3"/>
  <c r="J375" i="3" s="1"/>
  <c r="J111" i="3" s="1"/>
  <c r="BK394" i="3"/>
  <c r="J394" i="3" s="1"/>
  <c r="J112" i="3" s="1"/>
  <c r="BK458" i="3"/>
  <c r="J458" i="3"/>
  <c r="J115" i="3" s="1"/>
  <c r="T129" i="4"/>
  <c r="T142" i="4"/>
  <c r="P157" i="4"/>
  <c r="P167" i="4"/>
  <c r="R186" i="4"/>
  <c r="R191" i="4"/>
  <c r="T136" i="5"/>
  <c r="T458" i="5"/>
  <c r="T500" i="5"/>
  <c r="BK509" i="5"/>
  <c r="J509" i="5"/>
  <c r="J105" i="5" s="1"/>
  <c r="P537" i="5"/>
  <c r="P661" i="5"/>
  <c r="T668" i="5"/>
  <c r="T667" i="5" s="1"/>
  <c r="R139" i="6"/>
  <c r="T336" i="6"/>
  <c r="T360" i="6"/>
  <c r="R444" i="6"/>
  <c r="R473" i="6"/>
  <c r="BK492" i="6"/>
  <c r="J492" i="6"/>
  <c r="J108" i="6" s="1"/>
  <c r="P565" i="6"/>
  <c r="P564" i="6"/>
  <c r="T571" i="6"/>
  <c r="T570" i="6" s="1"/>
  <c r="R130" i="7"/>
  <c r="T619" i="7"/>
  <c r="P636" i="7"/>
  <c r="P681" i="7"/>
  <c r="R769" i="7"/>
  <c r="R768" i="7"/>
  <c r="R131" i="8"/>
  <c r="T302" i="8"/>
  <c r="R342" i="8"/>
  <c r="T350" i="8"/>
  <c r="T130" i="8" s="1"/>
  <c r="T543" i="8"/>
  <c r="P550" i="8"/>
  <c r="P549" i="8"/>
  <c r="P130" i="9"/>
  <c r="BK278" i="9"/>
  <c r="J278" i="9" s="1"/>
  <c r="J101" i="9" s="1"/>
  <c r="T292" i="9"/>
  <c r="R315" i="9"/>
  <c r="BK352" i="9"/>
  <c r="J352" i="9"/>
  <c r="J106" i="9"/>
  <c r="T138" i="10"/>
  <c r="T244" i="10"/>
  <c r="R252" i="10"/>
  <c r="R269" i="10"/>
  <c r="R278" i="10"/>
  <c r="BK320" i="10"/>
  <c r="J320" i="10"/>
  <c r="J107" i="10"/>
  <c r="P328" i="10"/>
  <c r="P332" i="10"/>
  <c r="BK336" i="10"/>
  <c r="J336" i="10"/>
  <c r="J112" i="10"/>
  <c r="BK343" i="10"/>
  <c r="BK342" i="10"/>
  <c r="T132" i="11"/>
  <c r="R251" i="11"/>
  <c r="P276" i="11"/>
  <c r="P285" i="11"/>
  <c r="T292" i="11"/>
  <c r="T131" i="12"/>
  <c r="R237" i="12"/>
  <c r="R244" i="12"/>
  <c r="P253" i="12"/>
  <c r="BK260" i="12"/>
  <c r="J260" i="12" s="1"/>
  <c r="J104" i="12" s="1"/>
  <c r="R134" i="13"/>
  <c r="P291" i="13"/>
  <c r="T299" i="13"/>
  <c r="T316" i="13"/>
  <c r="T334" i="13"/>
  <c r="P372" i="13"/>
  <c r="P371" i="13" s="1"/>
  <c r="T381" i="13"/>
  <c r="T380" i="13"/>
  <c r="BK129" i="14"/>
  <c r="J129" i="14" s="1"/>
  <c r="J100" i="14" s="1"/>
  <c r="T135" i="14"/>
  <c r="T134" i="14" s="1"/>
  <c r="R139" i="14"/>
  <c r="T149" i="14"/>
  <c r="P128" i="15"/>
  <c r="P197" i="15"/>
  <c r="P200" i="15"/>
  <c r="P204" i="15"/>
  <c r="BK217" i="15"/>
  <c r="J217" i="15" s="1"/>
  <c r="J103" i="15" s="1"/>
  <c r="BK226" i="15"/>
  <c r="J226" i="15"/>
  <c r="J104" i="15" s="1"/>
  <c r="BK232" i="15"/>
  <c r="J232" i="15"/>
  <c r="J105" i="15"/>
  <c r="BK124" i="16"/>
  <c r="J124" i="16" s="1"/>
  <c r="J99" i="16" s="1"/>
  <c r="T255" i="16"/>
  <c r="BK124" i="2"/>
  <c r="J124" i="2" s="1"/>
  <c r="J100" i="2" s="1"/>
  <c r="BK138" i="3"/>
  <c r="J138" i="3" s="1"/>
  <c r="J99" i="3" s="1"/>
  <c r="BK190" i="3"/>
  <c r="J190" i="3"/>
  <c r="J100" i="3"/>
  <c r="BK204" i="3"/>
  <c r="J204" i="3"/>
  <c r="J101" i="3"/>
  <c r="BK223" i="3"/>
  <c r="J223" i="3" s="1"/>
  <c r="J102" i="3" s="1"/>
  <c r="BK232" i="3"/>
  <c r="J232" i="3" s="1"/>
  <c r="J103" i="3" s="1"/>
  <c r="R255" i="3"/>
  <c r="P286" i="3"/>
  <c r="P294" i="3"/>
  <c r="BK362" i="3"/>
  <c r="J362" i="3"/>
  <c r="J110" i="3"/>
  <c r="P375" i="3"/>
  <c r="R394" i="3"/>
  <c r="P458" i="3"/>
  <c r="BK129" i="4"/>
  <c r="J129" i="4" s="1"/>
  <c r="J99" i="4" s="1"/>
  <c r="BK142" i="4"/>
  <c r="J142" i="4"/>
  <c r="J100" i="4"/>
  <c r="BK157" i="4"/>
  <c r="J157" i="4"/>
  <c r="J103" i="4"/>
  <c r="BK167" i="4"/>
  <c r="J167" i="4" s="1"/>
  <c r="J104" i="4" s="1"/>
  <c r="BK186" i="4"/>
  <c r="J186" i="4" s="1"/>
  <c r="J105" i="4" s="1"/>
  <c r="BK191" i="4"/>
  <c r="J191" i="4"/>
  <c r="J106" i="4" s="1"/>
  <c r="R136" i="5"/>
  <c r="P458" i="5"/>
  <c r="R500" i="5"/>
  <c r="R509" i="5"/>
  <c r="BK537" i="5"/>
  <c r="J537" i="5"/>
  <c r="J106" i="5"/>
  <c r="R661" i="5"/>
  <c r="R668" i="5"/>
  <c r="R667" i="5"/>
  <c r="BK139" i="6"/>
  <c r="J139" i="6" s="1"/>
  <c r="J102" i="6" s="1"/>
  <c r="BK336" i="6"/>
  <c r="J336" i="6"/>
  <c r="J103" i="6"/>
  <c r="BK360" i="6"/>
  <c r="J360" i="6"/>
  <c r="J104" i="6"/>
  <c r="BK444" i="6"/>
  <c r="J444" i="6" s="1"/>
  <c r="J106" i="6" s="1"/>
  <c r="T473" i="6"/>
  <c r="T492" i="6"/>
  <c r="T565" i="6"/>
  <c r="T564" i="6"/>
  <c r="BK571" i="6"/>
  <c r="J571" i="6" s="1"/>
  <c r="J113" i="6" s="1"/>
  <c r="BK130" i="7"/>
  <c r="J130" i="7"/>
  <c r="J100" i="7" s="1"/>
  <c r="P619" i="7"/>
  <c r="R636" i="7"/>
  <c r="T681" i="7"/>
  <c r="T769" i="7"/>
  <c r="T768" i="7" s="1"/>
  <c r="BK131" i="8"/>
  <c r="J131" i="8"/>
  <c r="J100" i="8"/>
  <c r="P302" i="8"/>
  <c r="T342" i="8"/>
  <c r="P350" i="8"/>
  <c r="P543" i="8"/>
  <c r="R550" i="8"/>
  <c r="R549" i="8"/>
  <c r="BK130" i="9"/>
  <c r="J130" i="9" s="1"/>
  <c r="J100" i="9" s="1"/>
  <c r="T278" i="9"/>
  <c r="R292" i="9"/>
  <c r="BK315" i="9"/>
  <c r="J315" i="9"/>
  <c r="J103" i="9"/>
  <c r="R352" i="9"/>
  <c r="R351" i="9"/>
  <c r="BK138" i="10"/>
  <c r="J138" i="10"/>
  <c r="J100" i="10" s="1"/>
  <c r="R244" i="10"/>
  <c r="T252" i="10"/>
  <c r="T269" i="10"/>
  <c r="T278" i="10"/>
  <c r="P320" i="10"/>
  <c r="R328" i="10"/>
  <c r="T332" i="10"/>
  <c r="T327" i="10" s="1"/>
  <c r="T336" i="10"/>
  <c r="T343" i="10"/>
  <c r="T342" i="10"/>
  <c r="BK132" i="11"/>
  <c r="J132" i="11" s="1"/>
  <c r="J100" i="11" s="1"/>
  <c r="BK251" i="11"/>
  <c r="J251" i="11"/>
  <c r="J101" i="11"/>
  <c r="BK276" i="11"/>
  <c r="J276" i="11" s="1"/>
  <c r="J102" i="11" s="1"/>
  <c r="BK285" i="11"/>
  <c r="J285" i="11" s="1"/>
  <c r="J103" i="11" s="1"/>
  <c r="P292" i="11"/>
  <c r="BK131" i="12"/>
  <c r="J131" i="12"/>
  <c r="J100" i="12" s="1"/>
  <c r="BK237" i="12"/>
  <c r="J237" i="12"/>
  <c r="J101" i="12"/>
  <c r="BK244" i="12"/>
  <c r="J244" i="12"/>
  <c r="J102" i="12"/>
  <c r="R253" i="12"/>
  <c r="T260" i="12"/>
  <c r="P134" i="13"/>
  <c r="T291" i="13"/>
  <c r="P299" i="13"/>
  <c r="P316" i="13"/>
  <c r="P334" i="13"/>
  <c r="P133" i="13" s="1"/>
  <c r="T372" i="13"/>
  <c r="T371" i="13" s="1"/>
  <c r="BK381" i="13"/>
  <c r="J381" i="13"/>
  <c r="J110" i="13" s="1"/>
  <c r="R129" i="14"/>
  <c r="R128" i="14"/>
  <c r="BK135" i="14"/>
  <c r="J135" i="14" s="1"/>
  <c r="J102" i="14" s="1"/>
  <c r="T139" i="14"/>
  <c r="T138" i="14"/>
  <c r="R149" i="14"/>
  <c r="T128" i="15"/>
  <c r="R197" i="15"/>
  <c r="R200" i="15"/>
  <c r="R204" i="15"/>
  <c r="T217" i="15"/>
  <c r="T226" i="15"/>
  <c r="R232" i="15"/>
  <c r="R124" i="16"/>
  <c r="BK255" i="16"/>
  <c r="J255" i="16"/>
  <c r="J100" i="16"/>
  <c r="BK118" i="17"/>
  <c r="J118" i="17" s="1"/>
  <c r="J97" i="17" s="1"/>
  <c r="R118" i="17"/>
  <c r="R117" i="17"/>
  <c r="P124" i="2"/>
  <c r="P123" i="2"/>
  <c r="P122" i="2"/>
  <c r="AU96" i="1"/>
  <c r="AU95" i="1" s="1"/>
  <c r="P138" i="3"/>
  <c r="R190" i="3"/>
  <c r="T204" i="3"/>
  <c r="T223" i="3"/>
  <c r="T232" i="3"/>
  <c r="T255" i="3"/>
  <c r="T286" i="3"/>
  <c r="BK294" i="3"/>
  <c r="J294" i="3" s="1"/>
  <c r="J109" i="3" s="1"/>
  <c r="P362" i="3"/>
  <c r="T375" i="3"/>
  <c r="P394" i="3"/>
  <c r="T458" i="3"/>
  <c r="R129" i="4"/>
  <c r="P142" i="4"/>
  <c r="R157" i="4"/>
  <c r="T167" i="4"/>
  <c r="T186" i="4"/>
  <c r="P191" i="4"/>
  <c r="BK136" i="5"/>
  <c r="J136" i="5"/>
  <c r="J102" i="5"/>
  <c r="BK458" i="5"/>
  <c r="J458" i="5" s="1"/>
  <c r="J103" i="5" s="1"/>
  <c r="BK500" i="5"/>
  <c r="J500" i="5"/>
  <c r="J104" i="5" s="1"/>
  <c r="T509" i="5"/>
  <c r="R537" i="5"/>
  <c r="BK661" i="5"/>
  <c r="J661" i="5" s="1"/>
  <c r="J107" i="5" s="1"/>
  <c r="P668" i="5"/>
  <c r="P667" i="5"/>
  <c r="P139" i="6"/>
  <c r="R336" i="6"/>
  <c r="R360" i="6"/>
  <c r="P444" i="6"/>
  <c r="BK473" i="6"/>
  <c r="J473" i="6"/>
  <c r="J107" i="6"/>
  <c r="R492" i="6"/>
  <c r="BK565" i="6"/>
  <c r="J565" i="6"/>
  <c r="J111" i="6"/>
  <c r="R571" i="6"/>
  <c r="R570" i="6" s="1"/>
  <c r="P130" i="7"/>
  <c r="P129" i="7"/>
  <c r="BK619" i="7"/>
  <c r="J619" i="7"/>
  <c r="J101" i="7" s="1"/>
  <c r="T636" i="7"/>
  <c r="R681" i="7"/>
  <c r="P769" i="7"/>
  <c r="P768" i="7" s="1"/>
  <c r="P128" i="7" s="1"/>
  <c r="AU104" i="1" s="1"/>
  <c r="P131" i="8"/>
  <c r="R302" i="8"/>
  <c r="P342" i="8"/>
  <c r="R350" i="8"/>
  <c r="R543" i="8"/>
  <c r="T550" i="8"/>
  <c r="T549" i="8"/>
  <c r="T130" i="9"/>
  <c r="R278" i="9"/>
  <c r="P292" i="9"/>
  <c r="P315" i="9"/>
  <c r="P352" i="9"/>
  <c r="P351" i="9" s="1"/>
  <c r="P138" i="10"/>
  <c r="P244" i="10"/>
  <c r="BK252" i="10"/>
  <c r="J252" i="10" s="1"/>
  <c r="J102" i="10" s="1"/>
  <c r="BK269" i="10"/>
  <c r="J269" i="10"/>
  <c r="J103" i="10"/>
  <c r="BK278" i="10"/>
  <c r="J278" i="10"/>
  <c r="J104" i="10"/>
  <c r="R320" i="10"/>
  <c r="T328" i="10"/>
  <c r="R332" i="10"/>
  <c r="R336" i="10"/>
  <c r="P343" i="10"/>
  <c r="P342" i="10"/>
  <c r="R132" i="11"/>
  <c r="R131" i="11"/>
  <c r="R130" i="11" s="1"/>
  <c r="P251" i="11"/>
  <c r="R276" i="11"/>
  <c r="R285" i="11"/>
  <c r="R292" i="11"/>
  <c r="P131" i="12"/>
  <c r="T237" i="12"/>
  <c r="T244" i="12"/>
  <c r="T253" i="12"/>
  <c r="P260" i="12"/>
  <c r="T134" i="13"/>
  <c r="T133" i="13" s="1"/>
  <c r="T132" i="13" s="1"/>
  <c r="R291" i="13"/>
  <c r="R299" i="13"/>
  <c r="R316" i="13"/>
  <c r="R334" i="13"/>
  <c r="BK372" i="13"/>
  <c r="J372" i="13"/>
  <c r="J108" i="13" s="1"/>
  <c r="P381" i="13"/>
  <c r="P380" i="13"/>
  <c r="T129" i="14"/>
  <c r="T128" i="14" s="1"/>
  <c r="T127" i="14" s="1"/>
  <c r="R135" i="14"/>
  <c r="R134" i="14"/>
  <c r="BK139" i="14"/>
  <c r="J139" i="14" s="1"/>
  <c r="J104" i="14" s="1"/>
  <c r="BK149" i="14"/>
  <c r="J149" i="14"/>
  <c r="J105" i="14"/>
  <c r="R128" i="15"/>
  <c r="R127" i="15" s="1"/>
  <c r="T197" i="15"/>
  <c r="T200" i="15"/>
  <c r="T204" i="15"/>
  <c r="R217" i="15"/>
  <c r="R226" i="15"/>
  <c r="P232" i="15"/>
  <c r="T124" i="16"/>
  <c r="T123" i="16" s="1"/>
  <c r="P255" i="16"/>
  <c r="T118" i="17"/>
  <c r="T117" i="17" s="1"/>
  <c r="T124" i="2"/>
  <c r="T123" i="2"/>
  <c r="T122" i="2"/>
  <c r="R138" i="3"/>
  <c r="T190" i="3"/>
  <c r="P204" i="3"/>
  <c r="R223" i="3"/>
  <c r="P232" i="3"/>
  <c r="P255" i="3"/>
  <c r="R286" i="3"/>
  <c r="T294" i="3"/>
  <c r="T362" i="3"/>
  <c r="R375" i="3"/>
  <c r="T394" i="3"/>
  <c r="R458" i="3"/>
  <c r="P129" i="4"/>
  <c r="R142" i="4"/>
  <c r="T157" i="4"/>
  <c r="R167" i="4"/>
  <c r="P186" i="4"/>
  <c r="T191" i="4"/>
  <c r="P136" i="5"/>
  <c r="P135" i="5"/>
  <c r="R458" i="5"/>
  <c r="P500" i="5"/>
  <c r="P509" i="5"/>
  <c r="T537" i="5"/>
  <c r="T661" i="5"/>
  <c r="BK668" i="5"/>
  <c r="J668" i="5"/>
  <c r="J110" i="5"/>
  <c r="T139" i="6"/>
  <c r="P336" i="6"/>
  <c r="P360" i="6"/>
  <c r="T444" i="6"/>
  <c r="P473" i="6"/>
  <c r="P492" i="6"/>
  <c r="R565" i="6"/>
  <c r="R564" i="6" s="1"/>
  <c r="P571" i="6"/>
  <c r="P570" i="6"/>
  <c r="T130" i="7"/>
  <c r="R619" i="7"/>
  <c r="BK636" i="7"/>
  <c r="J636" i="7" s="1"/>
  <c r="J102" i="7" s="1"/>
  <c r="BK681" i="7"/>
  <c r="J681" i="7"/>
  <c r="J103" i="7" s="1"/>
  <c r="BK769" i="7"/>
  <c r="J769" i="7"/>
  <c r="J106" i="7" s="1"/>
  <c r="T131" i="8"/>
  <c r="T129" i="8"/>
  <c r="BK302" i="8"/>
  <c r="J302" i="8" s="1"/>
  <c r="J101" i="8" s="1"/>
  <c r="BK342" i="8"/>
  <c r="J342" i="8"/>
  <c r="J102" i="8" s="1"/>
  <c r="BK350" i="8"/>
  <c r="J350" i="8"/>
  <c r="J103" i="8" s="1"/>
  <c r="BK543" i="8"/>
  <c r="J543" i="8"/>
  <c r="J104" i="8"/>
  <c r="BK550" i="8"/>
  <c r="J550" i="8" s="1"/>
  <c r="J107" i="8" s="1"/>
  <c r="R130" i="9"/>
  <c r="R129" i="9"/>
  <c r="R128" i="9" s="1"/>
  <c r="P278" i="9"/>
  <c r="BK292" i="9"/>
  <c r="J292" i="9"/>
  <c r="J102" i="9" s="1"/>
  <c r="T315" i="9"/>
  <c r="T352" i="9"/>
  <c r="T351" i="9" s="1"/>
  <c r="R138" i="10"/>
  <c r="BK244" i="10"/>
  <c r="J244" i="10" s="1"/>
  <c r="J101" i="10" s="1"/>
  <c r="P252" i="10"/>
  <c r="P269" i="10"/>
  <c r="P278" i="10"/>
  <c r="T320" i="10"/>
  <c r="BK328" i="10"/>
  <c r="J328" i="10"/>
  <c r="J110" i="10"/>
  <c r="BK332" i="10"/>
  <c r="J332" i="10"/>
  <c r="J111" i="10"/>
  <c r="P336" i="10"/>
  <c r="R343" i="10"/>
  <c r="R342" i="10"/>
  <c r="P132" i="11"/>
  <c r="P131" i="11"/>
  <c r="P130" i="11" s="1"/>
  <c r="AU108" i="1" s="1"/>
  <c r="T251" i="11"/>
  <c r="T276" i="11"/>
  <c r="T285" i="11"/>
  <c r="BK292" i="11"/>
  <c r="J292" i="11"/>
  <c r="J104" i="11" s="1"/>
  <c r="R131" i="12"/>
  <c r="P237" i="12"/>
  <c r="P244" i="12"/>
  <c r="BK253" i="12"/>
  <c r="J253" i="12" s="1"/>
  <c r="J103" i="12" s="1"/>
  <c r="R260" i="12"/>
  <c r="BK134" i="13"/>
  <c r="J134" i="13" s="1"/>
  <c r="J100" i="13" s="1"/>
  <c r="BK291" i="13"/>
  <c r="J291" i="13" s="1"/>
  <c r="J101" i="13" s="1"/>
  <c r="BK299" i="13"/>
  <c r="J299" i="13"/>
  <c r="J102" i="13" s="1"/>
  <c r="BK316" i="13"/>
  <c r="J316" i="13"/>
  <c r="J103" i="13"/>
  <c r="BK334" i="13"/>
  <c r="J334" i="13" s="1"/>
  <c r="J104" i="13" s="1"/>
  <c r="R372" i="13"/>
  <c r="R371" i="13"/>
  <c r="R381" i="13"/>
  <c r="R380" i="13"/>
  <c r="P129" i="14"/>
  <c r="P128" i="14"/>
  <c r="P135" i="14"/>
  <c r="P134" i="14"/>
  <c r="P139" i="14"/>
  <c r="P149" i="14"/>
  <c r="BK128" i="15"/>
  <c r="J128" i="15"/>
  <c r="J99" i="15"/>
  <c r="BK197" i="15"/>
  <c r="J197" i="15" s="1"/>
  <c r="J100" i="15" s="1"/>
  <c r="BK200" i="15"/>
  <c r="J200" i="15" s="1"/>
  <c r="J101" i="15" s="1"/>
  <c r="BK204" i="15"/>
  <c r="J204" i="15"/>
  <c r="J102" i="15"/>
  <c r="P217" i="15"/>
  <c r="P226" i="15"/>
  <c r="T232" i="15"/>
  <c r="P124" i="16"/>
  <c r="P123" i="16" s="1"/>
  <c r="AU115" i="1" s="1"/>
  <c r="AU114" i="1" s="1"/>
  <c r="R255" i="16"/>
  <c r="P118" i="17"/>
  <c r="P117" i="17" s="1"/>
  <c r="AU116" i="1" s="1"/>
  <c r="BK447" i="3"/>
  <c r="J447" i="3"/>
  <c r="J113" i="3" s="1"/>
  <c r="BK451" i="3"/>
  <c r="J451" i="3"/>
  <c r="J114" i="3"/>
  <c r="BK665" i="5"/>
  <c r="J665" i="5"/>
  <c r="J108" i="5"/>
  <c r="BK766" i="7"/>
  <c r="J766" i="7" s="1"/>
  <c r="J104" i="7" s="1"/>
  <c r="BK292" i="10"/>
  <c r="J292" i="10" s="1"/>
  <c r="J106" i="10" s="1"/>
  <c r="BK311" i="12"/>
  <c r="J311" i="12"/>
  <c r="J107" i="12"/>
  <c r="BK243" i="3"/>
  <c r="J243" i="3"/>
  <c r="J104" i="3"/>
  <c r="BK247" i="3"/>
  <c r="J247" i="3" s="1"/>
  <c r="J105" i="3" s="1"/>
  <c r="BK251" i="3"/>
  <c r="J251" i="3" s="1"/>
  <c r="J106" i="3" s="1"/>
  <c r="BK149" i="4"/>
  <c r="J149" i="4"/>
  <c r="J101" i="4" s="1"/>
  <c r="BK153" i="4"/>
  <c r="J153" i="4"/>
  <c r="J102" i="4"/>
  <c r="BK434" i="6"/>
  <c r="J434" i="6" s="1"/>
  <c r="J105" i="6" s="1"/>
  <c r="BK325" i="10"/>
  <c r="J325" i="10"/>
  <c r="J108" i="10" s="1"/>
  <c r="BK349" i="9"/>
  <c r="J349" i="9"/>
  <c r="J104" i="9" s="1"/>
  <c r="BK359" i="11"/>
  <c r="J359" i="11"/>
  <c r="J108" i="11"/>
  <c r="BK287" i="16"/>
  <c r="J287" i="16" s="1"/>
  <c r="J101" i="16" s="1"/>
  <c r="BK562" i="6"/>
  <c r="J562" i="6"/>
  <c r="J109" i="6" s="1"/>
  <c r="BK547" i="8"/>
  <c r="J547" i="8"/>
  <c r="J105" i="8"/>
  <c r="BK286" i="10"/>
  <c r="J286" i="10"/>
  <c r="J105" i="10"/>
  <c r="BK356" i="11"/>
  <c r="J356" i="11" s="1"/>
  <c r="J106" i="11" s="1"/>
  <c r="BK308" i="12"/>
  <c r="J308" i="12" s="1"/>
  <c r="J105" i="12" s="1"/>
  <c r="BK367" i="13"/>
  <c r="J367" i="13"/>
  <c r="J105" i="13"/>
  <c r="BK369" i="13"/>
  <c r="J369" i="13"/>
  <c r="J106" i="13"/>
  <c r="E107" i="17"/>
  <c r="BE119" i="17"/>
  <c r="BE129" i="17"/>
  <c r="BE135" i="17"/>
  <c r="BE139" i="17"/>
  <c r="BE141" i="17"/>
  <c r="BE153" i="17"/>
  <c r="J111" i="17"/>
  <c r="F114" i="17"/>
  <c r="BE121" i="17"/>
  <c r="BE133" i="17"/>
  <c r="BE136" i="17"/>
  <c r="BE137" i="17"/>
  <c r="BE140" i="17"/>
  <c r="BE149" i="17"/>
  <c r="BE152" i="17"/>
  <c r="BE154" i="17"/>
  <c r="BE123" i="17"/>
  <c r="BE128" i="17"/>
  <c r="BE131" i="17"/>
  <c r="BE132" i="17"/>
  <c r="BE134" i="17"/>
  <c r="BE138" i="17"/>
  <c r="BE142" i="17"/>
  <c r="BE145" i="17"/>
  <c r="BE150" i="17"/>
  <c r="BE151" i="17"/>
  <c r="BE155" i="17"/>
  <c r="BE157" i="17"/>
  <c r="BE120" i="17"/>
  <c r="BE122" i="17"/>
  <c r="BE130" i="17"/>
  <c r="BE143" i="17"/>
  <c r="BE144" i="17"/>
  <c r="BE156" i="17"/>
  <c r="F94" i="16"/>
  <c r="BE137" i="16"/>
  <c r="BE139" i="16"/>
  <c r="BE142" i="16"/>
  <c r="BE157" i="16"/>
  <c r="BE204" i="16"/>
  <c r="BE206" i="16"/>
  <c r="BE208" i="16"/>
  <c r="BE210" i="16"/>
  <c r="BE213" i="16"/>
  <c r="BE214" i="16"/>
  <c r="BE221" i="16"/>
  <c r="BE236" i="16"/>
  <c r="BE256" i="16"/>
  <c r="BE257" i="16"/>
  <c r="BE268" i="16"/>
  <c r="BE273" i="16"/>
  <c r="BE274" i="16"/>
  <c r="BE281" i="16"/>
  <c r="BE288" i="16"/>
  <c r="E85" i="16"/>
  <c r="BE179" i="16"/>
  <c r="BE226" i="16"/>
  <c r="BE233" i="16"/>
  <c r="BE240" i="16"/>
  <c r="BE242" i="16"/>
  <c r="BE245" i="16"/>
  <c r="BE248" i="16"/>
  <c r="BE251" i="16"/>
  <c r="BE258" i="16"/>
  <c r="BE259" i="16"/>
  <c r="BE260" i="16"/>
  <c r="BE264" i="16"/>
  <c r="BE280" i="16"/>
  <c r="J94" i="16"/>
  <c r="J117" i="16"/>
  <c r="BE125" i="16"/>
  <c r="BE144" i="16"/>
  <c r="BE146" i="16"/>
  <c r="BE193" i="16"/>
  <c r="BE211" i="16"/>
  <c r="BE218" i="16"/>
  <c r="BE222" i="16"/>
  <c r="BE223" i="16"/>
  <c r="BE227" i="16"/>
  <c r="BE261" i="16"/>
  <c r="BE262" i="16"/>
  <c r="BE269" i="16"/>
  <c r="BE272" i="16"/>
  <c r="BE168" i="16"/>
  <c r="BE231" i="16"/>
  <c r="BE239" i="16"/>
  <c r="BE253" i="16"/>
  <c r="BE263" i="16"/>
  <c r="BE267" i="16"/>
  <c r="BE270" i="16"/>
  <c r="F94" i="15"/>
  <c r="J124" i="15"/>
  <c r="BE130" i="15"/>
  <c r="BE134" i="15"/>
  <c r="BE136" i="15"/>
  <c r="BE137" i="15"/>
  <c r="BE139" i="15"/>
  <c r="BE141" i="15"/>
  <c r="BE142" i="15"/>
  <c r="BE148" i="15"/>
  <c r="BE149" i="15"/>
  <c r="BE150" i="15"/>
  <c r="BE151" i="15"/>
  <c r="BE154" i="15"/>
  <c r="BE155" i="15"/>
  <c r="BE156" i="15"/>
  <c r="BE160" i="15"/>
  <c r="BE162" i="15"/>
  <c r="BE177" i="15"/>
  <c r="BE180" i="15"/>
  <c r="BE181" i="15"/>
  <c r="BE182" i="15"/>
  <c r="BE184" i="15"/>
  <c r="BE187" i="15"/>
  <c r="BE190" i="15"/>
  <c r="BE191" i="15"/>
  <c r="BE195" i="15"/>
  <c r="BE198" i="15"/>
  <c r="BE199" i="15"/>
  <c r="BE201" i="15"/>
  <c r="BE209" i="15"/>
  <c r="BE215" i="15"/>
  <c r="BE219" i="15"/>
  <c r="BE223" i="15"/>
  <c r="BE224" i="15"/>
  <c r="BE233" i="15"/>
  <c r="BE236" i="15"/>
  <c r="BE237" i="15"/>
  <c r="BE132" i="15"/>
  <c r="BE143" i="15"/>
  <c r="BE144" i="15"/>
  <c r="BE145" i="15"/>
  <c r="BE153" i="15"/>
  <c r="BE166" i="15"/>
  <c r="BE168" i="15"/>
  <c r="BE173" i="15"/>
  <c r="BE174" i="15"/>
  <c r="BE176" i="15"/>
  <c r="BE183" i="15"/>
  <c r="BE185" i="15"/>
  <c r="BE189" i="15"/>
  <c r="BE192" i="15"/>
  <c r="BE202" i="15"/>
  <c r="BE203" i="15"/>
  <c r="BE205" i="15"/>
  <c r="BE207" i="15"/>
  <c r="BE211" i="15"/>
  <c r="BE213" i="15"/>
  <c r="BE214" i="15"/>
  <c r="BE220" i="15"/>
  <c r="BE222" i="15"/>
  <c r="BE230" i="15"/>
  <c r="BE234" i="15"/>
  <c r="BE235" i="15"/>
  <c r="E85" i="15"/>
  <c r="J91" i="15"/>
  <c r="BE129" i="15"/>
  <c r="BE131" i="15"/>
  <c r="BE133" i="15"/>
  <c r="BE138" i="15"/>
  <c r="BE146" i="15"/>
  <c r="BE152" i="15"/>
  <c r="BE164" i="15"/>
  <c r="BE167" i="15"/>
  <c r="BE170" i="15"/>
  <c r="BE171" i="15"/>
  <c r="BE175" i="15"/>
  <c r="BE188" i="15"/>
  <c r="BE206" i="15"/>
  <c r="BE208" i="15"/>
  <c r="BE212" i="15"/>
  <c r="BE216" i="15"/>
  <c r="BE225" i="15"/>
  <c r="BE227" i="15"/>
  <c r="BE228" i="15"/>
  <c r="BE231" i="15"/>
  <c r="BE135" i="15"/>
  <c r="BE140" i="15"/>
  <c r="BE147" i="15"/>
  <c r="BE157" i="15"/>
  <c r="BE158" i="15"/>
  <c r="BE159" i="15"/>
  <c r="BE161" i="15"/>
  <c r="BE163" i="15"/>
  <c r="BE165" i="15"/>
  <c r="BE169" i="15"/>
  <c r="BE172" i="15"/>
  <c r="BE178" i="15"/>
  <c r="BE179" i="15"/>
  <c r="BE186" i="15"/>
  <c r="BE193" i="15"/>
  <c r="BE194" i="15"/>
  <c r="BE196" i="15"/>
  <c r="BE210" i="15"/>
  <c r="BE218" i="15"/>
  <c r="BE221" i="15"/>
  <c r="BE229" i="15"/>
  <c r="J91" i="14"/>
  <c r="F94" i="14"/>
  <c r="BE131" i="14"/>
  <c r="BE136" i="14"/>
  <c r="BE141" i="14"/>
  <c r="BE142" i="14"/>
  <c r="BE150" i="14"/>
  <c r="BE153" i="14"/>
  <c r="BE154" i="14"/>
  <c r="BE155" i="14"/>
  <c r="E85" i="14"/>
  <c r="BE130" i="14"/>
  <c r="BE140" i="14"/>
  <c r="BE143" i="14"/>
  <c r="BE145" i="14"/>
  <c r="BE151" i="14"/>
  <c r="BE162" i="14"/>
  <c r="BE163" i="14"/>
  <c r="BE164" i="14"/>
  <c r="J94" i="14"/>
  <c r="BE132" i="14"/>
  <c r="BE133" i="14"/>
  <c r="BE137" i="14"/>
  <c r="BE146" i="14"/>
  <c r="BE147" i="14"/>
  <c r="BE148" i="14"/>
  <c r="BE152" i="14"/>
  <c r="BE156" i="14"/>
  <c r="BE158" i="14"/>
  <c r="BE159" i="14"/>
  <c r="BE160" i="14"/>
  <c r="BE165" i="14"/>
  <c r="BE144" i="14"/>
  <c r="BE157" i="14"/>
  <c r="BE161" i="14"/>
  <c r="BE166" i="14"/>
  <c r="E85" i="13"/>
  <c r="J91" i="13"/>
  <c r="BE168" i="13"/>
  <c r="BE173" i="13"/>
  <c r="BE187" i="13"/>
  <c r="BE286" i="13"/>
  <c r="BE296" i="13"/>
  <c r="BE304" i="13"/>
  <c r="BE319" i="13"/>
  <c r="BE322" i="13"/>
  <c r="BE345" i="13"/>
  <c r="BE370" i="13"/>
  <c r="BE375" i="13"/>
  <c r="F94" i="13"/>
  <c r="BE147" i="13"/>
  <c r="BE151" i="13"/>
  <c r="BE155" i="13"/>
  <c r="BE157" i="13"/>
  <c r="BE179" i="13"/>
  <c r="BE190" i="13"/>
  <c r="BE204" i="13"/>
  <c r="BE207" i="13"/>
  <c r="BE235" i="13"/>
  <c r="BE247" i="13"/>
  <c r="BE248" i="13"/>
  <c r="BE256" i="13"/>
  <c r="BE280" i="13"/>
  <c r="BE292" i="13"/>
  <c r="BE298" i="13"/>
  <c r="BE300" i="13"/>
  <c r="BE326" i="13"/>
  <c r="BE327" i="13"/>
  <c r="BE354" i="13"/>
  <c r="BE360" i="13"/>
  <c r="BE362" i="13"/>
  <c r="BE368" i="13"/>
  <c r="BE374" i="13"/>
  <c r="BE378" i="13"/>
  <c r="BE143" i="13"/>
  <c r="BE164" i="13"/>
  <c r="BE172" i="13"/>
  <c r="BE176" i="13"/>
  <c r="BE182" i="13"/>
  <c r="BE195" i="13"/>
  <c r="BE201" i="13"/>
  <c r="BE258" i="13"/>
  <c r="BE272" i="13"/>
  <c r="BE283" i="13"/>
  <c r="BE289" i="13"/>
  <c r="BE309" i="13"/>
  <c r="BE317" i="13"/>
  <c r="BE333" i="13"/>
  <c r="BE335" i="13"/>
  <c r="BE340" i="13"/>
  <c r="BE344" i="13"/>
  <c r="BE349" i="13"/>
  <c r="BE359" i="13"/>
  <c r="BE364" i="13"/>
  <c r="BE366" i="13"/>
  <c r="BE376" i="13"/>
  <c r="BE135" i="13"/>
  <c r="BE140" i="13"/>
  <c r="BE141" i="13"/>
  <c r="BE144" i="13"/>
  <c r="BE160" i="13"/>
  <c r="BE161" i="13"/>
  <c r="BE163" i="13"/>
  <c r="BE175" i="13"/>
  <c r="BE184" i="13"/>
  <c r="BE233" i="13"/>
  <c r="BE252" i="13"/>
  <c r="BE254" i="13"/>
  <c r="BE270" i="13"/>
  <c r="BE274" i="13"/>
  <c r="BE275" i="13"/>
  <c r="BE278" i="13"/>
  <c r="BE282" i="13"/>
  <c r="BE310" i="13"/>
  <c r="BE313" i="13"/>
  <c r="BE315" i="13"/>
  <c r="BE329" i="13"/>
  <c r="BE331" i="13"/>
  <c r="BE338" i="13"/>
  <c r="BE341" i="13"/>
  <c r="BE342" i="13"/>
  <c r="BE343" i="13"/>
  <c r="BE346" i="13"/>
  <c r="BE347" i="13"/>
  <c r="BE363" i="13"/>
  <c r="BE373" i="13"/>
  <c r="BE377" i="13"/>
  <c r="BE379" i="13"/>
  <c r="BE382" i="13"/>
  <c r="BE387" i="13"/>
  <c r="E85" i="12"/>
  <c r="BE132" i="12"/>
  <c r="BE148" i="12"/>
  <c r="BE182" i="12"/>
  <c r="BE185" i="12"/>
  <c r="BE210" i="12"/>
  <c r="BE213" i="12"/>
  <c r="BE226" i="12"/>
  <c r="BE238" i="12"/>
  <c r="BE243" i="12"/>
  <c r="BE261" i="12"/>
  <c r="BE264" i="12"/>
  <c r="BE277" i="12"/>
  <c r="BE282" i="12"/>
  <c r="BE283" i="12"/>
  <c r="BE285" i="12"/>
  <c r="BE292" i="12"/>
  <c r="BE298" i="12"/>
  <c r="BE302" i="12"/>
  <c r="BE303" i="12"/>
  <c r="BE309" i="12"/>
  <c r="BE312" i="12"/>
  <c r="J123" i="12"/>
  <c r="BE144" i="12"/>
  <c r="BE145" i="12"/>
  <c r="BE155" i="12"/>
  <c r="BE157" i="12"/>
  <c r="BE160" i="12"/>
  <c r="BE173" i="12"/>
  <c r="BE187" i="12"/>
  <c r="BE189" i="12"/>
  <c r="BE197" i="12"/>
  <c r="BE199" i="12"/>
  <c r="BE201" i="12"/>
  <c r="BE205" i="12"/>
  <c r="BE224" i="12"/>
  <c r="BE232" i="12"/>
  <c r="BE241" i="12"/>
  <c r="BE245" i="12"/>
  <c r="BE249" i="12"/>
  <c r="BE252" i="12"/>
  <c r="BE266" i="12"/>
  <c r="BE268" i="12"/>
  <c r="BE271" i="12"/>
  <c r="BE272" i="12"/>
  <c r="BE274" i="12"/>
  <c r="BE284" i="12"/>
  <c r="BE290" i="12"/>
  <c r="BE296" i="12"/>
  <c r="BE299" i="12"/>
  <c r="BE301" i="12"/>
  <c r="BE142" i="12"/>
  <c r="BE175" i="12"/>
  <c r="BE202" i="12"/>
  <c r="BE215" i="12"/>
  <c r="BE229" i="12"/>
  <c r="BE236" i="12"/>
  <c r="BE254" i="12"/>
  <c r="BE257" i="12"/>
  <c r="BE259" i="12"/>
  <c r="BE273" i="12"/>
  <c r="BE275" i="12"/>
  <c r="BE281" i="12"/>
  <c r="BE286" i="12"/>
  <c r="F94" i="12"/>
  <c r="BE141" i="12"/>
  <c r="BE151" i="12"/>
  <c r="BE181" i="12"/>
  <c r="BE204" i="12"/>
  <c r="BE228" i="12"/>
  <c r="BE234" i="12"/>
  <c r="BE270" i="12"/>
  <c r="BE279" i="12"/>
  <c r="BE280" i="12"/>
  <c r="BE288" i="12"/>
  <c r="BE297" i="12"/>
  <c r="BE305" i="12"/>
  <c r="BE306" i="12"/>
  <c r="J343" i="10"/>
  <c r="J114" i="10"/>
  <c r="J91" i="11"/>
  <c r="BE148" i="11"/>
  <c r="BE152" i="11"/>
  <c r="BE167" i="11"/>
  <c r="BE194" i="11"/>
  <c r="BE212" i="11"/>
  <c r="BE224" i="11"/>
  <c r="BE256" i="11"/>
  <c r="BE258" i="11"/>
  <c r="BE259" i="11"/>
  <c r="BE265" i="11"/>
  <c r="BE270" i="11"/>
  <c r="BE281" i="11"/>
  <c r="BE302" i="11"/>
  <c r="BE305" i="11"/>
  <c r="BE307" i="11"/>
  <c r="BE322" i="11"/>
  <c r="BE337" i="11"/>
  <c r="J342" i="10"/>
  <c r="J113" i="10"/>
  <c r="E85" i="11"/>
  <c r="BE157" i="11"/>
  <c r="BE169" i="11"/>
  <c r="BE171" i="11"/>
  <c r="BE211" i="11"/>
  <c r="BE222" i="11"/>
  <c r="BE226" i="11"/>
  <c r="BE228" i="11"/>
  <c r="BE230" i="11"/>
  <c r="BE232" i="11"/>
  <c r="BE250" i="11"/>
  <c r="BE262" i="11"/>
  <c r="BE263" i="11"/>
  <c r="BE272" i="11"/>
  <c r="BE277" i="11"/>
  <c r="BE286" i="11"/>
  <c r="BE291" i="11"/>
  <c r="BE300" i="11"/>
  <c r="BE309" i="11"/>
  <c r="BE319" i="11"/>
  <c r="BE323" i="11"/>
  <c r="BE324" i="11"/>
  <c r="BE331" i="11"/>
  <c r="BE335" i="11"/>
  <c r="BE343" i="11"/>
  <c r="BE345" i="11"/>
  <c r="BE351" i="11"/>
  <c r="F94" i="11"/>
  <c r="BE151" i="11"/>
  <c r="BE190" i="11"/>
  <c r="BE192" i="11"/>
  <c r="BE203" i="11"/>
  <c r="BE204" i="11"/>
  <c r="BE219" i="11"/>
  <c r="BE252" i="11"/>
  <c r="BE289" i="11"/>
  <c r="BE308" i="11"/>
  <c r="BE311" i="11"/>
  <c r="BE326" i="11"/>
  <c r="BE340" i="11"/>
  <c r="BE350" i="11"/>
  <c r="BE133" i="11"/>
  <c r="BE139" i="11"/>
  <c r="BE149" i="11"/>
  <c r="BE160" i="11"/>
  <c r="BE162" i="11"/>
  <c r="BE165" i="11"/>
  <c r="BE188" i="11"/>
  <c r="BE196" i="11"/>
  <c r="BE246" i="11"/>
  <c r="BE248" i="11"/>
  <c r="BE261" i="11"/>
  <c r="BE284" i="11"/>
  <c r="BE293" i="11"/>
  <c r="BE312" i="11"/>
  <c r="BE314" i="11"/>
  <c r="BE321" i="11"/>
  <c r="BE325" i="11"/>
  <c r="BE327" i="11"/>
  <c r="BE341" i="11"/>
  <c r="BE347" i="11"/>
  <c r="BE352" i="11"/>
  <c r="BE354" i="11"/>
  <c r="BE357" i="11"/>
  <c r="BE360" i="11"/>
  <c r="E124" i="10"/>
  <c r="BE142" i="10"/>
  <c r="BE153" i="10"/>
  <c r="BE156" i="10"/>
  <c r="BE160" i="10"/>
  <c r="BE163" i="10"/>
  <c r="BE169" i="10"/>
  <c r="BE185" i="10"/>
  <c r="BE187" i="10"/>
  <c r="BE189" i="10"/>
  <c r="BE195" i="10"/>
  <c r="BE198" i="10"/>
  <c r="BE206" i="10"/>
  <c r="BE247" i="10"/>
  <c r="BE249" i="10"/>
  <c r="BE251" i="10"/>
  <c r="BE273" i="10"/>
  <c r="BE287" i="10"/>
  <c r="BE333" i="10"/>
  <c r="BE337" i="10"/>
  <c r="BE339" i="10"/>
  <c r="BE344" i="10"/>
  <c r="F94" i="10"/>
  <c r="BE154" i="10"/>
  <c r="BE172" i="10"/>
  <c r="BE199" i="10"/>
  <c r="BE215" i="10"/>
  <c r="BE218" i="10"/>
  <c r="BE222" i="10"/>
  <c r="BE224" i="10"/>
  <c r="BE239" i="10"/>
  <c r="BE241" i="10"/>
  <c r="BE256" i="10"/>
  <c r="BE262" i="10"/>
  <c r="BE279" i="10"/>
  <c r="BE282" i="10"/>
  <c r="BE326" i="10"/>
  <c r="BE349" i="10"/>
  <c r="J130" i="10"/>
  <c r="BE141" i="10"/>
  <c r="BE144" i="10"/>
  <c r="BE149" i="10"/>
  <c r="BE157" i="10"/>
  <c r="BE167" i="10"/>
  <c r="BE174" i="10"/>
  <c r="BE204" i="10"/>
  <c r="BE245" i="10"/>
  <c r="BE253" i="10"/>
  <c r="BE270" i="10"/>
  <c r="BE275" i="10"/>
  <c r="BE293" i="10"/>
  <c r="BE323" i="10"/>
  <c r="BE331" i="10"/>
  <c r="BE335" i="10"/>
  <c r="BE341" i="10"/>
  <c r="BE139" i="10"/>
  <c r="BE145" i="10"/>
  <c r="BE194" i="10"/>
  <c r="BE208" i="10"/>
  <c r="BE220" i="10"/>
  <c r="BE243" i="10"/>
  <c r="BE259" i="10"/>
  <c r="BE260" i="10"/>
  <c r="BE267" i="10"/>
  <c r="BE276" i="10"/>
  <c r="BE285" i="10"/>
  <c r="BE321" i="10"/>
  <c r="BE329" i="10"/>
  <c r="J91" i="9"/>
  <c r="BE131" i="9"/>
  <c r="BE133" i="9"/>
  <c r="BE135" i="9"/>
  <c r="BE136" i="9"/>
  <c r="BE185" i="9"/>
  <c r="BE188" i="9"/>
  <c r="BE201" i="9"/>
  <c r="BE250" i="9"/>
  <c r="BE267" i="9"/>
  <c r="BE270" i="9"/>
  <c r="BE273" i="9"/>
  <c r="BE276" i="9"/>
  <c r="BE284" i="9"/>
  <c r="BE288" i="9"/>
  <c r="BE290" i="9"/>
  <c r="BE298" i="9"/>
  <c r="BE322" i="9"/>
  <c r="BE331" i="9"/>
  <c r="BE333" i="9"/>
  <c r="BE335" i="9"/>
  <c r="BE339" i="9"/>
  <c r="F94" i="9"/>
  <c r="BE171" i="9"/>
  <c r="BE175" i="9"/>
  <c r="BE193" i="9"/>
  <c r="BE196" i="9"/>
  <c r="BE206" i="9"/>
  <c r="BE232" i="9"/>
  <c r="BE234" i="9"/>
  <c r="BE239" i="9"/>
  <c r="BE269" i="9"/>
  <c r="BE321" i="9"/>
  <c r="BE329" i="9"/>
  <c r="BE346" i="9"/>
  <c r="BE358" i="9"/>
  <c r="E116" i="9"/>
  <c r="BE153" i="9"/>
  <c r="BE155" i="9"/>
  <c r="BE167" i="9"/>
  <c r="BE211" i="9"/>
  <c r="BE213" i="9"/>
  <c r="BE240" i="9"/>
  <c r="BE252" i="9"/>
  <c r="BE254" i="9"/>
  <c r="BE256" i="9"/>
  <c r="BE279" i="9"/>
  <c r="BE319" i="9"/>
  <c r="BE337" i="9"/>
  <c r="BE342" i="9"/>
  <c r="BE344" i="9"/>
  <c r="BE138" i="9"/>
  <c r="BE139" i="9"/>
  <c r="BE150" i="9"/>
  <c r="BE152" i="9"/>
  <c r="BE156" i="9"/>
  <c r="BE172" i="9"/>
  <c r="BE174" i="9"/>
  <c r="BE190" i="9"/>
  <c r="BE208" i="9"/>
  <c r="BE236" i="9"/>
  <c r="BE247" i="9"/>
  <c r="BE265" i="9"/>
  <c r="BE282" i="9"/>
  <c r="BE285" i="9"/>
  <c r="BE293" i="9"/>
  <c r="BE296" i="9"/>
  <c r="BE303" i="9"/>
  <c r="BE304" i="9"/>
  <c r="BE307" i="9"/>
  <c r="BE314" i="9"/>
  <c r="BE316" i="9"/>
  <c r="BE345" i="9"/>
  <c r="BE348" i="9"/>
  <c r="BE350" i="9"/>
  <c r="BE353" i="9"/>
  <c r="F126" i="8"/>
  <c r="BE158" i="8"/>
  <c r="BE159" i="8"/>
  <c r="BE162" i="8"/>
  <c r="BE171" i="8"/>
  <c r="BE244" i="8"/>
  <c r="BE248" i="8"/>
  <c r="BE258" i="8"/>
  <c r="BE260" i="8"/>
  <c r="BE264" i="8"/>
  <c r="BE287" i="8"/>
  <c r="BE289" i="8"/>
  <c r="BE291" i="8"/>
  <c r="BE319" i="8"/>
  <c r="BE320" i="8"/>
  <c r="BE328" i="8"/>
  <c r="BE346" i="8"/>
  <c r="BE351" i="8"/>
  <c r="BE363" i="8"/>
  <c r="BE375" i="8"/>
  <c r="BE381" i="8"/>
  <c r="BE401" i="8"/>
  <c r="BE402" i="8"/>
  <c r="BE418" i="8"/>
  <c r="BE425" i="8"/>
  <c r="BE427" i="8"/>
  <c r="BE431" i="8"/>
  <c r="BE432" i="8"/>
  <c r="BE435" i="8"/>
  <c r="BE447" i="8"/>
  <c r="BE450" i="8"/>
  <c r="BE453" i="8"/>
  <c r="BE476" i="8"/>
  <c r="BE478" i="8"/>
  <c r="BE483" i="8"/>
  <c r="BE486" i="8"/>
  <c r="BE509" i="8"/>
  <c r="BE514" i="8"/>
  <c r="BE515" i="8"/>
  <c r="BE525" i="8"/>
  <c r="BE535" i="8"/>
  <c r="BE542" i="8"/>
  <c r="J91" i="8"/>
  <c r="BE132" i="8"/>
  <c r="BE137" i="8"/>
  <c r="BE183" i="8"/>
  <c r="BE188" i="8"/>
  <c r="BE190" i="8"/>
  <c r="BE226" i="8"/>
  <c r="BE243" i="8"/>
  <c r="BE292" i="8"/>
  <c r="BE317" i="8"/>
  <c r="BE325" i="8"/>
  <c r="BE343" i="8"/>
  <c r="BE373" i="8"/>
  <c r="BE378" i="8"/>
  <c r="BE379" i="8"/>
  <c r="BE382" i="8"/>
  <c r="BE384" i="8"/>
  <c r="BE389" i="8"/>
  <c r="BE404" i="8"/>
  <c r="BE423" i="8"/>
  <c r="BE455" i="8"/>
  <c r="BE459" i="8"/>
  <c r="BE466" i="8"/>
  <c r="BE480" i="8"/>
  <c r="BE502" i="8"/>
  <c r="BE517" i="8"/>
  <c r="BE520" i="8"/>
  <c r="BE522" i="8"/>
  <c r="BE540" i="8"/>
  <c r="BE546" i="8"/>
  <c r="BE548" i="8"/>
  <c r="E85" i="8"/>
  <c r="BE135" i="8"/>
  <c r="BE161" i="8"/>
  <c r="BE195" i="8"/>
  <c r="BE224" i="8"/>
  <c r="BE262" i="8"/>
  <c r="BE301" i="8"/>
  <c r="BE326" i="8"/>
  <c r="BE327" i="8"/>
  <c r="BE420" i="8"/>
  <c r="BE422" i="8"/>
  <c r="BE429" i="8"/>
  <c r="BE430" i="8"/>
  <c r="BE464" i="8"/>
  <c r="BE468" i="8"/>
  <c r="BE472" i="8"/>
  <c r="BE507" i="8"/>
  <c r="BE510" i="8"/>
  <c r="BE512" i="8"/>
  <c r="BE519" i="8"/>
  <c r="BE526" i="8"/>
  <c r="BE528" i="8"/>
  <c r="BE538" i="8"/>
  <c r="BE544" i="8"/>
  <c r="BE556" i="8"/>
  <c r="BE134" i="8"/>
  <c r="BE138" i="8"/>
  <c r="BE148" i="8"/>
  <c r="BE167" i="8"/>
  <c r="BE193" i="8"/>
  <c r="BE222" i="8"/>
  <c r="BE247" i="8"/>
  <c r="BE255" i="8"/>
  <c r="BE297" i="8"/>
  <c r="BE299" i="8"/>
  <c r="BE303" i="8"/>
  <c r="BE323" i="8"/>
  <c r="BE330" i="8"/>
  <c r="BE349" i="8"/>
  <c r="BE361" i="8"/>
  <c r="BE376" i="8"/>
  <c r="BE406" i="8"/>
  <c r="BE416" i="8"/>
  <c r="BE424" i="8"/>
  <c r="BE433" i="8"/>
  <c r="BE437" i="8"/>
  <c r="BE442" i="8"/>
  <c r="BE496" i="8"/>
  <c r="BE524" i="8"/>
  <c r="BE529" i="8"/>
  <c r="BE530" i="8"/>
  <c r="BE531" i="8"/>
  <c r="BE532" i="8"/>
  <c r="BE539" i="8"/>
  <c r="BE551" i="8"/>
  <c r="J91" i="7"/>
  <c r="F94" i="7"/>
  <c r="BE133" i="7"/>
  <c r="BE181" i="7"/>
  <c r="BE187" i="7"/>
  <c r="BE233" i="7"/>
  <c r="BE265" i="7"/>
  <c r="BE267" i="7"/>
  <c r="BE321" i="7"/>
  <c r="BE325" i="7"/>
  <c r="BE352" i="7"/>
  <c r="BE380" i="7"/>
  <c r="BE381" i="7"/>
  <c r="BE412" i="7"/>
  <c r="BE441" i="7"/>
  <c r="BE544" i="7"/>
  <c r="BE569" i="7"/>
  <c r="BE575" i="7"/>
  <c r="BE591" i="7"/>
  <c r="BE595" i="7"/>
  <c r="BE608" i="7"/>
  <c r="BE614" i="7"/>
  <c r="BE617" i="7"/>
  <c r="BE625" i="7"/>
  <c r="BE633" i="7"/>
  <c r="BE687" i="7"/>
  <c r="BE688" i="7"/>
  <c r="BE691" i="7"/>
  <c r="BE730" i="7"/>
  <c r="BE751" i="7"/>
  <c r="BE763" i="7"/>
  <c r="BE765" i="7"/>
  <c r="BE767" i="7"/>
  <c r="BE775" i="7"/>
  <c r="E85" i="7"/>
  <c r="BE137" i="7"/>
  <c r="BE150" i="7"/>
  <c r="BE166" i="7"/>
  <c r="BE170" i="7"/>
  <c r="BE211" i="7"/>
  <c r="BE237" i="7"/>
  <c r="BE285" i="7"/>
  <c r="BE303" i="7"/>
  <c r="BE307" i="7"/>
  <c r="BE373" i="7"/>
  <c r="BE377" i="7"/>
  <c r="BE378" i="7"/>
  <c r="BE415" i="7"/>
  <c r="BE423" i="7"/>
  <c r="BE428" i="7"/>
  <c r="BE439" i="7"/>
  <c r="BE443" i="7"/>
  <c r="BE546" i="7"/>
  <c r="BE550" i="7"/>
  <c r="BE582" i="7"/>
  <c r="BE587" i="7"/>
  <c r="BE589" i="7"/>
  <c r="BE593" i="7"/>
  <c r="BE606" i="7"/>
  <c r="BE610" i="7"/>
  <c r="BE620" i="7"/>
  <c r="BE626" i="7"/>
  <c r="BE646" i="7"/>
  <c r="BE682" i="7"/>
  <c r="BE685" i="7"/>
  <c r="BE732" i="7"/>
  <c r="BE734" i="7"/>
  <c r="BE744" i="7"/>
  <c r="BE746" i="7"/>
  <c r="BE748" i="7"/>
  <c r="BE752" i="7"/>
  <c r="BE759" i="7"/>
  <c r="BE770" i="7"/>
  <c r="BE163" i="7"/>
  <c r="BE164" i="7"/>
  <c r="BE175" i="7"/>
  <c r="BE179" i="7"/>
  <c r="BE183" i="7"/>
  <c r="BE223" i="7"/>
  <c r="BE253" i="7"/>
  <c r="BE283" i="7"/>
  <c r="BE310" i="7"/>
  <c r="BE311" i="7"/>
  <c r="BE356" i="7"/>
  <c r="BE445" i="7"/>
  <c r="BE542" i="7"/>
  <c r="BE568" i="7"/>
  <c r="BE585" i="7"/>
  <c r="BE611" i="7"/>
  <c r="BE623" i="7"/>
  <c r="BE637" i="7"/>
  <c r="BE650" i="7"/>
  <c r="BE656" i="7"/>
  <c r="BE667" i="7"/>
  <c r="BE672" i="7"/>
  <c r="BE738" i="7"/>
  <c r="BE740" i="7"/>
  <c r="BE750" i="7"/>
  <c r="BE757" i="7"/>
  <c r="BE131" i="7"/>
  <c r="BE167" i="7"/>
  <c r="BE213" i="7"/>
  <c r="BE269" i="7"/>
  <c r="BE271" i="7"/>
  <c r="BE313" i="7"/>
  <c r="BE314" i="7"/>
  <c r="BE417" i="7"/>
  <c r="BE420" i="7"/>
  <c r="BE434" i="7"/>
  <c r="BE436" i="7"/>
  <c r="BE548" i="7"/>
  <c r="BE574" i="7"/>
  <c r="BE631" i="7"/>
  <c r="BE657" i="7"/>
  <c r="BE660" i="7"/>
  <c r="BE680" i="7"/>
  <c r="BE693" i="7"/>
  <c r="BE694" i="7"/>
  <c r="BE736" i="7"/>
  <c r="BE742" i="7"/>
  <c r="BE761" i="7"/>
  <c r="BE762" i="7"/>
  <c r="E85" i="6"/>
  <c r="BE144" i="6"/>
  <c r="BE164" i="6"/>
  <c r="BE181" i="6"/>
  <c r="BE184" i="6"/>
  <c r="BE203" i="6"/>
  <c r="BE236" i="6"/>
  <c r="BE253" i="6"/>
  <c r="BE279" i="6"/>
  <c r="BE280" i="6"/>
  <c r="BE323" i="6"/>
  <c r="BE333" i="6"/>
  <c r="BE335" i="6"/>
  <c r="BE344" i="6"/>
  <c r="BE357" i="6"/>
  <c r="BE372" i="6"/>
  <c r="BE409" i="6"/>
  <c r="BE435" i="6"/>
  <c r="BE480" i="6"/>
  <c r="BE493" i="6"/>
  <c r="BE524" i="6"/>
  <c r="BE543" i="6"/>
  <c r="BE547" i="6"/>
  <c r="BE558" i="6"/>
  <c r="BE563" i="6"/>
  <c r="BE572" i="6"/>
  <c r="BE577" i="6"/>
  <c r="J131" i="6"/>
  <c r="BE158" i="6"/>
  <c r="BE160" i="6"/>
  <c r="BE163" i="6"/>
  <c r="BE173" i="6"/>
  <c r="BE185" i="6"/>
  <c r="BE197" i="6"/>
  <c r="BE206" i="6"/>
  <c r="BE208" i="6"/>
  <c r="BE238" i="6"/>
  <c r="BE240" i="6"/>
  <c r="BE319" i="6"/>
  <c r="BE321" i="6"/>
  <c r="BE346" i="6"/>
  <c r="BE348" i="6"/>
  <c r="BE350" i="6"/>
  <c r="BE361" i="6"/>
  <c r="BE365" i="6"/>
  <c r="BE406" i="6"/>
  <c r="BE408" i="6"/>
  <c r="BE431" i="6"/>
  <c r="BE449" i="6"/>
  <c r="BE471" i="6"/>
  <c r="BE474" i="6"/>
  <c r="BE477" i="6"/>
  <c r="BE508" i="6"/>
  <c r="BE512" i="6"/>
  <c r="BE514" i="6"/>
  <c r="BE519" i="6"/>
  <c r="BE520" i="6"/>
  <c r="BE521" i="6"/>
  <c r="BE531" i="6"/>
  <c r="BE534" i="6"/>
  <c r="BE537" i="6"/>
  <c r="BE539" i="6"/>
  <c r="BE555" i="6"/>
  <c r="BE559" i="6"/>
  <c r="F96" i="6"/>
  <c r="BE145" i="6"/>
  <c r="BE147" i="6"/>
  <c r="BE148" i="6"/>
  <c r="BE161" i="6"/>
  <c r="BE287" i="6"/>
  <c r="BE294" i="6"/>
  <c r="BE296" i="6"/>
  <c r="BE337" i="6"/>
  <c r="BE371" i="6"/>
  <c r="BE383" i="6"/>
  <c r="BE385" i="6"/>
  <c r="BE387" i="6"/>
  <c r="BE389" i="6"/>
  <c r="BE397" i="6"/>
  <c r="BE402" i="6"/>
  <c r="BE413" i="6"/>
  <c r="BE415" i="6"/>
  <c r="BE421" i="6"/>
  <c r="BE445" i="6"/>
  <c r="BE451" i="6"/>
  <c r="BE452" i="6"/>
  <c r="BE491" i="6"/>
  <c r="BE526" i="6"/>
  <c r="BE527" i="6"/>
  <c r="BE530" i="6"/>
  <c r="BE535" i="6"/>
  <c r="BE545" i="6"/>
  <c r="BE546" i="6"/>
  <c r="BE552" i="6"/>
  <c r="BE560" i="6"/>
  <c r="BE566" i="6"/>
  <c r="BE140" i="6"/>
  <c r="BE142" i="6"/>
  <c r="BE151" i="6"/>
  <c r="BE182" i="6"/>
  <c r="BE189" i="6"/>
  <c r="BE201" i="6"/>
  <c r="BE252" i="6"/>
  <c r="BE290" i="6"/>
  <c r="BE292" i="6"/>
  <c r="BE324" i="6"/>
  <c r="BE331" i="6"/>
  <c r="BE342" i="6"/>
  <c r="BE353" i="6"/>
  <c r="BE359" i="6"/>
  <c r="BE369" i="6"/>
  <c r="BE390" i="6"/>
  <c r="BE399" i="6"/>
  <c r="BE401" i="6"/>
  <c r="BE426" i="6"/>
  <c r="BE429" i="6"/>
  <c r="BE455" i="6"/>
  <c r="BE462" i="6"/>
  <c r="BE466" i="6"/>
  <c r="BE481" i="6"/>
  <c r="BE484" i="6"/>
  <c r="BE506" i="6"/>
  <c r="BE541" i="6"/>
  <c r="BE549" i="6"/>
  <c r="BE551" i="6"/>
  <c r="BE554" i="6"/>
  <c r="BE557" i="6"/>
  <c r="BE569" i="6"/>
  <c r="J128" i="5"/>
  <c r="BE137" i="5"/>
  <c r="BE142" i="5"/>
  <c r="BE151" i="5"/>
  <c r="BE195" i="5"/>
  <c r="BE207" i="5"/>
  <c r="BE210" i="5"/>
  <c r="BE211" i="5"/>
  <c r="BE237" i="5"/>
  <c r="BE239" i="5"/>
  <c r="BE296" i="5"/>
  <c r="BE342" i="5"/>
  <c r="BE361" i="5"/>
  <c r="BE362" i="5"/>
  <c r="BE381" i="5"/>
  <c r="BE393" i="5"/>
  <c r="BE400" i="5"/>
  <c r="BE407" i="5"/>
  <c r="BE411" i="5"/>
  <c r="BE438" i="5"/>
  <c r="BE440" i="5"/>
  <c r="BE441" i="5"/>
  <c r="BE459" i="5"/>
  <c r="BE480" i="5"/>
  <c r="BE483" i="5"/>
  <c r="BE495" i="5"/>
  <c r="BE505" i="5"/>
  <c r="BE510" i="5"/>
  <c r="BE521" i="5"/>
  <c r="BE522" i="5"/>
  <c r="BE538" i="5"/>
  <c r="BE573" i="5"/>
  <c r="BE584" i="5"/>
  <c r="BE604" i="5"/>
  <c r="BE616" i="5"/>
  <c r="BE629" i="5"/>
  <c r="BE634" i="5"/>
  <c r="BE644" i="5"/>
  <c r="BE656" i="5"/>
  <c r="BE662" i="5"/>
  <c r="BE664" i="5"/>
  <c r="F131" i="5"/>
  <c r="BE148" i="5"/>
  <c r="BE150" i="5"/>
  <c r="BE156" i="5"/>
  <c r="BE226" i="5"/>
  <c r="BE230" i="5"/>
  <c r="BE232" i="5"/>
  <c r="BE290" i="5"/>
  <c r="BE350" i="5"/>
  <c r="BE351" i="5"/>
  <c r="BE370" i="5"/>
  <c r="BE383" i="5"/>
  <c r="BE392" i="5"/>
  <c r="BE403" i="5"/>
  <c r="BE409" i="5"/>
  <c r="BE450" i="5"/>
  <c r="BE456" i="5"/>
  <c r="BE476" i="5"/>
  <c r="BE484" i="5"/>
  <c r="BE501" i="5"/>
  <c r="BE516" i="5"/>
  <c r="BE528" i="5"/>
  <c r="BE534" i="5"/>
  <c r="BE554" i="5"/>
  <c r="BE575" i="5"/>
  <c r="BE587" i="5"/>
  <c r="BE625" i="5"/>
  <c r="BE631" i="5"/>
  <c r="BE633" i="5"/>
  <c r="BE645" i="5"/>
  <c r="BE658" i="5"/>
  <c r="BE669" i="5"/>
  <c r="E85" i="5"/>
  <c r="BE147" i="5"/>
  <c r="BE201" i="5"/>
  <c r="BE218" i="5"/>
  <c r="BE385" i="5"/>
  <c r="BE389" i="5"/>
  <c r="BE390" i="5"/>
  <c r="BE445" i="5"/>
  <c r="BE447" i="5"/>
  <c r="BE453" i="5"/>
  <c r="BE466" i="5"/>
  <c r="BE468" i="5"/>
  <c r="BE469" i="5"/>
  <c r="BE474" i="5"/>
  <c r="BE482" i="5"/>
  <c r="BE488" i="5"/>
  <c r="BE525" i="5"/>
  <c r="BE566" i="5"/>
  <c r="BE582" i="5"/>
  <c r="BE589" i="5"/>
  <c r="BE600" i="5"/>
  <c r="BE602" i="5"/>
  <c r="BE610" i="5"/>
  <c r="BE630" i="5"/>
  <c r="BE639" i="5"/>
  <c r="BE643" i="5"/>
  <c r="BE647" i="5"/>
  <c r="BE657" i="5"/>
  <c r="BE666" i="5"/>
  <c r="BE161" i="5"/>
  <c r="BE178" i="5"/>
  <c r="BE208" i="5"/>
  <c r="BE235" i="5"/>
  <c r="BE241" i="5"/>
  <c r="BE292" i="5"/>
  <c r="BE294" i="5"/>
  <c r="BE298" i="5"/>
  <c r="BE336" i="5"/>
  <c r="BE337" i="5"/>
  <c r="BE343" i="5"/>
  <c r="BE365" i="5"/>
  <c r="BE368" i="5"/>
  <c r="BE379" i="5"/>
  <c r="BE387" i="5"/>
  <c r="BE405" i="5"/>
  <c r="BE413" i="5"/>
  <c r="BE449" i="5"/>
  <c r="BE481" i="5"/>
  <c r="BE508" i="5"/>
  <c r="BE513" i="5"/>
  <c r="BE531" i="5"/>
  <c r="BE556" i="5"/>
  <c r="BE568" i="5"/>
  <c r="BE580" i="5"/>
  <c r="BE585" i="5"/>
  <c r="BE591" i="5"/>
  <c r="BE596" i="5"/>
  <c r="BE598" i="5"/>
  <c r="BE619" i="5"/>
  <c r="BE621" i="5"/>
  <c r="BE626" i="5"/>
  <c r="BE627" i="5"/>
  <c r="BE635" i="5"/>
  <c r="BE640" i="5"/>
  <c r="BE641" i="5"/>
  <c r="BE648" i="5"/>
  <c r="BE650" i="5"/>
  <c r="BE652" i="5"/>
  <c r="BE654" i="5"/>
  <c r="BE660" i="5"/>
  <c r="BE674" i="5"/>
  <c r="J91" i="4"/>
  <c r="J94" i="4"/>
  <c r="BE139" i="4"/>
  <c r="BE143" i="4"/>
  <c r="BE146" i="4"/>
  <c r="BE161" i="4"/>
  <c r="BE171" i="4"/>
  <c r="BE173" i="4"/>
  <c r="BE176" i="4"/>
  <c r="BE182" i="4"/>
  <c r="BE192" i="4"/>
  <c r="BE200" i="4"/>
  <c r="BE204" i="4"/>
  <c r="F94" i="4"/>
  <c r="BE130" i="4"/>
  <c r="BE150" i="4"/>
  <c r="BE154" i="4"/>
  <c r="BE164" i="4"/>
  <c r="BE168" i="4"/>
  <c r="BE190" i="4"/>
  <c r="BE196" i="4"/>
  <c r="BE197" i="4"/>
  <c r="E85" i="4"/>
  <c r="BE133" i="4"/>
  <c r="BE158" i="4"/>
  <c r="BE172" i="4"/>
  <c r="BE179" i="4"/>
  <c r="BE203" i="4"/>
  <c r="BE136" i="4"/>
  <c r="BE183" i="4"/>
  <c r="BE187" i="4"/>
  <c r="BE193" i="4"/>
  <c r="E125" i="3"/>
  <c r="BE201" i="3"/>
  <c r="BE211" i="3"/>
  <c r="BE229" i="3"/>
  <c r="BE236" i="3"/>
  <c r="BE244" i="3"/>
  <c r="BE256" i="3"/>
  <c r="BE271" i="3"/>
  <c r="BE277" i="3"/>
  <c r="BE283" i="3"/>
  <c r="BE308" i="3"/>
  <c r="BE326" i="3"/>
  <c r="BE327" i="3"/>
  <c r="BE340" i="3"/>
  <c r="BE346" i="3"/>
  <c r="BE349" i="3"/>
  <c r="BE352" i="3"/>
  <c r="BE359" i="3"/>
  <c r="BE383" i="3"/>
  <c r="BE384" i="3"/>
  <c r="BE387" i="3"/>
  <c r="BE391" i="3"/>
  <c r="BE395" i="3"/>
  <c r="BE398" i="3"/>
  <c r="BE414" i="3"/>
  <c r="BE417" i="3"/>
  <c r="BE441" i="3"/>
  <c r="BE462" i="3"/>
  <c r="BE463" i="3"/>
  <c r="BE466" i="3"/>
  <c r="BE467" i="3"/>
  <c r="J91" i="3"/>
  <c r="J94" i="3"/>
  <c r="BE143" i="3"/>
  <c r="BE147" i="3"/>
  <c r="BE161" i="3"/>
  <c r="BE166" i="3"/>
  <c r="BE178" i="3"/>
  <c r="BE187" i="3"/>
  <c r="BE233" i="3"/>
  <c r="BE240" i="3"/>
  <c r="BE252" i="3"/>
  <c r="BE295" i="3"/>
  <c r="BE303" i="3"/>
  <c r="BE305" i="3"/>
  <c r="BE307" i="3"/>
  <c r="BE309" i="3"/>
  <c r="BE319" i="3"/>
  <c r="BE366" i="3"/>
  <c r="BE369" i="3"/>
  <c r="BE385" i="3"/>
  <c r="BE386" i="3"/>
  <c r="BE401" i="3"/>
  <c r="BE409" i="3"/>
  <c r="BE411" i="3"/>
  <c r="BE426" i="3"/>
  <c r="BE432" i="3"/>
  <c r="BE448" i="3"/>
  <c r="BE470" i="3"/>
  <c r="BE474" i="3"/>
  <c r="F94" i="3"/>
  <c r="BE153" i="3"/>
  <c r="BE197" i="3"/>
  <c r="BE208" i="3"/>
  <c r="BE220" i="3"/>
  <c r="BE224" i="3"/>
  <c r="BE259" i="3"/>
  <c r="BE265" i="3"/>
  <c r="BE268" i="3"/>
  <c r="BE291" i="3"/>
  <c r="BE322" i="3"/>
  <c r="BE325" i="3"/>
  <c r="BE328" i="3"/>
  <c r="BE334" i="3"/>
  <c r="BE337" i="3"/>
  <c r="BE355" i="3"/>
  <c r="BE356" i="3"/>
  <c r="BE363" i="3"/>
  <c r="BE376" i="3"/>
  <c r="BE379" i="3"/>
  <c r="BE382" i="3"/>
  <c r="BE404" i="3"/>
  <c r="BE429" i="3"/>
  <c r="BE139" i="3"/>
  <c r="BE157" i="3"/>
  <c r="BE174" i="3"/>
  <c r="BE182" i="3"/>
  <c r="BE183" i="3"/>
  <c r="BE191" i="3"/>
  <c r="BE205" i="3"/>
  <c r="BE214" i="3"/>
  <c r="BE217" i="3"/>
  <c r="BE248" i="3"/>
  <c r="BE262" i="3"/>
  <c r="BE274" i="3"/>
  <c r="BE280" i="3"/>
  <c r="BE287" i="3"/>
  <c r="BE302" i="3"/>
  <c r="BE304" i="3"/>
  <c r="BE306" i="3"/>
  <c r="BE312" i="3"/>
  <c r="BE316" i="3"/>
  <c r="BE331" i="3"/>
  <c r="BE343" i="3"/>
  <c r="BE372" i="3"/>
  <c r="BE388" i="3"/>
  <c r="BE407" i="3"/>
  <c r="BE408" i="3"/>
  <c r="BE410" i="3"/>
  <c r="BE420" i="3"/>
  <c r="BE423" i="3"/>
  <c r="BE435" i="3"/>
  <c r="BE438" i="3"/>
  <c r="BE444" i="3"/>
  <c r="BE452" i="3"/>
  <c r="BE459" i="3"/>
  <c r="BE475" i="3"/>
  <c r="BE476" i="3"/>
  <c r="BE128" i="2"/>
  <c r="BE139" i="2"/>
  <c r="BE142" i="2"/>
  <c r="E85" i="2"/>
  <c r="J116" i="2"/>
  <c r="BE130" i="2"/>
  <c r="BE137" i="2"/>
  <c r="BE155" i="2"/>
  <c r="F119" i="2"/>
  <c r="BE125" i="2"/>
  <c r="BE133" i="2"/>
  <c r="BE148" i="2"/>
  <c r="BE135" i="2"/>
  <c r="BE144" i="2"/>
  <c r="BE146" i="2"/>
  <c r="BE151" i="2"/>
  <c r="BE153" i="2"/>
  <c r="F39" i="2"/>
  <c r="BD96" i="1" s="1"/>
  <c r="BD95" i="1"/>
  <c r="J36" i="3"/>
  <c r="AW98" i="1" s="1"/>
  <c r="F36" i="4"/>
  <c r="BA99" i="1"/>
  <c r="J38" i="5"/>
  <c r="AW102" i="1" s="1"/>
  <c r="F38" i="6"/>
  <c r="BA103" i="1"/>
  <c r="J36" i="7"/>
  <c r="AW104" i="1" s="1"/>
  <c r="F37" i="8"/>
  <c r="BB105" i="1"/>
  <c r="F36" i="8"/>
  <c r="BA105" i="1" s="1"/>
  <c r="J36" i="9"/>
  <c r="AW106" i="1" s="1"/>
  <c r="F39" i="10"/>
  <c r="BD107" i="1" s="1"/>
  <c r="F38" i="10"/>
  <c r="BC107" i="1"/>
  <c r="F38" i="11"/>
  <c r="BC108" i="1" s="1"/>
  <c r="F39" i="12"/>
  <c r="BD109" i="1"/>
  <c r="F38" i="12"/>
  <c r="BC109" i="1" s="1"/>
  <c r="F36" i="13"/>
  <c r="BA110" i="1"/>
  <c r="F39" i="14"/>
  <c r="BD112" i="1" s="1"/>
  <c r="F36" i="14"/>
  <c r="BA112" i="1" s="1"/>
  <c r="F37" i="15"/>
  <c r="BB113" i="1" s="1"/>
  <c r="J36" i="16"/>
  <c r="AW115" i="1"/>
  <c r="F36" i="17"/>
  <c r="BC116" i="1" s="1"/>
  <c r="F37" i="17"/>
  <c r="BD116" i="1"/>
  <c r="F37" i="2"/>
  <c r="BB96" i="1"/>
  <c r="BB95" i="1"/>
  <c r="AX95" i="1" s="1"/>
  <c r="F37" i="3"/>
  <c r="BB98" i="1"/>
  <c r="J36" i="4"/>
  <c r="AW99" i="1" s="1"/>
  <c r="F38" i="4"/>
  <c r="BC99" i="1"/>
  <c r="F41" i="5"/>
  <c r="BD102" i="1" s="1"/>
  <c r="F39" i="5"/>
  <c r="BB102" i="1"/>
  <c r="F41" i="6"/>
  <c r="BD103" i="1" s="1"/>
  <c r="F37" i="7"/>
  <c r="BB104" i="1"/>
  <c r="F36" i="7"/>
  <c r="BA104" i="1" s="1"/>
  <c r="F39" i="8"/>
  <c r="BD105" i="1"/>
  <c r="F36" i="9"/>
  <c r="BA106" i="1" s="1"/>
  <c r="J36" i="10"/>
  <c r="AW107" i="1"/>
  <c r="F37" i="11"/>
  <c r="BB108" i="1" s="1"/>
  <c r="F36" i="11"/>
  <c r="BA108" i="1"/>
  <c r="J36" i="12"/>
  <c r="AW109" i="1" s="1"/>
  <c r="J36" i="13"/>
  <c r="AW110" i="1"/>
  <c r="F37" i="14"/>
  <c r="BB112" i="1" s="1"/>
  <c r="F38" i="14"/>
  <c r="BC112" i="1"/>
  <c r="J36" i="15"/>
  <c r="AW113" i="1" s="1"/>
  <c r="F39" i="16"/>
  <c r="BD115" i="1"/>
  <c r="BD114" i="1"/>
  <c r="F35" i="17"/>
  <c r="BB116" i="1" s="1"/>
  <c r="F34" i="17"/>
  <c r="BA116" i="1"/>
  <c r="F38" i="2"/>
  <c r="BC96" i="1" s="1"/>
  <c r="BC95" i="1" s="1"/>
  <c r="AY95" i="1" s="1"/>
  <c r="F36" i="2"/>
  <c r="BA96" i="1" s="1"/>
  <c r="BA95" i="1"/>
  <c r="F38" i="3"/>
  <c r="BC98" i="1"/>
  <c r="F39" i="4"/>
  <c r="BD99" i="1"/>
  <c r="F37" i="4"/>
  <c r="BB99" i="1"/>
  <c r="F40" i="5"/>
  <c r="BC102" i="1"/>
  <c r="J38" i="6"/>
  <c r="AW103" i="1"/>
  <c r="F38" i="7"/>
  <c r="BC104" i="1"/>
  <c r="J36" i="8"/>
  <c r="AW105" i="1"/>
  <c r="F37" i="9"/>
  <c r="BB106" i="1"/>
  <c r="F38" i="9"/>
  <c r="BC106" i="1"/>
  <c r="F37" i="10"/>
  <c r="BB107" i="1"/>
  <c r="F39" i="11"/>
  <c r="BD108" i="1"/>
  <c r="F36" i="12"/>
  <c r="BA109" i="1"/>
  <c r="F37" i="13"/>
  <c r="BB110" i="1"/>
  <c r="J36" i="14"/>
  <c r="AW112" i="1"/>
  <c r="F38" i="15"/>
  <c r="BC113" i="1"/>
  <c r="F37" i="16"/>
  <c r="BB115" i="1"/>
  <c r="BB114" i="1" s="1"/>
  <c r="AX114" i="1" s="1"/>
  <c r="J34" i="17"/>
  <c r="AW116" i="1"/>
  <c r="J36" i="2"/>
  <c r="AW96" i="1" s="1"/>
  <c r="AS100" i="1"/>
  <c r="F36" i="3"/>
  <c r="BA98" i="1" s="1"/>
  <c r="F39" i="3"/>
  <c r="BD98" i="1"/>
  <c r="F38" i="5"/>
  <c r="BA102" i="1" s="1"/>
  <c r="F40" i="6"/>
  <c r="BC103" i="1"/>
  <c r="F39" i="6"/>
  <c r="BB103" i="1" s="1"/>
  <c r="F39" i="7"/>
  <c r="BD104" i="1"/>
  <c r="F38" i="8"/>
  <c r="BC105" i="1" s="1"/>
  <c r="F39" i="9"/>
  <c r="BD106" i="1"/>
  <c r="F36" i="10"/>
  <c r="BA107" i="1" s="1"/>
  <c r="J36" i="11"/>
  <c r="AW108" i="1"/>
  <c r="F37" i="12"/>
  <c r="BB109" i="1" s="1"/>
  <c r="F39" i="13"/>
  <c r="BD110" i="1"/>
  <c r="F38" i="13"/>
  <c r="BC110" i="1" s="1"/>
  <c r="F36" i="15"/>
  <c r="BA113" i="1"/>
  <c r="F39" i="15"/>
  <c r="BD113" i="1" s="1"/>
  <c r="F36" i="16"/>
  <c r="BA115" i="1"/>
  <c r="BA114" i="1"/>
  <c r="AW114" i="1" s="1"/>
  <c r="F38" i="16"/>
  <c r="BC115" i="1"/>
  <c r="BC114" i="1"/>
  <c r="AY114" i="1" s="1"/>
  <c r="BK128" i="14" l="1"/>
  <c r="J128" i="14" s="1"/>
  <c r="J99" i="14" s="1"/>
  <c r="T129" i="7"/>
  <c r="T128" i="7" s="1"/>
  <c r="P130" i="8"/>
  <c r="P129" i="8" s="1"/>
  <c r="AU105" i="1" s="1"/>
  <c r="T138" i="6"/>
  <c r="T137" i="6" s="1"/>
  <c r="R137" i="10"/>
  <c r="BK137" i="3"/>
  <c r="J137" i="3" s="1"/>
  <c r="J32" i="3" s="1"/>
  <c r="P128" i="4"/>
  <c r="AU99" i="1"/>
  <c r="T129" i="9"/>
  <c r="T128" i="9"/>
  <c r="P137" i="3"/>
  <c r="AU98" i="1"/>
  <c r="P127" i="15"/>
  <c r="AU113" i="1"/>
  <c r="P327" i="10"/>
  <c r="R130" i="8"/>
  <c r="R129" i="8" s="1"/>
  <c r="P138" i="14"/>
  <c r="P130" i="12"/>
  <c r="P129" i="12"/>
  <c r="AU109" i="1" s="1"/>
  <c r="P137" i="10"/>
  <c r="P136" i="10"/>
  <c r="AU107" i="1"/>
  <c r="P138" i="6"/>
  <c r="P137" i="6" s="1"/>
  <c r="AU103" i="1" s="1"/>
  <c r="R128" i="4"/>
  <c r="P132" i="13"/>
  <c r="AU110" i="1" s="1"/>
  <c r="R138" i="14"/>
  <c r="T130" i="12"/>
  <c r="T129" i="12" s="1"/>
  <c r="T137" i="10"/>
  <c r="T136" i="10"/>
  <c r="T135" i="5"/>
  <c r="T134" i="5" s="1"/>
  <c r="P127" i="14"/>
  <c r="AU112" i="1"/>
  <c r="R130" i="12"/>
  <c r="R129" i="12" s="1"/>
  <c r="P134" i="5"/>
  <c r="AU102" i="1" s="1"/>
  <c r="T127" i="15"/>
  <c r="BK129" i="9"/>
  <c r="R129" i="7"/>
  <c r="R128" i="7" s="1"/>
  <c r="R138" i="6"/>
  <c r="R137" i="6" s="1"/>
  <c r="T137" i="3"/>
  <c r="R137" i="3"/>
  <c r="BK138" i="14"/>
  <c r="J138" i="14" s="1"/>
  <c r="J103" i="14" s="1"/>
  <c r="R123" i="16"/>
  <c r="R127" i="14"/>
  <c r="BK131" i="11"/>
  <c r="R327" i="10"/>
  <c r="R136" i="10" s="1"/>
  <c r="R135" i="5"/>
  <c r="R134" i="5" s="1"/>
  <c r="R133" i="13"/>
  <c r="R132" i="13" s="1"/>
  <c r="T131" i="11"/>
  <c r="T130" i="11" s="1"/>
  <c r="P129" i="9"/>
  <c r="P128" i="9" s="1"/>
  <c r="AU106" i="1" s="1"/>
  <c r="T128" i="4"/>
  <c r="BK667" i="5"/>
  <c r="J667" i="5" s="1"/>
  <c r="J109" i="5" s="1"/>
  <c r="BK351" i="9"/>
  <c r="J351" i="9"/>
  <c r="J105" i="9" s="1"/>
  <c r="BK358" i="11"/>
  <c r="J358" i="11" s="1"/>
  <c r="J107" i="11" s="1"/>
  <c r="BK380" i="13"/>
  <c r="J380" i="13"/>
  <c r="J109" i="13" s="1"/>
  <c r="BK134" i="14"/>
  <c r="J134" i="14" s="1"/>
  <c r="J101" i="14" s="1"/>
  <c r="BK123" i="16"/>
  <c r="J123" i="16" s="1"/>
  <c r="J32" i="16" s="1"/>
  <c r="AG115" i="1" s="1"/>
  <c r="AG114" i="1" s="1"/>
  <c r="BK123" i="2"/>
  <c r="J123" i="2"/>
  <c r="J99" i="2" s="1"/>
  <c r="BK135" i="5"/>
  <c r="J135" i="5" s="1"/>
  <c r="J101" i="5" s="1"/>
  <c r="BK138" i="6"/>
  <c r="J138" i="6" s="1"/>
  <c r="J101" i="6" s="1"/>
  <c r="BK129" i="7"/>
  <c r="J129" i="7" s="1"/>
  <c r="J99" i="7" s="1"/>
  <c r="BK327" i="10"/>
  <c r="J327" i="10"/>
  <c r="J109" i="10" s="1"/>
  <c r="BK133" i="13"/>
  <c r="J133" i="13" s="1"/>
  <c r="J99" i="13" s="1"/>
  <c r="BK371" i="13"/>
  <c r="J371" i="13" s="1"/>
  <c r="J107" i="13" s="1"/>
  <c r="BK128" i="4"/>
  <c r="J128" i="4" s="1"/>
  <c r="J98" i="4" s="1"/>
  <c r="BK564" i="6"/>
  <c r="J564" i="6"/>
  <c r="J110" i="6" s="1"/>
  <c r="BK570" i="6"/>
  <c r="J570" i="6" s="1"/>
  <c r="J112" i="6" s="1"/>
  <c r="BK768" i="7"/>
  <c r="J768" i="7" s="1"/>
  <c r="J105" i="7" s="1"/>
  <c r="BK549" i="8"/>
  <c r="J549" i="8" s="1"/>
  <c r="J106" i="8" s="1"/>
  <c r="BK137" i="10"/>
  <c r="J137" i="10"/>
  <c r="J99" i="10" s="1"/>
  <c r="BK130" i="12"/>
  <c r="J130" i="12" s="1"/>
  <c r="J99" i="12" s="1"/>
  <c r="BK310" i="12"/>
  <c r="J310" i="12" s="1"/>
  <c r="J106" i="12" s="1"/>
  <c r="BK127" i="15"/>
  <c r="J127" i="15" s="1"/>
  <c r="J98" i="15" s="1"/>
  <c r="BK117" i="17"/>
  <c r="J117" i="17"/>
  <c r="J96" i="17" s="1"/>
  <c r="BK130" i="8"/>
  <c r="J130" i="8" s="1"/>
  <c r="J99" i="8" s="1"/>
  <c r="BK127" i="14"/>
  <c r="J127" i="14" s="1"/>
  <c r="J98" i="14" s="1"/>
  <c r="AG98" i="1"/>
  <c r="J98" i="3"/>
  <c r="AS94" i="1"/>
  <c r="J35" i="3"/>
  <c r="AV98" i="1"/>
  <c r="AT98" i="1" s="1"/>
  <c r="F37" i="6"/>
  <c r="AZ103" i="1"/>
  <c r="F35" i="8"/>
  <c r="AZ105" i="1" s="1"/>
  <c r="J35" i="9"/>
  <c r="AV106" i="1"/>
  <c r="AT106" i="1" s="1"/>
  <c r="J35" i="12"/>
  <c r="AV109" i="1" s="1"/>
  <c r="AT109" i="1" s="1"/>
  <c r="F35" i="13"/>
  <c r="AZ110" i="1" s="1"/>
  <c r="J35" i="16"/>
  <c r="AV115" i="1"/>
  <c r="AT115" i="1"/>
  <c r="AW95" i="1"/>
  <c r="F35" i="3"/>
  <c r="AZ98" i="1"/>
  <c r="BC101" i="1"/>
  <c r="AY101" i="1" s="1"/>
  <c r="BB101" i="1"/>
  <c r="AX101" i="1"/>
  <c r="BA101" i="1"/>
  <c r="AW101" i="1" s="1"/>
  <c r="BD101" i="1"/>
  <c r="J37" i="6"/>
  <c r="AV103" i="1"/>
  <c r="AT103" i="1" s="1"/>
  <c r="J35" i="8"/>
  <c r="AV105" i="1"/>
  <c r="AT105" i="1"/>
  <c r="F35" i="9"/>
  <c r="AZ106" i="1"/>
  <c r="F35" i="12"/>
  <c r="AZ109" i="1"/>
  <c r="J35" i="13"/>
  <c r="AV110" i="1" s="1"/>
  <c r="AT110" i="1" s="1"/>
  <c r="F35" i="16"/>
  <c r="AZ115" i="1" s="1"/>
  <c r="AZ114" i="1" s="1"/>
  <c r="AV114" i="1" s="1"/>
  <c r="AT114" i="1" s="1"/>
  <c r="J35" i="2"/>
  <c r="AV96" i="1" s="1"/>
  <c r="AT96" i="1" s="1"/>
  <c r="J35" i="4"/>
  <c r="AV99" i="1" s="1"/>
  <c r="AT99" i="1" s="1"/>
  <c r="J37" i="5"/>
  <c r="AV102" i="1"/>
  <c r="AT102" i="1" s="1"/>
  <c r="F35" i="7"/>
  <c r="AZ104" i="1"/>
  <c r="F35" i="10"/>
  <c r="AZ107" i="1" s="1"/>
  <c r="J35" i="11"/>
  <c r="AV108" i="1"/>
  <c r="AT108" i="1"/>
  <c r="J35" i="14"/>
  <c r="AV112" i="1"/>
  <c r="AT112" i="1"/>
  <c r="BB111" i="1"/>
  <c r="AX111" i="1" s="1"/>
  <c r="J35" i="15"/>
  <c r="AV113" i="1"/>
  <c r="AT113" i="1"/>
  <c r="J33" i="17"/>
  <c r="AV116" i="1"/>
  <c r="AT116" i="1"/>
  <c r="F35" i="2"/>
  <c r="AZ96" i="1"/>
  <c r="AZ95" i="1" s="1"/>
  <c r="AV95" i="1" s="1"/>
  <c r="BC97" i="1"/>
  <c r="AY97" i="1"/>
  <c r="BA97" i="1"/>
  <c r="AW97" i="1"/>
  <c r="BB97" i="1"/>
  <c r="AX97" i="1"/>
  <c r="BD97" i="1"/>
  <c r="F35" i="4"/>
  <c r="AZ99" i="1"/>
  <c r="F37" i="5"/>
  <c r="AZ102" i="1" s="1"/>
  <c r="J35" i="7"/>
  <c r="AV104" i="1"/>
  <c r="AT104" i="1"/>
  <c r="J35" i="10"/>
  <c r="AV107" i="1"/>
  <c r="AT107" i="1"/>
  <c r="F35" i="11"/>
  <c r="AZ108" i="1" s="1"/>
  <c r="F35" i="14"/>
  <c r="AZ112" i="1"/>
  <c r="BC111" i="1"/>
  <c r="AY111" i="1" s="1"/>
  <c r="BA111" i="1"/>
  <c r="AW111" i="1"/>
  <c r="BD111" i="1"/>
  <c r="F35" i="15"/>
  <c r="AZ113" i="1"/>
  <c r="F33" i="17"/>
  <c r="AZ116" i="1"/>
  <c r="AN98" i="1" l="1"/>
  <c r="BK130" i="11"/>
  <c r="J130" i="11"/>
  <c r="J98" i="11"/>
  <c r="BK128" i="9"/>
  <c r="J128" i="9"/>
  <c r="J98" i="9"/>
  <c r="BK137" i="6"/>
  <c r="J137" i="6" s="1"/>
  <c r="J100" i="6" s="1"/>
  <c r="BK129" i="8"/>
  <c r="J129" i="8"/>
  <c r="J98" i="8" s="1"/>
  <c r="BK136" i="10"/>
  <c r="J136" i="10"/>
  <c r="J98" i="10"/>
  <c r="BK122" i="2"/>
  <c r="J122" i="2" s="1"/>
  <c r="J98" i="2" s="1"/>
  <c r="BK128" i="7"/>
  <c r="J128" i="7" s="1"/>
  <c r="J98" i="7" s="1"/>
  <c r="BK134" i="5"/>
  <c r="J134" i="5"/>
  <c r="J34" i="5" s="1"/>
  <c r="AG102" i="1" s="1"/>
  <c r="J98" i="16"/>
  <c r="BK129" i="12"/>
  <c r="J129" i="12"/>
  <c r="J98" i="12"/>
  <c r="BK132" i="13"/>
  <c r="J132" i="13" s="1"/>
  <c r="J98" i="13" s="1"/>
  <c r="J129" i="9"/>
  <c r="J99" i="9" s="1"/>
  <c r="J131" i="11"/>
  <c r="J99" i="11"/>
  <c r="J41" i="16"/>
  <c r="J41" i="3"/>
  <c r="AN115" i="1"/>
  <c r="AN114" i="1"/>
  <c r="AU97" i="1"/>
  <c r="J32" i="15"/>
  <c r="AG113" i="1" s="1"/>
  <c r="BB100" i="1"/>
  <c r="AX100" i="1" s="1"/>
  <c r="AZ111" i="1"/>
  <c r="AV111" i="1"/>
  <c r="AT111" i="1" s="1"/>
  <c r="BD100" i="1"/>
  <c r="AT95" i="1"/>
  <c r="BC100" i="1"/>
  <c r="AY100" i="1" s="1"/>
  <c r="AU111" i="1"/>
  <c r="AZ101" i="1"/>
  <c r="J32" i="14"/>
  <c r="AG112" i="1" s="1"/>
  <c r="AU101" i="1"/>
  <c r="AU100" i="1"/>
  <c r="J30" i="17"/>
  <c r="AG116" i="1" s="1"/>
  <c r="J32" i="4"/>
  <c r="AG99" i="1"/>
  <c r="AG97" i="1"/>
  <c r="AZ97" i="1"/>
  <c r="AV97" i="1" s="1"/>
  <c r="AT97" i="1" s="1"/>
  <c r="AN97" i="1" s="1"/>
  <c r="BA100" i="1"/>
  <c r="AW100" i="1" s="1"/>
  <c r="J41" i="15" l="1"/>
  <c r="J39" i="17"/>
  <c r="J43" i="5"/>
  <c r="J41" i="4"/>
  <c r="J100" i="5"/>
  <c r="J41" i="14"/>
  <c r="AN112" i="1"/>
  <c r="AN99" i="1"/>
  <c r="AN102" i="1"/>
  <c r="AN113" i="1"/>
  <c r="AN116" i="1"/>
  <c r="AU94" i="1"/>
  <c r="AG111" i="1"/>
  <c r="J32" i="9"/>
  <c r="AG106" i="1"/>
  <c r="J34" i="6"/>
  <c r="AG103" i="1" s="1"/>
  <c r="AG101" i="1" s="1"/>
  <c r="AN101" i="1" s="1"/>
  <c r="J32" i="2"/>
  <c r="AG96" i="1"/>
  <c r="AG95" i="1" s="1"/>
  <c r="AN95" i="1" s="1"/>
  <c r="J32" i="8"/>
  <c r="AG105" i="1"/>
  <c r="J32" i="12"/>
  <c r="AG109" i="1"/>
  <c r="BB94" i="1"/>
  <c r="W31" i="1"/>
  <c r="BD94" i="1"/>
  <c r="W33" i="1" s="1"/>
  <c r="J32" i="10"/>
  <c r="AG107" i="1"/>
  <c r="J32" i="13"/>
  <c r="AG110" i="1" s="1"/>
  <c r="J32" i="11"/>
  <c r="AG108" i="1"/>
  <c r="J32" i="7"/>
  <c r="AG104" i="1" s="1"/>
  <c r="BA94" i="1"/>
  <c r="W30" i="1"/>
  <c r="AZ100" i="1"/>
  <c r="AV100" i="1" s="1"/>
  <c r="AT100" i="1" s="1"/>
  <c r="AV101" i="1"/>
  <c r="AT101" i="1" s="1"/>
  <c r="BC94" i="1"/>
  <c r="AY94" i="1"/>
  <c r="AN111" i="1" l="1"/>
  <c r="J41" i="10"/>
  <c r="J41" i="12"/>
  <c r="J41" i="9"/>
  <c r="J41" i="8"/>
  <c r="J41" i="7"/>
  <c r="J41" i="11"/>
  <c r="J41" i="13"/>
  <c r="J41" i="2"/>
  <c r="J43" i="6"/>
  <c r="AN106" i="1"/>
  <c r="AN109" i="1"/>
  <c r="AN103" i="1"/>
  <c r="AN105" i="1"/>
  <c r="AN110" i="1"/>
  <c r="AN96" i="1"/>
  <c r="AN108" i="1"/>
  <c r="AN104" i="1"/>
  <c r="AN107" i="1"/>
  <c r="AG100" i="1"/>
  <c r="AZ94" i="1"/>
  <c r="W29" i="1"/>
  <c r="W32" i="1"/>
  <c r="AW94" i="1"/>
  <c r="AK30" i="1" s="1"/>
  <c r="AX94" i="1"/>
  <c r="AN100" i="1" l="1"/>
  <c r="AG94" i="1"/>
  <c r="AK26" i="1" s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<sst xmlns="http://schemas.openxmlformats.org/spreadsheetml/2006/main" count="46841" uniqueCount="4409">
  <si>
    <t>Export Komplet</t>
  </si>
  <si>
    <t/>
  </si>
  <si>
    <t>2.0</t>
  </si>
  <si>
    <t>ZAMOK</t>
  </si>
  <si>
    <t>False</t>
  </si>
  <si>
    <t>{abf808e7-4d1c-408f-87a1-962516bd6144}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</si>
  <si>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</si>
  <si>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</si>
  <si>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</si>
  <si>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</si>
  <si>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</si>
  <si>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</si>
  <si>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</si>
  <si>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</si>
  <si>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220541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</si>
  <si>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</si>
  <si>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</si>
  <si>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DOHNALOVA - VÝSTAVBA DEŠŤOVÉ KANALIZACE</t>
  </si>
  <si>
    <t>KSO:</t>
  </si>
  <si>
    <t>CC-CZ:</t>
  </si>
  <si>
    <t>Místo:</t>
  </si>
  <si>
    <t>Brno</t>
  </si>
  <si>
    <t>Datum:</t>
  </si>
  <si>
    <t>27. 2. 2023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</si>
  <si>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</si>
  <si>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</si>
  <si>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</si>
  <si>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</si>
  <si>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</si>
  <si>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</si>
  <si>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</si>
  <si>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JV PROJEKT VH s.r.o.</t>
  </si>
  <si>
    <t>True</t>
  </si>
  <si>
    <t>Zpracovatel:</t>
  </si>
  <si>
    <t>Obrtel M.</t>
  </si>
  <si>
    <t>Poznámka:</t>
  </si>
  <si>
    <t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mají ve sloupci "Cenová soustava" uveden údaj „ vlastní “,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Pokud je někde uveden obchodní název, slouží jen k upřesnění specifikace materiálu. Je možné použít jakýkoliv obdobný výrobek. Výkaz výměr, který se vztahuje k více položkám je nahrazen odpovídajícím slovem  "FIGUROU".  Figura je uvedena ve sloupci "Kód" v položce, kde byla spočítána. Některé výměry měřeny AUTOCADem.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</si>
  <si>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</si>
  <si>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</si>
  <si>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</si>
  <si>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</si>
  <si>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</si>
  <si>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</si>
  <si>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</si>
  <si>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</si>
  <si>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</si>
  <si>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</si>
  <si>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</si>
  <si>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</si>
  <si>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</si>
  <si>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</si>
  <si>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</si>
  <si>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</si>
  <si>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</si>
  <si>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</si>
  <si>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</si>
  <si>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</si>
  <si>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</si>
  <si>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</si>
  <si>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</si>
  <si>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</si>
  <si>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</si>
  <si>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</si>
  <si>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</si>
  <si>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</si>
  <si>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</si>
  <si>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</si>
  <si>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</si>
  <si>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</si>
  <si>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</si>
  <si>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</si>
  <si>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</si>
  <si>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</si>
  <si>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</si>
  <si>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</si>
  <si>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</si>
  <si>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</si>
  <si>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</si>
  <si>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</si>
  <si>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</si>
  <si>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</si>
  <si>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000</t>
  </si>
  <si>
    <t>OBJEKTY PŘÍPRAVY STAVENIŠTĚ</t>
  </si>
  <si>
    <t>ING</t>
  </si>
  <si>
    <t>1</t>
  </si>
  <si>
    <t>{fb4528ad-d5d9-49b7-bc19-03155c102638}</t>
  </si>
  <si>
    <t>2</t>
  </si>
  <si>
    <t>/</t>
  </si>
  <si>
    <t>SO 001</t>
  </si>
  <si>
    <t>kácení dřevin</t>
  </si>
  <si>
    <t>Soupis</t>
  </si>
  <si>
    <t>{5a8d1258-a107-4afd-867f-43c76bf149da}</t>
  </si>
  <si>
    <t>823 27</t>
  </si>
  <si>
    <t>SO 100</t>
  </si>
  <si>
    <t>OBJEKTY POZEMNÍCH KOMUNIKACÍ</t>
  </si>
  <si>
    <t>{9d678c2f-c054-4ba1-95b5-a1a5b2e4e9d9}</t>
  </si>
  <si>
    <t>SO 100.1</t>
  </si>
  <si>
    <t>komunikace a parkoviště včetně odvodnění</t>
  </si>
  <si>
    <t>{d74431a7-3794-4ccf-995f-789374f0d96f}</t>
  </si>
  <si>
    <t>822 27 73</t>
  </si>
  <si>
    <t>SO 100.2</t>
  </si>
  <si>
    <t>chodníky a vjezdy ve správě městské části</t>
  </si>
  <si>
    <t>{98aecf55-ece1-471e-a941-f31070eee408}</t>
  </si>
  <si>
    <t>822 29 33</t>
  </si>
  <si>
    <t>SO 300</t>
  </si>
  <si>
    <t>VODOHOSPODÁŘSKÉ OBJEKTY</t>
  </si>
  <si>
    <t>{0f17c408-07e9-47cc-bb72-1f9507d949df}</t>
  </si>
  <si>
    <t>SO 310</t>
  </si>
  <si>
    <t>dešťová kanalizace</t>
  </si>
  <si>
    <t>{82491f8a-e668-4d3c-8de3-cc6d7d7a63d7}</t>
  </si>
  <si>
    <t>827 21</t>
  </si>
  <si>
    <t>SO 310.1</t>
  </si>
  <si>
    <t>3</t>
  </si>
  <si>
    <t>{80d76c72-3341-4117-b399-f9257c564fd1}</t>
  </si>
  <si>
    <t>SO 310.2</t>
  </si>
  <si>
    <t>vsakovací rýhy</t>
  </si>
  <si>
    <t>{bf485b20-63a0-4128-a7c3-fe1fac18d860}</t>
  </si>
  <si>
    <t>SO 320</t>
  </si>
  <si>
    <t>dešťové kanalizační přípojky</t>
  </si>
  <si>
    <t>{30413c54-46b5-4f88-afcd-b29657c065eb}</t>
  </si>
  <si>
    <t>827 29</t>
  </si>
  <si>
    <t>SO 330</t>
  </si>
  <si>
    <t>splašková kanalizace</t>
  </si>
  <si>
    <t>{3039a5b0-ff09-4ac4-bbe0-1f996ab214ab}</t>
  </si>
  <si>
    <t>SO 340</t>
  </si>
  <si>
    <t>odbočky pro splaškové kanalizační přípojky</t>
  </si>
  <si>
    <t>{2beb4525-5418-46d7-8549-994cd268a656}</t>
  </si>
  <si>
    <t>SO 350</t>
  </si>
  <si>
    <t>čerpací stanice splaškových vod ČS1</t>
  </si>
  <si>
    <t>{b3a612bb-f71e-4361-b303-24e4092948dd}</t>
  </si>
  <si>
    <t>SO 360</t>
  </si>
  <si>
    <t>přeložka splaškové kanalizace</t>
  </si>
  <si>
    <t>{681cfb94-047a-46ca-9c33-fa1d62c5a93b}</t>
  </si>
  <si>
    <t>SO 370</t>
  </si>
  <si>
    <t>přeložka vodovodu</t>
  </si>
  <si>
    <t>{25904aaa-74f0-4df4-976a-417459817499}</t>
  </si>
  <si>
    <t>827 19</t>
  </si>
  <si>
    <t>SO 380</t>
  </si>
  <si>
    <t>přeložka vodovodních přípojek</t>
  </si>
  <si>
    <t>{47ec4a69-4bd8-4336-9860-a8ec42809a1a}</t>
  </si>
  <si>
    <t>SO 400</t>
  </si>
  <si>
    <t>ELEKTRO A SDĚLOVACÍ OBJEKTY</t>
  </si>
  <si>
    <t>{c3df51c0-e0f4-41a8-a0cd-6fc1914cbb39}</t>
  </si>
  <si>
    <t>SO 410</t>
  </si>
  <si>
    <t>přípojka NN pro ČS1</t>
  </si>
  <si>
    <t>{e4835f8e-9019-4e60-9cb4-242b8baa3151}</t>
  </si>
  <si>
    <t>828 79</t>
  </si>
  <si>
    <t>SO 420</t>
  </si>
  <si>
    <t>přenos dat</t>
  </si>
  <si>
    <t>{59f2facd-dab0-4e50-984c-73b40e22bf55}</t>
  </si>
  <si>
    <t>828 89</t>
  </si>
  <si>
    <t>SO 800</t>
  </si>
  <si>
    <t>OBJEKTY ÚPRAVY ÚZEMÍ</t>
  </si>
  <si>
    <t>{b6895805-ebf6-4e60-ad3b-6bf934cfe311}</t>
  </si>
  <si>
    <t>SO 810</t>
  </si>
  <si>
    <t>náhradní výsadba zeleně</t>
  </si>
  <si>
    <t>{cc173dfa-3112-4399-8729-28a87e7d7aa1}</t>
  </si>
  <si>
    <t>90</t>
  </si>
  <si>
    <t>OSTATNÍ NÁKLADY</t>
  </si>
  <si>
    <t>VON</t>
  </si>
  <si>
    <t>{6048509e-8ce6-499e-b618-c2617f338c61}</t>
  </si>
  <si>
    <t>JEHL30</t>
  </si>
  <si>
    <t>KERE</t>
  </si>
  <si>
    <t>127</t>
  </si>
  <si>
    <t>KRYCÍ LIST SOUPISU PRACÍ</t>
  </si>
  <si>
    <t>LIST30</t>
  </si>
  <si>
    <t>17</t>
  </si>
  <si>
    <t>LIST50</t>
  </si>
  <si>
    <t>20</t>
  </si>
  <si>
    <t>Objekt:</t>
  </si>
  <si>
    <t>SO 000 - OBJEKTY PŘÍPRAVY STAVENIŠTĚ</t>
  </si>
  <si>
    <t>Soupis:</t>
  </si>
  <si>
    <t>SO 001 - kácení dřevin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</si>
  <si>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</si>
  <si>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</si>
  <si>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</si>
  <si>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</si>
  <si>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</si>
  <si>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</si>
  <si>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</si>
  <si>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</si>
  <si>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</si>
  <si>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</si>
  <si>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</si>
  <si>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</si>
  <si>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</si>
  <si>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</si>
  <si>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</si>
  <si>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</si>
  <si>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</si>
  <si>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</si>
  <si>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</si>
  <si>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</si>
  <si>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</si>
  <si>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</si>
  <si>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</si>
  <si>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</si>
  <si>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</si>
  <si>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</si>
  <si>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</si>
  <si>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</si>
  <si>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2023 01</t>
  </si>
  <si>
    <t>4</t>
  </si>
  <si>
    <t>-18738212</t>
  </si>
  <si>
    <t>VV</t>
  </si>
  <si>
    <t>Součet</t>
  </si>
  <si>
    <t>162201901.1</t>
  </si>
  <si>
    <t>Likvidace keřů - odvoz, štěpkování, poplatek za likvidaci a pod.</t>
  </si>
  <si>
    <t>vlastní</t>
  </si>
  <si>
    <t>-2091927598</t>
  </si>
  <si>
    <t>112101101</t>
  </si>
  <si>
    <t>Odstranění stromů listnatých průměru kmene přes 100 do 300 mm</t>
  </si>
  <si>
    <t>kus</t>
  </si>
  <si>
    <t>990796326</t>
  </si>
  <si>
    <t>112251101</t>
  </si>
  <si>
    <t>Odstranění pařezů průměru přes 100 do 300 mm</t>
  </si>
  <si>
    <t>1533824526</t>
  </si>
  <si>
    <t>5</t>
  </si>
  <si>
    <t>162201911.1</t>
  </si>
  <si>
    <t>Likvidace stromů listnatých D kmene do 300mm kmenů, větví, pařezů - odvoz, štěpkování, poplatek za likvidaci, prodej kmenů a pod.</t>
  </si>
  <si>
    <t>-1519208934</t>
  </si>
  <si>
    <t>6</t>
  </si>
  <si>
    <t>174211201.1</t>
  </si>
  <si>
    <t>Zásyp jam po pařezech D pařezů do 300 mm ručně vč. pořízení zeminy</t>
  </si>
  <si>
    <t>-1446219349</t>
  </si>
  <si>
    <t>7</t>
  </si>
  <si>
    <t>112101102</t>
  </si>
  <si>
    <t>Odstranění stromů listnatých průměru kmene přes 300 do 500 mm</t>
  </si>
  <si>
    <t>587960027</t>
  </si>
  <si>
    <t>" d400+d500 "     16+4</t>
  </si>
  <si>
    <t>8</t>
  </si>
  <si>
    <t>112251102</t>
  </si>
  <si>
    <t>Odstranění pařezů průměru přes 300 do 500 mm</t>
  </si>
  <si>
    <t>1730020544</t>
  </si>
  <si>
    <t>9</t>
  </si>
  <si>
    <t>162201913.1</t>
  </si>
  <si>
    <t>Likvidace stromů listnatých D kmene do 500mm kmenů, větví, pařezů - odvoz, štěpkování, poplatek za likvidaci, prodej kmenů a pod.</t>
  </si>
  <si>
    <t>-384225517</t>
  </si>
  <si>
    <t>10</t>
  </si>
  <si>
    <t>174211202.1</t>
  </si>
  <si>
    <t>Zásyp jam po pařezech D pařezů přes 300 do 500 mm ručně vč. pořízení zeminy</t>
  </si>
  <si>
    <t>-1609641404</t>
  </si>
  <si>
    <t>11</t>
  </si>
  <si>
    <t>112101121</t>
  </si>
  <si>
    <t>Odstranění stromů jehličnatých průměru kmene přes 100 do 300 mm</t>
  </si>
  <si>
    <t>1936207638</t>
  </si>
  <si>
    <t>815955300</t>
  </si>
  <si>
    <t>13</t>
  </si>
  <si>
    <t>162201931.1</t>
  </si>
  <si>
    <t>Likvidace stromů jehličnatých D kmene do 300mm kmenů, větví, pařezů - odvoz, štěpkování, poplatek za likvidaci, prodej kmenů a pod.</t>
  </si>
  <si>
    <t>93440838</t>
  </si>
  <si>
    <t>14</t>
  </si>
  <si>
    <t>1871944250</t>
  </si>
  <si>
    <t>SO 100 - OBJEKTY POZEMNÍCH KOMUNIKACÍ</t>
  </si>
  <si>
    <t>SO 100.1 - komunikace a parkoviště včetně odvodnění</t>
  </si>
  <si>
    <t xml:space="preserve">11 - Přípravné a přidružené práce </t>
  </si>
  <si>
    <t xml:space="preserve">12 - Odkopávky a prokopávky </t>
  </si>
  <si>
    <t xml:space="preserve">13 - Hloubené vykopávky </t>
  </si>
  <si>
    <t xml:space="preserve">16 - Přemístění výkopku </t>
  </si>
  <si>
    <t xml:space="preserve">17 - Konstrukce ze zemin </t>
  </si>
  <si>
    <t xml:space="preserve">18 - Povrchové úpravy terénu </t>
  </si>
  <si>
    <t xml:space="preserve">21 - Úprava podloží a základové spáry </t>
  </si>
  <si>
    <t xml:space="preserve">27 - Základy </t>
  </si>
  <si>
    <t xml:space="preserve">56 - Podkladní vrstvy komunikací, letišť a ploch </t>
  </si>
  <si>
    <t xml:space="preserve">57 - Kryty pozemních komunikací, letišť a ploch z kameniva nebo živičné </t>
  </si>
  <si>
    <t xml:space="preserve">59 - Kryty pozemních komunikací, letišť a ploch dlážděných (předlažby) </t>
  </si>
  <si>
    <t xml:space="preserve">83 - Potrubí z trub kameninových </t>
  </si>
  <si>
    <t xml:space="preserve">89 - Ostatní konstrukce a práce na trubním vedení </t>
  </si>
  <si>
    <t xml:space="preserve">91 - Doplňující konstrukce a práce na pozemních komunikacích a zpevněných plochách </t>
  </si>
  <si>
    <t xml:space="preserve">96 - Bourání konstrukcí </t>
  </si>
  <si>
    <t xml:space="preserve">97 - Prorážení otvorů a ostatní bourací práce </t>
  </si>
  <si>
    <t xml:space="preserve">S - Přesuny sutí </t>
  </si>
  <si>
    <t xml:space="preserve">Přípravné a přidružené práce </t>
  </si>
  <si>
    <t>113106121R00</t>
  </si>
  <si>
    <t>Rozebrání dlažeb z betonových dlaždic na sucho</t>
  </si>
  <si>
    <t>RTS I / 2023</t>
  </si>
  <si>
    <t xml:space="preserve">509 </t>
  </si>
  <si>
    <t>-3,2 "v rámci SO300"</t>
  </si>
  <si>
    <t>113106221R00</t>
  </si>
  <si>
    <t>Rozebrání dlažeb z drobných kostek v kam. těženém</t>
  </si>
  <si>
    <t xml:space="preserve">158 </t>
  </si>
  <si>
    <t>-20,3 "v rámci SO300"</t>
  </si>
  <si>
    <t>113106231R00</t>
  </si>
  <si>
    <t>Rozebrání dlažeb ze zámkové dlažby v kamenivu</t>
  </si>
  <si>
    <t>539 "20x20x6 šedá"</t>
  </si>
  <si>
    <t>35 "20x10x6 červená hmatová"</t>
  </si>
  <si>
    <t>200 "vlnka, H-profil"</t>
  </si>
  <si>
    <t>-9,3 "v rámci SO300"</t>
  </si>
  <si>
    <t>113108417R00</t>
  </si>
  <si>
    <t>Odstranění asfaltové vrstvy pl.nad 50 m2, tl.17 cm</t>
  </si>
  <si>
    <t xml:space="preserve">1137 </t>
  </si>
  <si>
    <t>-309 "v rámci SO300"</t>
  </si>
  <si>
    <t>113108410R00</t>
  </si>
  <si>
    <t>Odstranění asfaltové vrstvy pl.nad 50 m2, tl.10 cm</t>
  </si>
  <si>
    <t xml:space="preserve">251 </t>
  </si>
  <si>
    <t>-75 "v rámci SO300"</t>
  </si>
  <si>
    <t>113108412R00</t>
  </si>
  <si>
    <t>Odstranění asfaltové vrstvy pl.nad 50 m2, tl.12 cm</t>
  </si>
  <si>
    <t xml:space="preserve">celkem </t>
  </si>
  <si>
    <t xml:space="preserve">950+630 </t>
  </si>
  <si>
    <t>-374-153 "v rámci SO300"</t>
  </si>
  <si>
    <t>113107620R00</t>
  </si>
  <si>
    <t>Odstranění podkladu nad 50 m2,kam.drcené tl.20 cm</t>
  </si>
  <si>
    <t>509+158+539+35+200 "podklad pod dlažbou"</t>
  </si>
  <si>
    <t>475 "štěrkový kryt"</t>
  </si>
  <si>
    <t>1137+251+630 "podklad pod živicí"</t>
  </si>
  <si>
    <t>1104 "asf. recyklát - provizorní zapravení v rámci SO300"</t>
  </si>
  <si>
    <t>-3,2-20,3-9,3-144-309-75-153 "v rámci SO300"</t>
  </si>
  <si>
    <t>113107610R00</t>
  </si>
  <si>
    <t>Odstranění podkladu nad 50 m2,kam.drcené tl.10 cm</t>
  </si>
  <si>
    <t>16</t>
  </si>
  <si>
    <t>950 "podklad pod živicí"</t>
  </si>
  <si>
    <t>-374 "v rámci SO300"</t>
  </si>
  <si>
    <t>113107608R00</t>
  </si>
  <si>
    <t>Odstranění podkladu nad 50 m2,kam.drcené tl.8 cm</t>
  </si>
  <si>
    <t>18</t>
  </si>
  <si>
    <t>950 "asf. Recyklát"</t>
  </si>
  <si>
    <t>113203111R00</t>
  </si>
  <si>
    <t>Vytrhání obrub z dlažebních kostek</t>
  </si>
  <si>
    <t>m</t>
  </si>
  <si>
    <t>113202111R00</t>
  </si>
  <si>
    <t>Vytrhání obrub obrubníků silničních</t>
  </si>
  <si>
    <t>22</t>
  </si>
  <si>
    <t xml:space="preserve">1165 </t>
  </si>
  <si>
    <t>-118,8-18 "v rámci SO300"</t>
  </si>
  <si>
    <t>114-01 VD</t>
  </si>
  <si>
    <t>Odstranění uliční vpusti</t>
  </si>
  <si>
    <t>24</t>
  </si>
  <si>
    <t xml:space="preserve">14 </t>
  </si>
  <si>
    <t xml:space="preserve">Odkopávky a prokopávky </t>
  </si>
  <si>
    <t>122201103R00</t>
  </si>
  <si>
    <t>Odkopávky nezapažené v hor. 3 do 10000 m3</t>
  </si>
  <si>
    <t>m3</t>
  </si>
  <si>
    <t>26</t>
  </si>
  <si>
    <t xml:space="preserve">1250/2 </t>
  </si>
  <si>
    <t>(3060/2+40/2)*0,5 "výměna podloží v tl. 0,5 m"</t>
  </si>
  <si>
    <t>(3060/2+40/2+423+47+67+615)*0,4 "výměna podloží v tl. 0,4 m"</t>
  </si>
  <si>
    <t>122201109R00</t>
  </si>
  <si>
    <t>Příplatek za lepivost - odkopávky v hor. 3</t>
  </si>
  <si>
    <t>28</t>
  </si>
  <si>
    <t xml:space="preserve">1250/2*0,1 </t>
  </si>
  <si>
    <t xml:space="preserve">(775+1080,8)*0,1 </t>
  </si>
  <si>
    <t>15</t>
  </si>
  <si>
    <t>122301103R00</t>
  </si>
  <si>
    <t>Odkopávky nezapažené v hor. 4 do 10000 m3</t>
  </si>
  <si>
    <t>30</t>
  </si>
  <si>
    <t xml:space="preserve">Hloubené vykopávky </t>
  </si>
  <si>
    <t>132201111R00</t>
  </si>
  <si>
    <t>Hloubení rýh š.do 60 cm v hor.3 do 100 m3, STROJNĚ</t>
  </si>
  <si>
    <t>32</t>
  </si>
  <si>
    <t>56/2 "drenážní rýhy"</t>
  </si>
  <si>
    <t>132201119R00</t>
  </si>
  <si>
    <t>Přípl.za lepivost,hloubení rýh 60 cm,hor.3,STROJNĚ</t>
  </si>
  <si>
    <t>34</t>
  </si>
  <si>
    <t xml:space="preserve">56/2*0,1 </t>
  </si>
  <si>
    <t>132301111R00</t>
  </si>
  <si>
    <t>Hloubení rýh š.do 60 cm v hor.4 do 100 m3,STROJNĚ</t>
  </si>
  <si>
    <t>36</t>
  </si>
  <si>
    <t>19</t>
  </si>
  <si>
    <t>131201110R00</t>
  </si>
  <si>
    <t>Hloubení nezapaž. jam hor.3 do 50 m3, STROJNĚ</t>
  </si>
  <si>
    <t>38</t>
  </si>
  <si>
    <t>23 "pro vpusti"</t>
  </si>
  <si>
    <t>131201119R00</t>
  </si>
  <si>
    <t>Příplatek za lepivost - hloubení nezap.jam v hor.3</t>
  </si>
  <si>
    <t>40</t>
  </si>
  <si>
    <t xml:space="preserve">23*0,1 </t>
  </si>
  <si>
    <t>131301110R00</t>
  </si>
  <si>
    <t>Hloubení nezapaž. jam hor.4 do 50 m3, STROJNĚ</t>
  </si>
  <si>
    <t>42</t>
  </si>
  <si>
    <t xml:space="preserve">Přemístění výkopku </t>
  </si>
  <si>
    <t>162701105RT3</t>
  </si>
  <si>
    <t>Vodorovné přemístění výkopku z hor.1-4 do 10000 m</t>
  </si>
  <si>
    <t>44</t>
  </si>
  <si>
    <t xml:space="preserve">2480,8+625+56+46 </t>
  </si>
  <si>
    <t xml:space="preserve">-28-250 </t>
  </si>
  <si>
    <t>23</t>
  </si>
  <si>
    <t>162701109RT3</t>
  </si>
  <si>
    <t>Příplatek k vod. přemístění hor.1-4 za další 1 km</t>
  </si>
  <si>
    <t>46</t>
  </si>
  <si>
    <t xml:space="preserve">2929,8*4 </t>
  </si>
  <si>
    <t xml:space="preserve">Konstrukce ze zemin </t>
  </si>
  <si>
    <t>174101101R00</t>
  </si>
  <si>
    <t>Zásyp jam, rýh, šachet se zhutněním</t>
  </si>
  <si>
    <t>48</t>
  </si>
  <si>
    <t>14*2 "jámy po DV"</t>
  </si>
  <si>
    <t>25</t>
  </si>
  <si>
    <t>174101103R00</t>
  </si>
  <si>
    <t>Zásyp zářezů se šikmými stěnami se zhutněním</t>
  </si>
  <si>
    <t>50</t>
  </si>
  <si>
    <t xml:space="preserve">250 </t>
  </si>
  <si>
    <t>(3060/2+40/2)*0,5+(3060/2+40/2+423+47+67+615)*0,4 "výměna podloží"</t>
  </si>
  <si>
    <t>M</t>
  </si>
  <si>
    <t>58344155</t>
  </si>
  <si>
    <t>Štěrkodrtě frakce 0-22 B</t>
  </si>
  <si>
    <t>t</t>
  </si>
  <si>
    <t>52</t>
  </si>
  <si>
    <t>1855,8*2 "výměna podloží"</t>
  </si>
  <si>
    <t xml:space="preserve">Povrchové úpravy terénu </t>
  </si>
  <si>
    <t>27</t>
  </si>
  <si>
    <t>181101102R00</t>
  </si>
  <si>
    <t>Úprava pláně v zářezech v hor. 1-4, se zhutněním</t>
  </si>
  <si>
    <t>54</t>
  </si>
  <si>
    <t xml:space="preserve">3060+40+423+47+615+1310+67 </t>
  </si>
  <si>
    <t xml:space="preserve">Úprava podloží a základové spáry </t>
  </si>
  <si>
    <t>212810010RA0</t>
  </si>
  <si>
    <t>Trativody z PVC drenážních flexibilních trubek DN100, obsyp kamenivem 8/16</t>
  </si>
  <si>
    <t>56</t>
  </si>
  <si>
    <t xml:space="preserve">552 </t>
  </si>
  <si>
    <t xml:space="preserve">Základy </t>
  </si>
  <si>
    <t>29</t>
  </si>
  <si>
    <t>271313511R00</t>
  </si>
  <si>
    <t>Beton podkladní pod základové konstrukce, prostý</t>
  </si>
  <si>
    <t>58</t>
  </si>
  <si>
    <t>8 "podklad pod UV"</t>
  </si>
  <si>
    <t xml:space="preserve">Podkladní vrstvy komunikací, letišť a ploch </t>
  </si>
  <si>
    <t>565161211R00</t>
  </si>
  <si>
    <t>Podklad z obal kam.ACP 22+,nad 3 m,tl.8 cm</t>
  </si>
  <si>
    <t>60</t>
  </si>
  <si>
    <t xml:space="preserve">2678 </t>
  </si>
  <si>
    <t>31</t>
  </si>
  <si>
    <t>567132113R00</t>
  </si>
  <si>
    <t>Podklad z kameniva zpev.cementem SC C8/10 tl.18 cm</t>
  </si>
  <si>
    <t>62</t>
  </si>
  <si>
    <t>564861114RT2</t>
  </si>
  <si>
    <t>Podklad ze štěrkodrti po zhutnění tloušťky 23 cm štěrkodrť frakce 0-32 mm</t>
  </si>
  <si>
    <t>64</t>
  </si>
  <si>
    <t>3060 "tl. vrstvy 200-260 mm"</t>
  </si>
  <si>
    <t>33</t>
  </si>
  <si>
    <t>564861111RT2</t>
  </si>
  <si>
    <t>Podklad ze štěrkodrti po zhutnění tloušťky 20 cm štěrkodrť frakce 0-32 mm</t>
  </si>
  <si>
    <t>66</t>
  </si>
  <si>
    <t xml:space="preserve">40+423+47 </t>
  </si>
  <si>
    <t>564851111RT2</t>
  </si>
  <si>
    <t>Podklad ze štěrkodrti po zhutnění tloušťky 15 cm štěrkodrť frakce 0-32 mm</t>
  </si>
  <si>
    <t>68</t>
  </si>
  <si>
    <t xml:space="preserve">423+47+615+1310 </t>
  </si>
  <si>
    <t>35</t>
  </si>
  <si>
    <t>564831111RT2</t>
  </si>
  <si>
    <t>Podklad ze štěrkodrti po zhutnění tloušťky 10 cm štěrkodrť frakce 0-32 mm</t>
  </si>
  <si>
    <t>70</t>
  </si>
  <si>
    <t xml:space="preserve">1310 </t>
  </si>
  <si>
    <t>567153112R00</t>
  </si>
  <si>
    <t>Podklad z kameniva zpev.cementem SC C8/10 tl.27 cm</t>
  </si>
  <si>
    <t>72</t>
  </si>
  <si>
    <t xml:space="preserve">40 </t>
  </si>
  <si>
    <t>37</t>
  </si>
  <si>
    <t>567122114R00</t>
  </si>
  <si>
    <t>Podklad z kameniva zpev.cementem SC C8/10 tl.15 cm</t>
  </si>
  <si>
    <t>74</t>
  </si>
  <si>
    <t xml:space="preserve">615 </t>
  </si>
  <si>
    <t>564751111R00</t>
  </si>
  <si>
    <t>Podklad z kameniva drceného vel.8-16 mm,tl. 15 cm</t>
  </si>
  <si>
    <t>76</t>
  </si>
  <si>
    <t xml:space="preserve">67 </t>
  </si>
  <si>
    <t>39</t>
  </si>
  <si>
    <t>564761111R00</t>
  </si>
  <si>
    <t>Podklad z kameniva drceného vel.16-32 mm,tl. 20 cm</t>
  </si>
  <si>
    <t>78</t>
  </si>
  <si>
    <t>57</t>
  </si>
  <si>
    <t xml:space="preserve">Kryty pozemních komunikací, letišť a ploch z kameniva nebo živičné </t>
  </si>
  <si>
    <t>577142112R00</t>
  </si>
  <si>
    <t>Beton asfaltový ACO 11+, ACO 16+, nad 3 m, tl.5 cm</t>
  </si>
  <si>
    <t>80</t>
  </si>
  <si>
    <t xml:space="preserve">2780 </t>
  </si>
  <si>
    <t>-510*0,2 "odpočet za přídlažbu"</t>
  </si>
  <si>
    <t>41</t>
  </si>
  <si>
    <t>573231124R00</t>
  </si>
  <si>
    <t>Postřik spojovací z KAE, množství zbytkového asfaltu 0,4 kg/m2</t>
  </si>
  <si>
    <t>82</t>
  </si>
  <si>
    <t xml:space="preserve">2678*2 </t>
  </si>
  <si>
    <t>59</t>
  </si>
  <si>
    <t xml:space="preserve">Kryty pozemních komunikací, letišť a ploch dlážděných (předlažby) </t>
  </si>
  <si>
    <t>596215040R00</t>
  </si>
  <si>
    <t>Kladení zámkové dlažby tl. 8 cm do drtě tl. 4 cm</t>
  </si>
  <si>
    <t>84</t>
  </si>
  <si>
    <t>40 "zpom. Polštáře"</t>
  </si>
  <si>
    <t>423 "parkoviště dist. Dlažba"</t>
  </si>
  <si>
    <t>47 "parkoviště dl. 20x20"</t>
  </si>
  <si>
    <t>67 "parkoviště-zkušební plocha"</t>
  </si>
  <si>
    <t>615 "vjezdy"</t>
  </si>
  <si>
    <t>43</t>
  </si>
  <si>
    <t>592452655</t>
  </si>
  <si>
    <t>Dlažba betonová přírodní 20x10x8</t>
  </si>
  <si>
    <t>86</t>
  </si>
  <si>
    <t>59245031</t>
  </si>
  <si>
    <t>Dlažba zámková H-PROFIL 20x16,5x8cm červená</t>
  </si>
  <si>
    <t>88</t>
  </si>
  <si>
    <t>45</t>
  </si>
  <si>
    <t>59248130</t>
  </si>
  <si>
    <t>Dlažba vegetační  24/24/8 II nat</t>
  </si>
  <si>
    <t>59248030</t>
  </si>
  <si>
    <t>Dlažba zámková 20/20/8 II přírodní</t>
  </si>
  <si>
    <t>92</t>
  </si>
  <si>
    <t>47</t>
  </si>
  <si>
    <t>59245264</t>
  </si>
  <si>
    <t>Dlažba hmatová červená pro nevidomé 20x10x8</t>
  </si>
  <si>
    <t>94</t>
  </si>
  <si>
    <t>592-01 VD</t>
  </si>
  <si>
    <t>Dlažba betonová bez sražené hrany přírodní 20x20x8</t>
  </si>
  <si>
    <t>96</t>
  </si>
  <si>
    <t>49</t>
  </si>
  <si>
    <t>592451171</t>
  </si>
  <si>
    <t>Dlažba betonová 20x10x8 cm červená</t>
  </si>
  <si>
    <t>98</t>
  </si>
  <si>
    <t>596245041R00</t>
  </si>
  <si>
    <t>Kladení zámkové dlažby tl. 8 cm do betonu C16/20</t>
  </si>
  <si>
    <t>100</t>
  </si>
  <si>
    <t>4 "zálivy vpustí a vyústění ke vsaku"</t>
  </si>
  <si>
    <t>51</t>
  </si>
  <si>
    <t>596215048R00</t>
  </si>
  <si>
    <t>Příplatek za více barev dlažby tl. 8 cm, do drtě</t>
  </si>
  <si>
    <t>102</t>
  </si>
  <si>
    <t>72 "hmatová dl."</t>
  </si>
  <si>
    <t>153*0,1 "proužky na vjezdech"</t>
  </si>
  <si>
    <t>596215049R00</t>
  </si>
  <si>
    <t>Příplatek za více tvarů dlažby tl. 8 cm, do drtě</t>
  </si>
  <si>
    <t>104</t>
  </si>
  <si>
    <t>72 "dl. 20x20 bez sražené hrany"</t>
  </si>
  <si>
    <t>53</t>
  </si>
  <si>
    <t>596291113R00</t>
  </si>
  <si>
    <t>Řezání zámkové dlažby tl. 80 mm</t>
  </si>
  <si>
    <t>106</t>
  </si>
  <si>
    <t xml:space="preserve">690 </t>
  </si>
  <si>
    <t>596215021R00</t>
  </si>
  <si>
    <t>Kladení zámkové dlažby tl. 6 cm do drtě tl. 4 cm</t>
  </si>
  <si>
    <t>108</t>
  </si>
  <si>
    <t>55</t>
  </si>
  <si>
    <t>59245267</t>
  </si>
  <si>
    <t>Dlažba červená pro nevidomé 20x10x6</t>
  </si>
  <si>
    <t>110</t>
  </si>
  <si>
    <t>592452630</t>
  </si>
  <si>
    <t>Dlažba betonová přírodní 20x20x6</t>
  </si>
  <si>
    <t>112</t>
  </si>
  <si>
    <t>592-02 VD</t>
  </si>
  <si>
    <t>Dlažba bez sražené hrany přírodní 20 x 20 x 6</t>
  </si>
  <si>
    <t>114</t>
  </si>
  <si>
    <t>596215028R00</t>
  </si>
  <si>
    <t>Příplatek za více barev dlažby tl. 6 cm, do drtě</t>
  </si>
  <si>
    <t>116</t>
  </si>
  <si>
    <t xml:space="preserve">27 </t>
  </si>
  <si>
    <t>596215029R00</t>
  </si>
  <si>
    <t>Příplatek za více tvarů dlažby tl. 6 cm, do drtě</t>
  </si>
  <si>
    <t>118</t>
  </si>
  <si>
    <t>596291111R00</t>
  </si>
  <si>
    <t>Řezání zámkové dlažby tl. 60 mm</t>
  </si>
  <si>
    <t>120</t>
  </si>
  <si>
    <t xml:space="preserve">750 </t>
  </si>
  <si>
    <t>61</t>
  </si>
  <si>
    <t>597073202R00</t>
  </si>
  <si>
    <t>Žlab odvodňovací DN150, dl.1000 mm,C 250</t>
  </si>
  <si>
    <t>122</t>
  </si>
  <si>
    <t xml:space="preserve">10 </t>
  </si>
  <si>
    <t>597073201R00</t>
  </si>
  <si>
    <t>Žlab odvodňovací DN 150,dl.500 mm, C 250</t>
  </si>
  <si>
    <t>124</t>
  </si>
  <si>
    <t xml:space="preserve">1 </t>
  </si>
  <si>
    <t>63</t>
  </si>
  <si>
    <t>597073204R00</t>
  </si>
  <si>
    <t>Žlabová vpusť DN 150, dl.500 mm, C 250</t>
  </si>
  <si>
    <t>126</t>
  </si>
  <si>
    <t>597073206R00</t>
  </si>
  <si>
    <t>Čelní stěna plná pro žlab EN 1500 výšky 220-320mm</t>
  </si>
  <si>
    <t>128</t>
  </si>
  <si>
    <t>65</t>
  </si>
  <si>
    <t>597073224RU1</t>
  </si>
  <si>
    <t>Krycí rošt EN 1500, zatížení C 250, dl. 500 mm rošt můstkový, litina, oka 12/147</t>
  </si>
  <si>
    <t>130</t>
  </si>
  <si>
    <t xml:space="preserve">22 </t>
  </si>
  <si>
    <t>596921112R00</t>
  </si>
  <si>
    <t>Kladení bet.veget. dlaždic,lože 30 mm,pl.do 100 m2</t>
  </si>
  <si>
    <t>132</t>
  </si>
  <si>
    <t xml:space="preserve">61 </t>
  </si>
  <si>
    <t>67</t>
  </si>
  <si>
    <t>59248122</t>
  </si>
  <si>
    <t>Dlažba vegetační  betonová 60/40/8 II nat</t>
  </si>
  <si>
    <t>134</t>
  </si>
  <si>
    <t>596921191R00</t>
  </si>
  <si>
    <t>Příplatek za výpl.spár veg.bet.dlaždic,bez dodávky</t>
  </si>
  <si>
    <t>136</t>
  </si>
  <si>
    <t xml:space="preserve">61*0,4*0,08 </t>
  </si>
  <si>
    <t>69</t>
  </si>
  <si>
    <t>58341005.A</t>
  </si>
  <si>
    <t>Drť hraněná Z  fr.4 - 8 tř.B kamenolom Želešice</t>
  </si>
  <si>
    <t>138</t>
  </si>
  <si>
    <t xml:space="preserve">61*0,4*0,08*1,6 </t>
  </si>
  <si>
    <t>83</t>
  </si>
  <si>
    <t xml:space="preserve">Potrubí z trub kameninových </t>
  </si>
  <si>
    <t>831260014RAC</t>
  </si>
  <si>
    <t>Kanalizace z trub kameninových DN 150 prům. hloubka 2,0 m zemní práce odvoz 6km, lože kamenin. Potrubí,  kan.přípojka - 1kus/20m, tvarovky obetonování obsyp zásyp</t>
  </si>
  <si>
    <t>140</t>
  </si>
  <si>
    <t>90 "přípojky vpustí"</t>
  </si>
  <si>
    <t>71</t>
  </si>
  <si>
    <t>59710956</t>
  </si>
  <si>
    <t>Koleno hrdlové kamenina DN 150, FN 34</t>
  </si>
  <si>
    <t>142</t>
  </si>
  <si>
    <t xml:space="preserve">46 </t>
  </si>
  <si>
    <t>837311221R00</t>
  </si>
  <si>
    <t>Montáž tvar. kamenin. odboč. pryž. krouž. DN 150</t>
  </si>
  <si>
    <t>144</t>
  </si>
  <si>
    <t>21 "pro zaústění drenáží do přípojek"</t>
  </si>
  <si>
    <t>73</t>
  </si>
  <si>
    <t>59711538</t>
  </si>
  <si>
    <t>Odbočka 45° kamenina hrdlová 150/100 FN 34/34</t>
  </si>
  <si>
    <t>146</t>
  </si>
  <si>
    <t xml:space="preserve">21 </t>
  </si>
  <si>
    <t>89</t>
  </si>
  <si>
    <t xml:space="preserve">Ostatní konstrukce a práce na trubním vedení </t>
  </si>
  <si>
    <t>899331111R00</t>
  </si>
  <si>
    <t>Výšková úprava vstupu do 20 cm, zvýšení poklopu</t>
  </si>
  <si>
    <t>148</t>
  </si>
  <si>
    <t xml:space="preserve">66 </t>
  </si>
  <si>
    <t>75</t>
  </si>
  <si>
    <t>895941311R00</t>
  </si>
  <si>
    <t>Zřízení vpusti uliční z dílců typ UVB - 50, ŠP lože</t>
  </si>
  <si>
    <t>150</t>
  </si>
  <si>
    <t xml:space="preserve">23 </t>
  </si>
  <si>
    <t>592238740</t>
  </si>
  <si>
    <t>TBV-Q 50/20 CP horní dílec dešťové vpusti DN 500</t>
  </si>
  <si>
    <t>152</t>
  </si>
  <si>
    <t>77</t>
  </si>
  <si>
    <t>592238741</t>
  </si>
  <si>
    <t>TBV-Q 50/29 SN skruž dešťové vpusti DN 500</t>
  </si>
  <si>
    <t>154</t>
  </si>
  <si>
    <t>592238742</t>
  </si>
  <si>
    <t>TBV-Q 50/59 SV skruž dešťové vpusti DN 500</t>
  </si>
  <si>
    <t>156</t>
  </si>
  <si>
    <t>79</t>
  </si>
  <si>
    <t>592238746</t>
  </si>
  <si>
    <t>TBV-Q 50/59 SO BRNO skruž dešťové vpusti DN 500</t>
  </si>
  <si>
    <t>158</t>
  </si>
  <si>
    <t>592238751</t>
  </si>
  <si>
    <t>TBV-Q 50/79 KV BRNO spodní dílec vpusti DN 500</t>
  </si>
  <si>
    <t>160</t>
  </si>
  <si>
    <t>81</t>
  </si>
  <si>
    <t>592239030</t>
  </si>
  <si>
    <t>TBV 10a vyrovnávací prstenec 625/390/60</t>
  </si>
  <si>
    <t>162</t>
  </si>
  <si>
    <t>899202111R00</t>
  </si>
  <si>
    <t>Osazení mříží s rámem do 100kg</t>
  </si>
  <si>
    <t>164</t>
  </si>
  <si>
    <t>28661105</t>
  </si>
  <si>
    <t>Mříž vtoková plastová 500/500 mm D 40 t</t>
  </si>
  <si>
    <t>166</t>
  </si>
  <si>
    <t>91</t>
  </si>
  <si>
    <t xml:space="preserve">Doplňující konstrukce a práce na pozemních komunikacích a zpevněných plochách </t>
  </si>
  <si>
    <t>919735113R00</t>
  </si>
  <si>
    <t>Řezání stávajícího živičného krytu tl. 10 - 15 cm</t>
  </si>
  <si>
    <t>168</t>
  </si>
  <si>
    <t xml:space="preserve">62 </t>
  </si>
  <si>
    <t>85</t>
  </si>
  <si>
    <t>917762111R00</t>
  </si>
  <si>
    <t>Osazení ležat. obrub. bet. s opěrou,lože z C 16/20</t>
  </si>
  <si>
    <t>170</t>
  </si>
  <si>
    <t>510 "přídlažba"</t>
  </si>
  <si>
    <t>917732111R00</t>
  </si>
  <si>
    <t>Osazení ležat. obrub. bet. bez opěr,lože z C 16/20</t>
  </si>
  <si>
    <t>172</t>
  </si>
  <si>
    <t>87</t>
  </si>
  <si>
    <t>917862111R00</t>
  </si>
  <si>
    <t>Osazení stojat. obrub.bet. s opěrou,lože z C 16/20</t>
  </si>
  <si>
    <t>174</t>
  </si>
  <si>
    <t xml:space="preserve">975+420+104+890 </t>
  </si>
  <si>
    <t>59217488</t>
  </si>
  <si>
    <t>Obrubník silniční ABO 2-15 1000/150/250</t>
  </si>
  <si>
    <t>176</t>
  </si>
  <si>
    <t>59217490</t>
  </si>
  <si>
    <t>Obrubník silniční nájezdový ABO 2-15 N</t>
  </si>
  <si>
    <t>178</t>
  </si>
  <si>
    <t>59217420</t>
  </si>
  <si>
    <t>Obrubník chodníkový ABO 13-10 1000/100/200</t>
  </si>
  <si>
    <t>180</t>
  </si>
  <si>
    <t>59217480</t>
  </si>
  <si>
    <t>Obrubník silniční přechodový 1000/150/150-250</t>
  </si>
  <si>
    <t>182</t>
  </si>
  <si>
    <t>918101111R00</t>
  </si>
  <si>
    <t>Lože pod obrubníky nebo obruby dlažeb z C 16/20</t>
  </si>
  <si>
    <t>184</t>
  </si>
  <si>
    <t>42 "lože obrub přesahující tl. 10 mm"</t>
  </si>
  <si>
    <t>93</t>
  </si>
  <si>
    <t>919723212R00</t>
  </si>
  <si>
    <t>spáry - zalití za tepla</t>
  </si>
  <si>
    <t>186</t>
  </si>
  <si>
    <t>914001122R00</t>
  </si>
  <si>
    <t>Osaz.2 sloupků dopr.značky vč. bet.zákl.+Al patka</t>
  </si>
  <si>
    <t>188</t>
  </si>
  <si>
    <t xml:space="preserve">7 </t>
  </si>
  <si>
    <t>95</t>
  </si>
  <si>
    <t>914001121R00</t>
  </si>
  <si>
    <t>Osaz.svislé dopr.značky a sloupku,Al patka, základ</t>
  </si>
  <si>
    <t>190</t>
  </si>
  <si>
    <t>40450216</t>
  </si>
  <si>
    <t>Dopravní příslušenství, sloupek Zn 60-350</t>
  </si>
  <si>
    <t>192</t>
  </si>
  <si>
    <t xml:space="preserve">10+7*2 </t>
  </si>
  <si>
    <t>97</t>
  </si>
  <si>
    <t>40445247</t>
  </si>
  <si>
    <t>Značka dopr.infor.IP22-IP29 1000x1400mm poz.tř.1</t>
  </si>
  <si>
    <t>194</t>
  </si>
  <si>
    <t>7 "IZ8a/b"</t>
  </si>
  <si>
    <t>40445045.A</t>
  </si>
  <si>
    <t>Značka dopr inf IP 4b-7,10a,b 500/500 fól1,HIG10</t>
  </si>
  <si>
    <t>196</t>
  </si>
  <si>
    <t xml:space="preserve">2+2 </t>
  </si>
  <si>
    <t>99</t>
  </si>
  <si>
    <t>40445050.A</t>
  </si>
  <si>
    <t>Značka dopr inf IP 11-13 500/700 fól1, EG7letá</t>
  </si>
  <si>
    <t>198</t>
  </si>
  <si>
    <t>40445033.A</t>
  </si>
  <si>
    <t>Značka dopr příkazová C1-C14b 700 fól 2, HIG10letá</t>
  </si>
  <si>
    <t>200</t>
  </si>
  <si>
    <t xml:space="preserve">5 </t>
  </si>
  <si>
    <t>101</t>
  </si>
  <si>
    <t>40445024.A</t>
  </si>
  <si>
    <t>Značka doprav zákazová B1-B34 700 fól 2, HIG10letá</t>
  </si>
  <si>
    <t>202</t>
  </si>
  <si>
    <t xml:space="preserve">2 </t>
  </si>
  <si>
    <t>40445161.A</t>
  </si>
  <si>
    <t>Značka dopr dodat E 13 500/500 fól 1, EG 7 letá</t>
  </si>
  <si>
    <t>204</t>
  </si>
  <si>
    <t>103</t>
  </si>
  <si>
    <t>914001125R00</t>
  </si>
  <si>
    <t>Osazení svislé dopr.značky na sloupek nebo konzolu</t>
  </si>
  <si>
    <t>206</t>
  </si>
  <si>
    <t xml:space="preserve">4 </t>
  </si>
  <si>
    <t xml:space="preserve">Bourání konstrukcí </t>
  </si>
  <si>
    <t>966006132R00</t>
  </si>
  <si>
    <t>Odstranění doprav.značek se sloupky, s bet.patkami</t>
  </si>
  <si>
    <t>208</t>
  </si>
  <si>
    <t xml:space="preserve">Prorážení otvorů a ostatní bourací práce </t>
  </si>
  <si>
    <t>105</t>
  </si>
  <si>
    <t>979054441R00</t>
  </si>
  <si>
    <t>Očištění vybour. dlaždic s výplní kamen. těženým</t>
  </si>
  <si>
    <t>210</t>
  </si>
  <si>
    <t>137,7 "kostky pro odvoz na sklad Bkom"</t>
  </si>
  <si>
    <t>539*0,4 "dlažba 20x20x6 pro opětovné užití"</t>
  </si>
  <si>
    <t>35*0,4 "dlažba 20x10x8 reliéfní pro opět. Užití"</t>
  </si>
  <si>
    <t>S</t>
  </si>
  <si>
    <t xml:space="preserve">Přesuny sutí </t>
  </si>
  <si>
    <t>979084212R00</t>
  </si>
  <si>
    <t>Vodorovná doprava vybour. hmot po suchu do 50 m</t>
  </si>
  <si>
    <t>212</t>
  </si>
  <si>
    <t>(539+35)*0,225*0,4*2 "doprava dlažby pro opět. užití na meziskládku a zpět"</t>
  </si>
  <si>
    <t>107</t>
  </si>
  <si>
    <t>979084216R00</t>
  </si>
  <si>
    <t>Vodorovná doprava vybour. hmot po suchu do 5 km (odvoz kostek na sklad Bkom (Vinohradská, Brno), ostatní na skládku)</t>
  </si>
  <si>
    <t>214</t>
  </si>
  <si>
    <t>979084219R00</t>
  </si>
  <si>
    <t>Příplatek k dopravě vybour.hmot za dalších 5 km</t>
  </si>
  <si>
    <t>216</t>
  </si>
  <si>
    <t>310,866*2 "odvoz do 14 km"</t>
  </si>
  <si>
    <t>109</t>
  </si>
  <si>
    <t>979083117R00</t>
  </si>
  <si>
    <t>Vodorovné přemístění suti na skládku do 6000 m</t>
  </si>
  <si>
    <t>218</t>
  </si>
  <si>
    <t>979083191R00</t>
  </si>
  <si>
    <t>Příplatek za dalších započatých 1000 m nad 6000 m</t>
  </si>
  <si>
    <t>220</t>
  </si>
  <si>
    <t>3081,7399*8 "odvoz do 14 km"</t>
  </si>
  <si>
    <t>111</t>
  </si>
  <si>
    <t>979999973R00</t>
  </si>
  <si>
    <t>Poplatek za uložení, zemina a kamení, (skup.170504)</t>
  </si>
  <si>
    <t>222</t>
  </si>
  <si>
    <t>2130,744 "kamení"</t>
  </si>
  <si>
    <t>2929,8*1,6 "zemina"</t>
  </si>
  <si>
    <t>979-01 VD</t>
  </si>
  <si>
    <t>Poplatek za uložení suti - obal. kamenivo, asfalt, skupina odpadu 170302</t>
  </si>
  <si>
    <t>224</t>
  </si>
  <si>
    <t>113</t>
  </si>
  <si>
    <t>979-02 VD</t>
  </si>
  <si>
    <t>Poplatek za uložení suti - beton, skupina odpadu 170101</t>
  </si>
  <si>
    <t>226</t>
  </si>
  <si>
    <t>998225111R00</t>
  </si>
  <si>
    <t>Přesun hmot, pozemní komunikace, kryt živičný</t>
  </si>
  <si>
    <t>228</t>
  </si>
  <si>
    <t>SO 100.2 - chodníky a vjezdy ve správě městské části</t>
  </si>
  <si>
    <t>20 "vlnka, H-profil"</t>
  </si>
  <si>
    <t xml:space="preserve">6 </t>
  </si>
  <si>
    <t xml:space="preserve">4*0,1 </t>
  </si>
  <si>
    <t xml:space="preserve">20+13 </t>
  </si>
  <si>
    <t>Podklad ze štěrkodrti po zhutnění tloušťky 15 cm - štěrkodrť frakce 0-32 mm</t>
  </si>
  <si>
    <t>Podklad ze štěrkodrti po zhutnění tloušťky 10 cm - štěrkodrť frakce 0-32 mm</t>
  </si>
  <si>
    <t xml:space="preserve">13 </t>
  </si>
  <si>
    <t xml:space="preserve">20 </t>
  </si>
  <si>
    <t>Dlažba betonová přírodní 20x10x8 - Dlažba vibrolisovaná, standardní povrch</t>
  </si>
  <si>
    <t>Dlažba betonová 20x10x8 cm červená - Impregnace</t>
  </si>
  <si>
    <t>0,4 "proužky na vjezdech"</t>
  </si>
  <si>
    <t xml:space="preserve">15 </t>
  </si>
  <si>
    <t>Dlažba betonová přírodní 20x20x6 - vysoce pevnostní vibrolisovaná dvouvrstvá betonová dlažba, standartní povrch</t>
  </si>
  <si>
    <t xml:space="preserve">17 </t>
  </si>
  <si>
    <t>Vodorovná doprava vybour. hmot po suchu do 5 km</t>
  </si>
  <si>
    <t>1,62*2 "odvoz do 14 km"</t>
  </si>
  <si>
    <t>13,878*8 "odvoz do 14 km"</t>
  </si>
  <si>
    <t>9,24 "kamení"</t>
  </si>
  <si>
    <t>998223011R00</t>
  </si>
  <si>
    <t>Přesun hmot, pozemní komunikace, kryt dlážděný</t>
  </si>
  <si>
    <t>ASFALT1</t>
  </si>
  <si>
    <t>235,895</t>
  </si>
  <si>
    <t>ASFALT3</t>
  </si>
  <si>
    <t>63,25</t>
  </si>
  <si>
    <t>ASFALT4</t>
  </si>
  <si>
    <t>310,5</t>
  </si>
  <si>
    <t>ASFALT4prov</t>
  </si>
  <si>
    <t>304,094</t>
  </si>
  <si>
    <t>ASFALT4puv</t>
  </si>
  <si>
    <t>6,406</t>
  </si>
  <si>
    <t>DN300</t>
  </si>
  <si>
    <t>333,25</t>
  </si>
  <si>
    <t>DN400</t>
  </si>
  <si>
    <t>156,25</t>
  </si>
  <si>
    <t>SO 300 - VODOHOSPODÁŘSKÉ OBJEKTY</t>
  </si>
  <si>
    <t>DRN</t>
  </si>
  <si>
    <t>KABELkus</t>
  </si>
  <si>
    <t>SO 310 - dešťová kanalizace</t>
  </si>
  <si>
    <t>KABELkus3</t>
  </si>
  <si>
    <t>Úroveň 3:</t>
  </si>
  <si>
    <t>KABELkus4</t>
  </si>
  <si>
    <t>SO 310.1 - dešťová kanalizace</t>
  </si>
  <si>
    <t>KABELm</t>
  </si>
  <si>
    <t>23,6</t>
  </si>
  <si>
    <t>LOZE1</t>
  </si>
  <si>
    <t>69,14</t>
  </si>
  <si>
    <t>OBSYP</t>
  </si>
  <si>
    <t>333,312</t>
  </si>
  <si>
    <t>ODVOZ1</t>
  </si>
  <si>
    <t>2170,889</t>
  </si>
  <si>
    <t>ORNICE</t>
  </si>
  <si>
    <t>ORNICEm2</t>
  </si>
  <si>
    <t>PAZP8</t>
  </si>
  <si>
    <t>37,224</t>
  </si>
  <si>
    <t>PAZZ4</t>
  </si>
  <si>
    <t>272,606</t>
  </si>
  <si>
    <t>POTRUBI1</t>
  </si>
  <si>
    <t>105,28</t>
  </si>
  <si>
    <t>RECYKL200</t>
  </si>
  <si>
    <t>648,916</t>
  </si>
  <si>
    <t>REZasf4puv</t>
  </si>
  <si>
    <t>9,06</t>
  </si>
  <si>
    <t>STERK2</t>
  </si>
  <si>
    <t>63,675</t>
  </si>
  <si>
    <t>STERK2prov</t>
  </si>
  <si>
    <t>45,677</t>
  </si>
  <si>
    <t>STERK2puv</t>
  </si>
  <si>
    <t>17,998</t>
  </si>
  <si>
    <t>TRAVNIK</t>
  </si>
  <si>
    <t>VYKOP1</t>
  </si>
  <si>
    <t>1974,667</t>
  </si>
  <si>
    <t>VYKOP11</t>
  </si>
  <si>
    <t>2389,021</t>
  </si>
  <si>
    <t>VYKOP2</t>
  </si>
  <si>
    <t>2,902</t>
  </si>
  <si>
    <t>VYKOP21</t>
  </si>
  <si>
    <t>VYKOPR</t>
  </si>
  <si>
    <t>193,32</t>
  </si>
  <si>
    <t>ZASYP</t>
  </si>
  <si>
    <t>1549,935</t>
  </si>
  <si>
    <t xml:space="preserve">    4 - Vodorovné konstrukce</t>
  </si>
  <si>
    <t xml:space="preserve">    51 - Provizorní zapravení povrchů</t>
  </si>
  <si>
    <t xml:space="preserve">    52 - Zapravení povrchu komunikací</t>
  </si>
  <si>
    <t xml:space="preserve">    8 - Trubní vedení</t>
  </si>
  <si>
    <t xml:space="preserve">    9 - Ostatní konstrukce a práce, bourání</t>
  </si>
  <si>
    <t xml:space="preserve">    998 - Přesun hmot</t>
  </si>
  <si>
    <t>M - Práce a dodávky M</t>
  </si>
  <si>
    <t xml:space="preserve">    46-M - Zemní práce při extr.mont.pracích</t>
  </si>
  <si>
    <t>113107422</t>
  </si>
  <si>
    <t>Odstranění podkladu z kameniva drceného tl přes 100 do 200 mm při překopech strojně pl do 15 m2</t>
  </si>
  <si>
    <t>-700639344</t>
  </si>
  <si>
    <t>" VOZOVKA 1 - asfaltová - makadam -tl. 200mm "     ASFALT1</t>
  </si>
  <si>
    <t>" VOZOVKA 3 - asfaltová - makadam -tl. 200mm "     ASFALT3</t>
  </si>
  <si>
    <t>" VOZOVKA 4 - asfaltová - recyklát+makadam -tl. 80+100mm "     ASFALT4</t>
  </si>
  <si>
    <t>113107523</t>
  </si>
  <si>
    <t>Odstranění podkladu z kameniva drceného tl přes 200 do 300 mm při překopech strojně pl přes 15 m2</t>
  </si>
  <si>
    <t>-1810718738</t>
  </si>
  <si>
    <t xml:space="preserve">" štěrková komunikace  "    </t>
  </si>
  <si>
    <t>" ŠD17-ŠD18 - zapravení provizorně "     1,2*(49,0-12,29-2,5/2)+2,5*2,5/2</t>
  </si>
  <si>
    <t>" ŠD17-ŠD18 - zapravení do původního stavu "     1,2*(12,29-2,5)+2,5*2,5</t>
  </si>
  <si>
    <t>997221551</t>
  </si>
  <si>
    <t>Vodorovná doprava suti ze sypkých materiálů do 1 km</t>
  </si>
  <si>
    <t>1237232082</t>
  </si>
  <si>
    <t>997221559</t>
  </si>
  <si>
    <t>Příplatek ZKD 1 km u vodorovné dopravy suti ze sypkých materiálů</t>
  </si>
  <si>
    <t>764253408</t>
  </si>
  <si>
    <t>204,814*13 'Přepočtené koeficientem množství</t>
  </si>
  <si>
    <t>997221655-1</t>
  </si>
  <si>
    <t>Poplatek za uložení na skládce (skládkovné) zeminy a kamení kód odpadu 17 05 04 .</t>
  </si>
  <si>
    <t>-781662750</t>
  </si>
  <si>
    <t>113107442</t>
  </si>
  <si>
    <t>Odstranění podkladu živičných tl přes 50 do 100 mm při překopech strojně pl do 15 m2</t>
  </si>
  <si>
    <t>-245859063</t>
  </si>
  <si>
    <t>" VOZOVKA 3 - asfaltová tl. 100mm ŠD16-ŠD17 "</t>
  </si>
  <si>
    <t>1,2*(215,5-165,5-2,5/2*2)</t>
  </si>
  <si>
    <t>" šachty "     2,5*2,5/2*2</t>
  </si>
  <si>
    <t>919735112</t>
  </si>
  <si>
    <t>Řezání stávajícího živičného krytu hl přes 50 do 100 mm</t>
  </si>
  <si>
    <t>-756666674</t>
  </si>
  <si>
    <t>2*(215,5-165,5-2,5/2*2)</t>
  </si>
  <si>
    <t>" šachty "     2,5+2,5/2*2*2-1,2*2</t>
  </si>
  <si>
    <t>113107443</t>
  </si>
  <si>
    <t>Odstranění podkladu živičných tl přes 100 do 150 mm při překopech strojně pl do 15 m2</t>
  </si>
  <si>
    <t>867710384</t>
  </si>
  <si>
    <t>" VOZOVKA 4 - asfaltová tl. 120mm "</t>
  </si>
  <si>
    <t>" zapraveno provizorně "</t>
  </si>
  <si>
    <t xml:space="preserve">" ŠD15-ŠD22 "     </t>
  </si>
  <si>
    <t>1,2*(158,0-2,0/2-2,5*3-2,5/2)</t>
  </si>
  <si>
    <t xml:space="preserve">" ŠD15-ŠD24 "     </t>
  </si>
  <si>
    <t>1,2*(82,62-2,0/2-2,5)</t>
  </si>
  <si>
    <t xml:space="preserve">" šachty ŠD19-ŠD23 "    </t>
  </si>
  <si>
    <t>2,5*2,5*5</t>
  </si>
  <si>
    <t>Mezisoučet</t>
  </si>
  <si>
    <t>" zapraveno do původního stavu "</t>
  </si>
  <si>
    <t xml:space="preserve">" u ŠD24 "     </t>
  </si>
  <si>
    <t>1,2*(1,38-2,5/2)</t>
  </si>
  <si>
    <t xml:space="preserve">" šachta ŠD24 "    </t>
  </si>
  <si>
    <t>2,5*2,5</t>
  </si>
  <si>
    <t>919735113</t>
  </si>
  <si>
    <t>Řezání stávajícího živičného krytu hl přes 100 do 150 mm</t>
  </si>
  <si>
    <t>-1990274591</t>
  </si>
  <si>
    <t>2*(158,0-2,0/2-2,5*3-2,5/2)</t>
  </si>
  <si>
    <t>2*(82,62-2,0/2-2,5)</t>
  </si>
  <si>
    <t>4*2,5*5-1,2*10</t>
  </si>
  <si>
    <t>2*(1,38-2,5/2)</t>
  </si>
  <si>
    <t>4*2,5-1,2</t>
  </si>
  <si>
    <t>113107444</t>
  </si>
  <si>
    <t>Odstranění podkladu živičných tl přes 150 do 200 mm při překopech strojně pl do 15 m2</t>
  </si>
  <si>
    <t>1257733813</t>
  </si>
  <si>
    <t>" VOZOVKA 1 - asfaltová tl. 170mm ŠD10-ŠD16 "</t>
  </si>
  <si>
    <t>" ŠD10-ŠD15 "     1,36*(160,5-2,5*3-2,0/2)</t>
  </si>
  <si>
    <t>" ŠD15-ŠD16 "     1,2*(165,5-160,5-2,0/2-2,5/2)</t>
  </si>
  <si>
    <t>" šachty ŠD12-16 "     2,5*2,5*3+2,0*2,0+2,5*2,5/2</t>
  </si>
  <si>
    <t>919735114</t>
  </si>
  <si>
    <t>Řezání stávajícího živičného krytu hl přes 150 do 200 mm</t>
  </si>
  <si>
    <t>446777</t>
  </si>
  <si>
    <t>" ŠD10-ŠD15 "     2*(160,5-2,5*3-2,0/2)</t>
  </si>
  <si>
    <t>" ŠD15-ŠD16 "     2*(165,5-160,5-2,0/2-2,5/2)</t>
  </si>
  <si>
    <t>" šachty ŠD12-16 "     4*2,5*3+4*2,0+2,5+2,5/2*2-1,36*7-1,2*2</t>
  </si>
  <si>
    <t>516843616</t>
  </si>
  <si>
    <t>-1063991545</t>
  </si>
  <si>
    <t>218,186*13 'Přepočtené koeficientem množství</t>
  </si>
  <si>
    <t>997221645-1</t>
  </si>
  <si>
    <t>Poplatek za uložení na skládce (skládkovné) odpadu asfaltového bez dehtu kód odpadu 17 03 02.</t>
  </si>
  <si>
    <t>1253438317</t>
  </si>
  <si>
    <t>119001401</t>
  </si>
  <si>
    <t>Dočasné zajištění potrubí ocelového nebo litinového DN do 200 mm</t>
  </si>
  <si>
    <t>1351293158</t>
  </si>
  <si>
    <t xml:space="preserve">" voda+plyn "     </t>
  </si>
  <si>
    <t>" DN400 "     1,36*(8+5)</t>
  </si>
  <si>
    <t>" DN300 "     1,2*(5+5)</t>
  </si>
  <si>
    <t>" DN300 "     1,2*(8+5)</t>
  </si>
  <si>
    <t>" DN300 "     1,2*(45+5)</t>
  </si>
  <si>
    <t>119001421</t>
  </si>
  <si>
    <t>Dočasné zajištění kabelů a kabelových tratí ze 3 volně ložených kabelů</t>
  </si>
  <si>
    <t>-1957075053</t>
  </si>
  <si>
    <t xml:space="preserve">" kabely "     </t>
  </si>
  <si>
    <t>" DN400 "     5</t>
  </si>
  <si>
    <t>" DN300 "     1+10+3</t>
  </si>
  <si>
    <t>KABELkus4*1,36</t>
  </si>
  <si>
    <t>KABELkus3*1,2</t>
  </si>
  <si>
    <t>139001101</t>
  </si>
  <si>
    <t>Příplatek za ztížení vykopávky v blízkosti podzemního vedení</t>
  </si>
  <si>
    <t>697004927</t>
  </si>
  <si>
    <t>" voda, plyn "     POTRUBI1*1,0*1,5</t>
  </si>
  <si>
    <t>" kabely "     KABELm*1,0*1,5</t>
  </si>
  <si>
    <t>132112222</t>
  </si>
  <si>
    <t>Hloubení zapažených rýh šířky do 2000 mm v nesoudržných horninách třídy těžitelnosti I skupiny 1 a 2 ručně</t>
  </si>
  <si>
    <t>1587275738</t>
  </si>
  <si>
    <t>" ve třídě 2 - 2% "     VYKOPR*0,02</t>
  </si>
  <si>
    <t>132212222</t>
  </si>
  <si>
    <t>Hloubení zapažených rýh šířky do 2000 mm v nesoudržných horninách třídy těžitelnosti I skupiny 3 ručně</t>
  </si>
  <si>
    <t>-764247897</t>
  </si>
  <si>
    <t xml:space="preserve">" ruční výkop - inž.sítě "     </t>
  </si>
  <si>
    <t>" ve třídě 3 - 42% "     VYKOPR*0,42</t>
  </si>
  <si>
    <t>132312222</t>
  </si>
  <si>
    <t>Hloubení zapažených rýh šířky do 2000 mm v nesoudržných horninách třídy těžitelnosti II skupiny 4 ručně</t>
  </si>
  <si>
    <t>-1914631939</t>
  </si>
  <si>
    <t>" ve třídě 4 - 40% "     VYKOPR*0,4</t>
  </si>
  <si>
    <t>132412222</t>
  </si>
  <si>
    <t>Hloubení zapažených rýh šířky do 2000 mm v nesoudržných horninách třídy těžitelnosti II skupiny 5 ručně</t>
  </si>
  <si>
    <t>-211671791</t>
  </si>
  <si>
    <t>" ve třídě 5 - 14% "     VYKOPR*0,14</t>
  </si>
  <si>
    <t>138511201</t>
  </si>
  <si>
    <t>Dolamování hloubených vykopávek rýh ve vrstvě tl do 500 mm v hornině třídy těžitelnosti III skupiny 6</t>
  </si>
  <si>
    <t>1489640685</t>
  </si>
  <si>
    <t>" ve třídě 6 - 2% "     VYKOPR*0,02</t>
  </si>
  <si>
    <t>132154206</t>
  </si>
  <si>
    <t>Hloubení zapažených rýh š do 2000 mm v hornině třídy těžitelnosti I skupiny 1 a 2 objem do 5000 m3</t>
  </si>
  <si>
    <t>1170856626</t>
  </si>
  <si>
    <t>" ŠD10-ŠD15 "</t>
  </si>
  <si>
    <t>1,36*(4,69+4,32)/2*(42,0-2,5/2)</t>
  </si>
  <si>
    <t>1,36*(4,32+3,81)/2*(85,0-42,0-2,5/2*2)</t>
  </si>
  <si>
    <t>1,36*(3,81+3,35)/2*(121,0-85,0-2,5/2*2)</t>
  </si>
  <si>
    <t>1,36*(3,35+2,91)/2*(160,5-121,0-2,5/2-2,1/2)</t>
  </si>
  <si>
    <t>" ŠD15-ŠD18 "</t>
  </si>
  <si>
    <t>1,2*(2,91+2,82)/2*(165,5-160,5-2,1/2-2,5/2)</t>
  </si>
  <si>
    <t>1,2*(2,82+2,63)/2*(210,73-165,5-2,5/2)</t>
  </si>
  <si>
    <t>1,2*(2,63+2,72)/2*(215,5-210,73-2,5/2)</t>
  </si>
  <si>
    <t>1,2*(2,72+2,84)/2*(235,68-215,5-2,5/2)</t>
  </si>
  <si>
    <t>1,2*(2,84+2,79)/2*(237,81-235,68)</t>
  </si>
  <si>
    <t>1,2*(3,07+3,07)/2*7,0</t>
  </si>
  <si>
    <t>1,2*(2,79+2,86)/2*(251,59-237,81-7,0)</t>
  </si>
  <si>
    <t>1,2*(2,86+2,31)/2*(264,5-251,59-2,5/2)</t>
  </si>
  <si>
    <t>1,2*(2,90+2,81)/2*(8,0-2,1/2-2,5/2)</t>
  </si>
  <si>
    <t>1,2*(2,81+2,55)/2*(44,11-8,0-2,5/2)</t>
  </si>
  <si>
    <t>1,2*(2,55+2,57)/2*(55,0-44,11-2,5/2)</t>
  </si>
  <si>
    <t>1,2*(2,57+2,95)/2*(105,0-55,0-2,5/2*2)</t>
  </si>
  <si>
    <t>1,2*(2,95+3,05)/2*(126,51-105,0-2,5/2)</t>
  </si>
  <si>
    <t>1,2*(3,05+2,9)/2*(148,16-126,51)</t>
  </si>
  <si>
    <t>1,2*(2,9+2,65)/2*(158,0-148,16-2,5/2)</t>
  </si>
  <si>
    <t>" ŠD15-ŠD22 "</t>
  </si>
  <si>
    <t>" šachty prefa"</t>
  </si>
  <si>
    <t>2,5*2,5*(4,76+4,25+3,79)</t>
  </si>
  <si>
    <t>2,5*2,5*(3,28+3,17+2,76+3,26+3,03)</t>
  </si>
  <si>
    <t>2,5*2,5*(3,41+3,11+3,61+4,23)</t>
  </si>
  <si>
    <t>" šachta ŠD15 "     3,22*2,0*2,0</t>
  </si>
  <si>
    <t>" odpočet  vybouraných konstrukcí "</t>
  </si>
  <si>
    <t>" stáv. potrubí DN200 "     -PI*(0,28/2)^2*41,0</t>
  </si>
  <si>
    <t>" odpočet  povrchů "</t>
  </si>
  <si>
    <t xml:space="preserve">" asfaltová cesta "     </t>
  </si>
  <si>
    <t>-0,37*ASFALT1</t>
  </si>
  <si>
    <t>-0,3*ASFALT3</t>
  </si>
  <si>
    <t>-0,3*ASFALT4</t>
  </si>
  <si>
    <t>" štěrková cesta "     -0,3*STERK2</t>
  </si>
  <si>
    <t>" odpočet  ruční výkop "     -VYKOPR</t>
  </si>
  <si>
    <t>" ve třídě 2 - 2% "     VYKOP1*0,02</t>
  </si>
  <si>
    <t>132254206</t>
  </si>
  <si>
    <t>Hloubení zapažených rýh š do 2000 mm v hornině třídy těžitelnosti I skupiny 3 objem do 5000 m3</t>
  </si>
  <si>
    <t>-1996201868</t>
  </si>
  <si>
    <t>" ve třídě 3 - 42% "     VYKOP1*0,42</t>
  </si>
  <si>
    <t>132354206</t>
  </si>
  <si>
    <t>Hloubení zapažených rýh š do 2000 mm v hornině třídy těžitelnosti II skupiny 4 objem do 5000 m3</t>
  </si>
  <si>
    <t>1056399664</t>
  </si>
  <si>
    <t>" ve třídě 4 - 40% "     VYKOP1*0,4</t>
  </si>
  <si>
    <t>132454206</t>
  </si>
  <si>
    <t>Hloubení zapažených rýh š do 2000 mm v hornině třídy těžitelnosti II skupiny 5 objem do 5000 m3</t>
  </si>
  <si>
    <t>1387990417</t>
  </si>
  <si>
    <t>" ve třídě 5 - 14% "     VYKOP1*0,14</t>
  </si>
  <si>
    <t>132554206</t>
  </si>
  <si>
    <t>Hloubení zapažených rýh š do 2000 mm v hornině třídy těžitelnosti III skupiny 6 objem do 5000 m3</t>
  </si>
  <si>
    <t>-663313584</t>
  </si>
  <si>
    <t>" ve třídě 6 - 2% "     VYKOP1*0,02</t>
  </si>
  <si>
    <t>151201102</t>
  </si>
  <si>
    <t>Zřízení zátažného pažení a rozepření stěn rýh hl přes 2 do 4 m</t>
  </si>
  <si>
    <t>-439684923</t>
  </si>
  <si>
    <t>" ŠD14-ŠD15 "</t>
  </si>
  <si>
    <t>2*(3,35+2,91)/2*(160,5-121,0-2,5/2-2,1/2)</t>
  </si>
  <si>
    <t>2*(2,91+2,82)/2*(165,5-160,5-2,1/2-2,5/2)</t>
  </si>
  <si>
    <t>2*(2,82+2,63)/2*(210,73-165,5-2,5/2)</t>
  </si>
  <si>
    <t>2*(2,63+2,72)/2*(215,5-210,73-2,5/2)</t>
  </si>
  <si>
    <t>2*(2,72+2,84)/2*(235,68-215,5-2,5/2)</t>
  </si>
  <si>
    <t>2*(2,84+2,79)/2*(237,81-235,68)</t>
  </si>
  <si>
    <t>2*(3,07+3,07)/2*7,0</t>
  </si>
  <si>
    <t>2*(2,79+2,86)/2*(251,59-237,81-7,0)</t>
  </si>
  <si>
    <t>2*(2,86+2,31)/2*(264,5-251,59-2,5/2)</t>
  </si>
  <si>
    <t>2*(2,90+2,81)/2*(8,0-2,1/2-2,5/2)</t>
  </si>
  <si>
    <t>2*(2,81+2,55)/2*(44,11-8,0-2,5/2)</t>
  </si>
  <si>
    <t>2*(2,55+2,57)/2*(55,0-44,11-2,5/2)</t>
  </si>
  <si>
    <t>2*(2,57+2,95)/2*(105,0-55,0-2,5/2*2)</t>
  </si>
  <si>
    <t>2*(2,95+3,05)/2*(126,51-105,0-2,5/2)</t>
  </si>
  <si>
    <t>2*(3,05+2,9)/2*(148,16-126,51)</t>
  </si>
  <si>
    <t>2*(2,9+2,65)/2*(158,0-148,16-2,5/2)</t>
  </si>
  <si>
    <t>" šachta ŠD15 "     3,22*2,0*2,0-3,22*(1,36+1,2)</t>
  </si>
  <si>
    <t>4*2,5*(3,79+3,28+3,17+2,76+3,26)</t>
  </si>
  <si>
    <t>-1,36*3,79</t>
  </si>
  <si>
    <t>-1,2*(3,28*2+3,17*2+2,76)</t>
  </si>
  <si>
    <t>4*2,5*(3,03+3,41+3,11+3,61+4,23)</t>
  </si>
  <si>
    <t>-1,2*(3,26*2+3,03*2+3,41*2+3,11)</t>
  </si>
  <si>
    <t>-1,2*(3,616*2+4,23)</t>
  </si>
  <si>
    <t>" odpočet pažení nad 4m "     -PAZP8</t>
  </si>
  <si>
    <t>151201112</t>
  </si>
  <si>
    <t>Odstranění zátažného pažení a rozepření stěn rýh hl přes 2 do 4 m</t>
  </si>
  <si>
    <t>-1339401747</t>
  </si>
  <si>
    <t>151201103</t>
  </si>
  <si>
    <t>Zřízení zátažného pažení a rozepření stěn rýh hl přes 4 do 8 m</t>
  </si>
  <si>
    <t>1237633830</t>
  </si>
  <si>
    <t>" šachty prefa hl. nad 4m "</t>
  </si>
  <si>
    <t>4*2,5*4,23</t>
  </si>
  <si>
    <t>-1,2*4,23</t>
  </si>
  <si>
    <t>151201113</t>
  </si>
  <si>
    <t>Odstranění zátažného pažení a rozepření stěn rýh hl přes 4 do 8 m</t>
  </si>
  <si>
    <t>2028885079</t>
  </si>
  <si>
    <t>-523476528</t>
  </si>
  <si>
    <t>" ŠD10-ŠD14 "</t>
  </si>
  <si>
    <t>2*(3,81+3,35)/2*(121,0-85,0-2,5/2*2)</t>
  </si>
  <si>
    <t>4*2,5*3,79</t>
  </si>
  <si>
    <t>321648290</t>
  </si>
  <si>
    <t>-207782163</t>
  </si>
  <si>
    <t>2*(4,69+4,32)/2*(42,0-2,5/2)</t>
  </si>
  <si>
    <t>2*(4,32+3,81)/2*(85,0-42,0-2,5/2*2)</t>
  </si>
  <si>
    <t>4*2,5*(4,76+4,25+3,79)</t>
  </si>
  <si>
    <t>-1,36*(4,76*2+4,25*2+3,79)</t>
  </si>
  <si>
    <t>" odpočet pažení do 4m "    -PAZZ4</t>
  </si>
  <si>
    <t>-437765679</t>
  </si>
  <si>
    <t>111301111.1</t>
  </si>
  <si>
    <t>Sejmutí drnu tl do 100 mm s přemístěním do 50 m nebo naložením na dopravní prostředek pro odvoz na skládku</t>
  </si>
  <si>
    <t>-1302499167</t>
  </si>
  <si>
    <t>" MJk-1 - MJk4 "     1,5*1,5*4</t>
  </si>
  <si>
    <t>121151103</t>
  </si>
  <si>
    <t>Sejmutí ornice plochy do 100 m2 tl vrstvy do 200 mm strojně</t>
  </si>
  <si>
    <t>597602706</t>
  </si>
  <si>
    <t>171251201.1</t>
  </si>
  <si>
    <t>Odvoz ornice, uložení ornice na meziskládku zhotovitele vč. poplatku, naložení, dovoz z meziskládky pro zpětné použití</t>
  </si>
  <si>
    <t>771685162</t>
  </si>
  <si>
    <t>" odvoz na mezideponii, uskladnění, zpětný dovoz "     ORNICEm2*0,2</t>
  </si>
  <si>
    <t>133112821</t>
  </si>
  <si>
    <t>Hloubení zapažených šachet v hornině třídy těžitelnosti I skupiny 1 a 2 plocha výkopu do 4 m2 ručně</t>
  </si>
  <si>
    <t>2033750319</t>
  </si>
  <si>
    <t>" MJk-1 - MJk4 "     1,0*1,5*1,5*4</t>
  </si>
  <si>
    <t>" odpočet "</t>
  </si>
  <si>
    <t>" stáv. konstrukce "     -PI*(1,04/2)^2*1,0*4</t>
  </si>
  <si>
    <t>" trávník "     -(0,1+0,2)*ORNICEm2</t>
  </si>
  <si>
    <t>" třída těžitelnost 2 - 2% "     VYKOP2*0,02</t>
  </si>
  <si>
    <t>133212821</t>
  </si>
  <si>
    <t>Hloubení zapažených šachet v hornině třídy těžitelnosti I skupiny 3 plocha výkopu do 4 m2 ručně</t>
  </si>
  <si>
    <t>1688965861</t>
  </si>
  <si>
    <t>" ve třídě 3 - 42% "     VYKOP2*0,42</t>
  </si>
  <si>
    <t>133312821</t>
  </si>
  <si>
    <t>Hloubení zapažených šachet v hornině třídy těžitelnosti II skupiny 4 plocha výkopu do 4 m2 ručně</t>
  </si>
  <si>
    <t>-971820139</t>
  </si>
  <si>
    <t>" ve třídě 4 - 40% "     VYKOP2*0,4</t>
  </si>
  <si>
    <t>133412821</t>
  </si>
  <si>
    <t>Hloubení zapažených šachet v hornině třídy těžitelnosti II skupiny 5 plocha výkopu do 4 m2 ručně</t>
  </si>
  <si>
    <t>-287796967</t>
  </si>
  <si>
    <t>" ve třídě 5 - 14% "     VYKOP2*0,14</t>
  </si>
  <si>
    <t>927795670</t>
  </si>
  <si>
    <t>" ve třídě 6 - 2% "     VYKOP2*0,02</t>
  </si>
  <si>
    <t>151101201</t>
  </si>
  <si>
    <t>Zřízení příložného pažení stěn výkopu hl do 4 m</t>
  </si>
  <si>
    <t>-84351569</t>
  </si>
  <si>
    <t>" MJk1-MJk4 "     1,5*1,5*4*4</t>
  </si>
  <si>
    <t>151101211</t>
  </si>
  <si>
    <t>Odstranění příložného pažení stěn hl do 4 m</t>
  </si>
  <si>
    <t>968484050</t>
  </si>
  <si>
    <t>151101301</t>
  </si>
  <si>
    <t>Zřízení rozepření stěn při pažení příložném hl do 4 m</t>
  </si>
  <si>
    <t>-2057254293</t>
  </si>
  <si>
    <t>" šachty MJk1-4 "     VYKOP21</t>
  </si>
  <si>
    <t>151101311</t>
  </si>
  <si>
    <t>Odstranění rozepření stěn při pažení příložném hl do 4 m</t>
  </si>
  <si>
    <t>1137429226</t>
  </si>
  <si>
    <t>162751117</t>
  </si>
  <si>
    <t>Vodorovné přemístění přes 9 000 do 10000 m výkopku/sypaniny z horniny třídy těžitelnosti I skupiny 1 až 3</t>
  </si>
  <si>
    <t>1473960641</t>
  </si>
  <si>
    <t>" vytěžená zemina celkem "</t>
  </si>
  <si>
    <t>VYKOP1+VYKOPR+VYKOP2</t>
  </si>
  <si>
    <t>" vytěžená zemina na skládku tř. 2-3 - 2%+42% "</t>
  </si>
  <si>
    <t>ODVOZ1*0,44</t>
  </si>
  <si>
    <t>162751119</t>
  </si>
  <si>
    <t>Příplatek k vodorovnému přemístění výkopku/sypaniny z horniny třídy těžitelnosti I skupiny 1 až 3 ZKD 1000 m přes 10000 m</t>
  </si>
  <si>
    <t>-2009499729</t>
  </si>
  <si>
    <t>" vytěžená zemina na skládku tř. 2-3 - 44% - 14km "</t>
  </si>
  <si>
    <t>ODVOZ1*0,44*(14-10)</t>
  </si>
  <si>
    <t>162751137</t>
  </si>
  <si>
    <t>Vodorovné přemístění přes 9 000 do 10000 m výkopku/sypaniny z horniny třídy těžitelnosti II skupiny 4 a 5</t>
  </si>
  <si>
    <t>1975820908</t>
  </si>
  <si>
    <t>" tř.4+5 - 40%+14% "     ODVOZ1*(0,4+0,14)</t>
  </si>
  <si>
    <t>162751139</t>
  </si>
  <si>
    <t>Příplatek k vodorovnému přemístění výkopku/sypaniny z horniny třídy těžitelnosti II skupiny 4 a 5 ZKD 1000 m přes 10000 m</t>
  </si>
  <si>
    <t>-1459178063</t>
  </si>
  <si>
    <t>" tř.4+tř.5 - 54% - 14 km "     ODVOZ1*0,54*(14-10)</t>
  </si>
  <si>
    <t>162751157</t>
  </si>
  <si>
    <t>Vodorovné přemístění přes 9 000 do 10000 m výkopku/sypaniny z horniny třídy těžitelnosti III skupiny 6 a 7</t>
  </si>
  <si>
    <t>1630879904</t>
  </si>
  <si>
    <t>" tř.6 - 2% "     ODVOZ1*0,02</t>
  </si>
  <si>
    <t>162751159</t>
  </si>
  <si>
    <t>Příplatek k vodorovnému přemístění výkopku/sypaniny z horniny třídy těžitelnosti III skupiny 6 a 7 ZKD 1000 m přes 10000 m</t>
  </si>
  <si>
    <t>1706498932</t>
  </si>
  <si>
    <t>" tř.6 - 2% - 14 km "     ODVOZ1*0,02*(14-10)</t>
  </si>
  <si>
    <t>682162670</t>
  </si>
  <si>
    <t>ODVOZ1*1,8</t>
  </si>
  <si>
    <t>174101101</t>
  </si>
  <si>
    <t>Zásyp jam, šachet rýh nebo kolem objektů sypaninou se zhutněním</t>
  </si>
  <si>
    <t>-724259056</t>
  </si>
  <si>
    <t>" prostor k zásypu rýha "     VYKOP11</t>
  </si>
  <si>
    <t>" prostor k zásypu MJk1-4 "     VYKOP21</t>
  </si>
  <si>
    <t>" odpočet vestavěných konstrukcí "</t>
  </si>
  <si>
    <t>" kanalizace DN300 "     -1,2*DN300*(0,1*2+0,08+0,07*2+0,3*2)</t>
  </si>
  <si>
    <t>" kanalizace DN300 "     -1,36*DN400*(0,1*2+0,08+0,08*2+0,4+0,3)</t>
  </si>
  <si>
    <t>" šachty "</t>
  </si>
  <si>
    <t>" prefa "</t>
  </si>
  <si>
    <t>-0,1*2*2,5*2,5*12</t>
  </si>
  <si>
    <t>-PI*(1,3/2)^2*0,8*12</t>
  </si>
  <si>
    <t>-PI*(1,24/2)^2*(0,25*4+0,5*4+1,0*12)</t>
  </si>
  <si>
    <t>-PI*(1,04/2)^2*0,58*12</t>
  </si>
  <si>
    <t>-PI*(0,84/2)^2*(0,04*4+0,06*3+0,08+0,1*7+0,12*12+0,08-0,2*12)</t>
  </si>
  <si>
    <t xml:space="preserve">" ŠD15 "    </t>
  </si>
  <si>
    <t>-2,0*2,0*(1,95+0,2-0,25)</t>
  </si>
  <si>
    <t>-1,5*1,5*0,25</t>
  </si>
  <si>
    <t>-PI*(1,24/2)^2*0,25</t>
  </si>
  <si>
    <t>-PI*(1,04/2)^2*(0,58-0,03)</t>
  </si>
  <si>
    <t>" odpočet povrchů "</t>
  </si>
  <si>
    <t>" provizorní kryt - vozovky "     -0,2*RECYKL200</t>
  </si>
  <si>
    <t>" zapravený povrch do původního stavu "</t>
  </si>
  <si>
    <t>" štěrková cesta "      -STERK2puv*0,2</t>
  </si>
  <si>
    <t>" asfalt. vozovka 4 "      -ASFALT4puv*0,3</t>
  </si>
  <si>
    <t>" ornice nad MJk1-4 "     -0,2*ORNICE</t>
  </si>
  <si>
    <t>167151111</t>
  </si>
  <si>
    <t>Nakládání výkopku z hornin třídy těžitelnosti I skupiny 1 až 3 přes 100 m3</t>
  </si>
  <si>
    <t>573477463</t>
  </si>
  <si>
    <t>" přesun hmot "     ZASYP</t>
  </si>
  <si>
    <t>162251102</t>
  </si>
  <si>
    <t>Vodorovné přemístění přes 20 do 50 m výkopku/sypaniny z horniny třídy těžitelnosti I skupiny 1 až 3</t>
  </si>
  <si>
    <t>858441893</t>
  </si>
  <si>
    <t>175151101</t>
  </si>
  <si>
    <t>Obsypání potrubí strojně sypaninou bez prohození, uloženou do 3 m</t>
  </si>
  <si>
    <t>-252382110</t>
  </si>
  <si>
    <t>" kanalizace DN300 "     DN300*(0,508+2*0,1*(0,3+0,07*2+0,3+0,08-0,19))</t>
  </si>
  <si>
    <t>" kanalizace DN400 "     DN400*(0,637+2*0,1*(0,3+0,08*2+0,4+0,08-0,22))</t>
  </si>
  <si>
    <t>58331201.1</t>
  </si>
  <si>
    <t>zhutněný zásyp náhradním zásypovým materiálem (plná frakce)</t>
  </si>
  <si>
    <t>-1625871169</t>
  </si>
  <si>
    <t>" zásyp celkem "     (ZASYP+OBSYP)*2</t>
  </si>
  <si>
    <t>447912219</t>
  </si>
  <si>
    <t>" přesun hmot "     OBSYP</t>
  </si>
  <si>
    <t>329241471</t>
  </si>
  <si>
    <t>181351003</t>
  </si>
  <si>
    <t>Rozprostření ornice tl vrstvy do 200 mm pl do 100 m2 v rovině nebo ve svahu do 1:5 strojně</t>
  </si>
  <si>
    <t>-1794203953</t>
  </si>
  <si>
    <t>" zpětné rozprostření MJk1-4  "    ORNICEm2</t>
  </si>
  <si>
    <t>181111111</t>
  </si>
  <si>
    <t>Plošná úprava terénu do 500 m2 zemina skupiny 1 až 4 nerovnosti přes 50 do 100 mm v rovinně a svahu do 1:5</t>
  </si>
  <si>
    <t>-382175416</t>
  </si>
  <si>
    <t>" plocha trávník = nad rýhou + sanace trávníku okolo rýhy  "     ORNICE*2</t>
  </si>
  <si>
    <t>181411131.1</t>
  </si>
  <si>
    <t>Založení parkového trávníku výsevem plochy v rovině a ve svahu vč. předseťové přípravy zálivky hnojení odplevelení ošetřování</t>
  </si>
  <si>
    <t>-1088623780</t>
  </si>
  <si>
    <t>Vodorovné konstrukce</t>
  </si>
  <si>
    <t>451573111</t>
  </si>
  <si>
    <t>Lože pod potrubí otevřený výkop ze štěrkopísku</t>
  </si>
  <si>
    <t>-1357068301</t>
  </si>
  <si>
    <t xml:space="preserve">" ŽB potrubí "     </t>
  </si>
  <si>
    <t>0,1*1,2*DN300</t>
  </si>
  <si>
    <t>0,1*1,36*DN400</t>
  </si>
  <si>
    <t>" šachty ŠD12-ŠD24 (mimi ŠD15) "     0,1*2,5*2,5*12</t>
  </si>
  <si>
    <t>" šachta ŠD15 "     0,1*2,0*2,0</t>
  </si>
  <si>
    <t>167151101</t>
  </si>
  <si>
    <t>Nakládání výkopku z hornin třídy těžitelnosti I skupiny 1 až 3 do 100 m3</t>
  </si>
  <si>
    <t>-1549179711</t>
  </si>
  <si>
    <t>" přesun hmot "     LOZE1</t>
  </si>
  <si>
    <t>162351103</t>
  </si>
  <si>
    <t>Vodorovné přemístění přes 50 do 500 m výkopku/sypaniny z horniny třídy těžitelnosti I skupiny 1 až 3</t>
  </si>
  <si>
    <t>-1767749032</t>
  </si>
  <si>
    <t>452111111</t>
  </si>
  <si>
    <t>Osazení betonových pražců otevřený výkop pl do 25000 mm2</t>
  </si>
  <si>
    <t>-1120569387</t>
  </si>
  <si>
    <t>" 2 kusy na 1 kus trouby "</t>
  </si>
  <si>
    <t>(DN300/2,5+0,2)*2</t>
  </si>
  <si>
    <t>(DN400/2,5)*2</t>
  </si>
  <si>
    <t>59223603.1</t>
  </si>
  <si>
    <t>podkladek pod trouby ŽB DN 300-400</t>
  </si>
  <si>
    <t>1740503911</t>
  </si>
  <si>
    <t>392*1,01 'Přepočtené koeficientem množství</t>
  </si>
  <si>
    <t>452112112</t>
  </si>
  <si>
    <t>Osazení betonových prstenců nebo rámů v do 100 mm</t>
  </si>
  <si>
    <t>-359266529</t>
  </si>
  <si>
    <t>" ŠD12-ŠD24, mimo ŠD15 "      4+3+1+7</t>
  </si>
  <si>
    <t>" ŠD15 "      1</t>
  </si>
  <si>
    <t>59224184</t>
  </si>
  <si>
    <t>prstenec šachtový vyrovnávací betonový 625x120x40mm</t>
  </si>
  <si>
    <t>-936956422</t>
  </si>
  <si>
    <t>59224185</t>
  </si>
  <si>
    <t>prstenec šachtový vyrovnávací betonový 625x120x60mm</t>
  </si>
  <si>
    <t>1191448366</t>
  </si>
  <si>
    <t>59224176</t>
  </si>
  <si>
    <t>prstenec šachtový vyrovnávací betonový 625x120x80mm</t>
  </si>
  <si>
    <t>-290882477</t>
  </si>
  <si>
    <t>59224187</t>
  </si>
  <si>
    <t>prstenec šachtový vyrovnávací betonový 625x120x100mm</t>
  </si>
  <si>
    <t>2018468730</t>
  </si>
  <si>
    <t>452386111</t>
  </si>
  <si>
    <t>Vyrovnávací prstence z betonu prostého tř. C 25/30 v do 100 mm</t>
  </si>
  <si>
    <t>1462753295</t>
  </si>
  <si>
    <t>" ŠD12-ŠD24, mimo ŠD15 "      7</t>
  </si>
  <si>
    <t>452311131</t>
  </si>
  <si>
    <t>Podkladní desky z betonu prostého tř. C 12/15 otevřený výkop</t>
  </si>
  <si>
    <t>2030831692</t>
  </si>
  <si>
    <t>LOZE2</t>
  </si>
  <si>
    <t>452312131</t>
  </si>
  <si>
    <t>Sedlové lože z betonu prostého tř. C 12/15 otevřený výkop</t>
  </si>
  <si>
    <t>-1839383517</t>
  </si>
  <si>
    <t>DN300*(0,16+2*0,1*0,19)</t>
  </si>
  <si>
    <t>DN400*(0,207+2*0,1*0,22)</t>
  </si>
  <si>
    <t>SEDLO</t>
  </si>
  <si>
    <t>Provizorní zapravení povrchů</t>
  </si>
  <si>
    <t>564950418.1</t>
  </si>
  <si>
    <t>Provizorní kryt z asfaltového recyklátu tl 200 mm</t>
  </si>
  <si>
    <t>-208564303</t>
  </si>
  <si>
    <t>" vozovka asfalt "     ASFALT1+ASFALT3+ASFALT4prov</t>
  </si>
  <si>
    <t>" komunikace štěrková "     STERK2prov</t>
  </si>
  <si>
    <t>-793914852</t>
  </si>
  <si>
    <t xml:space="preserve">" přesun hmot "    </t>
  </si>
  <si>
    <t>" provizorní zapravení komunikace "    RECYKL200*0,2</t>
  </si>
  <si>
    <t>1673166547</t>
  </si>
  <si>
    <t>Zapravení povrchu komunikací</t>
  </si>
  <si>
    <t>566901233.1</t>
  </si>
  <si>
    <t>Vyspravení povrchu ŠD po překopech inženýrských sítí plochy přes 15 m2 štěrkodrtí tl. 200 mm</t>
  </si>
  <si>
    <t>992185617</t>
  </si>
  <si>
    <t>" zapravení na hotovo "</t>
  </si>
  <si>
    <t>" štěrková cesta "     STERK2puv</t>
  </si>
  <si>
    <t>566901141</t>
  </si>
  <si>
    <t>Vyspravení podkladu po překopech inženýrských sítí plochy do 15 m2 kamenivem hrubým drceným tl. 100 mm</t>
  </si>
  <si>
    <t>1678490727</t>
  </si>
  <si>
    <t>" asf. vozovka 4 "     ASFALT4puv</t>
  </si>
  <si>
    <t>-451967612</t>
  </si>
  <si>
    <t>" štěrková cesta "     STERK2puv*0,2</t>
  </si>
  <si>
    <t>" asf. vozovka 4 "     ASFALT4puv*0,1</t>
  </si>
  <si>
    <t>-165669699</t>
  </si>
  <si>
    <t>573111112</t>
  </si>
  <si>
    <t>Postřik živičný infiltrační s posypem z asfaltu množství 1 kg/m2</t>
  </si>
  <si>
    <t>-99957847</t>
  </si>
  <si>
    <t>566901161</t>
  </si>
  <si>
    <t>Vyspravení podkladu po překopech inženýrských sítí plochy do 15 m2 obalovaným kamenivem ACP (OK) tl. 100 mm</t>
  </si>
  <si>
    <t>-1602507637</t>
  </si>
  <si>
    <t>573211111</t>
  </si>
  <si>
    <t>Postřik živičný spojovací z asfaltu v množství 0,60 kg/m2</t>
  </si>
  <si>
    <t>-1344251566</t>
  </si>
  <si>
    <t>572340111</t>
  </si>
  <si>
    <t>Vyspravení krytu komunikací po překopech pl do 15 m2 asfaltovým betonem ACO (AB) tl přes 30 do 50 mm</t>
  </si>
  <si>
    <t>-433230916</t>
  </si>
  <si>
    <t>919732211</t>
  </si>
  <si>
    <t>Styčná spára napojení nového živičného povrchu na stávající za tepla š 15 mm hl 25 mm s prořezáním</t>
  </si>
  <si>
    <t>-1381340713</t>
  </si>
  <si>
    <t>" asf. vozovka 4 "     REZasf4puv</t>
  </si>
  <si>
    <t>Trubní vedení</t>
  </si>
  <si>
    <t>822372112</t>
  </si>
  <si>
    <t>Montáž potrubí z trub TZH s integrovaným pryžovým těsněním otevřený výkop sklon do 20 % DN 300</t>
  </si>
  <si>
    <t>-801848596</t>
  </si>
  <si>
    <t>" délka kanalizace "</t>
  </si>
  <si>
    <t>" ŠD15-ŠD18 "     264,5-160,5</t>
  </si>
  <si>
    <t>" ŠD15-ŠD22 "     158,0</t>
  </si>
  <si>
    <t>" ŠD15-ŠD24 "     84,0</t>
  </si>
  <si>
    <t>" délka stoky "</t>
  </si>
  <si>
    <t>" ŠD15-ŠD18 "     264,5-160,5-2,0/2-1,3*2-1,3/2</t>
  </si>
  <si>
    <t>" ŠD15-ŠD22 "     158,0-2,0/2-1,3*3-1,3/2</t>
  </si>
  <si>
    <t>" ŠD15-ŠD24 "     84,0-2,0/2-1,3*1-1,3/2</t>
  </si>
  <si>
    <t>" délka potrubí "</t>
  </si>
  <si>
    <t>" ŠD15-ŠD18 "     264,5-160,5-1,0/2-1,0*2-1,0/2</t>
  </si>
  <si>
    <t>" ŠD15-ŠD22 "     158,0-1,0/2-1,0*3-1,0/2</t>
  </si>
  <si>
    <t>" ŠD15-ŠD24 "     84,0-1,0/2-1,0*1-1,0/2</t>
  </si>
  <si>
    <t>59222020</t>
  </si>
  <si>
    <t>trouba ŽB hrdlová DN 300</t>
  </si>
  <si>
    <t>-437016730</t>
  </si>
  <si>
    <t>337*1,01 'Přepočtené koeficientem množství</t>
  </si>
  <si>
    <t>822392112</t>
  </si>
  <si>
    <t>Montáž potrubí z trub TZH s integrovaným pryžovým těsněním otevřený výkop sklon do 20 % DN 400</t>
  </si>
  <si>
    <t>1718388302</t>
  </si>
  <si>
    <t>" ŠD10-ŠD15 "     160,5</t>
  </si>
  <si>
    <t>" ŠD10-ŠD15 "     160,5-1,3/2-1,3*2-2,0/2</t>
  </si>
  <si>
    <t>" ŠD10-ŠD15 "     160,5-1,0/2-1,0*2-1,0/2</t>
  </si>
  <si>
    <t>59222022</t>
  </si>
  <si>
    <t>trouba ŽB hrdlová DN 400</t>
  </si>
  <si>
    <t>1777272453</t>
  </si>
  <si>
    <t>157,5*1,01 'Přepočtené koeficientem množství</t>
  </si>
  <si>
    <t>837314111.1</t>
  </si>
  <si>
    <t>Odbočka pro přípojky napojovací kus kamenina DN150 dl.0,3m s hrdlem, navrtávka do ŽB potrubí, vsazení, těsnění M+D</t>
  </si>
  <si>
    <t>-1940716840</t>
  </si>
  <si>
    <t>" stoka I - ŠD15-ŠD18 "     23+11</t>
  </si>
  <si>
    <t>" stoka II -  ŠD15-ŠD22 "     17+8</t>
  </si>
  <si>
    <t>" stoka III -  ŠD15-ŠD24 "     8+2</t>
  </si>
  <si>
    <t>837314121.1</t>
  </si>
  <si>
    <t>Odbočka pro přípojky napojovací kus kamenina DN200 dl.0,3m s hrdlem, navrtávka do ŽB potrubí, vsazení, těsnění M+D</t>
  </si>
  <si>
    <t>-773102950</t>
  </si>
  <si>
    <t>" stoka II, ŠD15-ŠD22 "     1</t>
  </si>
  <si>
    <t>837312221</t>
  </si>
  <si>
    <t>Montáž kameninových tvarovek jednoosých s integrovaným těsněním otevřený výkop DN 150</t>
  </si>
  <si>
    <t>-1213501321</t>
  </si>
  <si>
    <t>" stoka II -  ŠD15-ŠD22 "     16+8</t>
  </si>
  <si>
    <t>59711852</t>
  </si>
  <si>
    <t>ucpávka kameninová glazovaná DN 150 spojovací systém F</t>
  </si>
  <si>
    <t>1474621660</t>
  </si>
  <si>
    <t>68*1,015 'Přepočtené koeficientem množství</t>
  </si>
  <si>
    <t>837352221</t>
  </si>
  <si>
    <t>Montáž kameninových tvarovek jednoosých s integrovaným těsněním otevřený výkop DN 200</t>
  </si>
  <si>
    <t>-603567668</t>
  </si>
  <si>
    <t>59711854</t>
  </si>
  <si>
    <t>ucpávka kameninová glazovaná DN 200 spojovací systém C, tř.160</t>
  </si>
  <si>
    <t>-1716305194</t>
  </si>
  <si>
    <t>894201131</t>
  </si>
  <si>
    <t>Dno šachet tl nad 200 mm z prostého betonu bez zvýšených nároků na prostředí tř. C 30/37</t>
  </si>
  <si>
    <t>1073091542</t>
  </si>
  <si>
    <t>" ŠD15 "   0,25*2,0*2,0*1,035</t>
  </si>
  <si>
    <t>894302171</t>
  </si>
  <si>
    <t>Stěny šachet tl nad 200 mm ze ŽB bez zvýšených nároků na prostředí tř. C 30/37</t>
  </si>
  <si>
    <t>1046456508</t>
  </si>
  <si>
    <t>" ŠD15 "   1,45*(2,0*2,0-1,0*1,0)*1,035</t>
  </si>
  <si>
    <t>894502101</t>
  </si>
  <si>
    <t>Bednění stěn šachet pravoúhlých nebo vícehranných jednostranné</t>
  </si>
  <si>
    <t>-1267163166</t>
  </si>
  <si>
    <t>" ŠD15 "   1,45*1,0*4</t>
  </si>
  <si>
    <t>894608211</t>
  </si>
  <si>
    <t>Výztuž šachet ze svařovaných sítí typu Kari</t>
  </si>
  <si>
    <t>466328791</t>
  </si>
  <si>
    <t xml:space="preserve">" ŠD15 "   </t>
  </si>
  <si>
    <t>" dno "   (1,9*1,9+1,1*1,1)*0,00444</t>
  </si>
  <si>
    <t>"stěny "     4*(1,9*1,4+1,45*1,1)*0,00444</t>
  </si>
  <si>
    <t>899501221</t>
  </si>
  <si>
    <t>Stupadla do šachet ocelová s PE povlakem vidlicová pro přímé zabudování do hmoždinek</t>
  </si>
  <si>
    <t>-647183061</t>
  </si>
  <si>
    <t>" ŠD15 "     4</t>
  </si>
  <si>
    <t>894302269.1</t>
  </si>
  <si>
    <t>Strop šachet 1500/1500/250 otvor 1000mm staveništ. prefabrikát ze ŽB  tř. C 30/37 XA1 XC4 XF1</t>
  </si>
  <si>
    <t>-1976964401</t>
  </si>
  <si>
    <t>" ŠD15 "     1</t>
  </si>
  <si>
    <t>894204161.1</t>
  </si>
  <si>
    <t>Žlaby šachet z betonu prostého tř. C 30/37 vč. úpravy povrchu</t>
  </si>
  <si>
    <t>-1639165824</t>
  </si>
  <si>
    <t>" ŠD15 "     0,6*1,0*1,0</t>
  </si>
  <si>
    <t>894502301</t>
  </si>
  <si>
    <t>Bednění stěn šachet kruhových jednostranné</t>
  </si>
  <si>
    <t>-1594728118</t>
  </si>
  <si>
    <t>" ŠD15 "     1,0*PI*0,4/2</t>
  </si>
  <si>
    <t>899910202</t>
  </si>
  <si>
    <t>Výplň potrubí spádem cementopopílkovou suspenzí délky potrubí přes 50 do 100 m</t>
  </si>
  <si>
    <t>1364374673</t>
  </si>
  <si>
    <t>" stávající potrubí a šachty "</t>
  </si>
  <si>
    <t>" DN 200 "     76,4*0,0314</t>
  </si>
  <si>
    <t>" DN 300 "     173,6*0,0707</t>
  </si>
  <si>
    <t>" šachty ŠDs1-4 "     0,6+0,7+1,1+1,3</t>
  </si>
  <si>
    <t>953334118</t>
  </si>
  <si>
    <t>Bobtnavý pásek do pracovních spar betonových kcí bentonitový 20 x 15 mm</t>
  </si>
  <si>
    <t>1443090514</t>
  </si>
  <si>
    <t>" ŠD15 "</t>
  </si>
  <si>
    <t>" potrubí "     (PI*0,44+0,2)</t>
  </si>
  <si>
    <t>" potrubí "     (PI*0,33+0,2)</t>
  </si>
  <si>
    <t>" strop/stěna "     1,3*4+0,3</t>
  </si>
  <si>
    <t>953334312</t>
  </si>
  <si>
    <t>Kombinovaný těsnící PVC pás s bobtnavým profilem do pracovních spar betonových kcí š 125 mm</t>
  </si>
  <si>
    <t>-1548606879</t>
  </si>
  <si>
    <t xml:space="preserve">" dno/stěna šachty "   </t>
  </si>
  <si>
    <t>" ŠD15 "     1,3*4</t>
  </si>
  <si>
    <t>894413110.1</t>
  </si>
  <si>
    <t>Příplatek pro osazení první skruže - vnější přibetonování skruže beton C30/37 a výplň zámku skruží tmelem průměr 60/70 mm</t>
  </si>
  <si>
    <t>1603711550</t>
  </si>
  <si>
    <t>894410211</t>
  </si>
  <si>
    <t>Osazení betonových dílců pro kanalizační šachty DN 1000 skruž rovná výšky 250 mm</t>
  </si>
  <si>
    <t>-1470993325</t>
  </si>
  <si>
    <t>" ŠD12-ŠD24, mimo ŠD15 "      4</t>
  </si>
  <si>
    <t>59224160</t>
  </si>
  <si>
    <t>skruž kanalizační s ocelovými stupadly PE 100x25x12cm</t>
  </si>
  <si>
    <t>2120158989</t>
  </si>
  <si>
    <t>59224348</t>
  </si>
  <si>
    <t>těsnění elastomerové pro spojení šachetních dílů DN 1000</t>
  </si>
  <si>
    <t>1301876072</t>
  </si>
  <si>
    <t>115</t>
  </si>
  <si>
    <t>894410212</t>
  </si>
  <si>
    <t>Osazení betonových dílců pro kanalizační šachty DN 1000 skruž rovná výšky 500 mm</t>
  </si>
  <si>
    <t>-1928031157</t>
  </si>
  <si>
    <t>59224161</t>
  </si>
  <si>
    <t>skruž kanalizační s ocelovými stupadly PE 100x50x12cm</t>
  </si>
  <si>
    <t>1334515411</t>
  </si>
  <si>
    <t>117</t>
  </si>
  <si>
    <t>-546454794</t>
  </si>
  <si>
    <t>894410213</t>
  </si>
  <si>
    <t>Osazení betonových dílců pro kanalizační šachty DN 1000 skruž rovná výšky 1000 mm</t>
  </si>
  <si>
    <t>1681220282</t>
  </si>
  <si>
    <t>" ŠD12-ŠD24, mimo ŠD15 "      12</t>
  </si>
  <si>
    <t>119</t>
  </si>
  <si>
    <t>59224162</t>
  </si>
  <si>
    <t>skruž kanalizační s ocelovými stupadly 100x100x12cm</t>
  </si>
  <si>
    <t>-402150465</t>
  </si>
  <si>
    <t>98580521</t>
  </si>
  <si>
    <t>121</t>
  </si>
  <si>
    <t>894412411</t>
  </si>
  <si>
    <t>Osazení betonových nebo železobetonových dílců pro šachty skruží přechodových</t>
  </si>
  <si>
    <t>-1635393818</t>
  </si>
  <si>
    <t>59224168</t>
  </si>
  <si>
    <t>skruž betonová přechodová 62,5/100x60x12cm, stupadla poplastovaná kapsová</t>
  </si>
  <si>
    <t>1427072593</t>
  </si>
  <si>
    <t>123</t>
  </si>
  <si>
    <t>1078966504</t>
  </si>
  <si>
    <t>894414111</t>
  </si>
  <si>
    <t>Osazení betonových nebo železobetonových dílců pro šachty skruží základových (dno)</t>
  </si>
  <si>
    <t>1480998234</t>
  </si>
  <si>
    <t>125</t>
  </si>
  <si>
    <t>59224353</t>
  </si>
  <si>
    <t>dno betonové šachty kanalizační jednolité 100x68x30cm</t>
  </si>
  <si>
    <t>-890260615</t>
  </si>
  <si>
    <t>59224354</t>
  </si>
  <si>
    <t>dno betonové šachty kanalizační jednolité 100x78x40cm</t>
  </si>
  <si>
    <t>-301610628</t>
  </si>
  <si>
    <t>899104112</t>
  </si>
  <si>
    <t>Osazení poklopů litinových nebo ocelových včetně rámů pro třídu zatížení D400, E600</t>
  </si>
  <si>
    <t>1036510954</t>
  </si>
  <si>
    <t>" ŠD12-ŠD24 "      13</t>
  </si>
  <si>
    <t>55243443.1</t>
  </si>
  <si>
    <t>poklop na vstupní šachtu litinový D500  třídy D400kN typ BRNO</t>
  </si>
  <si>
    <t>45581039</t>
  </si>
  <si>
    <t>129</t>
  </si>
  <si>
    <t>837351923-1</t>
  </si>
  <si>
    <t>Prostup do stěny šachty pro potrubí kameninové DN400 - vybourání otvoru nasunutí potrubí zabetonování těsnění bobtnavý pásek zapravení vč. všech potřebných prací</t>
  </si>
  <si>
    <t>-2281379</t>
  </si>
  <si>
    <t>" prostup do stáv. šachet Š10  "     1</t>
  </si>
  <si>
    <t>810351811</t>
  </si>
  <si>
    <t>Bourání stávajícího potrubí z betonu DN do 200</t>
  </si>
  <si>
    <t>2137362189</t>
  </si>
  <si>
    <t>" stávající potrubí "     41,0</t>
  </si>
  <si>
    <t>131</t>
  </si>
  <si>
    <t>890411811</t>
  </si>
  <si>
    <t>Bourání šachet z prefabrikovaných skruží ručně obestavěného prostoru do 1,5 m3</t>
  </si>
  <si>
    <t>-760972495</t>
  </si>
  <si>
    <t>" šachty v MJk1-4 - přechod. skruže "     PI*(1,04/2)^2*0,6*4</t>
  </si>
  <si>
    <t>963051113</t>
  </si>
  <si>
    <t>Bourání ŽB stropů deskových tl přes 80 mm</t>
  </si>
  <si>
    <t>1901140466</t>
  </si>
  <si>
    <t>" šachty v MJk1-4 - konstrukční beton "     0,6*4</t>
  </si>
  <si>
    <t>133</t>
  </si>
  <si>
    <t>997013111</t>
  </si>
  <si>
    <t>Vnitrostaveništní doprava suti a vybouraných hmot pro budovy v do 6 m s použitím mechanizace</t>
  </si>
  <si>
    <t>-1381773693</t>
  </si>
  <si>
    <t>997013501</t>
  </si>
  <si>
    <t>Odvoz suti a vybouraných hmot na skládku nebo meziskládku do 1 km se složením</t>
  </si>
  <si>
    <t>-960056980</t>
  </si>
  <si>
    <t>135</t>
  </si>
  <si>
    <t>997013509</t>
  </si>
  <si>
    <t>Příplatek k odvozu suti a vybouraných hmot na skládku ZKD 1 km přes 1 km</t>
  </si>
  <si>
    <t>-1961920893</t>
  </si>
  <si>
    <t>17,097*13 'Přepočtené koeficientem množství</t>
  </si>
  <si>
    <t>997013601-1</t>
  </si>
  <si>
    <t>Poplatek za uložení na skládce (skládkovné) stavebního odpadu z vybourané kanalizace .</t>
  </si>
  <si>
    <t>-97420328</t>
  </si>
  <si>
    <t>Ostatní konstrukce a práce, bourání</t>
  </si>
  <si>
    <t>137</t>
  </si>
  <si>
    <t>899102211</t>
  </si>
  <si>
    <t>Demontáž poklopů litinových nebo ocelových včetně rámů hmotnosti přes 50 do 100 kg</t>
  </si>
  <si>
    <t>-1795607251</t>
  </si>
  <si>
    <t>" šachty v MJk1-4 "     4</t>
  </si>
  <si>
    <t>997013111.1</t>
  </si>
  <si>
    <t>Odvoz demontovaného vodárenského materiálu do skladu - 12 km</t>
  </si>
  <si>
    <t>-1607591467</t>
  </si>
  <si>
    <t>998</t>
  </si>
  <si>
    <t>Přesun hmot</t>
  </si>
  <si>
    <t>139</t>
  </si>
  <si>
    <t>998274101</t>
  </si>
  <si>
    <t>Přesun hmot pro trubní vedení z trub betonových otevřený výkop</t>
  </si>
  <si>
    <t>867392337</t>
  </si>
  <si>
    <t>Práce a dodávky M</t>
  </si>
  <si>
    <t>46-M</t>
  </si>
  <si>
    <t>Zemní práce při extr.mont.pracích</t>
  </si>
  <si>
    <t>460490013</t>
  </si>
  <si>
    <t>Výstražná fólie pro krytí kabelů šířky 34 cm</t>
  </si>
  <si>
    <t>708988732</t>
  </si>
  <si>
    <t xml:space="preserve">" křížení inž. sítí "    </t>
  </si>
  <si>
    <t>" potrubí voda, plyn "     POTRUBI1</t>
  </si>
  <si>
    <t>" kabely "    KABELm</t>
  </si>
  <si>
    <t>141</t>
  </si>
  <si>
    <t>460762111</t>
  </si>
  <si>
    <t>Křižovatka betonového kabelového žlabu s inženýrskými sítěmi bez zásypu</t>
  </si>
  <si>
    <t>-1161708203</t>
  </si>
  <si>
    <t>" kabel "     KABELkus</t>
  </si>
  <si>
    <t>ASFALT5</t>
  </si>
  <si>
    <t>9,5</t>
  </si>
  <si>
    <t>DREN150pr</t>
  </si>
  <si>
    <t>103,9</t>
  </si>
  <si>
    <t>CHODNIKzam</t>
  </si>
  <si>
    <t>12,5</t>
  </si>
  <si>
    <t>CHODprov2</t>
  </si>
  <si>
    <t>10,4</t>
  </si>
  <si>
    <t>KOSTKA</t>
  </si>
  <si>
    <t>23,373</t>
  </si>
  <si>
    <t>6,036</t>
  </si>
  <si>
    <t>LOZEpr</t>
  </si>
  <si>
    <t>6,58</t>
  </si>
  <si>
    <t>OBSYP11pr</t>
  </si>
  <si>
    <t>20,78</t>
  </si>
  <si>
    <t>OBSYP3</t>
  </si>
  <si>
    <t>8,076</t>
  </si>
  <si>
    <t>SO 310.2 - vsakovací rýhy</t>
  </si>
  <si>
    <t>OBSYPpr</t>
  </si>
  <si>
    <t>18,691</t>
  </si>
  <si>
    <t>OBSYPst</t>
  </si>
  <si>
    <t>6,115</t>
  </si>
  <si>
    <t>318,895</t>
  </si>
  <si>
    <t>PAZ2</t>
  </si>
  <si>
    <t>70,7</t>
  </si>
  <si>
    <t>8,7</t>
  </si>
  <si>
    <t>PP1503</t>
  </si>
  <si>
    <t>16,62</t>
  </si>
  <si>
    <t>VPRdno</t>
  </si>
  <si>
    <t>65,8</t>
  </si>
  <si>
    <t>VRT11</t>
  </si>
  <si>
    <t>16,555</t>
  </si>
  <si>
    <t>VRT12</t>
  </si>
  <si>
    <t>19,445</t>
  </si>
  <si>
    <t>VRTvsak</t>
  </si>
  <si>
    <t>VYKOP3</t>
  </si>
  <si>
    <t>290,245</t>
  </si>
  <si>
    <t>28,65</t>
  </si>
  <si>
    <t>ZAHOZpr</t>
  </si>
  <si>
    <t>0,6</t>
  </si>
  <si>
    <t>ZASYP3</t>
  </si>
  <si>
    <t>90,221</t>
  </si>
  <si>
    <t>ZASYPpr</t>
  </si>
  <si>
    <t>88,32</t>
  </si>
  <si>
    <t>ZASYPpr1</t>
  </si>
  <si>
    <t>81,72</t>
  </si>
  <si>
    <t>ZASYPpr2</t>
  </si>
  <si>
    <t>6,6</t>
  </si>
  <si>
    <t xml:space="preserve">    1.1 - Zemní práce - výkopy</t>
  </si>
  <si>
    <t xml:space="preserve">    1.2 - Zemní práce - vsakovací studny</t>
  </si>
  <si>
    <t xml:space="preserve">    1.3 - Zemní práce - průlehy</t>
  </si>
  <si>
    <t xml:space="preserve">    3 - Svislé a kompletní konstrukce</t>
  </si>
  <si>
    <t>PSV - Práce a dodávky PSV</t>
  </si>
  <si>
    <t xml:space="preserve">    767 - Konstrukce zámečnické</t>
  </si>
  <si>
    <t>1.1</t>
  </si>
  <si>
    <t>Zemní práce - výkopy</t>
  </si>
  <si>
    <t>1546662772</t>
  </si>
  <si>
    <t>" VOZOVKA - asfaltová - makadam 400mm"     ASFALT5</t>
  </si>
  <si>
    <t>113107413</t>
  </si>
  <si>
    <t>Odstranění podkladu z kameniva těženého tl přes 200 do 300 mm při překopech strojně pl do 15 m2</t>
  </si>
  <si>
    <t>-1797140926</t>
  </si>
  <si>
    <t>" chodník  dlažba 200/200 -  100mm+150mm "     CHODNIKzam</t>
  </si>
  <si>
    <t>862530276</t>
  </si>
  <si>
    <t>1958645774</t>
  </si>
  <si>
    <t>9,005*13 'Přepočtené koeficientem množství</t>
  </si>
  <si>
    <t>-207490267</t>
  </si>
  <si>
    <t>113202111</t>
  </si>
  <si>
    <t>Vytrhání obrub krajníků obrubníků stojatých</t>
  </si>
  <si>
    <t>-1832995433</t>
  </si>
  <si>
    <t>" VR1  "      2,0+2,8</t>
  </si>
  <si>
    <t>OBRUB</t>
  </si>
  <si>
    <t>113106023.1</t>
  </si>
  <si>
    <t>Rozebrání dlažeb při překopech komunikací pro pěší ze zámkové dlažby ručně pro zpětné použití</t>
  </si>
  <si>
    <t>1427792974</t>
  </si>
  <si>
    <t>" chodník - zámková dlažba "</t>
  </si>
  <si>
    <t>" přípojka VŠ1-VR1 "     3,5</t>
  </si>
  <si>
    <t>" šachta VŠ2/VR2 "     2,0</t>
  </si>
  <si>
    <t>" šachta VŠ3/VR2 "     3,0</t>
  </si>
  <si>
    <t>" VR2 "     1,0+3,0</t>
  </si>
  <si>
    <t>979051121</t>
  </si>
  <si>
    <t>Očištění zámkových dlaždic se spárováním z kameniva těženého při překopech inženýrských sítí</t>
  </si>
  <si>
    <t>-138298964</t>
  </si>
  <si>
    <t>" pro provizorní zapravení "     CHODNIKzam</t>
  </si>
  <si>
    <t>997221571</t>
  </si>
  <si>
    <t>Vodorovná doprava vybouraných hmot do 1 km</t>
  </si>
  <si>
    <t>-391805363</t>
  </si>
  <si>
    <t>997221579</t>
  </si>
  <si>
    <t>Příplatek ZKD 1 km u vodorovné dopravy vybouraných hmot</t>
  </si>
  <si>
    <t>-1547458123</t>
  </si>
  <si>
    <t>2,609*13 'Přepočtené koeficientem množství</t>
  </si>
  <si>
    <t>997221615-1</t>
  </si>
  <si>
    <t>Poplatek za uložení na skládce (skládkovné) stavebního odpadu betonového kód odpadu 17 01 01 .</t>
  </si>
  <si>
    <t>59750244</t>
  </si>
  <si>
    <t>580972873</t>
  </si>
  <si>
    <t>" výměry AUTOCADem "</t>
  </si>
  <si>
    <t>" asfaltová silnice -120mm "</t>
  </si>
  <si>
    <t>" šachta VŠ1/VR1 "     1,5</t>
  </si>
  <si>
    <t>" šachta VŠ2/VR1 "     2,0</t>
  </si>
  <si>
    <t>" šachta VŠ3/VR1 "     2,0</t>
  </si>
  <si>
    <t>" šachta VŠ1/VR2 "     3,0</t>
  </si>
  <si>
    <t>" šachta VŠ2/VR2 "     1,0</t>
  </si>
  <si>
    <t>-305206317</t>
  </si>
  <si>
    <t>" asfaltová silnice "</t>
  </si>
  <si>
    <t>" šachta VŠ1/VR1 "     2,7</t>
  </si>
  <si>
    <t>" šachta VŠ2/VR1 "     2,7</t>
  </si>
  <si>
    <t>" šachta VŠ3/VR1 "     2,7</t>
  </si>
  <si>
    <t>" šachta VŠ1/VR2 "     2,7</t>
  </si>
  <si>
    <t>" šachta VŠ2/VR2 "     2,7</t>
  </si>
  <si>
    <t>REZasfalt</t>
  </si>
  <si>
    <t>1552447175</t>
  </si>
  <si>
    <t>-1193451862</t>
  </si>
  <si>
    <t>3,002*13 'Přepočtené koeficientem množství</t>
  </si>
  <si>
    <t>-521007811</t>
  </si>
  <si>
    <t>773214368</t>
  </si>
  <si>
    <t>" voda VR1 "     1,6*2</t>
  </si>
  <si>
    <t>" voda VR2 "     1,1*5</t>
  </si>
  <si>
    <t>-783392252</t>
  </si>
  <si>
    <t>" VR1 "     4</t>
  </si>
  <si>
    <t>" VR2 "     4</t>
  </si>
  <si>
    <t>" VR1 "     4*1,6</t>
  </si>
  <si>
    <t>" VR2 "     4*1,0</t>
  </si>
  <si>
    <t>1713073812</t>
  </si>
  <si>
    <t>502670014</t>
  </si>
  <si>
    <t>-2097988081</t>
  </si>
  <si>
    <t>1833222621</t>
  </si>
  <si>
    <t>" ve třídě 4 - 56% "     VYKOPR*0,56</t>
  </si>
  <si>
    <t>132154204</t>
  </si>
  <si>
    <t>Hloubení zapažených rýh š do 2000 mm v hornině třídy těžitelnosti I skupiny 1 a 2 objem do 500 m3</t>
  </si>
  <si>
    <t>-1796749823</t>
  </si>
  <si>
    <t>" výměry měřeny AOTOCADem "</t>
  </si>
  <si>
    <t xml:space="preserve">" přípojky VR1 "    </t>
  </si>
  <si>
    <t>" VŠ1-VR1 "     6,0</t>
  </si>
  <si>
    <t>" VR1-VŠ2 "     8,7</t>
  </si>
  <si>
    <t>" šachty VR1 (VŠ1-VŠ3) "</t>
  </si>
  <si>
    <t>" VŠ1/VR1 "     13,7</t>
  </si>
  <si>
    <t>" VŠ2/VR1 "     22,6</t>
  </si>
  <si>
    <t>" VŠ3/VR1 "     23,5</t>
  </si>
  <si>
    <t>" vsakovací rýha VR1 (3 části) "</t>
  </si>
  <si>
    <t>35,0+45,1+27,2</t>
  </si>
  <si>
    <t xml:space="preserve">" přípojky VR2 "    </t>
  </si>
  <si>
    <t>" VŠ1-VR2 "     9,5</t>
  </si>
  <si>
    <t>" šachty VR2 (VŠ1-VŠ3) "</t>
  </si>
  <si>
    <t>" VŠ1/VR2 "     15,0</t>
  </si>
  <si>
    <t>" VŠ2/VR2 "     23,61</t>
  </si>
  <si>
    <t>" VŠ3/VR2 "     22,5</t>
  </si>
  <si>
    <t>" vsakovací rýha VR2 (3 části) "</t>
  </si>
  <si>
    <t>26,0+25,5+22,4</t>
  </si>
  <si>
    <t>VYKOP31</t>
  </si>
  <si>
    <t>-0,32*ASFALT5</t>
  </si>
  <si>
    <t>-0,35*CHODNIKzam</t>
  </si>
  <si>
    <t>" odpočet ruční výkop "</t>
  </si>
  <si>
    <t>-VYKOPR</t>
  </si>
  <si>
    <t>" ve třídě 2 - 2% "     VYKOP3*0,02</t>
  </si>
  <si>
    <t>132254204</t>
  </si>
  <si>
    <t>Hloubení zapažených rýh š do 2000 mm v hornině třídy těžitelnosti I skupiny 3 objem do 500 m3</t>
  </si>
  <si>
    <t>1474151408</t>
  </si>
  <si>
    <t>" ve třídě 3 - 42% "     VYKOP3*0,42</t>
  </si>
  <si>
    <t>132354204</t>
  </si>
  <si>
    <t>Hloubení zapažených rýh š do 2000 mm v hornině třídy těžitelnosti II skupiny 4 objem do 500 m3</t>
  </si>
  <si>
    <t>793427464</t>
  </si>
  <si>
    <t>" ve třídě 4 - 56% "     VYKOP3*0,56</t>
  </si>
  <si>
    <t>151101101</t>
  </si>
  <si>
    <t>Zřízení příložného pažení a rozepření stěn rýh hl do 2 m</t>
  </si>
  <si>
    <t>-719422655</t>
  </si>
  <si>
    <t>" výměry pažení spočítány z kubatury a šířek rýh "</t>
  </si>
  <si>
    <t>" VŠ1-VR1 "     2*6,0/1,1</t>
  </si>
  <si>
    <t>" VŠ1/VR1 "     4*13,7/2,7</t>
  </si>
  <si>
    <t>" VŠ1-VR2 "     2*9,5/1,1</t>
  </si>
  <si>
    <t>" VŠ1/VR2 "     4*15,0/2,7</t>
  </si>
  <si>
    <t>151101111</t>
  </si>
  <si>
    <t>Odstranění příložného pažení a rozepření stěn rýh hl do 2 m</t>
  </si>
  <si>
    <t>1653574395</t>
  </si>
  <si>
    <t>151101102</t>
  </si>
  <si>
    <t>Zřízení příložného pažení a rozepření stěn rýh hl přes 2 do 4 m</t>
  </si>
  <si>
    <t>825369393</t>
  </si>
  <si>
    <t>" VR1-VŠ2 "     2*8,7/1,1</t>
  </si>
  <si>
    <t>" VŠ2/VR1 "     4*22,6/2,7</t>
  </si>
  <si>
    <t>" VŠ3/VR1 "     4*23,5/2,7</t>
  </si>
  <si>
    <t>2*35,0/1,6+2*35,0/(9,5+0,5)</t>
  </si>
  <si>
    <t>2*45,1/1,6+2*45,1/(10,28+0,5)</t>
  </si>
  <si>
    <t>2*27,2/1,6+2*27,2/5,0</t>
  </si>
  <si>
    <t>" VŠ2/VR2 "     4*23,61/2,7</t>
  </si>
  <si>
    <t>" VŠ3/VR2 "     4*22,5/2,7</t>
  </si>
  <si>
    <t>2*26,0/0,8+2*26,0/(12,8+0,5)</t>
  </si>
  <si>
    <t>2*25,5/0,8+2*25,5/(9,45+0,5)</t>
  </si>
  <si>
    <t>2*22,4/0,8+2*22,4/10,15</t>
  </si>
  <si>
    <t>" odpočet pažení hl. do 2m "     -PAZ2</t>
  </si>
  <si>
    <t>151101112</t>
  </si>
  <si>
    <t>Odstranění příložného pažení a rozepření stěn rýh hl přes 2 do 4 m</t>
  </si>
  <si>
    <t>-1971484037</t>
  </si>
  <si>
    <t>-1195172690</t>
  </si>
  <si>
    <t>VYKOP3+VYKOPR</t>
  </si>
  <si>
    <t>ODVOZ1*(0,02+0,42)</t>
  </si>
  <si>
    <t>-1027582607</t>
  </si>
  <si>
    <t>" vytěžená zemina na skládku tř. 2-3 - 2%+42% - 14km "</t>
  </si>
  <si>
    <t>ODVOZ1*(0,02+0,42)*(14-10)</t>
  </si>
  <si>
    <t>1241398168</t>
  </si>
  <si>
    <t>" tř.4 - 56% "     ODVOZ1*0,56</t>
  </si>
  <si>
    <t>-1167596921</t>
  </si>
  <si>
    <t>" tř.4 - 56% - 14 km "     ODVOZ1*0,56*(14-10)</t>
  </si>
  <si>
    <t>-206892172</t>
  </si>
  <si>
    <t>-861021991</t>
  </si>
  <si>
    <t>" výměry měřeny AUOTOCADem "</t>
  </si>
  <si>
    <t>" VŠ1-VR1 "     3,0</t>
  </si>
  <si>
    <t>" VR1-VŠ2 "     3,8</t>
  </si>
  <si>
    <t>" VŠ1-VR2 "     4,2</t>
  </si>
  <si>
    <t>" odpočet vestavěných konstrukcí potrubí "</t>
  </si>
  <si>
    <t>" přípojka v jámě šachet"     -1,1*(0,1+0,16+0,3)*0,7*10</t>
  </si>
  <si>
    <t>" dno "     -2,7*2,7*(0,1+0,15)*6</t>
  </si>
  <si>
    <t>" povrch "     -2,7*2,7*(0,2*2+0,3*4)</t>
  </si>
  <si>
    <t>" skruže rovné "     -PI*(1,24/2)^2*(0,25*4+0,5*6+1,0*7-0,085*2)</t>
  </si>
  <si>
    <t>" skruže přechodové "     -PI*(1,04/2)^2*(0,6*6-0,2*2-0,3*4)</t>
  </si>
  <si>
    <t>663289094</t>
  </si>
  <si>
    <t>" zásyp celkem "     ZASYP3*2,0</t>
  </si>
  <si>
    <t>-516041886</t>
  </si>
  <si>
    <t>" přesun hmot "     ZASYP3</t>
  </si>
  <si>
    <t>687524676</t>
  </si>
  <si>
    <t>1547040407</t>
  </si>
  <si>
    <t xml:space="preserve">" obsyp potrubí "    </t>
  </si>
  <si>
    <t>" přípojka "     1,1*(0,16+0,3)*PP1503</t>
  </si>
  <si>
    <t>OBSYP31</t>
  </si>
  <si>
    <t>" odpočet potrubí "</t>
  </si>
  <si>
    <t>-PI*(0,16/2)^2*PP1503</t>
  </si>
  <si>
    <t>58333674</t>
  </si>
  <si>
    <t>kamenivo těžené hrubé frakce 16/32</t>
  </si>
  <si>
    <t>-1756526230</t>
  </si>
  <si>
    <t>8,076*2 'Přepočtené koeficientem množství</t>
  </si>
  <si>
    <t>-1987776207</t>
  </si>
  <si>
    <t>" přesun hmot "     OBSYP3</t>
  </si>
  <si>
    <t>250095151</t>
  </si>
  <si>
    <t>1.2</t>
  </si>
  <si>
    <t>Zemní práce - vsakovací studny</t>
  </si>
  <si>
    <t>226213212</t>
  </si>
  <si>
    <t>Vrty velkoprofilové svislé zapažené D přes 850 do 1050 mm hl od 0 do 10 m hornina II</t>
  </si>
  <si>
    <t>-1844820194</t>
  </si>
  <si>
    <t>" vsakovací vrty pod VŠ1-3(VR1-VR2) - vrtání ze stáv. terénu před výkopem jámy šachet "</t>
  </si>
  <si>
    <t>" část od terénu po dno šachty "     1,62+2,65+2,785+1,855+379,85-376,55+3,095+0,25*5</t>
  </si>
  <si>
    <t>" část pode dnem RN1 "     6,0*6-VRT11</t>
  </si>
  <si>
    <t>227211115</t>
  </si>
  <si>
    <t>Odpažení velkoprofilových vrtů průměru přes 850 do 1050 mm</t>
  </si>
  <si>
    <t>1356883905</t>
  </si>
  <si>
    <t>242791117</t>
  </si>
  <si>
    <t>Zapuštění zárubnice z plastických hmot hl do 50 m DN přes 500 do 600</t>
  </si>
  <si>
    <t>1260644759</t>
  </si>
  <si>
    <t>28611256</t>
  </si>
  <si>
    <t>trubka kanalizační PVC-U DN 630</t>
  </si>
  <si>
    <t>466382368</t>
  </si>
  <si>
    <t>28611256.9</t>
  </si>
  <si>
    <t xml:space="preserve">příplatek za perforovanou část trubky  PVC-U DN 600 </t>
  </si>
  <si>
    <t>-1521893457</t>
  </si>
  <si>
    <t>4,38+3,35+3,215+4,145+2,951+2,905</t>
  </si>
  <si>
    <t>242791117.3</t>
  </si>
  <si>
    <t>Odříznutí plast. zárubnice DN600, celkové délky 15m po provední výkopu, demontáž, odvoz, likvidace</t>
  </si>
  <si>
    <t>651140167</t>
  </si>
  <si>
    <t>" srovnání zhlaví pažnice s hranou podkladního betonu "</t>
  </si>
  <si>
    <t>" šachty VR1+VR2 - VŠ1-VŠ3 "     6</t>
  </si>
  <si>
    <t>247571113.1</t>
  </si>
  <si>
    <t>Obsyp studny praným říčním štěrkem 16/32</t>
  </si>
  <si>
    <t>539713</t>
  </si>
  <si>
    <t>PI*(0,9/2)^2*VRT12</t>
  </si>
  <si>
    <t>-PI*(0,64/2)^2*VRT12</t>
  </si>
  <si>
    <t>-662177717</t>
  </si>
  <si>
    <t>" přesun hmot "     OBSYPst</t>
  </si>
  <si>
    <t>611722593</t>
  </si>
  <si>
    <t>1.3</t>
  </si>
  <si>
    <t>Zemní práce - průlehy</t>
  </si>
  <si>
    <t>181951111</t>
  </si>
  <si>
    <t>Úprava pláně v hornině třídy těžitelnosti I skupiny 1 až 3 bez zhutnění strojně</t>
  </si>
  <si>
    <t>-1384072983</t>
  </si>
  <si>
    <t xml:space="preserve">" dno výkopů "  </t>
  </si>
  <si>
    <t>" VR1+VR2 "</t>
  </si>
  <si>
    <t>1,6*(9,6+10,28+5,0)+0,8*(12,8+9,54+10,15)</t>
  </si>
  <si>
    <t>451572111</t>
  </si>
  <si>
    <t>Lože pod potrubí otevřený výkop z kameniva drobného těženého</t>
  </si>
  <si>
    <t>1831929969</t>
  </si>
  <si>
    <t>" dno průlehů pod drenážní potrubí "</t>
  </si>
  <si>
    <t>0,1*VPRdno</t>
  </si>
  <si>
    <t>-486560437</t>
  </si>
  <si>
    <t>" přesun hmot "     LOZEpr</t>
  </si>
  <si>
    <t>-185171387</t>
  </si>
  <si>
    <t>174151102</t>
  </si>
  <si>
    <t>Zásyp v prostoru s omezeným pohybem stroje sypaninou se zhutněním</t>
  </si>
  <si>
    <t>54215771</t>
  </si>
  <si>
    <t>" měřeno AUTOCADem "</t>
  </si>
  <si>
    <t>" praný říční štěrk "</t>
  </si>
  <si>
    <t>55,5+47,0</t>
  </si>
  <si>
    <t>" část jako obsyp okolo potrubí "     -OBSYP11pr</t>
  </si>
  <si>
    <t>" hlinito písčitá vrstva "</t>
  </si>
  <si>
    <t>4,0+2,6</t>
  </si>
  <si>
    <t>58333674.1</t>
  </si>
  <si>
    <t>kamenivo těžené hrubé frakce 16/32 praný říční štěrk</t>
  </si>
  <si>
    <t>646690666</t>
  </si>
  <si>
    <t>ZASYPpr1*2,0</t>
  </si>
  <si>
    <t>58331351.1</t>
  </si>
  <si>
    <t>hlinito písčitá směs - kamenivo těžené drobné frakce 0/4 a hlína vč. smíchání</t>
  </si>
  <si>
    <t>-1160680611</t>
  </si>
  <si>
    <t>ZASYPpr2*1,8</t>
  </si>
  <si>
    <t>-715858522</t>
  </si>
  <si>
    <t>" přesun hmot "     ZASYPpr</t>
  </si>
  <si>
    <t>-105338745</t>
  </si>
  <si>
    <t>-418210898</t>
  </si>
  <si>
    <t>" drenážní potrubí VR1+VR2 "</t>
  </si>
  <si>
    <t>0,4*0,5*DREN150pr</t>
  </si>
  <si>
    <t>-PI*(0,16/2)^2*DREN150pr</t>
  </si>
  <si>
    <t>-1231574228</t>
  </si>
  <si>
    <t>OBSYPpr*2,0</t>
  </si>
  <si>
    <t>753244788</t>
  </si>
  <si>
    <t>" přesun hmot "     OBSYPpr</t>
  </si>
  <si>
    <t>108114303</t>
  </si>
  <si>
    <t>175111203.1</t>
  </si>
  <si>
    <t>Zához bezpečnostního přelivu kamenem průměr 100-150mm, prosypaný štěrkem</t>
  </si>
  <si>
    <t>-1130660306</t>
  </si>
  <si>
    <t xml:space="preserve">" bezpečnostní přeliv "     </t>
  </si>
  <si>
    <t>" VR1+VR2 "     0,1*6</t>
  </si>
  <si>
    <t>-1713287233</t>
  </si>
  <si>
    <t>" přesun hmot "     ZAHOZpr</t>
  </si>
  <si>
    <t>1466929542</t>
  </si>
  <si>
    <t>181351005.1</t>
  </si>
  <si>
    <t>Rozprostření ornice tl vrstvy 300 mm v průlehu vč. urovnání ve svahu vč. hutnění</t>
  </si>
  <si>
    <t>2110880639</t>
  </si>
  <si>
    <t>" výměry měřeny elektronicky "</t>
  </si>
  <si>
    <t>" vlastnosti ornice a technologie položení ornice - viz. TZ "</t>
  </si>
  <si>
    <t>" VR1+VR2 "     28,3+15,2</t>
  </si>
  <si>
    <t>58395001.1</t>
  </si>
  <si>
    <t>zemina ornice  (Kf&gt;=5*10-5 m/s) vč. agrochem. rozboru</t>
  </si>
  <si>
    <t>-1042170295</t>
  </si>
  <si>
    <t>43,5*1,05 'Přepočtené koeficientem množství</t>
  </si>
  <si>
    <t>181411111.1</t>
  </si>
  <si>
    <t>Speciální trávník pro průlehy výsev předseťové přípravy zálivky odplevelení ošetřování trávy 96% byliny 3,5% jeteloviny 0,5% M+D</t>
  </si>
  <si>
    <t>1878762256</t>
  </si>
  <si>
    <t>" některé výměry měřeny elektronicky "</t>
  </si>
  <si>
    <t>" přesná specifikace trávníku viz. TZ "</t>
  </si>
  <si>
    <t>" VR1+VR2 "     94,4+50,7</t>
  </si>
  <si>
    <t>" odpočet zájoz kamenem "     -23,2</t>
  </si>
  <si>
    <t>TRAVApr</t>
  </si>
  <si>
    <t>916260912.1</t>
  </si>
  <si>
    <t>Ochrana proti splavování zeminy ZP - oplocení folie tl.2mm rš 400mm z toho zapuštěna 100mm v zemi kotvena ocel.trny 400mm po 0,5m zřízení, vč. odstranění</t>
  </si>
  <si>
    <t>224769855</t>
  </si>
  <si>
    <t>" obvod - hrana "</t>
  </si>
  <si>
    <t>" VR1 "     (11,6+33,6+2,8*2)*2</t>
  </si>
  <si>
    <t>" VR2 "     (13,5+10,5+11,1+1,2*3)*2</t>
  </si>
  <si>
    <t>213141121.1</t>
  </si>
  <si>
    <t>Zřízení vrstvy z geotextilie vodorovně ve sklonu vč. vytažení na stěny výkopu</t>
  </si>
  <si>
    <t>427979679</t>
  </si>
  <si>
    <t>" VR1+VR2 "     (162,7+178,6)*1,1</t>
  </si>
  <si>
    <t>69311226.1</t>
  </si>
  <si>
    <t>geotextilie 150g/m2</t>
  </si>
  <si>
    <t>722448480</t>
  </si>
  <si>
    <t>375,43*1,1845 'Přepočtené koeficientem množství</t>
  </si>
  <si>
    <t>462511111.1</t>
  </si>
  <si>
    <t>Zához průlehu v tl. 100-150mm z lomového kamene</t>
  </si>
  <si>
    <t>-1921517080</t>
  </si>
  <si>
    <t>" výměry měřeny AUTOCADem "</t>
  </si>
  <si>
    <t>" VR1 "     3,5</t>
  </si>
  <si>
    <t>Svislé a kompletní konstrukce</t>
  </si>
  <si>
    <t>327591111.1</t>
  </si>
  <si>
    <t>Zřízení výplně za opěrami a protimrazové klíny z jílu vč. dodávky jílu</t>
  </si>
  <si>
    <t>1745388230</t>
  </si>
  <si>
    <t>" výměra měřena AOTOCADem "</t>
  </si>
  <si>
    <t>" VR1+VR2 "     3,42+2,0</t>
  </si>
  <si>
    <t>" křížení se stáv. IS "     0,5*1,0*1,5*14*2</t>
  </si>
  <si>
    <t>" křížení přípojky dešťové "     0,5*1,0*1,7*9</t>
  </si>
  <si>
    <t>" křížení přípojky splaškové "     0,5*1,0*2,5*8*2</t>
  </si>
  <si>
    <t>JILpr</t>
  </si>
  <si>
    <t>-795824936</t>
  </si>
  <si>
    <t>" přípojky "     0,1*1,*PP1503</t>
  </si>
  <si>
    <t>" šachty VR1+VR2 - VŠ1-VŠ3 "     0,1*2,7*2,7*6</t>
  </si>
  <si>
    <t>-456145894</t>
  </si>
  <si>
    <t>-146624048</t>
  </si>
  <si>
    <t>1733801025</t>
  </si>
  <si>
    <t xml:space="preserve">" šachty VR1+VR2 - VŠ1-VŠ3 "     </t>
  </si>
  <si>
    <t>0,15*2,7*2,7*6</t>
  </si>
  <si>
    <t>452313171</t>
  </si>
  <si>
    <t>Podkladní bloky z betonu prostého tř. C 30/37 otevřený výkop</t>
  </si>
  <si>
    <t>-1571574347</t>
  </si>
  <si>
    <t xml:space="preserve">" šachty VR1+VR2 - VŠ2-VŠ3 "     </t>
  </si>
  <si>
    <t>" zhlaví šachet v trávě "</t>
  </si>
  <si>
    <t>0,6*1,5*1,5*4</t>
  </si>
  <si>
    <t>-PI*(0,84/2)^2*(0,12*4+0,12)</t>
  </si>
  <si>
    <t>-PI*(1,04/2)^2*(0,6*4-0,12*4-0,12)</t>
  </si>
  <si>
    <t>452353101</t>
  </si>
  <si>
    <t>Bednění podkladních bloků otevřený výkop</t>
  </si>
  <si>
    <t>1943007548</t>
  </si>
  <si>
    <t>0,6*1,5*4*4</t>
  </si>
  <si>
    <t>916111122</t>
  </si>
  <si>
    <t>Osazení obruby z drobných kostek bez boční opěry do lože z betonu prostého</t>
  </si>
  <si>
    <t>1133789416</t>
  </si>
  <si>
    <t xml:space="preserve">" zhlaví šachet prefa "     </t>
  </si>
  <si>
    <t>PI*(0,76+1,1)*4</t>
  </si>
  <si>
    <t>58381007</t>
  </si>
  <si>
    <t>kostka štípaná dlažební žula drobná 8/10</t>
  </si>
  <si>
    <t>107839328</t>
  </si>
  <si>
    <t>0,12*KOSTKA*1,01</t>
  </si>
  <si>
    <t>1191816816</t>
  </si>
  <si>
    <t>" vozovka ASFALT "     ASFALT5</t>
  </si>
  <si>
    <t>808041759</t>
  </si>
  <si>
    <t>-1537464299</t>
  </si>
  <si>
    <t>596211110</t>
  </si>
  <si>
    <t>Kladení zámkové dlažby komunikací pro pěší ručně tl 60 mm skupiny A pl do 50 m2</t>
  </si>
  <si>
    <t>1803880480</t>
  </si>
  <si>
    <t>" provizorní chodník - POUŽÍT SEJMUTOU DLAŽBU"</t>
  </si>
  <si>
    <t>" chodník dlažba zamkova "     CHODNIKzam*0,9</t>
  </si>
  <si>
    <t>596211110.1</t>
  </si>
  <si>
    <t>Kladení zámkové dlažby komunikací pro pěší ručně tl 60 mm skupiny A pl do 50 m2   M+D</t>
  </si>
  <si>
    <t>-1152851407</t>
  </si>
  <si>
    <t>" provizorní chodník "</t>
  </si>
  <si>
    <t>" chodník zámková dlažba "     CHODNIKzam</t>
  </si>
  <si>
    <t>" část dlažby nebude dodáno, bude použitá dlažba sejmutá "</t>
  </si>
  <si>
    <t>CHODprov2-CHODNIKzam*0,9</t>
  </si>
  <si>
    <t>998223011</t>
  </si>
  <si>
    <t>Přesun hmot pro pozemní komunikace s krytem dlážděným</t>
  </si>
  <si>
    <t>-1877981202</t>
  </si>
  <si>
    <t>871310310</t>
  </si>
  <si>
    <t>Montáž kanalizačního potrubí hladkého plnostěnného SN 10 z polypropylenu DN 150</t>
  </si>
  <si>
    <t>-241504695</t>
  </si>
  <si>
    <t>" dle výpisu TZ "</t>
  </si>
  <si>
    <t>" přípojky VR1 "      14,6</t>
  </si>
  <si>
    <t>" přípojky VR2 "      14,2</t>
  </si>
  <si>
    <t>" délky stok "</t>
  </si>
  <si>
    <t>" přípojky VR1 "      2,91+0,7+2,35+2,7-1,3+2,7-1,3</t>
  </si>
  <si>
    <t>" přípojky VR2 "      4,36+0,7+2,7-1,3+2,7-1,3</t>
  </si>
  <si>
    <t>" délky potrubí "</t>
  </si>
  <si>
    <t>" přípojky VR1 "      2,91+0,7+0,15+0,5+2,35+2,7-1,0+0,5+2,7-1,0</t>
  </si>
  <si>
    <t>" přípojky VR2 "      4,36+0,7+0,15+0,5+2,7-1,0+0,5+2,7-1,0</t>
  </si>
  <si>
    <t>PP1503p</t>
  </si>
  <si>
    <t>28611198.1</t>
  </si>
  <si>
    <t>trubka kanalizační PP DN150  SN10</t>
  </si>
  <si>
    <t>837097265</t>
  </si>
  <si>
    <t>PP1503*1,015</t>
  </si>
  <si>
    <t>871310430.1</t>
  </si>
  <si>
    <t>Montáž kanalizačního potrubí korugovaného SN4 z polypropylenu DN150 drenážní systém</t>
  </si>
  <si>
    <t>1364950844</t>
  </si>
  <si>
    <t>" VR1 "     41,7</t>
  </si>
  <si>
    <t>" VR2 "     62,2</t>
  </si>
  <si>
    <t>28610560.1</t>
  </si>
  <si>
    <t>trubka drenážní korugovaná HD-PE SN 4 perforace 360°  DN 150 vč. spojek</t>
  </si>
  <si>
    <t>867696880</t>
  </si>
  <si>
    <t>103,9*1,015 'Přepočtené koeficientem množství</t>
  </si>
  <si>
    <t>877310320</t>
  </si>
  <si>
    <t>Montáž odboček na kanalizačním potrubí z PP trub hladkých plnostěnných DN 150</t>
  </si>
  <si>
    <t>206810478</t>
  </si>
  <si>
    <t xml:space="preserve">" VR1+VR2 "     </t>
  </si>
  <si>
    <t>" Tkus-drenáž "     3+3</t>
  </si>
  <si>
    <t>" Tkus-drenáž/KG "     2+6</t>
  </si>
  <si>
    <t>28619368.1</t>
  </si>
  <si>
    <t>odbočka kanalizační PE-HD D 160/160mm - drenáž</t>
  </si>
  <si>
    <t>686148469</t>
  </si>
  <si>
    <t>28610635.1</t>
  </si>
  <si>
    <t>tvarovka T-kus na konci KG trubky drenážního potrubí systému DN 150</t>
  </si>
  <si>
    <t>-1055953876</t>
  </si>
  <si>
    <t>871310316.1</t>
  </si>
  <si>
    <t>Bezpečnostní přeliv D 160 potrubí PP dl. do 1,0 m vč. PP perforovaný poklop filtrační sáček</t>
  </si>
  <si>
    <t>1938431542</t>
  </si>
  <si>
    <t>" VR1+VR2 "     3+3</t>
  </si>
  <si>
    <t>877310310</t>
  </si>
  <si>
    <t>Montáž kolen na kanalizačním potrubí z PP trub hladkých plnostěnných DN 150</t>
  </si>
  <si>
    <t>1645809772</t>
  </si>
  <si>
    <t>" dešťová přípojka "     1</t>
  </si>
  <si>
    <t>28617346.1</t>
  </si>
  <si>
    <t>koleno kanalizace PP KG DN 160x90°</t>
  </si>
  <si>
    <t>-662001385</t>
  </si>
  <si>
    <t>877310330</t>
  </si>
  <si>
    <t>Montáž spojek na kanalizačním potrubí z PP trub hladkých plnostěnných DN 150</t>
  </si>
  <si>
    <t>437366820</t>
  </si>
  <si>
    <t>" zátka "     6+9</t>
  </si>
  <si>
    <t>28610683.1</t>
  </si>
  <si>
    <t>zátka koncová  HD-PE SN 4 DN 150</t>
  </si>
  <si>
    <t>766621068</t>
  </si>
  <si>
    <t>877310430</t>
  </si>
  <si>
    <t>Montáž spojek na kanalizačním potrubí z PP trub korugovaných DN 150</t>
  </si>
  <si>
    <t>2082831846</t>
  </si>
  <si>
    <t>" přechodka na KG "     5+5</t>
  </si>
  <si>
    <t>28610666.1</t>
  </si>
  <si>
    <t>přechodka na KG/drenáž DN 160</t>
  </si>
  <si>
    <t>1571887064</t>
  </si>
  <si>
    <t>894414211</t>
  </si>
  <si>
    <t>Osazení betonových nebo železobetonových dílců pro šachty desek zákrytových</t>
  </si>
  <si>
    <t>-2124405071</t>
  </si>
  <si>
    <t>" šachty VR1+VR2 - VŠ1 "     2</t>
  </si>
  <si>
    <t>59224315</t>
  </si>
  <si>
    <t>deska betonová zákrytová pro kruhové šachty 100/62,5x16,5cm</t>
  </si>
  <si>
    <t>-937570381</t>
  </si>
  <si>
    <t>2*1,01 'Přepočtené koeficientem množství</t>
  </si>
  <si>
    <t>-1417034482</t>
  </si>
  <si>
    <t>2*1,02 'Přepočtené koeficientem množství</t>
  </si>
  <si>
    <t>894411311</t>
  </si>
  <si>
    <t>Osazení betonových nebo železobetonových dílců pro šachty skruží rovných</t>
  </si>
  <si>
    <t>735235959</t>
  </si>
  <si>
    <t>" šachty VR1+VR2 - VŠ1-VŠ3 "     3+3+2+2+4+3</t>
  </si>
  <si>
    <t>1194093508</t>
  </si>
  <si>
    <t>7*1,01 'Přepočtené koeficientem množství</t>
  </si>
  <si>
    <t>skruž kanalizační s ocelovými stupadly 100x50x12cm</t>
  </si>
  <si>
    <t>1832934024</t>
  </si>
  <si>
    <t>skruž kanalizační s ocelovými stupadly 100x25x12cm</t>
  </si>
  <si>
    <t>-1577574545</t>
  </si>
  <si>
    <t>1482046165</t>
  </si>
  <si>
    <t>17*1,02 'Přepočtené koeficientem množství</t>
  </si>
  <si>
    <t>894412411.1</t>
  </si>
  <si>
    <t>-1235921623</t>
  </si>
  <si>
    <t>" šachty VR1+VR2 - VŠ2+VŠ3 "     4</t>
  </si>
  <si>
    <t>59224312</t>
  </si>
  <si>
    <t>kónus šachetní betonový kapsové plastové stupadlo 100x62,5x58cm</t>
  </si>
  <si>
    <t>-599453725</t>
  </si>
  <si>
    <t>12988933</t>
  </si>
  <si>
    <t>4*1,02 'Přepočtené koeficientem množství</t>
  </si>
  <si>
    <t>452112122</t>
  </si>
  <si>
    <t>Osazení betonových prstenců nebo rámů v do 200 mm</t>
  </si>
  <si>
    <t>1463964628</t>
  </si>
  <si>
    <t>59224188</t>
  </si>
  <si>
    <t>prstenec šachtový vyrovnávací betonový 625x120x120mm</t>
  </si>
  <si>
    <t>-1012320245</t>
  </si>
  <si>
    <t>1*1,01 'Přepočtené koeficientem množství</t>
  </si>
  <si>
    <t>-141024043</t>
  </si>
  <si>
    <t>-1637385519</t>
  </si>
  <si>
    <t>-1462050267</t>
  </si>
  <si>
    <t>877333681.1</t>
  </si>
  <si>
    <t>Regulátor odtoku DN160 s děrovanou clonou s bezpečnostním přelivem DN160 šachtová vložka napojov. kus 30 cm (DN 160) vč. zhotovení otvoru a utěsnění</t>
  </si>
  <si>
    <t>-950688808</t>
  </si>
  <si>
    <t>998276101</t>
  </si>
  <si>
    <t>Přesun hmot pro trubní vedení z trub z plastických hmot otevřený výkop</t>
  </si>
  <si>
    <t>1254126205</t>
  </si>
  <si>
    <t>PSV</t>
  </si>
  <si>
    <t>Práce a dodávky PSV</t>
  </si>
  <si>
    <t>767</t>
  </si>
  <si>
    <t>Konstrukce zámečnické</t>
  </si>
  <si>
    <t>767591001.1</t>
  </si>
  <si>
    <t>Kompozitní rošt 360/660/25 vč. podkladní geotextilie 150g/m2 s přesahem   M+D</t>
  </si>
  <si>
    <t>883354414</t>
  </si>
  <si>
    <t>" zakrytí zhlaví pažnice studny dvojicí roštů "</t>
  </si>
  <si>
    <t>" šachty VR1+VR2 - VŠ1-VŠ3 "     6*2</t>
  </si>
  <si>
    <t>998767101</t>
  </si>
  <si>
    <t>Přesun hmot tonážní pro zámečnické konstrukce v objektech v do 6 m</t>
  </si>
  <si>
    <t>-562423347</t>
  </si>
  <si>
    <t>658476409</t>
  </si>
  <si>
    <t>" kabel "     KABELm</t>
  </si>
  <si>
    <t>" voda, plyn "     POTRUBI1</t>
  </si>
  <si>
    <t>460520151.1</t>
  </si>
  <si>
    <t>-1924826002</t>
  </si>
  <si>
    <t>47,905</t>
  </si>
  <si>
    <t>11,946</t>
  </si>
  <si>
    <t>69,971</t>
  </si>
  <si>
    <t>DN150</t>
  </si>
  <si>
    <t>293</t>
  </si>
  <si>
    <t>DN200</t>
  </si>
  <si>
    <t>5,8</t>
  </si>
  <si>
    <t>59,081</t>
  </si>
  <si>
    <t>CHOD1dlaz</t>
  </si>
  <si>
    <t>30,91</t>
  </si>
  <si>
    <t>CHOD2dlaz</t>
  </si>
  <si>
    <t>11,902</t>
  </si>
  <si>
    <t>CHOD3zam</t>
  </si>
  <si>
    <t>12,837</t>
  </si>
  <si>
    <t>SO 320 - dešťové kanalizační přípojky</t>
  </si>
  <si>
    <t>CHODprov1</t>
  </si>
  <si>
    <t>24,739</t>
  </si>
  <si>
    <t>69,3</t>
  </si>
  <si>
    <t>KOSTKAm</t>
  </si>
  <si>
    <t>26,294</t>
  </si>
  <si>
    <t>649,204</t>
  </si>
  <si>
    <t>170,584</t>
  </si>
  <si>
    <t>48,4</t>
  </si>
  <si>
    <t>POTRUBI2</t>
  </si>
  <si>
    <t>17,6</t>
  </si>
  <si>
    <t>PRIDLAZBAm</t>
  </si>
  <si>
    <t>220,693</t>
  </si>
  <si>
    <t>42,229</t>
  </si>
  <si>
    <t>118,162</t>
  </si>
  <si>
    <t>VJEZDbeton</t>
  </si>
  <si>
    <t>3,201</t>
  </si>
  <si>
    <t>VJEZDkostky</t>
  </si>
  <si>
    <t>20,328</t>
  </si>
  <si>
    <t>VJEZDzamk</t>
  </si>
  <si>
    <t>9,273</t>
  </si>
  <si>
    <t>398,276</t>
  </si>
  <si>
    <t>742,697</t>
  </si>
  <si>
    <t>245,02</t>
  </si>
  <si>
    <t>535,819</t>
  </si>
  <si>
    <t>113107412</t>
  </si>
  <si>
    <t>Odstranění podkladu z kameniva těženého tl přes 100 do 200 mm při překopech strojně pl do 15 m2</t>
  </si>
  <si>
    <t>-342877040</t>
  </si>
  <si>
    <t>" chodník  betonová dlažba tl.40mm "     CHOD1dlaz</t>
  </si>
  <si>
    <t>-460308202</t>
  </si>
  <si>
    <t>" chodník  dlažba 200/200 -  100mm+150mm "     CHOD3zam</t>
  </si>
  <si>
    <t>" chodník  zámková dlažba 100mm+150mm "     CHOD2dlaz</t>
  </si>
  <si>
    <t>74623416</t>
  </si>
  <si>
    <t xml:space="preserve">" VOZOVKA - asfaltová - přídlažby "   </t>
  </si>
  <si>
    <t>KOSTKAm/2*0,22+PRIDLAZBAm/2*0,22</t>
  </si>
  <si>
    <t>" vjezd  - zámková 150mm "     VJEZDzamk</t>
  </si>
  <si>
    <t>" vjezd  - kostky 180mm "     VJEZDkostky</t>
  </si>
  <si>
    <t>" vjezd  - beton 150mm "     VJEZDbeton</t>
  </si>
  <si>
    <t>" Dohnalova 13 "      1,1*5,2</t>
  </si>
  <si>
    <t>" Dohnalova 15 "      1,1*6,0</t>
  </si>
  <si>
    <t>" Dohnalova 22 "      1,1*6,68</t>
  </si>
  <si>
    <t>" Dohnalova 24 "      1,1*6,55</t>
  </si>
  <si>
    <t>" Dohnalova 26 "      1,1*3,63</t>
  </si>
  <si>
    <t>" Pod kaplí 11 (písek) "      1,1*3,48</t>
  </si>
  <si>
    <t>" Pod kaplí 13 "      1,1*2,18</t>
  </si>
  <si>
    <t>" Pod kaplí 18 "      1,1*1,68</t>
  </si>
  <si>
    <t>" Pod kaplí 20 "      1,1*1,77</t>
  </si>
  <si>
    <t>" Pod kaplí 30 "      1,1*1,22</t>
  </si>
  <si>
    <t>83,347*13 'Přepočtené koeficientem množství</t>
  </si>
  <si>
    <t>113201112</t>
  </si>
  <si>
    <t>Vytrhání obrub silničních ležatých</t>
  </si>
  <si>
    <t>-47357438</t>
  </si>
  <si>
    <t>" kp Dohnalova, Pod kaplí, Soběslavova  "      2,0*9</t>
  </si>
  <si>
    <t>OBRUBlez</t>
  </si>
  <si>
    <t>-933259057</t>
  </si>
  <si>
    <t xml:space="preserve">" kp Dohnalova, Pod kaplí, Soběslavova  "      </t>
  </si>
  <si>
    <t>" silniční  "      2,0*36</t>
  </si>
  <si>
    <t>" chodníkový  "      2,0*21</t>
  </si>
  <si>
    <t>OBRUBstoj</t>
  </si>
  <si>
    <t>113203111.1</t>
  </si>
  <si>
    <t>Vytrhání obrub z dlažebních kostek pro zpětné použití</t>
  </si>
  <si>
    <t>-420793076</t>
  </si>
  <si>
    <t>" dvou řádek - přídlažba "     2,0*4*2</t>
  </si>
  <si>
    <t>979071022</t>
  </si>
  <si>
    <t>Očištění dlažebních kostek drobných se spárováním živičnou směsí nebo MC při překopech inženýrských sítí</t>
  </si>
  <si>
    <t>-594292217</t>
  </si>
  <si>
    <t>KOSTKAm*0,11</t>
  </si>
  <si>
    <t>997221579.5</t>
  </si>
  <si>
    <t>Paletování vybouraných a očištěných žulových kostek odvoz do skladu BKOMu - 13km vč. složení</t>
  </si>
  <si>
    <t>-2123729709</t>
  </si>
  <si>
    <t>KOSTKAm*0,11*0,222</t>
  </si>
  <si>
    <t>113203121</t>
  </si>
  <si>
    <t>Vytrhání obrub z betonové přídlažby</t>
  </si>
  <si>
    <t>-87905741</t>
  </si>
  <si>
    <t>" dvou řádek - přídlažba "     2,0*14*2</t>
  </si>
  <si>
    <t>113106021.1</t>
  </si>
  <si>
    <t>Rozebrání dlažeb při překopech komunikací pro pěší z betonových dlaždic tl.40mm ručně pro zpětné použití</t>
  </si>
  <si>
    <t>-1748850641</t>
  </si>
  <si>
    <t xml:space="preserve">" dlažba betonová tl.40mm - chodník 300/300  "    </t>
  </si>
  <si>
    <t>" Dohnalova 13 "      1,1*0,8</t>
  </si>
  <si>
    <t>" Pod kaplí 15 "      1,1*1,20</t>
  </si>
  <si>
    <t>" Pod kaplí 17 "      1,1*1,26</t>
  </si>
  <si>
    <t>" Pod kaplí 19 "      1,1*1,14</t>
  </si>
  <si>
    <t>" Pod kaplí 19a "      1,1*1,47</t>
  </si>
  <si>
    <t>" Pod kaplí 21 "      1,1*1,31</t>
  </si>
  <si>
    <t>" Pod kaplí 25 "      1,1*1,22</t>
  </si>
  <si>
    <t>" Pod kaplí 26 "      1,1*1,19</t>
  </si>
  <si>
    <t>" Pod kaplí 28 "      1,1*3,47</t>
  </si>
  <si>
    <t>" Pod kaplí 29 "      1,1*1,29</t>
  </si>
  <si>
    <t>" Soběslavova 15 "      1,1*1,32</t>
  </si>
  <si>
    <t>" Pod kaplí 33 "      1,1*1,2</t>
  </si>
  <si>
    <t>" Pod kaplí 35 "      1,1*1,3</t>
  </si>
  <si>
    <t>" Pod kaplí 36 "      1,1*1,18</t>
  </si>
  <si>
    <t>" Pod kaplí 37 "      1,1*1,3</t>
  </si>
  <si>
    <t>" Pod kaplí 38 "      1,1*1,28</t>
  </si>
  <si>
    <t>" Pod kaplí 39 "      1,1*1,2</t>
  </si>
  <si>
    <t>" Pod kaplí 40 "      1,1*(1,34+1,27)</t>
  </si>
  <si>
    <t>" Pod kaplí 41 "      1,1*1,16</t>
  </si>
  <si>
    <t>" Soběslavova 18 "      1,1*1,2</t>
  </si>
  <si>
    <t>979051111</t>
  </si>
  <si>
    <t>Očištění desek nebo dlaždic se spárováním z kameniva těženého při překopech inženýrských sítí</t>
  </si>
  <si>
    <t>-637334480</t>
  </si>
  <si>
    <t>" pro provizorní zapravení "     CHOD1dlaz</t>
  </si>
  <si>
    <t>113106021.3</t>
  </si>
  <si>
    <t>Rozebrání dlažeb při překopech komunikací pro pěší z betonových dlaždic tl.60mm ručně pro zpětné použití</t>
  </si>
  <si>
    <t>1269454472</t>
  </si>
  <si>
    <t xml:space="preserve">" dlažba betonová  200/200 - chodník  "    </t>
  </si>
  <si>
    <t>" Dohnalova 1 "      1,1*1,41</t>
  </si>
  <si>
    <t>" Dohnalova 3 "      1,1*1,55</t>
  </si>
  <si>
    <t>" Dohnalova 4 "      1,1*1,74</t>
  </si>
  <si>
    <t>" Dohnalova 6 "      1,1*1,67</t>
  </si>
  <si>
    <t>" Dohnalova 7 "      1,1*1,53</t>
  </si>
  <si>
    <t>" Dohnalova 10 "      1,1*1,69</t>
  </si>
  <si>
    <t>" Pod kaplí 15 "      1,1*1,23</t>
  </si>
  <si>
    <t>-1173343823</t>
  </si>
  <si>
    <t>" Pod kaplí 10 "      1,1*(1,03+1,06)</t>
  </si>
  <si>
    <t>" Pod kaplí 12 "      1,1*3,7</t>
  </si>
  <si>
    <t>" Pod kaplí 13 "      1,1*1,23</t>
  </si>
  <si>
    <t>" Pod kaplí 18 "      1,1*1,18</t>
  </si>
  <si>
    <t>" Pod kaplí 20 "      1,1*1,24</t>
  </si>
  <si>
    <t>" Pod kaplí 22 "      1,1*1,22</t>
  </si>
  <si>
    <t>" Pod kaplí 23 "      1,1*1,01</t>
  </si>
  <si>
    <t>-703839276</t>
  </si>
  <si>
    <t>" pro provizorní zapravení (60%) "     CHOD2dlaz*0,6</t>
  </si>
  <si>
    <t>" pro provizorní zapravení "     CHOD3zam</t>
  </si>
  <si>
    <t>113106071</t>
  </si>
  <si>
    <t>Rozebrání dlažeb při překopech vozovek ze zámkové dlažby s ložem z kameniva ručně</t>
  </si>
  <si>
    <t>452578475</t>
  </si>
  <si>
    <t>" vjezd - relief. dlažba "</t>
  </si>
  <si>
    <t>" Dohnalova 2 "      1,1*0,54</t>
  </si>
  <si>
    <t>" Dohnalova 3 "      1,1*0,37</t>
  </si>
  <si>
    <t>" Dohnalova 5 "      1,1*0,41</t>
  </si>
  <si>
    <t>" Dohnalova 8 "      1,1*0,54</t>
  </si>
  <si>
    <t>" Dohnalova 9 "      1,1*0,41</t>
  </si>
  <si>
    <t>" Dohnalova 11 "      1,1*0,45</t>
  </si>
  <si>
    <t>" Dohnalova 12 "      1,1*0,57</t>
  </si>
  <si>
    <t>" Dohnalova 14 "      1,1*0,57</t>
  </si>
  <si>
    <t>" Dohnalova 16 "      1,1*0,55</t>
  </si>
  <si>
    <t>" Pod kaplí 34 "      1,1*0,34</t>
  </si>
  <si>
    <t>" vjezd - zámková dlažba "</t>
  </si>
  <si>
    <t>" Pod kaplí 34 "      1,1*(1,79+1,34)</t>
  </si>
  <si>
    <t>113106061.1</t>
  </si>
  <si>
    <t>Rozebrání dlažeb při překopech vozovek z drobných kostek s ložem z kameniva ručně pro zpětné použití</t>
  </si>
  <si>
    <t>-531215107</t>
  </si>
  <si>
    <t>" vjezd - dlažba z kostek "</t>
  </si>
  <si>
    <t>" Dohnalova 2 "      1,1*1,3</t>
  </si>
  <si>
    <t>" Dohnalova 3 "      1,1*1,38</t>
  </si>
  <si>
    <t>" Dohnalova  "      1,1*(1,35+1,6)</t>
  </si>
  <si>
    <t>" Dohnalova 8 "      1,1*1,13</t>
  </si>
  <si>
    <t>" Dohnalova 9 "      1,1*(1,4+1,47)</t>
  </si>
  <si>
    <t>" Dohnalova 11 "      1,1*(1,68+1,25)</t>
  </si>
  <si>
    <t>" Dohnalova 12 "      1,1*1,11</t>
  </si>
  <si>
    <t>" Dohnalova 14 "      1,1*1,11</t>
  </si>
  <si>
    <t>" Pod kaplí 32 "      1,1*3,7</t>
  </si>
  <si>
    <t>1904034134</t>
  </si>
  <si>
    <t>-1040804771</t>
  </si>
  <si>
    <t>VJEZDkostky*0,222</t>
  </si>
  <si>
    <t>113107430</t>
  </si>
  <si>
    <t>Odstranění podkladu z betonu prostého tl do 100 mm při překopech strojně pl do 15 m2</t>
  </si>
  <si>
    <t>-828898475</t>
  </si>
  <si>
    <t>" vjezd kostky "     VJEZDkostky</t>
  </si>
  <si>
    <t>919735122</t>
  </si>
  <si>
    <t>Řezání stávajícího betonového krytu hl přes 50 do 100 mm</t>
  </si>
  <si>
    <t>-1045886197</t>
  </si>
  <si>
    <t>" Dohnalova 2 "      1,1+2*1,3</t>
  </si>
  <si>
    <t>" Dohnalova 3 "      1,1+2*1,38</t>
  </si>
  <si>
    <t>" Dohnalova  "      1,1+2*(1,35+1,6)</t>
  </si>
  <si>
    <t>" Dohnalova 8 "      1,1+2*1,13</t>
  </si>
  <si>
    <t>" Dohnalova 9 "      1,1+2*(1,4+1,47)</t>
  </si>
  <si>
    <t>" Dohnalova 11 "      1,1+2*(1,68+1,25)</t>
  </si>
  <si>
    <t>" Dohnalova 12 "      1,1+2*1,11</t>
  </si>
  <si>
    <t>" Dohnalova 14 "      1,1+2*1,11</t>
  </si>
  <si>
    <t>" Pod kaplí 32 "      1,1+2*3,7</t>
  </si>
  <si>
    <t>113107431</t>
  </si>
  <si>
    <t>Odstranění podkladu z betonu prostého tl přes 100 do 150 mm při překopech strojně pl do 15 m2</t>
  </si>
  <si>
    <t>-1191354109</t>
  </si>
  <si>
    <t>" vjezd zámková "     VJEZDzamk</t>
  </si>
  <si>
    <t>919735123</t>
  </si>
  <si>
    <t>Řezání stávajícího betonového krytu hl přes 100 do 150 mm</t>
  </si>
  <si>
    <t>-1325712993</t>
  </si>
  <si>
    <t>" Dohnalova 2 "      1,1+2*0,54</t>
  </si>
  <si>
    <t>" Dohnalova 3 "      1,1+2*0,37</t>
  </si>
  <si>
    <t>" Dohnalova 5 "      1,1+2*0,41</t>
  </si>
  <si>
    <t>" Dohnalova 8 "      1,1+2*0,54</t>
  </si>
  <si>
    <t>" Dohnalova 9 "      1,1+2*0,41</t>
  </si>
  <si>
    <t>" Dohnalova 11 "      1,1+2*0,45</t>
  </si>
  <si>
    <t>" Dohnalova 12 "      1,1+2*0,57</t>
  </si>
  <si>
    <t>" Dohnalova 14 "      1,1+2*0,57</t>
  </si>
  <si>
    <t>" Dohnalova 16 "      1,1+2*0,55</t>
  </si>
  <si>
    <t>" Pod kaplí 34 "      2*0,34</t>
  </si>
  <si>
    <t>" Pod kaplí 34 "      1,1+2*(1,79+1,34)</t>
  </si>
  <si>
    <t>113107432</t>
  </si>
  <si>
    <t>Odstranění podkladu z betonu prostého tl přes 150 do 300 mm při překopech strojně pl do 15 m2</t>
  </si>
  <si>
    <t>-150375890</t>
  </si>
  <si>
    <t>" vjezd - povrch beton "</t>
  </si>
  <si>
    <t>" Pod kaplí 27 "      1,1*2,91</t>
  </si>
  <si>
    <t>919735124</t>
  </si>
  <si>
    <t>Řezání stávajícího betonového krytu hl přes 150 do 200 mm</t>
  </si>
  <si>
    <t>1403683271</t>
  </si>
  <si>
    <t>" Pod kaplí 27 "      2*2,91+1,1</t>
  </si>
  <si>
    <t>1541076012</t>
  </si>
  <si>
    <t>-1381353377</t>
  </si>
  <si>
    <t>58,168*13 'Přepočtené koeficientem množství</t>
  </si>
  <si>
    <t>-631068007</t>
  </si>
  <si>
    <t>-2107543548</t>
  </si>
  <si>
    <t>" VOZOVKA 3 - asfaltová tl. 100mm "</t>
  </si>
  <si>
    <t>" Dohnalova 11 "      1,1*1,61</t>
  </si>
  <si>
    <t>" Dohnalova 20 "      1,1*3,88</t>
  </si>
  <si>
    <t>" Pod kaplí 15 "      1,1*1,66</t>
  </si>
  <si>
    <t>" Pod kaplí 17 "      1,1*3,71</t>
  </si>
  <si>
    <t>21996074</t>
  </si>
  <si>
    <t>" asfaltová silnice - řezání vypočteno z celkové plochy a z šířky výkopu 1,1m "</t>
  </si>
  <si>
    <t>ASFALT3/1,1*2</t>
  </si>
  <si>
    <t>-518285111</t>
  </si>
  <si>
    <t>" Pod kaplí 6 "      1,1*0,99</t>
  </si>
  <si>
    <t>" Pod kaplí 8 "      1,1*1,06</t>
  </si>
  <si>
    <t>" Pod kaplí 9 "      1,1*3,63</t>
  </si>
  <si>
    <t>" Pod kaplí 10 "      1,1*1,05</t>
  </si>
  <si>
    <t>" Pod kaplí 11 "      1,1*3,52</t>
  </si>
  <si>
    <t>" Pod kaplí 12 "      1,1*1,2</t>
  </si>
  <si>
    <t>" Pod kaplí 13 "      1,1*3,59</t>
  </si>
  <si>
    <t>" Pod kaplí 15 "      1,1*3,66</t>
  </si>
  <si>
    <t>" Pod kaplí 18 "      1,1*3,17</t>
  </si>
  <si>
    <t>" Pod kaplí 19 "      1,1*2,66</t>
  </si>
  <si>
    <t>" Pod kaplí 19a "      1,1*2,40</t>
  </si>
  <si>
    <t>" Pod kaplí 20 "      1,1*3,3</t>
  </si>
  <si>
    <t>" Pod kaplí 21 "      1,1*2,34</t>
  </si>
  <si>
    <t>" Pod kaplí 22 "      1,1*2,93</t>
  </si>
  <si>
    <t>" Pod kaplí 23 "      1,1*2,48</t>
  </si>
  <si>
    <t>" Pod kaplí 25 "      1,1*2,61</t>
  </si>
  <si>
    <t>" Pod kaplí 26 "      1,1*3,01</t>
  </si>
  <si>
    <t>" Pod kaplí 27 "      1,1*2,6</t>
  </si>
  <si>
    <t>" Pod kaplí 28 "      1,1*3,03</t>
  </si>
  <si>
    <t>" Pod kaplí 29 "      1,1*2,53</t>
  </si>
  <si>
    <t>" Pod kaplí 30 "      1,1*2,93</t>
  </si>
  <si>
    <t>" Pod kaplí 32 "      1,1*2,89</t>
  </si>
  <si>
    <t>" Pod kaplí 34 "      1,1*3,11</t>
  </si>
  <si>
    <t>" Soběslavova 15 "      1,1*2,92</t>
  </si>
  <si>
    <t>-639451806</t>
  </si>
  <si>
    <t>ASFALT4/1,1*2</t>
  </si>
  <si>
    <t>-1036455583</t>
  </si>
  <si>
    <t>" VOZOVKA 1 - asfaltová tl. 170mm "</t>
  </si>
  <si>
    <t>" Dohnalova 1 "      1,1*3,61</t>
  </si>
  <si>
    <t>" Dohnalova 2 "      1,1*2,81</t>
  </si>
  <si>
    <t>" Dohnalova 3 "      1,1*3,55</t>
  </si>
  <si>
    <t>" Dohnalova 4 "      1,1*2,81</t>
  </si>
  <si>
    <t>" Dohnalova 5 "      1,1*3,59</t>
  </si>
  <si>
    <t>" Dohnalova 6 "      1,1*2,88</t>
  </si>
  <si>
    <t>" Dohnalova 7 "      1,1*3,62</t>
  </si>
  <si>
    <t>" Dohnalova 8 "      1,1*2,88</t>
  </si>
  <si>
    <t>" Dohnalova 9 "      1,1*3,64</t>
  </si>
  <si>
    <t>" Dohnalova 10 "      1,1*2,86</t>
  </si>
  <si>
    <t>" Dohnalova 12 "      1,1*2,85</t>
  </si>
  <si>
    <t>" Dohnalova 14 "      1,1*2,85</t>
  </si>
  <si>
    <t>" Dohnalova 16 "      1,1*2,82</t>
  </si>
  <si>
    <t>" Dohnalova 18 "      1,1*2,78</t>
  </si>
  <si>
    <t>1067229060</t>
  </si>
  <si>
    <t>ASFALT1/1,1*2</t>
  </si>
  <si>
    <t>46,296*13 'Přepočtené koeficientem množství</t>
  </si>
  <si>
    <t>59622038</t>
  </si>
  <si>
    <t>" Dohnalova 1 "      1,1*1,64</t>
  </si>
  <si>
    <t>" Dohnalova 7 "      1,1*1,8</t>
  </si>
  <si>
    <t>" Dohnalova 20 "      1,1*1,47</t>
  </si>
  <si>
    <t>" Dohnalova 26 "      1,1*2,66</t>
  </si>
  <si>
    <t>" Pod kaplí 6 "      1,1*3,91</t>
  </si>
  <si>
    <t>" Pod kaplí 8 "      1,1*3,95</t>
  </si>
  <si>
    <t>" Pod kaplí 9 "      1,1*3,57</t>
  </si>
  <si>
    <t>" Pod kaplí 10 "      1,1*1,66</t>
  </si>
  <si>
    <t>" Pod kaplí 16 "      1,1*2,23</t>
  </si>
  <si>
    <t>" Pod kaplí 15 "      1,1*2,09</t>
  </si>
  <si>
    <t>" Pod kaplí 17 "      1,1*1,51</t>
  </si>
  <si>
    <t>" Pod kaplí 19 "      1,1*2,01</t>
  </si>
  <si>
    <t>" Pod kaplí 19a "      1,1*2,13</t>
  </si>
  <si>
    <t>" Pod kaplí 21 "      1,1*2,16</t>
  </si>
  <si>
    <t>" Pod kaplí 22 "      1,1*1,99</t>
  </si>
  <si>
    <t>" Pod kaplí 23 "      1,1*1,87</t>
  </si>
  <si>
    <t>" Pod kaplí 25 "      1,1*1,67</t>
  </si>
  <si>
    <t>" Pod kaplí 26 "      1,1*2,09</t>
  </si>
  <si>
    <t>" Pod kaplí 29 "      1,1*1,48</t>
  </si>
  <si>
    <t>" Pod kaplí 30 "      1,1*2,35</t>
  </si>
  <si>
    <t>" Soběslavova 15 "      1,1*2,26</t>
  </si>
  <si>
    <t>" Pod kaplí 33 "      1,1*0,77</t>
  </si>
  <si>
    <t>" Pod kaplí 35 "      1,1*0,7</t>
  </si>
  <si>
    <t>" Pod kaplí 36 "      1,1*1,37</t>
  </si>
  <si>
    <t>" Pod kaplí 37 "      1,1*0,7</t>
  </si>
  <si>
    <t>" Pod kaplí 38 "      1,1*1,26</t>
  </si>
  <si>
    <t>" Pod kaplí 39 "      1,1*0,8</t>
  </si>
  <si>
    <t>" Pod kaplí 41 "      1,1*0,84</t>
  </si>
  <si>
    <t>" Soběslavova 18 "      1,1*0,77</t>
  </si>
  <si>
    <t>-842800549</t>
  </si>
  <si>
    <t>229362042</t>
  </si>
  <si>
    <t>" voda+plyn "     1,1*(18+26)</t>
  </si>
  <si>
    <t>119001412</t>
  </si>
  <si>
    <t>Dočasné zajištění potrubí betonového, ŽB nebo kameninového DN přes 200 do 500 mm</t>
  </si>
  <si>
    <t>1218940815</t>
  </si>
  <si>
    <t>" kanalizace "     1,1*(4+12)</t>
  </si>
  <si>
    <t>" kabely "     63</t>
  </si>
  <si>
    <t>KABELkus*1,1</t>
  </si>
  <si>
    <t>" voda, plyn "     POTRUBI1*1,2*1,7</t>
  </si>
  <si>
    <t>" kanalizace "     POTRUBI2*1,3*1,8</t>
  </si>
  <si>
    <t>" pod roštem - 3cm "     1,1*0,5*2,09</t>
  </si>
  <si>
    <t>" přípojky "</t>
  </si>
  <si>
    <t>" Dohnalova 1 "     1,1*(4,1+1,42)/2*6,9</t>
  </si>
  <si>
    <t>" Dohnalova 2 "     1,1*(4,2+3,5)/2*0,5</t>
  </si>
  <si>
    <t>" Dohnalova 2 "     1,1*(3,5+1,9)/2*(4,9-0,5)</t>
  </si>
  <si>
    <t>" Dohnalova 3 "     1,1*(3,89+1,28)/2*7,1</t>
  </si>
  <si>
    <t>" Dohnalova 4 "     1,1*(4,11+3,41)/2*0,5</t>
  </si>
  <si>
    <t>" Dohnalova 4 "     1,1*(3,41+1,9)/2*(4,8-0,5)</t>
  </si>
  <si>
    <t>" Dohnalova 5 "     1,1*(3,54+1,24)/2*7,2</t>
  </si>
  <si>
    <t>" Dohnalova 6 "     1,1*(3,88+3,18)/2*0,5</t>
  </si>
  <si>
    <t>" Dohnalova 6 "     1,1*(3,18+1,97)/2*(4,8-0,5)</t>
  </si>
  <si>
    <t>" Dohnalova 7 "     1,1*(3,32+1,3)/2*7,2</t>
  </si>
  <si>
    <t>" Dohnalova 8 "     1,1*(3,75+3,05)/2*0,5</t>
  </si>
  <si>
    <t>" Dohnalova 8 "     1,1*(3,05+1,95)/2*(4,8-0,5)</t>
  </si>
  <si>
    <t>" Dohnalova 9 "     1,1*(3,06+1,25)/2*7,2</t>
  </si>
  <si>
    <t>" Dohnalova 10 "     1,1*(3,71+3,01)/2*0,5</t>
  </si>
  <si>
    <t>" Dohnalova 10 "     1,1*(3,01+1,93)/2*(4,8-0,5)</t>
  </si>
  <si>
    <t>" Dohnalova 11 "     1,1*(2,5+2,54)/2*5,21</t>
  </si>
  <si>
    <t>" Dohnalova 12 "     1,1*(3,45+2,75)/2*0,5</t>
  </si>
  <si>
    <t>" Dohnalova 12 "     1,1*(2,75+1,9)/2*(4,8-0,5)</t>
  </si>
  <si>
    <t>" Dohnalova 13 "     1,1*(2,62+1,69)/2*6,0</t>
  </si>
  <si>
    <t>" Dohnalova 14 "     1,1*(3,44+2,74)/2*0,5</t>
  </si>
  <si>
    <t>" Dohnalova 14 "     1,1*(2,74+1,93)/2*(4,8-0,5)</t>
  </si>
  <si>
    <t>" Dohnalova 15 "     1,1*(2,65+1,22)/2*6,0</t>
  </si>
  <si>
    <t>" Dohnalova 16 "     1,1*(3,33+2,64)/2*0,5</t>
  </si>
  <si>
    <t>" Dohnalova 16 "     1,1*(2,64+1,92)/2*(4,7-0,5)</t>
  </si>
  <si>
    <t>" Dohnalova 18 "     1,1*(2,82+2,07)/2*0,5</t>
  </si>
  <si>
    <t>" Dohnalova 18 "     1,1*(2,07+1,94)/2*(4,8-0,5)</t>
  </si>
  <si>
    <t>" Dohnalova 20 "     1,1*(2,47+1,71)/2*0,5</t>
  </si>
  <si>
    <t>" Dohnalova 20 "     1,1*(1,71+1,3)/2*(6,8-0,5)</t>
  </si>
  <si>
    <t>" Dohnalova 22 "     1,1*(2,58+2,64)/2*6,68</t>
  </si>
  <si>
    <t>" Dohnalova 24 "     1,1*(2,66+2,5)/2*6,55</t>
  </si>
  <si>
    <t>" Dohnalova 26 "     1,1*(2,7+1,88)/2*0,5</t>
  </si>
  <si>
    <t>" Dohnalova 26 "     1,1*(1,88+1,15)/2*(6,3-0,5)</t>
  </si>
  <si>
    <t>" Pod kaplí 6 "     1,1*(3,66+1,8)/2*4,9</t>
  </si>
  <si>
    <t>" Pod kaplí 8 "     1,1*(3,76+1,78)/2*5,0</t>
  </si>
  <si>
    <t>" Pod kaplí 9 "     1,1*(3,68+2,27)/2*7,2</t>
  </si>
  <si>
    <t>" Pod kaplí 10 "     1,1*(3,65+1,78)/2*4,8</t>
  </si>
  <si>
    <t>" Pod kaplí 11 "     1,1*(3,48+3,34)/2*7,0</t>
  </si>
  <si>
    <t>" Pod kaplí 12 "     1,1*(3,11+1,43)/2*4,9</t>
  </si>
  <si>
    <t>" Pod kaplí 13 "     1,1*(3,28+2,69)/2*0,8</t>
  </si>
  <si>
    <t>" Pod kaplí 13 "     1,1*(2,69+2,44)/2*(7,0-0,8)</t>
  </si>
  <si>
    <t>" Pod kaplí 15 "     1,1*(2,8+2,21)/2*0,5</t>
  </si>
  <si>
    <t>" Pod kaplí 15 "     1,1*(2,21+1,99)/2*(7,1-0,5)</t>
  </si>
  <si>
    <t>" Pod kaplí 15 "     1,1*(2,54+1,49)/2*5,2</t>
  </si>
  <si>
    <t>" Pod kaplí 17 "     1,1*(2,61+1,7)/2*0,5</t>
  </si>
  <si>
    <t>" Pod kaplí 17 "     1,1*(1,7+1,38)/2*(6,7-0,5)</t>
  </si>
  <si>
    <t>" Pod kaplí 18 "     1,1*(2,19+2,09)/2*6,05</t>
  </si>
  <si>
    <t>" Pod kaplí 19 "     1,1*(2,53+1,88)/2*5,8</t>
  </si>
  <si>
    <t>" Pod kaplí 19a "     1,1*(2,39+2,07)/2*6,0</t>
  </si>
  <si>
    <t>" Pod kaplí 20 "     1,1*(2,47+1,71)/2*0,5</t>
  </si>
  <si>
    <t>" Pod kaplí 20 "     1,1*(1,71+1,26)/2*(6,3-0,5)</t>
  </si>
  <si>
    <t>" Pod kaplí 21 "     1,1*(2,41+1,78)/2*5,8</t>
  </si>
  <si>
    <t>" Pod kaplí 22 "     1,1*(2,46+2,36)/2*6,22</t>
  </si>
  <si>
    <t>" Pod kaplí 23 "     1,1*(2,51+1,57)/2*5,6</t>
  </si>
  <si>
    <t>" Pod kaplí 25 "     1,1*(2,57+1,5)/2*5,5</t>
  </si>
  <si>
    <t>" Pod kaplí 26 "     1,1*(2,62+1,86)/2*0,5</t>
  </si>
  <si>
    <t>" Pod kaplí 26 "     1,1*(1,86+1,31)/2*(6,3-0,5)</t>
  </si>
  <si>
    <t>" Pod kaplí 27 "     1,1*(2,86+2,79)/2*(5,51-1,3/2)</t>
  </si>
  <si>
    <t>" Pod kaplí 28 "     1,1*(2,78+1,99)/2*6,5</t>
  </si>
  <si>
    <t>" Pod kaplí 29 "     1,1*(2,52+1,68)/2*5,3</t>
  </si>
  <si>
    <t>" Pod kaplí 30 "     1,1*(2,76+1,62)/2*6,5</t>
  </si>
  <si>
    <t>" Pod kaplí 32 "     1,1*(2,87+2,18)/2*6,58</t>
  </si>
  <si>
    <t>" Pod kaplí 34 "     1,1*(2,86+1,78)/2*6,57</t>
  </si>
  <si>
    <t>" Soběslavova 15 "     1,1*(2,47+1,84)/2*0,5</t>
  </si>
  <si>
    <t>" Soběslavova 15 "     1,1*(1,84+1,28)/2*(6,5-0,5)</t>
  </si>
  <si>
    <t>" Pod kaplí 33 "     1,1*(1,73+1,57)/2*1,97</t>
  </si>
  <si>
    <t>" Pod kaplí 35 "     1,1*(1,71+1,62)/2*2,0</t>
  </si>
  <si>
    <t>" Pod kaplí 36 "     1,1*(1,67+1,25)/2*2,54</t>
  </si>
  <si>
    <t>" Pod kaplí 37 "     1,1*(1,65+1,58)/2*2,0</t>
  </si>
  <si>
    <t>" Pod kaplí 38 "     1,1*(1,71+1,4)/2*2,55</t>
  </si>
  <si>
    <t>" Pod kaplí 39 "     1,1*(1,58+1,47)/2*2,0</t>
  </si>
  <si>
    <t>" Pod kaplí 40 "     1,1*(1,58+1,25)/2*2,6</t>
  </si>
  <si>
    <t>" Pod kaplí 41 "     1,1*(1,33+1,21)/2*2,0</t>
  </si>
  <si>
    <t>" Soběslavova 18 "     1,1*(1,89+1,72)/2*1,97</t>
  </si>
  <si>
    <t xml:space="preserve">" asfaltová cesta+přídlažba "     </t>
  </si>
  <si>
    <t xml:space="preserve">-0,37*ASFALT1 </t>
  </si>
  <si>
    <t>" 37% "     -0,37*0,22*PRIDLAZBAm/2,0/2*0,37</t>
  </si>
  <si>
    <t>" 37% "     -0,37*0,22*KOSTKAm/2,0/2*0,37</t>
  </si>
  <si>
    <t>" 63% "     -0,3*0,22*PRIDLAZBAm/2,0/2*0,63</t>
  </si>
  <si>
    <t>" 63% "     -0,3*0,22*KOSTKAm/2,0/2*0,63</t>
  </si>
  <si>
    <t>" štěrková cesta "     -0,2*STERK2</t>
  </si>
  <si>
    <t>" vjezd kostky "     -0,42*VJEZDkostky</t>
  </si>
  <si>
    <t>" vjezd dlažba zámková "     -0,42*VJEZDzamk</t>
  </si>
  <si>
    <t>" vjezd beton "     -0,45*VJEZDbeton</t>
  </si>
  <si>
    <t>" chodník zámková dl. "     -0,35*CHOD3zam</t>
  </si>
  <si>
    <t>" chodník dlažba beton.tl.40mm "     -0,23*CHOD1dlaz</t>
  </si>
  <si>
    <t>" chodník dlažba beton.tl.60mm "     -0,35*CHOD2dlaz</t>
  </si>
  <si>
    <t>" ornice a drn "     -0,1*DRN-0,2*ORNICEm2</t>
  </si>
  <si>
    <t>132454204</t>
  </si>
  <si>
    <t>Hloubení zapažených rýh š do 2000 mm v hornině třídy těžitelnosti II skupiny 5 objem do 500 m3</t>
  </si>
  <si>
    <t>132554204</t>
  </si>
  <si>
    <t>Hloubení zapažených rýh š do 2000 mm v hornině třídy těžitelnosti III skupiny 6 objem do 500 m3</t>
  </si>
  <si>
    <t>" Dohnalova 20 "     2*(1,71+1,3)/2*(6,8-0,5)</t>
  </si>
  <si>
    <t>" Dohnalova 26 "     2*(1,88+1,15)/2*(6,3-0,5)</t>
  </si>
  <si>
    <t>" Pod kaplí 17 "     2*(1,7+1,38)/2*(6,7-0,5)</t>
  </si>
  <si>
    <t>" Pod kaplí 20 "     2*(1,71+1,26)/2*(6,3-0,5)</t>
  </si>
  <si>
    <t>" Pod kaplí 26 "     2*(1,86+1,31)/2*(6,3-0,5)</t>
  </si>
  <si>
    <t>" Soběslavova 15 "     2*(1,84+1,28)/2*(6,5-0,5)</t>
  </si>
  <si>
    <t>" Pod kaplí 33 "     2*(1,73+1,57)/2*1,97</t>
  </si>
  <si>
    <t>" Pod kaplí 35 "     2*(1,71+1,62)/2*2,0</t>
  </si>
  <si>
    <t>" Pod kaplí 36 "     2*(1,67+1,25)/2*2,54</t>
  </si>
  <si>
    <t>" Pod kaplí 37 "     2*(1,65+1,58)/2*2,0</t>
  </si>
  <si>
    <t>" Pod kaplí 38 "     2*(1,71+1,4)/2*2,55</t>
  </si>
  <si>
    <t>" Pod kaplí 39 "     2*(1,58+1,47)/2*2,0</t>
  </si>
  <si>
    <t>" Pod kaplí 40 "     2*(1,58+1,25)/2*2,6</t>
  </si>
  <si>
    <t>" Pod kaplí 41 "     2*(1,33+1,21)/2*2,0</t>
  </si>
  <si>
    <t>" Soběslavova 18 "     2*(1,89+1,72)/2*1,97</t>
  </si>
  <si>
    <t>"  výpočet plochy pažení z objemu výkopů a šířky rýhy 1,1m "</t>
  </si>
  <si>
    <t>VYKOP11/1,1*2</t>
  </si>
  <si>
    <t>VYKOP1+VYKOPR+DRN*0,1</t>
  </si>
  <si>
    <t>" odpočet kp "     -1,1*(0,388+2*0,1*0,225)*DN150</t>
  </si>
  <si>
    <t>" odpočet kp "     -1,1*(0,427+2*0,1*0,280)*DN200</t>
  </si>
  <si>
    <t>" provizorní kryt - chodník tl.40mm "     -0,14*CHODprov1</t>
  </si>
  <si>
    <t>" provizorní kryt - chodník tl. 60mm "     -0,16*CHODprov2</t>
  </si>
  <si>
    <t>" zapravený povrch na hotovo "</t>
  </si>
  <si>
    <t>" ornice s trávou "     -0,2*ORNICE</t>
  </si>
  <si>
    <t>" zásyp celkem "     ZASYP*2</t>
  </si>
  <si>
    <t>1622377758</t>
  </si>
  <si>
    <t>" zpětné rozprostření  "    ORNICEm2</t>
  </si>
  <si>
    <t>-1849182588</t>
  </si>
  <si>
    <t>-913447089</t>
  </si>
  <si>
    <t>" kamenina "     0,08*1,1*(DN150+DN200)</t>
  </si>
  <si>
    <t>(DN150/1,5+0,667)*2</t>
  </si>
  <si>
    <t>(DN200/2,5+0,68)*2</t>
  </si>
  <si>
    <t>59223601.1</t>
  </si>
  <si>
    <t>podkladek pod trouby kamenina DN 150-300</t>
  </si>
  <si>
    <t>398,001*1,01 'Přepočtené koeficientem množství</t>
  </si>
  <si>
    <t>452311121</t>
  </si>
  <si>
    <t>Podkladní desky z betonu prostého bez zvýšených nároků na prostředí tř. C 8/10 otevřený výkop</t>
  </si>
  <si>
    <t>" vozovka asfalt "     ASFALT1+ASFALT3+ASFALT4</t>
  </si>
  <si>
    <t>" komunikace štěrková "     STERK2</t>
  </si>
  <si>
    <t>"vjezd zámková dlažba "     VJEZDzamk</t>
  </si>
  <si>
    <t>"vjezd žulová kostka "     VJEZDkostky</t>
  </si>
  <si>
    <t>"vjezd beton "     VJEZDbeton</t>
  </si>
  <si>
    <t>" přídlažba kostky "     0,22*KOSTKAm</t>
  </si>
  <si>
    <t>" přídlažba dlažba "     0,22*PRIDLAZBAm</t>
  </si>
  <si>
    <t>566901121</t>
  </si>
  <si>
    <t>Vyspravení podkladu po překopech inženýrských sítí plochy do 15 m2 štěrkopískem tl. 100 mm</t>
  </si>
  <si>
    <t>-750113028</t>
  </si>
  <si>
    <t>" lože provizorní chodník "    CHODprov1</t>
  </si>
  <si>
    <t>" lože provizorní chodník "    CHODprov2</t>
  </si>
  <si>
    <t>" provizorní zapravení chodníků "    CHODprov1*0,06</t>
  </si>
  <si>
    <t>" provizorní zapravení chodníků "    CHODprov2*0,06</t>
  </si>
  <si>
    <t>596811120</t>
  </si>
  <si>
    <t>Kladení betonové dlažby komunikací pro pěší do lože z kameniva velikosti do 0,09 m2 pl do 50 m2</t>
  </si>
  <si>
    <t>772576138</t>
  </si>
  <si>
    <t>" chodník dlažba 30/30 "     CHOD1dlaz*0,9</t>
  </si>
  <si>
    <t>596811120.1</t>
  </si>
  <si>
    <t>Provizorní chodník z betonové dlažby tl.40mm komunikací pro pěší do lože z kameniva velikosti do 0,09 m2 pl do 50 m2   M+D</t>
  </si>
  <si>
    <t>-682580996</t>
  </si>
  <si>
    <t>" chodník dlažba 30/30 "     CHOD1dlaz</t>
  </si>
  <si>
    <t>CHODprov1-CHOD1dlaz*0,9</t>
  </si>
  <si>
    <t>-149870077</t>
  </si>
  <si>
    <t>" chodník dlažba 20/20 "     CHOD2dlaz*0,9</t>
  </si>
  <si>
    <t>" chodník dlažba zamkova "     CHOD3zam*0,9</t>
  </si>
  <si>
    <t>-1212272379</t>
  </si>
  <si>
    <t>" chodník zámková dlažba "     CHOD3zam</t>
  </si>
  <si>
    <t>" chodník dlažba 20/20 "     CHOD2dlaz</t>
  </si>
  <si>
    <t>CHODprov2-CHOD2dlaz*0,9-CHOD3zam*0,9</t>
  </si>
  <si>
    <t>383719467</t>
  </si>
  <si>
    <t>831312121</t>
  </si>
  <si>
    <t>Montáž potrubí z trub kameninových hrdlových s integrovaným těsněním výkop sklon do 20 % DN 150</t>
  </si>
  <si>
    <t>" přípojky "     293,0</t>
  </si>
  <si>
    <t>59710675</t>
  </si>
  <si>
    <t>trouba kameninová glazovaná DN 150 dl 1,50m spojovací systém F</t>
  </si>
  <si>
    <t>-1915725708</t>
  </si>
  <si>
    <t>DN150*1,015</t>
  </si>
  <si>
    <t>831312193.1</t>
  </si>
  <si>
    <t>Příplatek k montáži kameninového potrubí za napojení trub pomocí přechodové spojky DN 150 vč. případných vyrovnávacích kroužků</t>
  </si>
  <si>
    <t>1990127608</t>
  </si>
  <si>
    <t>831352121</t>
  </si>
  <si>
    <t>Montáž potrubí z trub kameninových hrdlových s integrovaným těsněním výkop sklon do 20 % DN 200</t>
  </si>
  <si>
    <t>" přípojky "     5,8</t>
  </si>
  <si>
    <t>59710703</t>
  </si>
  <si>
    <t>trouba kameninová glazovaná DN 200 dl 2,50m spojovací systém F,C Třida 160</t>
  </si>
  <si>
    <t>-365435785</t>
  </si>
  <si>
    <t>5,8*1,015 'Přepočtené koeficientem množství</t>
  </si>
  <si>
    <t>831352193.1</t>
  </si>
  <si>
    <t>Příplatek k montáži kameninového potrubí za napojení trub pomocí přechodové spojky DN 200 vč. případných vyrovnávacích kroužků</t>
  </si>
  <si>
    <t>-1286506255</t>
  </si>
  <si>
    <t>831262191</t>
  </si>
  <si>
    <t>Příplatek za práce na potrubí z trub kameninových s integrovaným těsněním sklon přes 20 % DN do 300</t>
  </si>
  <si>
    <t>1337222204</t>
  </si>
  <si>
    <t>" potrubí celkem "     DN150+DN200</t>
  </si>
  <si>
    <t>" odpočet potrubí do 20% "</t>
  </si>
  <si>
    <t>" Dohnalova 11 "     -5,21</t>
  </si>
  <si>
    <t>" Dohnalova 18 "     -(4,8-0,5)</t>
  </si>
  <si>
    <t>" Dohnalova 20 "     -(6,8-0,5)</t>
  </si>
  <si>
    <t>" Dohnalova 22 "     -6,68</t>
  </si>
  <si>
    <t>" Dohnalova 24 "     -6,55</t>
  </si>
  <si>
    <t>" Dohnalova 26 "     -(6,3-0,5)</t>
  </si>
  <si>
    <t>" Pod kaplí 11 "     -7,0</t>
  </si>
  <si>
    <t>" Pod kaplí 13 "     -(7,0-0,8)</t>
  </si>
  <si>
    <t>" Pod kaplí 15 "     -(7,1-0,5)</t>
  </si>
  <si>
    <t>" Pod kaplí 17 "     -(6,7-0,5)</t>
  </si>
  <si>
    <t>" Pod kaplí 18 "     -6,05</t>
  </si>
  <si>
    <t>" Pod kaplí 19 "     -5,8</t>
  </si>
  <si>
    <t>" Pod kaplí 19a "     -6,0</t>
  </si>
  <si>
    <t>" Pod kaplí 20 "     -(6,3-0,5)</t>
  </si>
  <si>
    <t>" Pod kaplí 21 "     -5,8</t>
  </si>
  <si>
    <t>" Pod kaplí 22 "     -6,22</t>
  </si>
  <si>
    <t>" Pod kaplí 26 "     -(6,3-0,5)</t>
  </si>
  <si>
    <t>" Pod kaplí 27 "     -(5,51-1,3/2)</t>
  </si>
  <si>
    <t>" Pod kaplí 28 "     -6,5</t>
  </si>
  <si>
    <t>" Pod kaplí 30 "     -6,5</t>
  </si>
  <si>
    <t>" Pod kaplí 32 "     -6,58</t>
  </si>
  <si>
    <t>" Pod kaplí 34 "     -6,57</t>
  </si>
  <si>
    <t>" Soběslavova 15 "     -(6,5-0,5)</t>
  </si>
  <si>
    <t>" Pod kaplí 33 "     -1,97</t>
  </si>
  <si>
    <t>" Pod kaplí 35 "     -2,0</t>
  </si>
  <si>
    <t>" Pod kaplí 36 "     -2,54</t>
  </si>
  <si>
    <t>" Pod kaplí 37 "     -2,0</t>
  </si>
  <si>
    <t>" Pod kaplí 38 "     -2,55</t>
  </si>
  <si>
    <t>" Pod kaplí 39 "     -2,0</t>
  </si>
  <si>
    <t>" Pod kaplí 40 "     -2,6</t>
  </si>
  <si>
    <t>" Pod kaplí 41 "     -2,0</t>
  </si>
  <si>
    <t>" Soběslavova 16 "     -1,97</t>
  </si>
  <si>
    <t>-655042245</t>
  </si>
  <si>
    <t>23+32+34+43+7</t>
  </si>
  <si>
    <t>59710872.3</t>
  </si>
  <si>
    <t>trouba kameninová glazovaná zkrácená bez hrdla DN 150 dl 30cm spojovací systém F</t>
  </si>
  <si>
    <t>-962109403</t>
  </si>
  <si>
    <t>23*1,015 'Přepočtené koeficientem množství</t>
  </si>
  <si>
    <t>907145372</t>
  </si>
  <si>
    <t>32*1,015 'Přepočtené koeficientem množství</t>
  </si>
  <si>
    <t>59710944</t>
  </si>
  <si>
    <t>koleno kameninové glazované DN 150 15° spojovací systém F</t>
  </si>
  <si>
    <t>-887342528</t>
  </si>
  <si>
    <t>34*1,015 'Přepočtené koeficientem množství</t>
  </si>
  <si>
    <t>59710964</t>
  </si>
  <si>
    <t>koleno kameninové glazované DN 150 30° spojovací systém F</t>
  </si>
  <si>
    <t>-1291095058</t>
  </si>
  <si>
    <t>43*1,015 'Přepočtené koeficientem množství</t>
  </si>
  <si>
    <t>59710984</t>
  </si>
  <si>
    <t>koleno kameninové glazované DN 150 45° spojovací systém F</t>
  </si>
  <si>
    <t>234660840</t>
  </si>
  <si>
    <t>7*1,015 'Přepočtené koeficientem množství</t>
  </si>
  <si>
    <t>-1596270357</t>
  </si>
  <si>
    <t>1+1+1</t>
  </si>
  <si>
    <t>59710873.1</t>
  </si>
  <si>
    <t>trouba kameninová glazovaná zkrácená bez hrdla DN 200 dl 30cm třída 160 spojovací systém F,C</t>
  </si>
  <si>
    <t>-356908069</t>
  </si>
  <si>
    <t>1*1,015 'Přepočtené koeficientem množství</t>
  </si>
  <si>
    <t>59710946</t>
  </si>
  <si>
    <t>koleno kameninové glazované DN 200 15° spojovací systém F tř. 160</t>
  </si>
  <si>
    <t>2129378430</t>
  </si>
  <si>
    <t>59710966</t>
  </si>
  <si>
    <t>koleno kameninové glazované DN 200 30° spojovací systém F tř. 160</t>
  </si>
  <si>
    <t>2007235636</t>
  </si>
  <si>
    <t>877315211</t>
  </si>
  <si>
    <t>Montáž tvarovek z tvrdého PVC-systém KG nebo z polypropylenu-systém KG 2000 jednoosé DN 160</t>
  </si>
  <si>
    <t>-1835217812</t>
  </si>
  <si>
    <t>28612006.1</t>
  </si>
  <si>
    <t>přechod kanalizační kamenina/PVC DN 160</t>
  </si>
  <si>
    <t>-424561777</t>
  </si>
  <si>
    <t>899623141</t>
  </si>
  <si>
    <t>Obetonování potrubí nebo zdiva stok betonem prostým tř. C 12/15 v otevřeném výkopu</t>
  </si>
  <si>
    <t>-2062741430</t>
  </si>
  <si>
    <t xml:space="preserve">" potrubí "     </t>
  </si>
  <si>
    <t>DN150*(0,2007+0,05*0,225*2)</t>
  </si>
  <si>
    <t>DN200*(0,2207+0,05*0,280*2)</t>
  </si>
  <si>
    <t>OBET</t>
  </si>
  <si>
    <t>899910213.1</t>
  </si>
  <si>
    <t>Výplň potrubí cementopopílkovou suspenzí</t>
  </si>
  <si>
    <t>-977613539</t>
  </si>
  <si>
    <t>" DN150 "    27,47*PI*(0,15/2)^2</t>
  </si>
  <si>
    <t>830311811</t>
  </si>
  <si>
    <t>Bourání stávajícího kameninového potrubí DN do 150</t>
  </si>
  <si>
    <t>" stávající kp DN150 "     50,21</t>
  </si>
  <si>
    <t>1,456*13 'Přepočtené koeficientem množství</t>
  </si>
  <si>
    <t>998275101</t>
  </si>
  <si>
    <t>Přesun hmot pro trubní vedení z trub kameninových otevřený výkop</t>
  </si>
  <si>
    <t>104,903</t>
  </si>
  <si>
    <t>KT300</t>
  </si>
  <si>
    <t>19,05</t>
  </si>
  <si>
    <t>KT600</t>
  </si>
  <si>
    <t>12,05</t>
  </si>
  <si>
    <t>11,015</t>
  </si>
  <si>
    <t>LT100</t>
  </si>
  <si>
    <t>43,53</t>
  </si>
  <si>
    <t>LT200</t>
  </si>
  <si>
    <t>0,667</t>
  </si>
  <si>
    <t>20,398</t>
  </si>
  <si>
    <t>SO 330 - splašková kanalizace</t>
  </si>
  <si>
    <t>220,903</t>
  </si>
  <si>
    <t>PAZ8</t>
  </si>
  <si>
    <t>38,267</t>
  </si>
  <si>
    <t>7,7</t>
  </si>
  <si>
    <t>7,2</t>
  </si>
  <si>
    <t>175,753</t>
  </si>
  <si>
    <t>256,282</t>
  </si>
  <si>
    <t>45,15</t>
  </si>
  <si>
    <t>159,762</t>
  </si>
  <si>
    <t>113107522</t>
  </si>
  <si>
    <t>Odstranění podkladu z kameniva drceného tl přes 100 do 200 mm při překopech strojně pl přes 15 m2</t>
  </si>
  <si>
    <t>30,422*13 'Přepočtené koeficientem množství</t>
  </si>
  <si>
    <t>113107543</t>
  </si>
  <si>
    <t>Odstranění podkladu živičných tl přes 100 do 150 mm při překopech strojně pl přes 15 m2</t>
  </si>
  <si>
    <t>" výkop úseku ČS1-ŠS1 vč. šachty je zahrnut v SO pro ČS1 "</t>
  </si>
  <si>
    <t>" ČS1-ŠS3 "</t>
  </si>
  <si>
    <t>" kamenina DN600 "     1,6*(16,71-2,71-1,0-2,6/2)</t>
  </si>
  <si>
    <t>" kamenina DN300 "     1,2*(37,71-16,71-2,6/2-2,5/2)</t>
  </si>
  <si>
    <t>" výtlak litina DN100 "     1,1*(44,18-2,8-2,9/2)</t>
  </si>
  <si>
    <t xml:space="preserve">" šachty "   </t>
  </si>
  <si>
    <t>2,9*2,9+2,6*2,1+2,5*2,5</t>
  </si>
  <si>
    <t xml:space="preserve">" stoka litina DN200 - v rámci šachet a ČC1 "  </t>
  </si>
  <si>
    <t>" kamenina DN600 "     2*(16,71-2,71-1,0-2,6/2)</t>
  </si>
  <si>
    <t>" kamenina DN300 "     2*(37,71-16,71-2,6/2-2,5/2)</t>
  </si>
  <si>
    <t>" výtlak litina DN100 "     2*(44,18-2,8-2,9/2)</t>
  </si>
  <si>
    <t>4*(2,9+2,5)+2*(2,6+2,1)</t>
  </si>
  <si>
    <t>33,149*13 'Přepočtené koeficientem množství</t>
  </si>
  <si>
    <t>" litina DN100 "     1,1*(2+3)</t>
  </si>
  <si>
    <t>" litina DN200 "     1,1*(2+0)</t>
  </si>
  <si>
    <t>-669121299</t>
  </si>
  <si>
    <t>" kamenina DN300 "     1,2*(1+1)</t>
  </si>
  <si>
    <t>" kamenina DN600 "     1,6*(1+2)</t>
  </si>
  <si>
    <t>" litina DN100 "     3</t>
  </si>
  <si>
    <t>" litina DN200 "     1</t>
  </si>
  <si>
    <t>" kamenina DN300 "     3</t>
  </si>
  <si>
    <t>" kamenina DN600 "     0</t>
  </si>
  <si>
    <t>" litina DN100 "     1,1*3</t>
  </si>
  <si>
    <t>" litina DN200 "     1,1*1</t>
  </si>
  <si>
    <t>" kamenina DN300 "     1,2*3</t>
  </si>
  <si>
    <t>" kamenina DN600 "     1,6*0</t>
  </si>
  <si>
    <t>" kanalizace "     POTRUBI2*1,5*2,0</t>
  </si>
  <si>
    <t xml:space="preserve">" litina DN100 "     </t>
  </si>
  <si>
    <t>1,1*(1,73+1,65)/2*(3,43-2,8)</t>
  </si>
  <si>
    <t>1,1*(1,65+1,72)/2*(21,63-3,43)</t>
  </si>
  <si>
    <t>1,1*(1,72+1,48)/2*(44,18-21,63-2,9/2)</t>
  </si>
  <si>
    <t xml:space="preserve">" kamenina DN600 "    </t>
  </si>
  <si>
    <t>1,6*(2,82+3,78)/2*(16,71-2,71-1,0-2,6/2)</t>
  </si>
  <si>
    <t xml:space="preserve">" kamenina DN300 "   </t>
  </si>
  <si>
    <t>1,2*(2,72+2,89)/2*(37,71-16,71-2,6/2-2,5/2)</t>
  </si>
  <si>
    <t>" ŠS3 "     2,5*2,5*3,02</t>
  </si>
  <si>
    <t>" šachty monolit "</t>
  </si>
  <si>
    <t>" Š1170795 "     2,9*2,9*2,29</t>
  </si>
  <si>
    <t>" ŠS2 "     2,6*2,1*4,071</t>
  </si>
  <si>
    <t>" stáv. šachta v místě Š1170795 "</t>
  </si>
  <si>
    <t>" dno "     -1,0*1,0*1,3</t>
  </si>
  <si>
    <t>" konus "     -PI*(1,04/2)^2*0,6</t>
  </si>
  <si>
    <t>" ve třídě 4 - 56% "     VYKOP1*0,56</t>
  </si>
  <si>
    <t>2*(1,73+1,65)/2*(3,43-2,8)</t>
  </si>
  <si>
    <t>2*(1,65+1,72)/2*(21,63-3,43)</t>
  </si>
  <si>
    <t>2*(1,72+1,48)/2*(44,18-21,63-2,9/2)</t>
  </si>
  <si>
    <t>2*(2,82+3,78)/2*(16,71-2,71-1,0-2,6/2)</t>
  </si>
  <si>
    <t>2*(2,72+2,89)/2*(37,71-16,71-2,6/2-2,5/2)</t>
  </si>
  <si>
    <t>" ŠS3 "     4*2,5*3,02</t>
  </si>
  <si>
    <t>" Š1170795 "     4*2,9*2,29</t>
  </si>
  <si>
    <t>" ŠS2 "     2*(2,6+2,1)*4,071</t>
  </si>
  <si>
    <t>" odpočet pažení nad 4m "     -PAZ8</t>
  </si>
  <si>
    <t>VYKOP1+VYKOPR</t>
  </si>
  <si>
    <t>" odpočet vestavěných konstruukcí "</t>
  </si>
  <si>
    <t>" kamenina DN300 "     -KT300*(0,521+2*0,1*(0,415+0,08*2))</t>
  </si>
  <si>
    <t>" kamenina DN400 "     -KT600*(0,924+2*0,1*(0,9+0,08*2))</t>
  </si>
  <si>
    <t>" litina DN100 "     -LT100*1,1*(0,1+0,118+0,3)</t>
  </si>
  <si>
    <t>" litina DN200 "     -LT200*1,1*(0,1+0,222+0,3)</t>
  </si>
  <si>
    <t>" prefa ŠS3"</t>
  </si>
  <si>
    <t>-0,1*2*2,5*2,5</t>
  </si>
  <si>
    <t>-PI*(1,3/2)^2*0,8</t>
  </si>
  <si>
    <t>-PI*(1,24/2)^2*(0,25+1,0)</t>
  </si>
  <si>
    <t>-PI*(1,04/2)^2*(0,58-0,01)</t>
  </si>
  <si>
    <t xml:space="preserve">" ŠS2,ŠS3 "    </t>
  </si>
  <si>
    <t>-2,6*2,1*(2,561+0,2-0,25)</t>
  </si>
  <si>
    <t>-0,2*2,9*2,9-1,5*1,5*1,3</t>
  </si>
  <si>
    <t>-1,6*2,1*0,25</t>
  </si>
  <si>
    <t>-PI*(1,24/2)^2*0,5</t>
  </si>
  <si>
    <t>-PI*(1,04/2)^2*(0,58-0,1)</t>
  </si>
  <si>
    <t>-1552642021</t>
  </si>
  <si>
    <t>" litinové potrubí "</t>
  </si>
  <si>
    <t>1,1*(0,118+0,3)*LT100</t>
  </si>
  <si>
    <t>1,1*(0,222+0,3)*LT200</t>
  </si>
  <si>
    <t>58331351</t>
  </si>
  <si>
    <t>kamenivo těžené drobné frakce 0/4</t>
  </si>
  <si>
    <t>-1213595027</t>
  </si>
  <si>
    <t>OBSYP*1,897</t>
  </si>
  <si>
    <t>-119380882</t>
  </si>
  <si>
    <t>399901789</t>
  </si>
  <si>
    <t xml:space="preserve">" potrubí kamenina "     </t>
  </si>
  <si>
    <t>0,08*1,2*KT300</t>
  </si>
  <si>
    <t>0,08*1,6*KT600</t>
  </si>
  <si>
    <t xml:space="preserve">" potrubí litina "     </t>
  </si>
  <si>
    <t>0,1*1,1*(LT200+LT100)</t>
  </si>
  <si>
    <t>" ŠS1 "     0,1*2,15*3,58</t>
  </si>
  <si>
    <t>" ŠS2 "     0,1*2,6*2,1</t>
  </si>
  <si>
    <t>" ŠS3 "     0,1*2,5*2,5</t>
  </si>
  <si>
    <t>" Š1170795 "     0,1*2,9*2,9</t>
  </si>
  <si>
    <t>1696325996</t>
  </si>
  <si>
    <t>((KT300+KT600)/2,5+0,72)*2</t>
  </si>
  <si>
    <t>59223611.1</t>
  </si>
  <si>
    <t>podkladek pod trouby kamenina 150/150/150</t>
  </si>
  <si>
    <t>-1562676877</t>
  </si>
  <si>
    <t>26,32*1,01 'Přepočtené koeficientem množství</t>
  </si>
  <si>
    <t>" šachty "     4</t>
  </si>
  <si>
    <t>" vozovka asfalt "     ASFALT5</t>
  </si>
  <si>
    <t>831372121</t>
  </si>
  <si>
    <t>Montáž potrubí z trub kameninových hrdlových s integrovaným těsněním výkop sklon do 20 % DN 300</t>
  </si>
  <si>
    <t>" ŠS2-ŠS3 "     37,71-16,71</t>
  </si>
  <si>
    <t>" ŠS2-ŠS3 "     37,71-16,71-2,6/2-1,3/2</t>
  </si>
  <si>
    <t>" ŠS2-ŠS3 "     37,71-16,71-2,1/2-1,0/2</t>
  </si>
  <si>
    <t>59710711</t>
  </si>
  <si>
    <t>trouba kameninová glazovaná DN 300 dl 2,50m spojovací systém C Třída 160</t>
  </si>
  <si>
    <t>1686307119</t>
  </si>
  <si>
    <t>19,45*1,015 'Přepočtené koeficientem množství</t>
  </si>
  <si>
    <t>831442121</t>
  </si>
  <si>
    <t>Montáž potrubí z trub kameninových hrdlových s integrovaným těsněním výkop sklon do 20 % DN 600</t>
  </si>
  <si>
    <t>" ŠS1-ŠS2 "     16,71-2,71</t>
  </si>
  <si>
    <t>" ŠS1-ŠS2 "     16,71-2,71-1,3/2-2,6/2</t>
  </si>
  <si>
    <t>" ŠS1-ŠS2 "     16,71-2,71-1,0/2-1,5/2</t>
  </si>
  <si>
    <t>59710713</t>
  </si>
  <si>
    <t>trouba kameninová glazovaná DN 600 dl 2,50m spojovací systém C Třída 95</t>
  </si>
  <si>
    <t>2129157953</t>
  </si>
  <si>
    <t>12,75*1,015 'Přepočtené koeficientem množství</t>
  </si>
  <si>
    <t>837371221</t>
  </si>
  <si>
    <t>Montáž kameninových tvarovek odbočných s integrovaným těsněním otevřený výkop DN 300</t>
  </si>
  <si>
    <t>-987128813</t>
  </si>
  <si>
    <t>59711770</t>
  </si>
  <si>
    <t>odbočka kameninová glazovaná jednoduchá kolmá DN 300/150 dl 500mm spojovací systém C/F tř.160/-</t>
  </si>
  <si>
    <t>349799099</t>
  </si>
  <si>
    <t>4*1,015 'Přepočtené koeficientem množství</t>
  </si>
  <si>
    <t>837441221</t>
  </si>
  <si>
    <t>Montáž kameninových tvarovek odbočných s integrovaným těsněním otevřený výkop DN 600</t>
  </si>
  <si>
    <t>-413878041</t>
  </si>
  <si>
    <t>59711820</t>
  </si>
  <si>
    <t>odbočka kameninová glazovaná jednoduchá kolmá DN 600/150 dl 1000mm spojovací systém C/F tř.160/-</t>
  </si>
  <si>
    <t>225086266</t>
  </si>
  <si>
    <t>-1439400197</t>
  </si>
  <si>
    <t>617139240</t>
  </si>
  <si>
    <t>8*1,015 'Přepočtené koeficientem množství</t>
  </si>
  <si>
    <t xml:space="preserve">" kameninové potrubí "     </t>
  </si>
  <si>
    <t>KT300*(0,2615+2*0,1*0,415)</t>
  </si>
  <si>
    <t>KT600*(0,2921+2*0,1*0,9)</t>
  </si>
  <si>
    <t>851261131</t>
  </si>
  <si>
    <t>Montáž potrubí z trub litinových hrdlových s integrovaným těsněním otevřený výkop DN 100</t>
  </si>
  <si>
    <t>-991922250</t>
  </si>
  <si>
    <t>" výtlak "</t>
  </si>
  <si>
    <t>" ČS1-Š1170795 "    44,18</t>
  </si>
  <si>
    <t>" ČS1-Š1170795 "    44,18-1,3/2</t>
  </si>
  <si>
    <t>" ČS1-Š1170795 "    44,18-1,0/2</t>
  </si>
  <si>
    <t>" SEK "     0,3*3</t>
  </si>
  <si>
    <t>55251005</t>
  </si>
  <si>
    <t>trouba vodovodní litinová hrdlová Zn+Al (85/15) 400g/m2+modrý epoxid dl 6m DN 100</t>
  </si>
  <si>
    <t>-1178370912</t>
  </si>
  <si>
    <t>55291132.1</t>
  </si>
  <si>
    <t>kroužek zámkový DN 100</t>
  </si>
  <si>
    <t>1039237685</t>
  </si>
  <si>
    <t>6*1,02 'Přepočtené koeficientem množství</t>
  </si>
  <si>
    <t>55251277</t>
  </si>
  <si>
    <t>manžeta ochranná vodovodního litinového potrubí DN 110</t>
  </si>
  <si>
    <t>-1670439262</t>
  </si>
  <si>
    <t>851351131</t>
  </si>
  <si>
    <t>Montáž potrubí z trub litinových hrdlových s integrovaným těsněním otevřený výkop DN 200</t>
  </si>
  <si>
    <t>-1847711351</t>
  </si>
  <si>
    <t>" ČS1-ŠS1 "     2,71</t>
  </si>
  <si>
    <t>" ČS1-ŠS1 "     2,71-2,066/2-2,02/2</t>
  </si>
  <si>
    <t>" ČS1-ŠS1 "     2,71-2,0/2-1,5/2</t>
  </si>
  <si>
    <t>55251008</t>
  </si>
  <si>
    <t>trouba vodovodní litinová hrdlová Zn+Al (85/15) 400g/m2+modrý epoxid dl 6m DN 200</t>
  </si>
  <si>
    <t>-799741076</t>
  </si>
  <si>
    <t>0,96*1,01 'Přepočtené koeficientem množství</t>
  </si>
  <si>
    <t>899721111.3</t>
  </si>
  <si>
    <t>Signalizační vodič DN do 150 mm na potrubí vč. kabelová T-spoj.(5 ks)</t>
  </si>
  <si>
    <t>-365878576</t>
  </si>
  <si>
    <t>" litinové potrubí "     (LT200+1,5+LT100)*2</t>
  </si>
  <si>
    <t>899721111.1</t>
  </si>
  <si>
    <t>Signalizační vodič Matker</t>
  </si>
  <si>
    <t>-2026385875</t>
  </si>
  <si>
    <t>" litinové potrubí "     8+2</t>
  </si>
  <si>
    <t>857261131</t>
  </si>
  <si>
    <t>Montáž litinových tvarovek jednoosých hrdlových otevřený výkop s integrovaným těsněním DN 100</t>
  </si>
  <si>
    <t>-1495765360</t>
  </si>
  <si>
    <t>55259471</t>
  </si>
  <si>
    <t>koleno hrdlové z tvárné litiny MMK-kus DN 100-45°</t>
  </si>
  <si>
    <t>1907559065</t>
  </si>
  <si>
    <t>55259731.1</t>
  </si>
  <si>
    <t>tvarovka vodovodní hrdlová s přírubou E DN 100</t>
  </si>
  <si>
    <t>-1971928181</t>
  </si>
  <si>
    <t>-1361996328</t>
  </si>
  <si>
    <t>7*1,02 'Přepočtené koeficientem množství</t>
  </si>
  <si>
    <t>904223773</t>
  </si>
  <si>
    <t>857262122.1</t>
  </si>
  <si>
    <t>Montáž litinových tvarovek jednoosých přírubových otevřený výkop DN 100 spojovací materiál nerez</t>
  </si>
  <si>
    <t>-6740236</t>
  </si>
  <si>
    <t>55255239.1</t>
  </si>
  <si>
    <t xml:space="preserve">tvarovka přírubová s hladkým koncem F DN 100 </t>
  </si>
  <si>
    <t>-1277571498</t>
  </si>
  <si>
    <t>55254012.1</t>
  </si>
  <si>
    <t>koleno přírubové z tvárné litiny FFK-kus DN 100- 45°</t>
  </si>
  <si>
    <t>-455772615</t>
  </si>
  <si>
    <t>852262122.1</t>
  </si>
  <si>
    <t>Montáž potrubí z trub litinových tlakových přírubových délky do 1 m otevřený výkop DN 100 spojovací materiál nerez</t>
  </si>
  <si>
    <t>1928244740</t>
  </si>
  <si>
    <t>55253257</t>
  </si>
  <si>
    <t>trouba přírubová litinová vodovodní PN10/16 DN 100 dl 500mm</t>
  </si>
  <si>
    <t>-447428040</t>
  </si>
  <si>
    <t>899722113.1</t>
  </si>
  <si>
    <t>Krytí potrubí z plastů výstražnou fólií z PVC</t>
  </si>
  <si>
    <t>1486864458</t>
  </si>
  <si>
    <t>" litinové potrubí "     LT200+LT100+0,5*2</t>
  </si>
  <si>
    <t>894201161.1</t>
  </si>
  <si>
    <t>Dno šachet tl nad 200 mm z prostého betonu se zvýšenými nároky na prostředí tř. C 30/37 XC4 XA1</t>
  </si>
  <si>
    <t>" ŠS2 "     0,3*2,6*2,1*1,035</t>
  </si>
  <si>
    <t>" Š1170795 "     0,25*1,5*1,5</t>
  </si>
  <si>
    <t>894302162.1</t>
  </si>
  <si>
    <t>Stěny šachet tl nad 200 mm ze ŽB se zvýšenými nároky na prostředí tř. C 30/37 XC4 XA1</t>
  </si>
  <si>
    <t>" ŠS2 "     (1,7+0,261)*(2,6*2,1-1,5*1,0)*1,035</t>
  </si>
  <si>
    <t>" Š1170795 "     0,8*(1,5*1,5-1,0*1,0)</t>
  </si>
  <si>
    <t>" ŠS2 "     (1,7+0,261)*(1,5+1,0)*2</t>
  </si>
  <si>
    <t>894502201</t>
  </si>
  <si>
    <t>Bednění stěn šachet pravoúhlých nebo vícehranných oboustranné</t>
  </si>
  <si>
    <t>-1521009327</t>
  </si>
  <si>
    <t xml:space="preserve">" Š1170795 "    </t>
  </si>
  <si>
    <t>0,8*1,0*4+1,25*1,5*4</t>
  </si>
  <si>
    <t>894608112</t>
  </si>
  <si>
    <t>Výztuž šachet z betonářské oceli 10 505</t>
  </si>
  <si>
    <t>2126606145</t>
  </si>
  <si>
    <t>" ŠS2 "    0,569</t>
  </si>
  <si>
    <t xml:space="preserve">" Š1170795 "   </t>
  </si>
  <si>
    <t>((1,51*1,55+1,31*1,1)*4+1,55*1,55+1,1*1,1)*0,00444</t>
  </si>
  <si>
    <t>" ŠS2 "     5</t>
  </si>
  <si>
    <t>" Š1170795 "     1</t>
  </si>
  <si>
    <t>894302273.1</t>
  </si>
  <si>
    <t>Strop šachet 2100/1600/300 otvor 1000mm staveništ. prefabrikát ze ŽB  tř. C 30/37 XA1 XC4 XF1</t>
  </si>
  <si>
    <t>632390286</t>
  </si>
  <si>
    <t>" ŠS2 "     1</t>
  </si>
  <si>
    <t>894302275.1</t>
  </si>
  <si>
    <t>-589062049</t>
  </si>
  <si>
    <t>" ŠS2 "     0,85*1,5*1,0+0,4*1,0*0,3</t>
  </si>
  <si>
    <t>" ŠS3 "     0,6*1,0*1,0</t>
  </si>
  <si>
    <t>" ŠS2 "     0,55*1,5*2+0,4*0,3*2</t>
  </si>
  <si>
    <t>" ŠS3 "     0,25*1,0*2</t>
  </si>
  <si>
    <t>894701201.1</t>
  </si>
  <si>
    <t>Žlaby kameninové - z půlené kameniny DN300 šachet</t>
  </si>
  <si>
    <t>2102077656</t>
  </si>
  <si>
    <t>" šachta ŠS2  "     1,0</t>
  </si>
  <si>
    <t>894701701.1</t>
  </si>
  <si>
    <t>Žlaby kameninové - z půlené kameniny DN600 šachet</t>
  </si>
  <si>
    <t>479377878</t>
  </si>
  <si>
    <t>" šachta ŠS2  "     1,2</t>
  </si>
  <si>
    <t>894104111</t>
  </si>
  <si>
    <t>Žlaby šachet z cihel kanalizačních pálených lícových průměru do 500 mm</t>
  </si>
  <si>
    <t>1245414246</t>
  </si>
  <si>
    <t>" svislé stěny žlábků "</t>
  </si>
  <si>
    <t>" ŠS2 "     0,075*(0,24+0,115*2)*1,5*2</t>
  </si>
  <si>
    <t>894104111.1</t>
  </si>
  <si>
    <t>Žlaby šachet z cihel kanalizačních čedičových průměru do 500 mm</t>
  </si>
  <si>
    <t>683446250</t>
  </si>
  <si>
    <t xml:space="preserve">" ŠS3 "     </t>
  </si>
  <si>
    <t>0,12*1,0*(PI*(0,3+0,115/2)/2+0,3*2)</t>
  </si>
  <si>
    <t>" prostup potrubí stěnou šachet "</t>
  </si>
  <si>
    <t>" potrubí DN200 "     (PI*0,222+0,2)</t>
  </si>
  <si>
    <t>" potrubí DN600 "     (PI*0,721+0,2)*2</t>
  </si>
  <si>
    <t>" potrubí DN300 "     (PI*0,355+0,2)*2</t>
  </si>
  <si>
    <t>" potrubí DN100 "     (PI*0,11+0,2)</t>
  </si>
  <si>
    <t xml:space="preserve">" strop/stěna "     </t>
  </si>
  <si>
    <t>" ŠS2 "     (1,8+1,3)*2+0,3</t>
  </si>
  <si>
    <t>" Š1170795 "     1,3*4+0,3</t>
  </si>
  <si>
    <t>" ŠS3 "      1</t>
  </si>
  <si>
    <t>1*1,02 'Přepočtené koeficientem množství</t>
  </si>
  <si>
    <t>" ŠS2 "      1</t>
  </si>
  <si>
    <t>" ŠS1+ŠS3 "      1+1</t>
  </si>
  <si>
    <t>" šachty monolit a prefa "      4</t>
  </si>
  <si>
    <t>59224353.1</t>
  </si>
  <si>
    <t>dno betonové šachty kanalizační 100x60 vč. kamenin. žlábek DN300 kanál. cihla</t>
  </si>
  <si>
    <t>59224356.1</t>
  </si>
  <si>
    <t>dno betonové šachty kanalizační 100x10 vč. kamenin. žlábek DN600-200 kanál. cihla</t>
  </si>
  <si>
    <t>785690662</t>
  </si>
  <si>
    <t>890311851</t>
  </si>
  <si>
    <t>Bourání šachet ze ŽB strojně obestavěného prostoru do 1,5 m3</t>
  </si>
  <si>
    <t>-2110617778</t>
  </si>
  <si>
    <t>1,0*1,0*1,3</t>
  </si>
  <si>
    <t>890411851</t>
  </si>
  <si>
    <t>Bourání šachet z prefabrikovaných skruží strojně obestavěného prostoru do 1,5 m3</t>
  </si>
  <si>
    <t>687795425</t>
  </si>
  <si>
    <t>" konus "     PI*(1,04/2)^2*0,6</t>
  </si>
  <si>
    <t>3,475*13 'Přepočtené koeficientem množství</t>
  </si>
  <si>
    <t>-423418801</t>
  </si>
  <si>
    <t>" stáv. šachta v místě Š1170795 "     1</t>
  </si>
  <si>
    <t>-450869496</t>
  </si>
  <si>
    <t>25,135</t>
  </si>
  <si>
    <t>48,76</t>
  </si>
  <si>
    <t>17,589</t>
  </si>
  <si>
    <t>CHODdlaz40</t>
  </si>
  <si>
    <t>10,923</t>
  </si>
  <si>
    <t>8,8</t>
  </si>
  <si>
    <t>4,291</t>
  </si>
  <si>
    <t>108,714</t>
  </si>
  <si>
    <t>SO 340 - odbočky pro splaškové kanalizační přípojky</t>
  </si>
  <si>
    <t>14,3</t>
  </si>
  <si>
    <t>5,5</t>
  </si>
  <si>
    <t>35,178</t>
  </si>
  <si>
    <t>48,083</t>
  </si>
  <si>
    <t>127,814</t>
  </si>
  <si>
    <t>58,872</t>
  </si>
  <si>
    <t>94,516</t>
  </si>
  <si>
    <t>" chodník  betonová dlažba tl.40mm "     CHODdlaz40</t>
  </si>
  <si>
    <t>113107424</t>
  </si>
  <si>
    <t>Odstranění podkladu z kameniva drceného tl přes 300 do 400 mm při překopech strojně pl do 15 m2</t>
  </si>
  <si>
    <t>" VOZOVKA 1 - asfaltová - makadam -tl. 400mm "     ASFALT1</t>
  </si>
  <si>
    <t>17,855*13 'Přepočtené koeficientem množství</t>
  </si>
  <si>
    <t xml:space="preserve">" dlažba betonová tl.40mm - chodník  "    </t>
  </si>
  <si>
    <t>" Pod kaplí 35 "      1,1*1,27</t>
  </si>
  <si>
    <t>" Pod kaplí 36 "      1,1*1,21</t>
  </si>
  <si>
    <t>" Pod kaplí 37 "      1,1*1,22</t>
  </si>
  <si>
    <t>" Pod kaplí 38 "      1,1*1,14</t>
  </si>
  <si>
    <t>" Pod kaplí 39 "      1,1*1,12</t>
  </si>
  <si>
    <t>" Pod kaplí 40 "      1,1*1,64</t>
  </si>
  <si>
    <t>" Pod kaplí 41 "      1,1*1,13</t>
  </si>
  <si>
    <t>" pro provizorní zapravení "     CHODdlaz40</t>
  </si>
  <si>
    <t>1,365*13 'Přepočtené koeficientem množství</t>
  </si>
  <si>
    <t>" VOZOVKA 1 - asfaltová tl. 120mm "</t>
  </si>
  <si>
    <t>" Pod kaplí 33 "      1,1*2,89</t>
  </si>
  <si>
    <t>" Pod kaplí 35 "      1,1*3,11</t>
  </si>
  <si>
    <t>" Pod kaplí 36 "      1,1*1,98</t>
  </si>
  <si>
    <t>" Pod kaplí 37 "      1,1*3,25</t>
  </si>
  <si>
    <t>" Pod kaplí 38 "      1,1*2,0</t>
  </si>
  <si>
    <t>" Pod kaplí 39 "      1,1*3,45</t>
  </si>
  <si>
    <t>" Pod kaplí 40 "      1,1*2,62</t>
  </si>
  <si>
    <t>" Pod kaplí 41 "      1,1*3,55</t>
  </si>
  <si>
    <t>7,943*13 'Přepočtené koeficientem množství</t>
  </si>
  <si>
    <t>" Pod kaplí 33 "      1,1*2,21</t>
  </si>
  <si>
    <t>" Pod kaplí 35 "      1,1*1,92</t>
  </si>
  <si>
    <t>" Pod kaplí 36 "      1,1*2,41</t>
  </si>
  <si>
    <t>" Pod kaplí 37 "      1,1*1,84</t>
  </si>
  <si>
    <t>" Pod kaplí 38 "      1,1*2,36</t>
  </si>
  <si>
    <t>" Pod kaplí 39 "      1,1*1,73</t>
  </si>
  <si>
    <t>" Pod kaplí 40 "      1,1*1,9</t>
  </si>
  <si>
    <t>" Pod kaplí 41 "      1,1*1,62</t>
  </si>
  <si>
    <t>" voda+plyn "     1,1*(8+5)</t>
  </si>
  <si>
    <t>" kanalizace "     1,1*5</t>
  </si>
  <si>
    <t>" kabely "     8</t>
  </si>
  <si>
    <t>132154202</t>
  </si>
  <si>
    <t>Hloubení zapažených rýh š do 2000 mm v hornině třídy těžitelnosti I skupiny 1 a 2 objem do 50 m3</t>
  </si>
  <si>
    <t>" Pod kaplí 33 "     1,1*(2,83+1,79)/2*6,3</t>
  </si>
  <si>
    <t>" Pod kaplí 35 "     1,1*(2,82+1,76)/2*6,3</t>
  </si>
  <si>
    <t>" Pod kaplí 36 "     1,1*(2,68+2,13)/2*5,6</t>
  </si>
  <si>
    <t>" Pod kaplí 37 "     1,1*(2,69+1,77)/2*6,3</t>
  </si>
  <si>
    <t>" Pod kaplí 38 "     1,1*(3,37+2,47)/2*5,5</t>
  </si>
  <si>
    <t>" Pod kaplí 39 "     1,1*(2,94+1,54)/2*6,3</t>
  </si>
  <si>
    <t>" Pod kaplí 40 "     1,1*(2,84+1,96)/2*6,16</t>
  </si>
  <si>
    <t>" Pod kaplí 41 "     1,1*(2,63+2,05)/2*6,3</t>
  </si>
  <si>
    <t>" asfaltová cesta "     -0,52*ASFALT1</t>
  </si>
  <si>
    <t>" chodník dlažba beton.tl.40mm "     -0,23*CHODdlaz40</t>
  </si>
  <si>
    <t>132254202</t>
  </si>
  <si>
    <t>Hloubení zapažených rýh š do 2000 mm v hornině třídy těžitelnosti I skupiny 3 objem do 50 m3</t>
  </si>
  <si>
    <t>132354202</t>
  </si>
  <si>
    <t>Hloubení zapažených rýh š do 2000 mm v hornině třídy těžitelnosti II skupiny 4 objem do 50 m3</t>
  </si>
  <si>
    <t>ODVOZ1*1,9</t>
  </si>
  <si>
    <t>" kamenina "     0,08*1,1*DN150</t>
  </si>
  <si>
    <t>(DN150/1,5+0,4933)*2</t>
  </si>
  <si>
    <t>66*1,01 'Přepočtené koeficientem množství</t>
  </si>
  <si>
    <t>" vozovka asfalt "     ASFALT1</t>
  </si>
  <si>
    <t>" chodník dlažba 30/30 "     CHODdlaz40*0,9</t>
  </si>
  <si>
    <t>" chodník dlažba 30/30 "     CHODdlaz40</t>
  </si>
  <si>
    <t>CHODprov1-CHODdlaz40*0,9</t>
  </si>
  <si>
    <t>" přípojky "     48,76</t>
  </si>
  <si>
    <t>" potrubí celkem "     DN150</t>
  </si>
  <si>
    <t>" Pod kaplí 36 "     -5,6</t>
  </si>
  <si>
    <t>" Pod kaplí 38 "     -5,5</t>
  </si>
  <si>
    <t>" Pod kaplí 40 "     -6,5</t>
  </si>
  <si>
    <t>3+4+6+7</t>
  </si>
  <si>
    <t>59710872.1</t>
  </si>
  <si>
    <t>trouba kameninová glazovaná zkrácená bez hrdla DN 150 dl 30)cm spojovací systém F</t>
  </si>
  <si>
    <t>3*1,015 'Přepočtené koeficientem množství</t>
  </si>
  <si>
    <t>59710842</t>
  </si>
  <si>
    <t>trouba kameninová glazovaná zkrácená DN 150 dl 60(75)cm spojovací systém F</t>
  </si>
  <si>
    <t>1407604957</t>
  </si>
  <si>
    <t>6*1,015 'Přepočtené koeficientem množství</t>
  </si>
  <si>
    <t>" stávající kp DN150 Pod kaplí 40 a 41 "     6,16+6,3</t>
  </si>
  <si>
    <t>0,361*13 'Přepočtené koeficientem množství</t>
  </si>
  <si>
    <t>19,69</t>
  </si>
  <si>
    <t>7,16</t>
  </si>
  <si>
    <t>1,799</t>
  </si>
  <si>
    <t>65,519</t>
  </si>
  <si>
    <t>3,7</t>
  </si>
  <si>
    <t>48,119</t>
  </si>
  <si>
    <t>70,71</t>
  </si>
  <si>
    <t>1,11</t>
  </si>
  <si>
    <t>SO 350 - čerpací stanice splaškových vod ČS1</t>
  </si>
  <si>
    <t>16,29</t>
  </si>
  <si>
    <t>47,096</t>
  </si>
  <si>
    <t xml:space="preserve">    2 - Zakládání</t>
  </si>
  <si>
    <t xml:space="preserve">    6 - Úpravy povrchů, podlahy a osazování výplní</t>
  </si>
  <si>
    <t xml:space="preserve">    711 - Izolace proti vodě, vlhkosti a plynům</t>
  </si>
  <si>
    <t xml:space="preserve">    762 - Konstrukce tesařské</t>
  </si>
  <si>
    <t xml:space="preserve">    764 - Konstrukce klempířské</t>
  </si>
  <si>
    <t>5,71*13 'Přepočtené koeficientem množství</t>
  </si>
  <si>
    <t>" ČS1-ŠS1 "     5,5*3,58</t>
  </si>
  <si>
    <t>" ČS1-ŠS1 "     2*(5,5+3,58)</t>
  </si>
  <si>
    <t>6,222*13 'Přepočtené koeficientem množství</t>
  </si>
  <si>
    <t>" voda+plyn "     3,7</t>
  </si>
  <si>
    <t>" kabely "     3,58*2</t>
  </si>
  <si>
    <t>131113712</t>
  </si>
  <si>
    <t>Hloubení zapažených jam v nesoudržných horninách třídy těžitelnosti I skupiny 1 a 2 ručně</t>
  </si>
  <si>
    <t>131213712</t>
  </si>
  <si>
    <t>Hloubení zapažených jam v nesoudržných horninách třídy těžitelnosti I skupiny 3 ručně</t>
  </si>
  <si>
    <t>131313712</t>
  </si>
  <si>
    <t>Hloubení zapažených jam v nesoudržných horninách třídy těžitelnosti II skupiny 4 ručně</t>
  </si>
  <si>
    <t>133154102</t>
  </si>
  <si>
    <t>Hloubení šachet zapažených v hornině třídy těžitelnosti I skupiny 1 a 2 objem do 50 m3</t>
  </si>
  <si>
    <t>" výkop ČS1-ŠS1 "</t>
  </si>
  <si>
    <t>" dno ŠS1 "     3,11*5,5*3,58</t>
  </si>
  <si>
    <t>" dno ČS1 "     (375,44-374,65)*3,35*3,58</t>
  </si>
  <si>
    <t>" asfaltová cesta "     -0,32*ASFALT5</t>
  </si>
  <si>
    <t>131251202</t>
  </si>
  <si>
    <t>Hloubení jam zapažených v hornině třídy těžitelnosti I skupiny 3 objem do 50 m3 strojně</t>
  </si>
  <si>
    <t>131351202</t>
  </si>
  <si>
    <t>Hloubení jam zapažených v hornině třídy těžitelnosti II skupiny 4 objem do 50 m3 strojně</t>
  </si>
  <si>
    <t>154065421</t>
  </si>
  <si>
    <t>Pažení výrubu šachty ocelové pažnice do 1 roku suchá</t>
  </si>
  <si>
    <t>1946509583</t>
  </si>
  <si>
    <t>" dno ŠS1 "     2*(5,5+3,58)*3,11</t>
  </si>
  <si>
    <t>" dno ČS1 "     (375,44-374,65)*(3,1+0,25+3,58)*2</t>
  </si>
  <si>
    <t>154065521</t>
  </si>
  <si>
    <t>Odpažení výrubu šachty ocelové pažnice suchá</t>
  </si>
  <si>
    <t>539754940</t>
  </si>
  <si>
    <t>1540673414</t>
  </si>
  <si>
    <t>Konstrukce výstroje šachet netypová dočasně suchá M+D (obratovost)</t>
  </si>
  <si>
    <t>kg</t>
  </si>
  <si>
    <t>1977611235</t>
  </si>
  <si>
    <t>" ocelové rámy šachty - dočasné "     2820</t>
  </si>
  <si>
    <t>OCEL1</t>
  </si>
  <si>
    <t>154067342</t>
  </si>
  <si>
    <t>Konstrukce výstroje šachet netypová dočasně suchá demontáž</t>
  </si>
  <si>
    <t>-256146616</t>
  </si>
  <si>
    <t>132112132</t>
  </si>
  <si>
    <t>Hloubení nezapažených rýh šířky do 800 mm v nesoudržných horninách třídy těžitelnosti I skupiny 1 a 2 ručně</t>
  </si>
  <si>
    <t>1915858852</t>
  </si>
  <si>
    <t>" rozvaděč "     0,9*0,59*2,09</t>
  </si>
  <si>
    <t>" ve třídě 2 - 2% "     VYKOP2*0,02</t>
  </si>
  <si>
    <t>132212132</t>
  </si>
  <si>
    <t>Hloubení nezapažených rýh šířky do 800 mm v nesoudržných horninách třídy těžitelnosti I skupiny 3 ručně</t>
  </si>
  <si>
    <t>755831928</t>
  </si>
  <si>
    <t>132312132</t>
  </si>
  <si>
    <t>Hloubení nezapažených rýh šířky do 800 mm v nesoudržných horninách třídy těžitelnosti II skupiny 4 ručně</t>
  </si>
  <si>
    <t>-1312038977</t>
  </si>
  <si>
    <t>" ve třídě 4 - 56% "     VYKOP2*0,56</t>
  </si>
  <si>
    <t>" šachta ČS1 "</t>
  </si>
  <si>
    <t>" lože "    -0,15*2*3,35*3,58-0,14*2,5*2,5</t>
  </si>
  <si>
    <t>" ČS1 "     -PI*(2,033/2)^2*(2,67+0,18)</t>
  </si>
  <si>
    <t>" ČS1-strop "     -PI*(2,45/2)^2*0,25</t>
  </si>
  <si>
    <t xml:space="preserve">" šachta ŠS1 "    </t>
  </si>
  <si>
    <t>" lože "    -0,1*2*2,15*3,58</t>
  </si>
  <si>
    <t>" dno "     -PI*(1,3/2)^2*1,2</t>
  </si>
  <si>
    <t>" skruže rovné "     -PI*(1,24/2)^2*1,0</t>
  </si>
  <si>
    <t>" skruže přechodové "     -PI*(1,04/2)^2*(0,58-0,2+0,13)</t>
  </si>
  <si>
    <t>Zakládání</t>
  </si>
  <si>
    <t>213311141</t>
  </si>
  <si>
    <t>Polštáře zhutněné pod základy ze štěrkopísku tříděného</t>
  </si>
  <si>
    <t>-2075852051</t>
  </si>
  <si>
    <t>" rozvaděč "     0,08*0,59*2,09</t>
  </si>
  <si>
    <t>274313611</t>
  </si>
  <si>
    <t>Základové pásy z betonu tř. C 16/20</t>
  </si>
  <si>
    <t>-43268701</t>
  </si>
  <si>
    <t>" rozvaděč "     0,87*0,59*2,09*1,035</t>
  </si>
  <si>
    <t>274351121</t>
  </si>
  <si>
    <t>Zřízení bednění základových pasů rovného</t>
  </si>
  <si>
    <t>281370071</t>
  </si>
  <si>
    <t>" rozvaděč "     0,1*(0,59+2,09)*2</t>
  </si>
  <si>
    <t>274351122</t>
  </si>
  <si>
    <t>Odstranění bednění základových pasů rovného</t>
  </si>
  <si>
    <t>1636460724</t>
  </si>
  <si>
    <t>317322511.1</t>
  </si>
  <si>
    <t>Římsy nebo žlabové římsy ze ŽB tř. C 25/30 XF3-XA1</t>
  </si>
  <si>
    <t>1820917558</t>
  </si>
  <si>
    <t xml:space="preserve">" rozvaděč "     </t>
  </si>
  <si>
    <t>(0,08+0,1)/2*0,69*2,19</t>
  </si>
  <si>
    <t>317351101</t>
  </si>
  <si>
    <t>Zřízení bednění v do 4 m klenbových pásů válcových</t>
  </si>
  <si>
    <t>1825066971</t>
  </si>
  <si>
    <t>(0,08+0,1)/2*(0,69+2,19)*2+0,69*2,19</t>
  </si>
  <si>
    <t>317351102</t>
  </si>
  <si>
    <t>Odstranění bednění v do 4 m klenbových pásů válcových</t>
  </si>
  <si>
    <t>295493882</t>
  </si>
  <si>
    <t>317362021</t>
  </si>
  <si>
    <t>Výztuž překladů a říms svařovanými sítěmi Kari</t>
  </si>
  <si>
    <t>-1249239834</t>
  </si>
  <si>
    <t>" rozvaděč "     0,64*2,14*0,00444</t>
  </si>
  <si>
    <t>331271127</t>
  </si>
  <si>
    <t>Zdivo pilířů z cihel vápenopískových dl 290 mm na SMS 10 MPa</t>
  </si>
  <si>
    <t>1642708775</t>
  </si>
  <si>
    <t>2,09*0,59*2,09</t>
  </si>
  <si>
    <t>-0,45*(1,425*1,21+0,46*0,675)</t>
  </si>
  <si>
    <t>388995212</t>
  </si>
  <si>
    <t>Chránička kabelů z trub HDPE v římse DN 110</t>
  </si>
  <si>
    <t>-2039244471</t>
  </si>
  <si>
    <t>" rozvaděč "     1,5*3</t>
  </si>
  <si>
    <t>" šachta ČS1 "     0,15*3,58*3,35</t>
  </si>
  <si>
    <t>Úpravy povrchů, podlahy a osazování výplní</t>
  </si>
  <si>
    <t>623631001</t>
  </si>
  <si>
    <t>Spárování spárovací maltou vnějších pohledových ploch pilířů nebo sloupů z cihel</t>
  </si>
  <si>
    <t>451057984</t>
  </si>
  <si>
    <t>2,09*(0,59+2,09)*2</t>
  </si>
  <si>
    <t>0,45*(1,425+1,21+0,46+0,675)*2</t>
  </si>
  <si>
    <t>893811291.1</t>
  </si>
  <si>
    <t>Čerpací stanice splaškových vod ČS1 - šachta dno strop technologie a příslušenství poklop žebřík odvětrání prostupy napojení utěsnění   M+D přesun hmot</t>
  </si>
  <si>
    <t>1893114780</t>
  </si>
  <si>
    <t>" sklolam. šachta d2000mm, hl. 3040mm stěna 33mm, ŽB základ. deska 320mm, ŽB krycí deska 250mm vč. závěs. kotev "</t>
  </si>
  <si>
    <t>" kalové čerpadlo K2S plovákový spínač  - 2 ks "</t>
  </si>
  <si>
    <t>" Suché zařízení s plynotěsnou a vodotěsnou provozní nádrží, v kovovém provedení "</t>
  </si>
  <si>
    <t>" výkon zařízení:  4 m3/h = max. 200 EO "</t>
  </si>
  <si>
    <t>"hmotnost:   175 kg"</t>
  </si>
  <si>
    <t>"kulový průchod:   100mm"</t>
  </si>
  <si>
    <t>" dopravní výška:   max.22m v.sl."</t>
  </si>
  <si>
    <t>"  sběrač 107 litrů 860/660/380 "</t>
  </si>
  <si>
    <t>" 2x odstředivé čerpadlo 3fáz. motor 230/400V - 50Hz 0,75 kW - 1500 ot/min, proud 2,2A  "</t>
  </si>
  <si>
    <t>" výkon - 20m3/h - 5,5m v.si. "</t>
  </si>
  <si>
    <t>" kompletní příslušenství "</t>
  </si>
  <si>
    <t>" 2x zpětná klapka, 2x uzav.šoupátka DN100, 1x kalhotový kus DN100 s přírubou "</t>
  </si>
  <si>
    <t>" měření stavu hladiny "</t>
  </si>
  <si>
    <t>" materiál a vlastnosti pro odpadní vodu, část nerez "</t>
  </si>
  <si>
    <t>" přítokov. potrubí DN200- připojov. adapter, šoupátko montážní sada nerez spoje tvarovky armatury "</t>
  </si>
  <si>
    <t>" tlakové potrubí DN100 - tvarovky armatury, nožov. šoupátko"</t>
  </si>
  <si>
    <t>" větrací potrubí DN65/100 PVC nádrže a šachty vč. tvarovek odvětrací hlavice nerez "</t>
  </si>
  <si>
    <t>" ovládací a řídící rozvaděč vč. všech komponentů "</t>
  </si>
  <si>
    <t>" magneticko indukční průtokoměr DN100"</t>
  </si>
  <si>
    <t>" pojezdový poklop vodotěsný 800/800 tř. D400 "</t>
  </si>
  <si>
    <t>" nerez žebřík  "</t>
  </si>
  <si>
    <t>" průchodky "</t>
  </si>
  <si>
    <t>" uzemnění "</t>
  </si>
  <si>
    <t>" jeřábnické práce "</t>
  </si>
  <si>
    <t>" odzkoušení, předávací dokumentace, zkouška těsnosti, uvedení do provozu  "</t>
  </si>
  <si>
    <t>953941291.1</t>
  </si>
  <si>
    <t>Dvířka rozvaděče 1200/1400 plech nerez vč. rámu visací zámek kování</t>
  </si>
  <si>
    <t>1471886012</t>
  </si>
  <si>
    <t>" rozvaděč "     1</t>
  </si>
  <si>
    <t>953941291.3</t>
  </si>
  <si>
    <t>Dvířka rozvaděče 460/680 plech nerez vč. rámu visací zámek kování</t>
  </si>
  <si>
    <t>-866356198</t>
  </si>
  <si>
    <t>998273102</t>
  </si>
  <si>
    <t>Přesun hmot pro trubní vedení z trub litinových otevřený výkop</t>
  </si>
  <si>
    <t>637220930</t>
  </si>
  <si>
    <t>711</t>
  </si>
  <si>
    <t>Izolace proti vodě, vlhkosti a plynům</t>
  </si>
  <si>
    <t>711193121</t>
  </si>
  <si>
    <t>Izolace proti vlhkosti na vodorovné ploše těsnicí hmotou minerální na bázi cementu a disperze dvousložková</t>
  </si>
  <si>
    <t>-680778305</t>
  </si>
  <si>
    <t>" rozvaděč - na základ "     0,59*2,09</t>
  </si>
  <si>
    <t>998711101</t>
  </si>
  <si>
    <t>Přesun hmot tonážní pro izolace proti vodě, vlhkosti a plynům v objektech v do 6 m</t>
  </si>
  <si>
    <t>1936400537</t>
  </si>
  <si>
    <t>762</t>
  </si>
  <si>
    <t>Konstrukce tesařské</t>
  </si>
  <si>
    <t>762361322.1</t>
  </si>
  <si>
    <t>Konstrukční a vyrovnávací vrstva pod klempířské prvky z vodovzdorné překližky tl 20 mm</t>
  </si>
  <si>
    <t>-1595520303</t>
  </si>
  <si>
    <t>" rozvaděč "     0,69*2,19</t>
  </si>
  <si>
    <t>998762101</t>
  </si>
  <si>
    <t>Přesun hmot tonážní pro kce tesařské v objektech v do 6 m</t>
  </si>
  <si>
    <t>1289665305</t>
  </si>
  <si>
    <t>764</t>
  </si>
  <si>
    <t>Konstrukce klempířské</t>
  </si>
  <si>
    <t>764141371</t>
  </si>
  <si>
    <t>Krytina železobetonových desek z TiZn lesklého plechu</t>
  </si>
  <si>
    <t>-558886323</t>
  </si>
  <si>
    <t>" rozvaděč "     0,9*2,5</t>
  </si>
  <si>
    <t>764011409.1</t>
  </si>
  <si>
    <t>Podkladní plech z TiZn plechu pro okapové hrany tl 0,55 mm rš 250 mm</t>
  </si>
  <si>
    <t>-841047795</t>
  </si>
  <si>
    <t>" rozvaděč "     2*(0,59+2,09)</t>
  </si>
  <si>
    <t>998764101</t>
  </si>
  <si>
    <t>Přesun hmot tonážní pro konstrukce klempířské v objektech v do 6 m</t>
  </si>
  <si>
    <t>1622789379</t>
  </si>
  <si>
    <t>460762111.1</t>
  </si>
  <si>
    <t>5,1</t>
  </si>
  <si>
    <t>32,1</t>
  </si>
  <si>
    <t>3,899</t>
  </si>
  <si>
    <t>NEZPEVh</t>
  </si>
  <si>
    <t>23,124</t>
  </si>
  <si>
    <t>NEZPEVNENY</t>
  </si>
  <si>
    <t>23,751</t>
  </si>
  <si>
    <t>NEZPEVp</t>
  </si>
  <si>
    <t>0,627</t>
  </si>
  <si>
    <t>86,595</t>
  </si>
  <si>
    <t>30,246</t>
  </si>
  <si>
    <t>SO 360 - přeložka splaškové kanalizace</t>
  </si>
  <si>
    <t>24,519</t>
  </si>
  <si>
    <t>73,043</t>
  </si>
  <si>
    <t>96,249</t>
  </si>
  <si>
    <t>13,552</t>
  </si>
  <si>
    <t>58,947</t>
  </si>
  <si>
    <t>" přeložka DN300 "     1,1*18,29</t>
  </si>
  <si>
    <t>" Dohnalova 15 "      1,1*2,0</t>
  </si>
  <si>
    <t>" Dohnalova 26 "      1,1*2,0</t>
  </si>
  <si>
    <t>" část zapravená provizorně "</t>
  </si>
  <si>
    <t>" přeložka "    1,1*(16,41-15,84)</t>
  </si>
  <si>
    <t>" část zapravená na hotovo "</t>
  </si>
  <si>
    <t>" přeložka "    1,1*(15,84-2,5)+2,5*2,5</t>
  </si>
  <si>
    <t>" Dohnalova p.č.1108/1 "      1,1*2,0</t>
  </si>
  <si>
    <t>13,998*13 'Přepočtené koeficientem množství</t>
  </si>
  <si>
    <t xml:space="preserve">" voda+plyn "  </t>
  </si>
  <si>
    <t>" přeložka "     1,1*(3+2)</t>
  </si>
  <si>
    <t>" kp "     1,1*(2+0)</t>
  </si>
  <si>
    <t>" voda, plyn "     POTRUBI1*1,1*1,6</t>
  </si>
  <si>
    <t>-1486012171</t>
  </si>
  <si>
    <t>1597665705</t>
  </si>
  <si>
    <t>132154203</t>
  </si>
  <si>
    <t>Hloubení zapažených rýh š do 2000 mm v hornině třídy těžitelnosti I skupiny 1 a 2 objem do 100 m3</t>
  </si>
  <si>
    <t>" přeložka DN300 "</t>
  </si>
  <si>
    <t>1,1*(2,32+1,76)/2*(31,0-2,5/2)</t>
  </si>
  <si>
    <t>1,1*(1,76+1,74)/2*(34,7-31,0-2,5/2)</t>
  </si>
  <si>
    <t>" šachta ŠS4 "     1,85*2,5*2,5</t>
  </si>
  <si>
    <t>" přípojky DN150 "</t>
  </si>
  <si>
    <t>" Dohnalova 15 "    1,1*(2,17+2,14)/2*2,0</t>
  </si>
  <si>
    <t>" Dohnalova 26 "    1,1*(2,16+2,13)/2*2,0</t>
  </si>
  <si>
    <t>" Dohnalova p.č.1108/1 "    1,1*(1,7+1,71)/2*2,0</t>
  </si>
  <si>
    <t>" nezpevneny povrch "     -0,2*NEZPEVNENY</t>
  </si>
  <si>
    <t>132254203</t>
  </si>
  <si>
    <t>Hloubení zapažených rýh š do 2000 mm v hornině třídy těžitelnosti I skupiny 3 objem do 100 m3</t>
  </si>
  <si>
    <t>132354203</t>
  </si>
  <si>
    <t>Hloubení zapažených rýh š do 2000 mm v hornině třídy těžitelnosti II skupiny 4 objem do 100 m3</t>
  </si>
  <si>
    <t>132454203</t>
  </si>
  <si>
    <t>Hloubení zapažených rýh š do 2000 mm v hornině třídy těžitelnosti II skupiny 5 objem do 100 m3</t>
  </si>
  <si>
    <t>1351208399</t>
  </si>
  <si>
    <t>132554203</t>
  </si>
  <si>
    <t>Hloubení zapažených rýh š do 2000 mm v hornině třídy těžitelnosti III skupiny 6 objem do 100 m3</t>
  </si>
  <si>
    <t>1437715875</t>
  </si>
  <si>
    <t>2*(1,76+1,74)/2*(34,7-31,0-2,5/2)</t>
  </si>
  <si>
    <t>" šachta ŠS4 "     1,85*2,5*4</t>
  </si>
  <si>
    <t>" Dohnalova p.č.1108/1 "    2*(1,7+1,71)/2*2,0</t>
  </si>
  <si>
    <t>2*(2,32+1,76)/2*(31,0-2,5/2)</t>
  </si>
  <si>
    <t>" Dohnalova 15 "    2*(2,17+2,14)/2*2,0</t>
  </si>
  <si>
    <t>" Dohnalova 26 "    2*(2,16+2,13)/2*2,0</t>
  </si>
  <si>
    <t>36529890</t>
  </si>
  <si>
    <t>-364175326</t>
  </si>
  <si>
    <t>" odpočet přeložky "     -1,1*(0,521+2*0,1*0,415)*DN300</t>
  </si>
  <si>
    <t xml:space="preserve">" odpočet šachty ŠS4 "    </t>
  </si>
  <si>
    <t>" lože "     -0,1*2*2,5*2,5</t>
  </si>
  <si>
    <t>" dno "     -PI*(1,3/2)^2*0,8</t>
  </si>
  <si>
    <t>" přechod "     -PI*(1,04/2)^2*0,6</t>
  </si>
  <si>
    <t>" prstence poklop "     -PI*(0,84/2)^2*(0,06+0,08+0,16-0,01-0,2)</t>
  </si>
  <si>
    <t>" nezpevněný povrch "     -0,2*NEZPEVh</t>
  </si>
  <si>
    <t>" kamenina "     0,08*1,1*(DN150+DN300)</t>
  </si>
  <si>
    <t>" šachta "     0,1*2,5*2,5</t>
  </si>
  <si>
    <t>452112111.1</t>
  </si>
  <si>
    <t>Osazení betonových prstenců nebo rámů v do 100 mm vč. výplně spár kanalizační maltou</t>
  </si>
  <si>
    <t>-851077054</t>
  </si>
  <si>
    <t>" ŠS4 "    2</t>
  </si>
  <si>
    <t>-212963651</t>
  </si>
  <si>
    <t>-1114331896</t>
  </si>
  <si>
    <t>1804597931</t>
  </si>
  <si>
    <t>" šachta ŠS4 "     1</t>
  </si>
  <si>
    <t>(DN150/1,5+0,6)*2</t>
  </si>
  <si>
    <t>(DN300/2,5+0,16)*2</t>
  </si>
  <si>
    <t>34*1,01 'Přepočtené koeficientem množství</t>
  </si>
  <si>
    <t>" komunikace štěrk "     STERK2</t>
  </si>
  <si>
    <t>" nezpevněný povrch - část "     NEZPEVp+DN150</t>
  </si>
  <si>
    <t>566901133.1</t>
  </si>
  <si>
    <t>Vyspravení povrchu ŠD po překopech inženýrských sítí plochy do 15 m2 štěrkodrtí tl. 200 mm</t>
  </si>
  <si>
    <t>981592153</t>
  </si>
  <si>
    <t>" zapravení na hotovo - nezpevněný povrch "</t>
  </si>
  <si>
    <t>-1485300226</t>
  </si>
  <si>
    <t>" přesun hmot "    NEZPEVh*0,2</t>
  </si>
  <si>
    <t>975572111</t>
  </si>
  <si>
    <t>" celkem "     34,7</t>
  </si>
  <si>
    <t>" délka stoky "     34,7-1,3/2*2-1,3</t>
  </si>
  <si>
    <t>" délka potrubí "     34,7-1,0/2*2-1,0</t>
  </si>
  <si>
    <t>32,7*1,015 'Přepočtené koeficientem množství</t>
  </si>
  <si>
    <t>" přípojky "     5,1</t>
  </si>
  <si>
    <t>-1201394415</t>
  </si>
  <si>
    <t>59710842.1</t>
  </si>
  <si>
    <t>trouba kameninová glazovaná zkrácená DN 150 dl 30cm spojovací systém F</t>
  </si>
  <si>
    <t>1622327574</t>
  </si>
  <si>
    <t>-1436124125</t>
  </si>
  <si>
    <t>-1374161500</t>
  </si>
  <si>
    <t>DN300*(0,2615+0,05*0,415*2)</t>
  </si>
  <si>
    <t>1006649189</t>
  </si>
  <si>
    <t>" ŠS4 "     1</t>
  </si>
  <si>
    <t>59224337.1</t>
  </si>
  <si>
    <t>dno betonové šachty kanalizační přímé 100x60x40cm s kamenin žlábkem (cihly kanalizační)</t>
  </si>
  <si>
    <t>1762660759</t>
  </si>
  <si>
    <t>Osazení betonových nebo železobetonových dílců pro šachty skruží přechodových vč. výplně spár kanalizační maltou</t>
  </si>
  <si>
    <t>1937995712</t>
  </si>
  <si>
    <t>592.1121104</t>
  </si>
  <si>
    <t>Konus TBR-Q.1 100-63/58/12 KPS</t>
  </si>
  <si>
    <t>82589453</t>
  </si>
  <si>
    <t>352746591</t>
  </si>
  <si>
    <t>-1924594633</t>
  </si>
  <si>
    <t>-2078482792</t>
  </si>
  <si>
    <t>" stávající potrubí DN300 "    27,0*0,0707</t>
  </si>
  <si>
    <t>" stávající potrubí DN150 "    1,8*0,0177</t>
  </si>
  <si>
    <t>Dno šachet tl nad 200 mm z betonu ŽB se zvýšenými nároky na prostředí tř. C 30/37 XC4</t>
  </si>
  <si>
    <t>393795432</t>
  </si>
  <si>
    <t xml:space="preserve">" dno v šachtách "     </t>
  </si>
  <si>
    <t xml:space="preserve">" stáv. šachty Š825587 a Š825599  "     </t>
  </si>
  <si>
    <t>0,45*PI*(1,3/2)^2*2</t>
  </si>
  <si>
    <t>894701201.3</t>
  </si>
  <si>
    <t>Žlaby kameninové - z půlené kameniny DN300 šachet vč. žlábek do oblouku</t>
  </si>
  <si>
    <t>978197410</t>
  </si>
  <si>
    <t>" stáv. šachty Š825587 a Š825599  "     1,0*2</t>
  </si>
  <si>
    <t>355231111.1</t>
  </si>
  <si>
    <t>Žlaby stok z cihel kanalizačních - otevřený výkop</t>
  </si>
  <si>
    <t>-1220545431</t>
  </si>
  <si>
    <t>(0,25+0,125)*0,075*1,0*2*2</t>
  </si>
  <si>
    <t>355231192.1</t>
  </si>
  <si>
    <t>Příplatek za práci ve štole při zřizování žlabů stok z cihel ve stáv. šachtě</t>
  </si>
  <si>
    <t>1222683411</t>
  </si>
  <si>
    <t>92537192</t>
  </si>
  <si>
    <t>" vybourání stáv. potrubí DN150 "     1,7</t>
  </si>
  <si>
    <t>830391811</t>
  </si>
  <si>
    <t>Bourání stávajícího kameninového potrubí DN přes 205 do 400</t>
  </si>
  <si>
    <t>-800695187</t>
  </si>
  <si>
    <t>" vybourání stáv. potrubí DN300 "     6,2</t>
  </si>
  <si>
    <t>837351921-1</t>
  </si>
  <si>
    <t>Prostup do stěny šachty pro potrubí kameninové DN300 - vybourání otvoru nasunutí potrubí zabetonování těsnění bobtnavý pásek zapravení vč. všech potřebných prací</t>
  </si>
  <si>
    <t>" prostup do stáv. šachet Š825587 a Š825599  "     2</t>
  </si>
  <si>
    <t>358315114</t>
  </si>
  <si>
    <t>Bourání stoky kompletní nebo vybourání otvorů z prostého betonu plochy do 4 m2</t>
  </si>
  <si>
    <t>" vybourání podest "     0,35*2</t>
  </si>
  <si>
    <t>2,635*13 'Přepočtené koeficientem množství</t>
  </si>
  <si>
    <t>LOZE</t>
  </si>
  <si>
    <t>3,96</t>
  </si>
  <si>
    <t>13,365</t>
  </si>
  <si>
    <t>NEZPEVhMJ</t>
  </si>
  <si>
    <t>2,25</t>
  </si>
  <si>
    <t>5,214</t>
  </si>
  <si>
    <t>16,553</t>
  </si>
  <si>
    <t>66,998</t>
  </si>
  <si>
    <t>2,2</t>
  </si>
  <si>
    <t>3,3</t>
  </si>
  <si>
    <t>SO 370 - přeložka vodovodu</t>
  </si>
  <si>
    <t>26,235</t>
  </si>
  <si>
    <t>STERK</t>
  </si>
  <si>
    <t>21,021</t>
  </si>
  <si>
    <t>53,949</t>
  </si>
  <si>
    <t>71,318</t>
  </si>
  <si>
    <t>1,35</t>
  </si>
  <si>
    <t>4,05</t>
  </si>
  <si>
    <t>VYKOPRmj</t>
  </si>
  <si>
    <t>VYKOPRr</t>
  </si>
  <si>
    <t>9,449</t>
  </si>
  <si>
    <t>46,485</t>
  </si>
  <si>
    <t xml:space="preserve">    51 - Zapravení povrchu komunikací provizorní</t>
  </si>
  <si>
    <t>76368728</t>
  </si>
  <si>
    <t>" štěrková komunikace  "    1,1*19,11</t>
  </si>
  <si>
    <t xml:space="preserve">" nezpevněný povrch  "    </t>
  </si>
  <si>
    <t>" zapravený provizorně "      1,1*4,74</t>
  </si>
  <si>
    <t>" zapravený nahotovo "      1,1*(16,89-4,74)</t>
  </si>
  <si>
    <t>" zapravený nahotovo MJ "      1,5*1,5</t>
  </si>
  <si>
    <t>12,137*13 'Přepočtené koeficientem množství</t>
  </si>
  <si>
    <t>" plyn "   1,1*2</t>
  </si>
  <si>
    <t>-2030435948</t>
  </si>
  <si>
    <t>" kanalizace (dno) "   1,1*3</t>
  </si>
  <si>
    <t>" kanalizace "     POTRUBI2*1,3*1,3</t>
  </si>
  <si>
    <t>" ve třídě 2 - 10% "     VYKOPRr*0,1</t>
  </si>
  <si>
    <t>" ve třídě 3 - 90%"     VYKOPRr*0,9</t>
  </si>
  <si>
    <t>" přeložka "</t>
  </si>
  <si>
    <t>1,1*(1,70+1,85)/2*21,06</t>
  </si>
  <si>
    <t>1,1*(1,85+1,81)/2*(31,51-21,06)</t>
  </si>
  <si>
    <t>1,1*(1,81+1,90)/2*(36,0-31,51)</t>
  </si>
  <si>
    <t>" štěrková komunikace "     -STERK*0,2</t>
  </si>
  <si>
    <t>" nezpev. komunikace "     -(NEZPEVh+NEZPEVp)*0,2</t>
  </si>
  <si>
    <t>" odpočet  ruční výkop "     -VYKOPRr</t>
  </si>
  <si>
    <t>" ve třídě 2 - 10% "     VYKOP1*0,1</t>
  </si>
  <si>
    <t>" ve třídě 3 - 90% "     VYKOP1*0,9</t>
  </si>
  <si>
    <t>2*(1,70+1,85)/2*21,06</t>
  </si>
  <si>
    <t>2*(1,85+1,81)/2*(31,51-21,06)</t>
  </si>
  <si>
    <t>2*(1,81+1,90)/2*(36,0-31,51)</t>
  </si>
  <si>
    <t>1084282898</t>
  </si>
  <si>
    <t>" šachta MJ "     1,5*1,5*1,0</t>
  </si>
  <si>
    <t>669946549</t>
  </si>
  <si>
    <t>" ve třídě 2 - 10% "     VYKOPRmj*0,1</t>
  </si>
  <si>
    <t>586571279</t>
  </si>
  <si>
    <t>" ve třídě 3 - 90%"     VYKOPRmj*0,9</t>
  </si>
  <si>
    <t>133154101</t>
  </si>
  <si>
    <t>Hloubení šachet zapažených v hornině třídy těžitelnosti I skupiny 1 a 2 objem do 20 m3</t>
  </si>
  <si>
    <t>1715719114</t>
  </si>
  <si>
    <t>" MJ1-V "     1,8*1,5*1,5</t>
  </si>
  <si>
    <t>" odpočet ruční výkop "     -VYKOPRmj</t>
  </si>
  <si>
    <t>" nezpev. komunikace "     -NEZPEVhMJ*0,2</t>
  </si>
  <si>
    <t>" třída těžitelnost 2 - 10% "     VYKOP2*0,1</t>
  </si>
  <si>
    <t>133254101</t>
  </si>
  <si>
    <t>Hloubení šachet zapažených v hornině třídy těžitelnosti I skupiny 3 objem do 20 m3</t>
  </si>
  <si>
    <t>-1732876687</t>
  </si>
  <si>
    <t>" třída těžitelnost 3 - 90% "     VYKOP2*0,9</t>
  </si>
  <si>
    <t>169978540</t>
  </si>
  <si>
    <t>" MJ1-V "     1,8*1,5*4</t>
  </si>
  <si>
    <t>1601565130</t>
  </si>
  <si>
    <t>1403713719</t>
  </si>
  <si>
    <t>" šachta MJ1-V "     VYKOP21</t>
  </si>
  <si>
    <t>-36550225</t>
  </si>
  <si>
    <t>VYKOP1+VYKOPRr</t>
  </si>
  <si>
    <t>VYKOP2+VYKOPRMJ</t>
  </si>
  <si>
    <t>" vytěžená zemina na skládku tř. 2-3 - 14km "</t>
  </si>
  <si>
    <t>ODVOZ1*(14-10)</t>
  </si>
  <si>
    <t>" prostor k zásypu rýha "     VYKOP11+VYKOP21</t>
  </si>
  <si>
    <t xml:space="preserve">" odpočet vestavěných konstrukcí "        </t>
  </si>
  <si>
    <t>" přeložka "         -1,1*(0,1+0,118+0,3)*LT100</t>
  </si>
  <si>
    <t>-0,2*(NEZPEVh+NEZPEVhMJ)</t>
  </si>
  <si>
    <t>-1805371545</t>
  </si>
  <si>
    <t>-984419217</t>
  </si>
  <si>
    <t>170584587</t>
  </si>
  <si>
    <t>1042397253</t>
  </si>
  <si>
    <t>1399606924</t>
  </si>
  <si>
    <t>0,1*1,1*LT100</t>
  </si>
  <si>
    <t>-1871155792</t>
  </si>
  <si>
    <t>" přesun hmot "     LOZE</t>
  </si>
  <si>
    <t>554943855</t>
  </si>
  <si>
    <t>Zapravení povrchu komunikací provizorní</t>
  </si>
  <si>
    <t>" komunikace štěrková "     STERK</t>
  </si>
  <si>
    <t>" nezpevněný povrch "     NEZPEVp</t>
  </si>
  <si>
    <t>-768516910</t>
  </si>
  <si>
    <t>NEZPEVh+NEZPEVhMJ</t>
  </si>
  <si>
    <t>922902137</t>
  </si>
  <si>
    <t>" přesun hmot "    (NEZPEVh+NEZPEVhMJ)*0,2</t>
  </si>
  <si>
    <t>688172091</t>
  </si>
  <si>
    <t>-1479636162</t>
  </si>
  <si>
    <t>" přeložka "     36,0</t>
  </si>
  <si>
    <t>-960039323</t>
  </si>
  <si>
    <t>36*1,01 'Přepočtené koeficientem množství</t>
  </si>
  <si>
    <t>-266399808</t>
  </si>
  <si>
    <t>-1880485199</t>
  </si>
  <si>
    <t>-1795939548</t>
  </si>
  <si>
    <t>-732164837</t>
  </si>
  <si>
    <t>55259815</t>
  </si>
  <si>
    <t>přechod přírubový tvárná litina dl 200mm DN 100/80</t>
  </si>
  <si>
    <t>-1721625094</t>
  </si>
  <si>
    <t>398531539</t>
  </si>
  <si>
    <t>55253647-1</t>
  </si>
  <si>
    <t>přesuvka hrdlová litinová U-kus DN 100</t>
  </si>
  <si>
    <t>-1265793307</t>
  </si>
  <si>
    <t>-1413235987</t>
  </si>
  <si>
    <t>-1122523445</t>
  </si>
  <si>
    <t>857242122.1</t>
  </si>
  <si>
    <t>Montáž litinových tvarovek jednoosých přírubových otevřený výkop DN 80 spojovací materiál nerez</t>
  </si>
  <si>
    <t>-1199538085</t>
  </si>
  <si>
    <t>55250642.1</t>
  </si>
  <si>
    <t>koleno přírubové s patkou PP litinové DN 80</t>
  </si>
  <si>
    <t>-1830429305</t>
  </si>
  <si>
    <t>891247112.1</t>
  </si>
  <si>
    <t>Montáž hydrantů podzemních DN 80 spojovací materiál nerez</t>
  </si>
  <si>
    <t>1159321613</t>
  </si>
  <si>
    <t>42273594.1</t>
  </si>
  <si>
    <t>hydrant podzemní DN 80 s dvojitým uzávěrem 1,5m</t>
  </si>
  <si>
    <t>-951424881</t>
  </si>
  <si>
    <t>422999900</t>
  </si>
  <si>
    <t>drenážní obal vč. výplně štěrkodrtí</t>
  </si>
  <si>
    <t>970712243</t>
  </si>
  <si>
    <t>899401113</t>
  </si>
  <si>
    <t>Osazení poklopů litinových hydrantových</t>
  </si>
  <si>
    <t>-758599895</t>
  </si>
  <si>
    <t>42291452</t>
  </si>
  <si>
    <t>poklop litinový hydrantový DN 80</t>
  </si>
  <si>
    <t>390513681</t>
  </si>
  <si>
    <t>899721111</t>
  </si>
  <si>
    <t>Signalizační vodič DN do 150 mm na potrubí</t>
  </si>
  <si>
    <t>1584702232</t>
  </si>
  <si>
    <t>LT100*2</t>
  </si>
  <si>
    <t>-668396519</t>
  </si>
  <si>
    <t>899910211</t>
  </si>
  <si>
    <t>Výplň potrubí pod tlakem cementopopílkovou suspenzí délky potrubí do 50 m</t>
  </si>
  <si>
    <t>1613100919</t>
  </si>
  <si>
    <t>" stávající ponechané potrubí DN100 "    30,7*0,008</t>
  </si>
  <si>
    <t>899101211</t>
  </si>
  <si>
    <t>Demontáž poklopů litinových nebo ocelových včetně rámů hmotnosti do 50 kg</t>
  </si>
  <si>
    <t>1174665762</t>
  </si>
  <si>
    <t>" šoupátko "     1</t>
  </si>
  <si>
    <t>" hydrant "     1</t>
  </si>
  <si>
    <t>891261811.1</t>
  </si>
  <si>
    <t>Demontáž vodovodních šoupátek otevřený výkop do DN 100 vč. zemní soupravy a příslušných armatur a tvarovek</t>
  </si>
  <si>
    <t>172437621</t>
  </si>
  <si>
    <t>891261821.1</t>
  </si>
  <si>
    <t>Demontáž vodovodních hydrantů otevřený výkop a příslušných armatur a tvarovek</t>
  </si>
  <si>
    <t>-126477750</t>
  </si>
  <si>
    <t>-83144846</t>
  </si>
  <si>
    <t>850311811</t>
  </si>
  <si>
    <t>Bourání stávajícího potrubí z trub litinových DN 150</t>
  </si>
  <si>
    <t>1941000528</t>
  </si>
  <si>
    <t>" vybourání stáv. potrubí DN100 "     7,3</t>
  </si>
  <si>
    <t>-1341685952</t>
  </si>
  <si>
    <t>-1960608470</t>
  </si>
  <si>
    <t>-973783437</t>
  </si>
  <si>
    <t>0,321*13 'Přepočtené koeficientem množství</t>
  </si>
  <si>
    <t>997221615.5</t>
  </si>
  <si>
    <t xml:space="preserve">Poplatek za uložení na skládce (skládkovné) stavebního odpadu </t>
  </si>
  <si>
    <t>235038719</t>
  </si>
  <si>
    <t>8712411487</t>
  </si>
  <si>
    <t>Provizorní vodovod PE 100 SDR11 HDPE De63 (105m)  potrubí vč. 4 ks přípojek(46m) vč. tvarovek, armatur, tepelná izolace potrubí,  bednění, přejezdy vč. domontáže odvozu a likvidace materiálu, zásobování pitnou vodou - přistavení cisterny</t>
  </si>
  <si>
    <t>1721679181</t>
  </si>
  <si>
    <t>" provizorní vodovod "     1</t>
  </si>
  <si>
    <t>5,06</t>
  </si>
  <si>
    <t>DLAZBA</t>
  </si>
  <si>
    <t>3,971</t>
  </si>
  <si>
    <t>4,092</t>
  </si>
  <si>
    <t>HDPE32</t>
  </si>
  <si>
    <t>41,55</t>
  </si>
  <si>
    <t>CHODprov</t>
  </si>
  <si>
    <t>4,571</t>
  </si>
  <si>
    <t>15,532</t>
  </si>
  <si>
    <t>SO 380 - přeložka vodovodních přípojek</t>
  </si>
  <si>
    <t>15,174</t>
  </si>
  <si>
    <t>64,502</t>
  </si>
  <si>
    <t>18,986</t>
  </si>
  <si>
    <t>13,926</t>
  </si>
  <si>
    <t>8,184</t>
  </si>
  <si>
    <t>VJEZDdl</t>
  </si>
  <si>
    <t>2,838</t>
  </si>
  <si>
    <t>37,781</t>
  </si>
  <si>
    <t>74,936</t>
  </si>
  <si>
    <t>26,312</t>
  </si>
  <si>
    <t>45,96</t>
  </si>
  <si>
    <t xml:space="preserve">    722 - Zdravotechnika - vnitřní vodovod</t>
  </si>
  <si>
    <t>-193802288</t>
  </si>
  <si>
    <t>" VOZOVKA - asfaltová - makadam "     ASFALT5</t>
  </si>
  <si>
    <t>" chodník  betonová dlažba "     DLAZBA</t>
  </si>
  <si>
    <t>" vjezd  - zámková "     VJEZDdl</t>
  </si>
  <si>
    <t>3,442*13 'Přepočtené koeficientem množství</t>
  </si>
  <si>
    <t>113202111.1</t>
  </si>
  <si>
    <t>Vytrhání obrub krajníků obrubníků stojatých pro zpětné použití</t>
  </si>
  <si>
    <t>-336466655</t>
  </si>
  <si>
    <t>" Pod kaplí 40 "      2,0*2</t>
  </si>
  <si>
    <t>OBRUBNIK</t>
  </si>
  <si>
    <t>Rozebrání dlažeb při překopech komunikací pro pěší z betonových dlaždic ručně pro zpětné použití</t>
  </si>
  <si>
    <t>-1274262930</t>
  </si>
  <si>
    <t xml:space="preserve">" dlažba betonová - chodník  "    </t>
  </si>
  <si>
    <t>" Pod kaplí 40 "      1,1*3,61</t>
  </si>
  <si>
    <t>113106071.1</t>
  </si>
  <si>
    <t>Rozebrání dlažeb při překopech vozovek ze zámkové dlažby s ložem z kameniva ručně  pro zpětné použití</t>
  </si>
  <si>
    <t>-1579886086</t>
  </si>
  <si>
    <t>" vjezd "</t>
  </si>
  <si>
    <t>" Pod kaplí 40 "      1,1*2,58</t>
  </si>
  <si>
    <t>590919417</t>
  </si>
  <si>
    <t>" vjezd zámková "     VJEZDdl</t>
  </si>
  <si>
    <t>1115212464</t>
  </si>
  <si>
    <t>" Pod kaplí 40 "      2*2,58</t>
  </si>
  <si>
    <t>-511710269</t>
  </si>
  <si>
    <t>-1236167219</t>
  </si>
  <si>
    <t>2,616*13 'Přepočtené koeficientem množství</t>
  </si>
  <si>
    <t>-607927244</t>
  </si>
  <si>
    <t>-250687856</t>
  </si>
  <si>
    <t>" Pod kaplí 40 "      1,1*4,6</t>
  </si>
  <si>
    <t>1044448424</t>
  </si>
  <si>
    <t>" Pod kaplí 40 "      2*4,6</t>
  </si>
  <si>
    <t>-40902642</t>
  </si>
  <si>
    <t>-1312302271</t>
  </si>
  <si>
    <t>1,599*13 'Přepočtené koeficientem množství</t>
  </si>
  <si>
    <t>1456934805</t>
  </si>
  <si>
    <t>" Dohnalova 15 "      1,1*3,72</t>
  </si>
  <si>
    <t>" voda+plyn "   1,1*(1+1)</t>
  </si>
  <si>
    <t>" kanalizace (dno) "   1,1*5</t>
  </si>
  <si>
    <t>1920230412</t>
  </si>
  <si>
    <t>" vp "     7</t>
  </si>
  <si>
    <t>" kabel "     KABELm*1,0*1,5</t>
  </si>
  <si>
    <t>" podkop zdi -Dohnalova 26 "     1,1*1,0*1,45</t>
  </si>
  <si>
    <t>" ve třídě 2 - 10% "     VYKOPR*0,1</t>
  </si>
  <si>
    <t>" ve třídě 3 - 90% "     VYKOPR*0,9</t>
  </si>
  <si>
    <t xml:space="preserve">" Dohnalova 15 "  </t>
  </si>
  <si>
    <t>1,1*(1,75+1,58)/2*4,89</t>
  </si>
  <si>
    <t>1,1*(1,58+1,63)/2*(6,66-4,89)</t>
  </si>
  <si>
    <t>1,1*(1,63+1,39)/2*(11,78-6,66)</t>
  </si>
  <si>
    <t>" Dohnalova 26 "    1,1*(1,77+1,22)/2*6,15</t>
  </si>
  <si>
    <t xml:space="preserve">" Dohnalova p.č.1108/1 "   </t>
  </si>
  <si>
    <t>1,1*(1,88+1,86)/2*3,48</t>
  </si>
  <si>
    <t>1,1*(1,86+1,79)/2*(6,81-3,48)</t>
  </si>
  <si>
    <t xml:space="preserve">" Dohnalova p.č.1109/1 "    </t>
  </si>
  <si>
    <t>1,1*(1,80+1,36)/2*1,24</t>
  </si>
  <si>
    <t>1,1*(1,36+1,57)/2*(6,01-1,24)</t>
  </si>
  <si>
    <t>" Pod kaplí 40 "    1,1*(1,71+1,75)/2*10,8</t>
  </si>
  <si>
    <t>" asfaltová vozovka "     -ASFALT5*0,32</t>
  </si>
  <si>
    <t>" nezpevněný povrch "     -NEZPEVNENY*0,2</t>
  </si>
  <si>
    <t>" chodník - dlažba betonová "     -DLAZBA*0,23</t>
  </si>
  <si>
    <t>" vjezd dlažba zámková "     -VJEZDdl*0,42</t>
  </si>
  <si>
    <t>" Dohnalova 15 "    2*(1,75+1,58)/2*4,89</t>
  </si>
  <si>
    <t>" Dohnalova 15 "    2*(1,58+1,63)/2*(6,66-4,89)</t>
  </si>
  <si>
    <t>" Dohnalova 15 "    2*(1,63+1,39)/2*(11,78-6,66)</t>
  </si>
  <si>
    <t>" Dohnalova 26 "    2*(1,77+1,22)/2*6,15</t>
  </si>
  <si>
    <t>" Dohnalova p.č.1108/1 "    2*(1,88+1,86)/2*3,48</t>
  </si>
  <si>
    <t>" Dohnalova p.č.1108/1 "    2*(1,86+1,79)/2*(6,81-3,48)</t>
  </si>
  <si>
    <t>" Dohnalova p.č.1109/1 "    2*(1,80+1,36)/2*1,24</t>
  </si>
  <si>
    <t>" Dohnalova p.č.1109/1 "    2*(1,36+1,57)/2*(6,01-1,24)</t>
  </si>
  <si>
    <t>" Pod kaplí 40 "    2*(1,71+1,75)/2*10,8</t>
  </si>
  <si>
    <t>" zemina a navážka "     (ODVOZ1-0,1*DRN)*1,8</t>
  </si>
  <si>
    <t>997221658</t>
  </si>
  <si>
    <t>Poplatek za uložení na skládce (skládkovné) z rostlinných pletiv kód odpadu 02 01 03</t>
  </si>
  <si>
    <t>1990149522</t>
  </si>
  <si>
    <t>" trávní drn "     DRN*0,1*1,7</t>
  </si>
  <si>
    <t>" odpočet vp "</t>
  </si>
  <si>
    <t>" vp - d32 "         -1,1*(0,1+0,032+0,3)*HDPE32</t>
  </si>
  <si>
    <t>" provizorní kryt - chodník "     -0,08*CHODprov</t>
  </si>
  <si>
    <t>" d32 "          1,1*(0,032+0,3)*HDPE32</t>
  </si>
  <si>
    <t xml:space="preserve">" vodovod vp "   </t>
  </si>
  <si>
    <t>0,1*1,1*HDPE32</t>
  </si>
  <si>
    <t>" povrch štěrk "     STERK</t>
  </si>
  <si>
    <t>" provizorní zapravení chodníků "    CHODprov*0,06</t>
  </si>
  <si>
    <t>Provizorní chodník z betonové dlažby komunikací pro pěší do lože z kameniva velikosti do 0,09 m2 pl do 50 m2 M+D</t>
  </si>
  <si>
    <t>" chodník dlažba 30/30 "     DLAZBA</t>
  </si>
  <si>
    <t>1625317259</t>
  </si>
  <si>
    <t>566901132</t>
  </si>
  <si>
    <t>Vyspravení podkladu po překopech inženýrských sítí plochy do 15 m2 štěrkodrtí tl. 150 mm</t>
  </si>
  <si>
    <t>1918778402</t>
  </si>
  <si>
    <t>" vjezd Pod kaplí 40 "     VJEZDdl</t>
  </si>
  <si>
    <t>436262325</t>
  </si>
  <si>
    <t>-1357865572</t>
  </si>
  <si>
    <t>" přesun hmot "    VJEZDdl*0,15</t>
  </si>
  <si>
    <t>" přesun hmot "    NEZPEVNENY*0,2</t>
  </si>
  <si>
    <t>491949485</t>
  </si>
  <si>
    <t>596212210</t>
  </si>
  <si>
    <t>Kladení zámkové dlažby pozemních komunikací ručně tl 80 mm skupiny A pl do 50 m2</t>
  </si>
  <si>
    <t>-2141604458</t>
  </si>
  <si>
    <t>1912217771</t>
  </si>
  <si>
    <t>566901172</t>
  </si>
  <si>
    <t>Vyspravení podkladu po překopech inženýrských sítí plochy do 15 m2 směsí stmelenou cementem SC 20/25 tl 150 mm</t>
  </si>
  <si>
    <t>-1823396906</t>
  </si>
  <si>
    <t>-1586549830</t>
  </si>
  <si>
    <t>871161211</t>
  </si>
  <si>
    <t>Montáž potrubí z PE100 SDR 11 otevřený výkop svařovaných elektrotvarovkou D 32 x 3,0 mm</t>
  </si>
  <si>
    <t>-1659812636</t>
  </si>
  <si>
    <t>" přípojky "     41,55</t>
  </si>
  <si>
    <t>28613110.1</t>
  </si>
  <si>
    <t>potrubí vodovodní PEHD PE100+ SDR11 D-32 PN16 vč. elektrospojek</t>
  </si>
  <si>
    <t>-357873118</t>
  </si>
  <si>
    <t>41,55*1,015 'Přepočtené koeficientem množství</t>
  </si>
  <si>
    <t>891269111</t>
  </si>
  <si>
    <t>Montáž navrtávacích pasů na potrubí z jakýchkoli trub DN 100</t>
  </si>
  <si>
    <t>1535964684</t>
  </si>
  <si>
    <t>42271414.1</t>
  </si>
  <si>
    <t>pás navrtávací z tvárné litiny na litinové potrubí DN100/G1" objímka z litiny s kulovým kohoutem  pro PE potrubí</t>
  </si>
  <si>
    <t>-1508042796</t>
  </si>
  <si>
    <t>899401111</t>
  </si>
  <si>
    <t>Osazení poklopů litinových ventilových</t>
  </si>
  <si>
    <t>582860548</t>
  </si>
  <si>
    <t>42291402</t>
  </si>
  <si>
    <t>poklop litinový ventilový</t>
  </si>
  <si>
    <t>1304488948</t>
  </si>
  <si>
    <t>42291057.1</t>
  </si>
  <si>
    <t xml:space="preserve">souprava zemní teleskopická pro navrtávací pas s kohoutem </t>
  </si>
  <si>
    <t>-1676516123</t>
  </si>
  <si>
    <t>42210051</t>
  </si>
  <si>
    <t>deska podkladová uličního poklopu litinového ventilového</t>
  </si>
  <si>
    <t>-703213919</t>
  </si>
  <si>
    <t>899712111</t>
  </si>
  <si>
    <t>Orientační tabulky na zdivu</t>
  </si>
  <si>
    <t>-1458594573</t>
  </si>
  <si>
    <t>" výkop voda "     2</t>
  </si>
  <si>
    <t>" výkop kanalizace "     2</t>
  </si>
  <si>
    <t>" výkop ČS "     1</t>
  </si>
  <si>
    <t>891118811.1</t>
  </si>
  <si>
    <t>Demontáž vodovodních šoupátek otevřený výkop do DN 50 vč. zemní soupravy a příslušných armatur a tvarovek</t>
  </si>
  <si>
    <t>871211811</t>
  </si>
  <si>
    <t>Bourání stávajícího potrubí z polyetylenu D do 50 mm</t>
  </si>
  <si>
    <t>-99284774</t>
  </si>
  <si>
    <t>" vybourání stáv. potrubí přípojek "     HDPE32</t>
  </si>
  <si>
    <t>-667552119</t>
  </si>
  <si>
    <t>849952212</t>
  </si>
  <si>
    <t>733350388</t>
  </si>
  <si>
    <t>0,029*13 'Přepočtené koeficientem množství</t>
  </si>
  <si>
    <t>1445056312</t>
  </si>
  <si>
    <t>911206019.1</t>
  </si>
  <si>
    <t>Prostup stěnou vodoměrné šachty - vybourání stáv. potrubí nasunutí nového utěsnění zapravení</t>
  </si>
  <si>
    <t>-785283648</t>
  </si>
  <si>
    <t>722</t>
  </si>
  <si>
    <t>Zdravotechnika - vnitřní vodovod</t>
  </si>
  <si>
    <t>722229103.1</t>
  </si>
  <si>
    <t>Montáž spojek D32/G1"</t>
  </si>
  <si>
    <t>454991540</t>
  </si>
  <si>
    <t>31942488</t>
  </si>
  <si>
    <t>spojení bezzávitové plastového a měděného potrubí s vnějším závitem mosaz 32x1"</t>
  </si>
  <si>
    <t>-976838828</t>
  </si>
  <si>
    <t>722232045.1</t>
  </si>
  <si>
    <t>Kohout kulový přímý G 1" vnitřní závit</t>
  </si>
  <si>
    <t>2104231525</t>
  </si>
  <si>
    <t>722220985.1</t>
  </si>
  <si>
    <t>Montáž šroubení G 1</t>
  </si>
  <si>
    <t>-541518889</t>
  </si>
  <si>
    <t>31942705.1</t>
  </si>
  <si>
    <t>redukce mosaz 3/4"x1"</t>
  </si>
  <si>
    <t>1082088932</t>
  </si>
  <si>
    <t>31940003.1</t>
  </si>
  <si>
    <t>šroubení mosazné k vodoměrům 1"x3/4"</t>
  </si>
  <si>
    <t>sada</t>
  </si>
  <si>
    <t>-872870217</t>
  </si>
  <si>
    <t>998722101</t>
  </si>
  <si>
    <t>Přesun hmot tonážní pro vnitřní vodovod v objektech v do 6 m</t>
  </si>
  <si>
    <t>1845460042</t>
  </si>
  <si>
    <t>462651260</t>
  </si>
  <si>
    <t>SO 400 - ELEKTRO A SDĚLOVACÍ OBJEKTY</t>
  </si>
  <si>
    <t>SO 410 - přípojka NN pro ČS1</t>
  </si>
  <si>
    <t xml:space="preserve">    997 - Přesun sutě</t>
  </si>
  <si>
    <t xml:space="preserve">    741 - Elektroinstalace - silnoproud</t>
  </si>
  <si>
    <t xml:space="preserve">    21-M - Elektromontáže</t>
  </si>
  <si>
    <t>997</t>
  </si>
  <si>
    <t>Přesun sutě</t>
  </si>
  <si>
    <t>469972111</t>
  </si>
  <si>
    <t>Odvoz suti a vybouraných hmot při elektromontážích do 1 km</t>
  </si>
  <si>
    <t>-276722217</t>
  </si>
  <si>
    <t>469972121</t>
  </si>
  <si>
    <t>Příplatek k odvozu suti a vybouraných hmot při elektromontážích za každý další 1 km</t>
  </si>
  <si>
    <t>-1056683283</t>
  </si>
  <si>
    <t>997221861</t>
  </si>
  <si>
    <t>Poplatek za uložení stavebního odpadu na recyklační skládce (skládkovné) z prostého betonu pod kódem 17 01 01</t>
  </si>
  <si>
    <t>2127405382</t>
  </si>
  <si>
    <t>997221873</t>
  </si>
  <si>
    <t>Poplatek za uložení stavebního odpadu na recyklační skládce (skládkovné) zeminy a kamení zatříděného do Katalogu odpadů pod kódem 17 05 04</t>
  </si>
  <si>
    <t>1989454580</t>
  </si>
  <si>
    <t>741</t>
  </si>
  <si>
    <t>Elektroinstalace - silnoproud</t>
  </si>
  <si>
    <t>741810001</t>
  </si>
  <si>
    <t>Celková prohlídka elektrického rozvodu a zařízení do 100 000,- Kč</t>
  </si>
  <si>
    <t>-1704332522</t>
  </si>
  <si>
    <t>741813002</t>
  </si>
  <si>
    <t>Měření impedance nulové smyčky okruhu vedení třífázového 3x380 V</t>
  </si>
  <si>
    <t>-1649034517</t>
  </si>
  <si>
    <t>21-M</t>
  </si>
  <si>
    <t>Elektromontáže</t>
  </si>
  <si>
    <t>741122223</t>
  </si>
  <si>
    <t>Montáž kabel Cu plný kulatý žíla 4x16 až 25 mm2 uložený volně (např. CYKY)</t>
  </si>
  <si>
    <t>-86942223</t>
  </si>
  <si>
    <t>741122624</t>
  </si>
  <si>
    <t>Montáž kabel Cu plný kulatý žíla 4x16 až 25 mm2 uložený pevně (např. CYKY)</t>
  </si>
  <si>
    <t>-1726326531</t>
  </si>
  <si>
    <t>34111080</t>
  </si>
  <si>
    <t>kabel instalační jádro Cu plné izolace PVC plášť PVC 450/750V (CYKY) 4x16mm2</t>
  </si>
  <si>
    <t>256</t>
  </si>
  <si>
    <t>-1298813100</t>
  </si>
  <si>
    <t>210100003</t>
  </si>
  <si>
    <t>Ukončení vodičů v rozváděči nebo na přístroji včetně zapojení průřezu žíly do 16 mm2</t>
  </si>
  <si>
    <t>1164885641</t>
  </si>
  <si>
    <t>210950101</t>
  </si>
  <si>
    <t>Další štítek označovací na kabel</t>
  </si>
  <si>
    <t>266201424</t>
  </si>
  <si>
    <t>220180201</t>
  </si>
  <si>
    <t>Zatažení do tvárnicové tratě kabelu hmotnosti do 2 kg/m</t>
  </si>
  <si>
    <t>223095731</t>
  </si>
  <si>
    <t>V-003</t>
  </si>
  <si>
    <t>Elektroměrový rozvaděč v provedení do výklenku, včetně hlavního jističe 3x20A a dopravy</t>
  </si>
  <si>
    <t>-943787490</t>
  </si>
  <si>
    <t>741240021</t>
  </si>
  <si>
    <t>Montáž příslušenství rozvoden - tabulka pro přístroje šroubovaná</t>
  </si>
  <si>
    <t>1914106218</t>
  </si>
  <si>
    <t>220110641</t>
  </si>
  <si>
    <t>Závěrečné práce ve skříni kabelové jisticí [KS I]</t>
  </si>
  <si>
    <t>253580929</t>
  </si>
  <si>
    <t>460010024</t>
  </si>
  <si>
    <t>Vytyčení trasy vedení kabelového podzemního v zastavěném prostoru</t>
  </si>
  <si>
    <t>km</t>
  </si>
  <si>
    <t>492030930</t>
  </si>
  <si>
    <t>460030011</t>
  </si>
  <si>
    <t>Sejmutí drnu jakékoliv tloušťky</t>
  </si>
  <si>
    <t>-537361606</t>
  </si>
  <si>
    <t>460161272</t>
  </si>
  <si>
    <t>Hloubení kabelových rýh ručně š 50 cm hl 80 cm v hornině tř I skupiny 3</t>
  </si>
  <si>
    <t>-670818201</t>
  </si>
  <si>
    <t>460661112</t>
  </si>
  <si>
    <t>Kabelové lože z písku pro kabely nn bez zakrytí š lože přes 35 do 50 cm</t>
  </si>
  <si>
    <t>50520344</t>
  </si>
  <si>
    <t>460671113</t>
  </si>
  <si>
    <t>13929344</t>
  </si>
  <si>
    <t>460431282</t>
  </si>
  <si>
    <t>Zásyp kabelových rýh ručně se zhutněním š 50 cm hl 80 cm z horniny tř I skupiny 3</t>
  </si>
  <si>
    <t>1398228829</t>
  </si>
  <si>
    <t>460481122</t>
  </si>
  <si>
    <t>Úprava pláně při elektromontážích v hornině třídy těžitelnosti I skupiny 3 se zhutněním ručně</t>
  </si>
  <si>
    <t>-2074741523</t>
  </si>
  <si>
    <t>460581111</t>
  </si>
  <si>
    <t>Položení drnu včetně zalití vodou na rovině</t>
  </si>
  <si>
    <t>28399370</t>
  </si>
  <si>
    <t>460242211</t>
  </si>
  <si>
    <t>Provizorní zajištění kabelů ve výkopech při jejich křížení</t>
  </si>
  <si>
    <t>1925587664</t>
  </si>
  <si>
    <t>460242221</t>
  </si>
  <si>
    <t>Provizorní zajištění kabelů ve výkopech při jejich souběhu</t>
  </si>
  <si>
    <t>540193174</t>
  </si>
  <si>
    <t>460903311</t>
  </si>
  <si>
    <t>Zazdění skříní nn bez koncového dílu hl do 30 cm, v 105 cm a š do 75 cm</t>
  </si>
  <si>
    <t>208554065</t>
  </si>
  <si>
    <t>460742121</t>
  </si>
  <si>
    <t>Osazení kabelových prostupů z trub plastových do rýhy s obsypem z písku průměru do 10 cm</t>
  </si>
  <si>
    <t>-496366642</t>
  </si>
  <si>
    <t>34571352</t>
  </si>
  <si>
    <t>trubka elektroinstalační ohebná dvouplášťová korugovaná (chránička) D 52/63mm, HDPE+LDPE</t>
  </si>
  <si>
    <t>612746752</t>
  </si>
  <si>
    <t>468051121</t>
  </si>
  <si>
    <t>Bourání základu betonového při elektromontážích</t>
  </si>
  <si>
    <t>1302284434</t>
  </si>
  <si>
    <t>V-001</t>
  </si>
  <si>
    <t>Utěsnění kabelu v prostupu</t>
  </si>
  <si>
    <t>411002954</t>
  </si>
  <si>
    <t>V-002</t>
  </si>
  <si>
    <t>Montážní pěna</t>
  </si>
  <si>
    <t>749752871</t>
  </si>
  <si>
    <t>V-004</t>
  </si>
  <si>
    <t>Manipulace vedení a dozor správce sítě</t>
  </si>
  <si>
    <t>hod</t>
  </si>
  <si>
    <t>1024</t>
  </si>
  <si>
    <t>1988635873</t>
  </si>
  <si>
    <t>SO 420 - přenos dat</t>
  </si>
  <si>
    <t>M21 - Rozváděč RMS1</t>
  </si>
  <si>
    <t>D1 - Senzory</t>
  </si>
  <si>
    <t>D2 - Sdružovací boxy</t>
  </si>
  <si>
    <t>D3 - Kabely</t>
  </si>
  <si>
    <t>D4 - Demontážní a montážní práce</t>
  </si>
  <si>
    <t>D5 - SW práce pro řídicí systém</t>
  </si>
  <si>
    <t>D6 - Ostatní</t>
  </si>
  <si>
    <t>M21</t>
  </si>
  <si>
    <t>Rozváděč RMS1</t>
  </si>
  <si>
    <t>210100 (R)</t>
  </si>
  <si>
    <t>Rozvaděč 1200x1000x300 včetně montážní desky a dveří IP54 RAL7035, závěsná oceloplechová skříň přivody vrchem/spodem, vývody vrchem/spodem náplň dle výkresové části, včetně výroby</t>
  </si>
  <si>
    <t>ks</t>
  </si>
  <si>
    <t>210101 (R)</t>
  </si>
  <si>
    <t>Analyzátor sítě, napájecí napětí 24V DC, 1xDI, 1xDO, 1x RJ45, Modbus over TCP</t>
  </si>
  <si>
    <t>210102 (R)</t>
  </si>
  <si>
    <t>Měřící transformátor 25/5A, 5VA, třída přesnosti 0.5%</t>
  </si>
  <si>
    <t>210103 (R)</t>
  </si>
  <si>
    <t>SPD I+II st., signalizační kontakt</t>
  </si>
  <si>
    <t>210104 (R)</t>
  </si>
  <si>
    <t>Svorka 4mm2, fialová, včetně zkratovací propojky</t>
  </si>
  <si>
    <t>210105 (R)</t>
  </si>
  <si>
    <t>Pojistková svorka včetně trubičkové pojistky 100mA</t>
  </si>
  <si>
    <t>210106 (R)</t>
  </si>
  <si>
    <t>Proudový chránič 40A/30mA, 4P</t>
  </si>
  <si>
    <t>210107 (R)</t>
  </si>
  <si>
    <t>Proudový chránič 10A/30mA, 2P</t>
  </si>
  <si>
    <t>210108 (R)</t>
  </si>
  <si>
    <t>Jistič 10kA 2P char.C 10A</t>
  </si>
  <si>
    <t>210109 (R)</t>
  </si>
  <si>
    <t>Jistič 10kA 3P char.C 25A</t>
  </si>
  <si>
    <t>210110 (R)</t>
  </si>
  <si>
    <t>Pomocný kontakt pro jistič C25 A</t>
  </si>
  <si>
    <t>210111 (R)</t>
  </si>
  <si>
    <t>Jistič 10kA 3P char.C 16A</t>
  </si>
  <si>
    <t>210112 (R)</t>
  </si>
  <si>
    <t>Jistič 10kA 3P char.C 10A</t>
  </si>
  <si>
    <t>210113 (R)</t>
  </si>
  <si>
    <t>Jistič 10kA 1P char.C 16A</t>
  </si>
  <si>
    <t>210114 (R)</t>
  </si>
  <si>
    <t>Jistič 10kA 1P char.C 4A</t>
  </si>
  <si>
    <t>210115 (R)</t>
  </si>
  <si>
    <t>Jistič 10kA 1P+N char.C 6A</t>
  </si>
  <si>
    <t>210116 (R)</t>
  </si>
  <si>
    <t>Jistič 10kA 1P+N char.C 10A</t>
  </si>
  <si>
    <t>210117 (R)</t>
  </si>
  <si>
    <t>Jistič 10kA 1P+N char.C 16A</t>
  </si>
  <si>
    <t>210118 (R)</t>
  </si>
  <si>
    <t>Vypínač vestavný, 10A, 2P, IP66</t>
  </si>
  <si>
    <t>210119 (R)</t>
  </si>
  <si>
    <t>Stykač 9A, napětí cívky 230V AC včetně pomocného kontaktu signalizujícího sepnutí stykače</t>
  </si>
  <si>
    <t>210120 (R)</t>
  </si>
  <si>
    <t>Jistič 10kA 1P char.C4A</t>
  </si>
  <si>
    <t>210121 (R)</t>
  </si>
  <si>
    <t>3-polohový přepínač, 63A, signalizace polohy</t>
  </si>
  <si>
    <t>210122 (R)</t>
  </si>
  <si>
    <t>PEN-PE stupačková svorkovnice</t>
  </si>
  <si>
    <t>210123 (R)</t>
  </si>
  <si>
    <t>Uzemňovací lišta PE</t>
  </si>
  <si>
    <t>210124 (R)</t>
  </si>
  <si>
    <t>Zásuvka vestavná, 5P / 32A / 400V, IP67</t>
  </si>
  <si>
    <t>210125 (R)</t>
  </si>
  <si>
    <t>Zásuvka vestavná, 16A / 230V, IP 67</t>
  </si>
  <si>
    <t>210126 (R)</t>
  </si>
  <si>
    <t>Přívodka vestavná, 4P / 32A / 400V, IP67</t>
  </si>
  <si>
    <t>210127 (R)</t>
  </si>
  <si>
    <t>Relé hlídání fází, 3x400V, signalizační kontakt</t>
  </si>
  <si>
    <t>210128 (R)</t>
  </si>
  <si>
    <t>Gravirovaný štítek na rozváděč</t>
  </si>
  <si>
    <t>210129 (R)</t>
  </si>
  <si>
    <t>LED osvětlení rozvaděče, senzor otevření dveří, ruční vypínač</t>
  </si>
  <si>
    <t>210130 (R)</t>
  </si>
  <si>
    <t>Kapsa na dokumetaci</t>
  </si>
  <si>
    <t>210131 (R)</t>
  </si>
  <si>
    <t>Ventilátor  včetně větrací mřížky</t>
  </si>
  <si>
    <t>210132 (R)</t>
  </si>
  <si>
    <t>Termostat pro ventilátor</t>
  </si>
  <si>
    <t>210133 (R)</t>
  </si>
  <si>
    <t>Topné těleso 140W se svorkovnicí</t>
  </si>
  <si>
    <t>210134 (R)</t>
  </si>
  <si>
    <t>Termostat pro topné těleso</t>
  </si>
  <si>
    <t>210135 (R)</t>
  </si>
  <si>
    <t>Svorka řadová 16mm2</t>
  </si>
  <si>
    <t>210136 (R)</t>
  </si>
  <si>
    <t>Svorka řadová 16mm2, žlutozelená</t>
  </si>
  <si>
    <t>210137 (R)</t>
  </si>
  <si>
    <t>Jistič 10kA 1P char.C 10A</t>
  </si>
  <si>
    <t>210138 (R)</t>
  </si>
  <si>
    <t>Svorka 2.5mm2</t>
  </si>
  <si>
    <t>210139 (R)</t>
  </si>
  <si>
    <t>Svorka 2.5mm2 PE</t>
  </si>
  <si>
    <t>210140 (R)</t>
  </si>
  <si>
    <t>Motorový spouštěč 2.5 - 4A, pomocny kontakt</t>
  </si>
  <si>
    <t>210141 (R)</t>
  </si>
  <si>
    <t>Ekvipotenciální svorkovnice</t>
  </si>
  <si>
    <t>210142 (R)</t>
  </si>
  <si>
    <t>Modulový tlačítkový spínač, zelené + červené tlačítko, 2x spínací, 2x rozpínací kontakt</t>
  </si>
  <si>
    <t>210143 (R)</t>
  </si>
  <si>
    <t>Vyhodnocovací relé teploty PTC/bimetal s volitelnou paměťovou funkcí, 2xCO kontakty</t>
  </si>
  <si>
    <t>210144 (R)</t>
  </si>
  <si>
    <t>Relé 230V AC / 4P / 8A</t>
  </si>
  <si>
    <t>210145 (R)</t>
  </si>
  <si>
    <t>Svorka 4mm2</t>
  </si>
  <si>
    <t>210146 (R)</t>
  </si>
  <si>
    <t>Svorka 4mm2 PE</t>
  </si>
  <si>
    <t>210147 (R)</t>
  </si>
  <si>
    <t>Přepěťová ochraba  typ 3 s VF filtrem a dálkovou signalizací</t>
  </si>
  <si>
    <t>210148 (R)</t>
  </si>
  <si>
    <t>Rázová tlumivka</t>
  </si>
  <si>
    <t>210149 (R)</t>
  </si>
  <si>
    <t>Zásuvka na DIN lištu</t>
  </si>
  <si>
    <t>210150 (R)</t>
  </si>
  <si>
    <t>Vyhodnocovací jednotka vodivosti</t>
  </si>
  <si>
    <t>210151 (R)</t>
  </si>
  <si>
    <t>Přepěťová ochrana signálových vedení 24V</t>
  </si>
  <si>
    <t>210152 (R)</t>
  </si>
  <si>
    <t>Přepěťová ochrana napájecího a signálového vedení 24V DC - kombinovaná</t>
  </si>
  <si>
    <t>210153 (R)</t>
  </si>
  <si>
    <t>Zdroj 230V AC/24VDC 10A</t>
  </si>
  <si>
    <t>210154 (R)</t>
  </si>
  <si>
    <t>Modul UPS DC UPS MODULE 24 V/15 A</t>
  </si>
  <si>
    <t>210155 (R)</t>
  </si>
  <si>
    <t>Bateriový modul BATTERY MODULE 24 V/12 AH</t>
  </si>
  <si>
    <t>210156 (R)</t>
  </si>
  <si>
    <t>Procesorová jednotka CPU, 100kB pracovní paměti,  včetně nosné lišty, 14x DI / 10xDO / Ethernet</t>
  </si>
  <si>
    <t>210157 (R)</t>
  </si>
  <si>
    <t>Operátorský panel 7", 8 tlačítek</t>
  </si>
  <si>
    <t>210158 (R)</t>
  </si>
  <si>
    <t>Modul digitálních vstupů 16xDI, 24V DC, včetně svorkovnicového modulu</t>
  </si>
  <si>
    <t>210159 (R)</t>
  </si>
  <si>
    <t>Komunikační router LTE, Web managerment, Modbus TCP, Terminal server, 2xSIM karta</t>
  </si>
  <si>
    <t>210160 (R)</t>
  </si>
  <si>
    <t>GSM/GPRS anténa</t>
  </si>
  <si>
    <t>210161 (R)</t>
  </si>
  <si>
    <t>Sim karta - dodávka provozovatel systému, pevná veřejná IP adresa</t>
  </si>
  <si>
    <t>210162 (R)</t>
  </si>
  <si>
    <t>Modul analogových vstupů 4xAI, 13bit, 0/4-20mA, 24V DC, včetně svorkovnicového modulu</t>
  </si>
  <si>
    <t>210163 (R)</t>
  </si>
  <si>
    <t>Relé cívka 230VAC, 1P,6A</t>
  </si>
  <si>
    <t>210164 (R)</t>
  </si>
  <si>
    <t>Metalický patch cord, 2m</t>
  </si>
  <si>
    <t>210165 (R)</t>
  </si>
  <si>
    <t>Metalický patch cord, 10m</t>
  </si>
  <si>
    <t>210166 (R)</t>
  </si>
  <si>
    <t>Výroba rozváděče, vniřní propoje, kontrola, vystavení prohlášení o shodě</t>
  </si>
  <si>
    <t>210167 (R)</t>
  </si>
  <si>
    <t>Drobný montážní materiál, popisky</t>
  </si>
  <si>
    <t>D1</t>
  </si>
  <si>
    <t>Senzory</t>
  </si>
  <si>
    <t>210300 (R)</t>
  </si>
  <si>
    <t>Kapacitní snímač M18x1mm spínací vzdál.8 mm nevazební sestava pracovní vzdál. 0-6,5 mm připojení svorky průchodka pro kabel 4,5-10mm krytí IP65 materiál pouzdra plast - PBT vč.upevň.úhelníku (V2A - 1.4301) vč.montáže připojeni oživení</t>
  </si>
  <si>
    <t>210301 (R)</t>
  </si>
  <si>
    <t>Senzor vodivosti, kabel 5m součástí senzoru</t>
  </si>
  <si>
    <t>D2</t>
  </si>
  <si>
    <t>Sdružovací boxy</t>
  </si>
  <si>
    <t>210400 (R)</t>
  </si>
  <si>
    <t>Sdružovací box MXCK</t>
  </si>
  <si>
    <t>kpl</t>
  </si>
  <si>
    <t>210401 (R)</t>
  </si>
  <si>
    <t>Sdružovací box MXL</t>
  </si>
  <si>
    <t>210403 (R)</t>
  </si>
  <si>
    <t>Sdružovací box MX11</t>
  </si>
  <si>
    <t>D3</t>
  </si>
  <si>
    <t>Kabely</t>
  </si>
  <si>
    <t>210500 (R)</t>
  </si>
  <si>
    <t>CYKY-J 4x16 mm2</t>
  </si>
  <si>
    <t>210501 (R)</t>
  </si>
  <si>
    <t>CYKY-J 3x1.5 mm2</t>
  </si>
  <si>
    <t>210502 (R)</t>
  </si>
  <si>
    <t>210503 (R)</t>
  </si>
  <si>
    <t>CL110 CY 7G1.5</t>
  </si>
  <si>
    <t>210504 (R)</t>
  </si>
  <si>
    <t>JYTY-O 2x1 mm2</t>
  </si>
  <si>
    <t>210505 (R)</t>
  </si>
  <si>
    <t>210506 (R)</t>
  </si>
  <si>
    <t>210507 (R)</t>
  </si>
  <si>
    <t>210508 (R)</t>
  </si>
  <si>
    <t>JYTY-O 7x1 mm2</t>
  </si>
  <si>
    <t>210509 (R)</t>
  </si>
  <si>
    <t>210510 (R)</t>
  </si>
  <si>
    <t>FTP, 3m</t>
  </si>
  <si>
    <t>210511 (R)</t>
  </si>
  <si>
    <t>FTP, 2m</t>
  </si>
  <si>
    <t>D4</t>
  </si>
  <si>
    <t>Demontážní a montážní práce</t>
  </si>
  <si>
    <t>210600 (R)</t>
  </si>
  <si>
    <t>Montáž rozvaděče RMS1</t>
  </si>
  <si>
    <t>210601 (R)</t>
  </si>
  <si>
    <t>Montáž signálových kabelů</t>
  </si>
  <si>
    <t>210602 (R)</t>
  </si>
  <si>
    <t>Montáž silových kabelů</t>
  </si>
  <si>
    <t>210603 (R)</t>
  </si>
  <si>
    <t>Drobný montážní materiál</t>
  </si>
  <si>
    <t>210604 (R)</t>
  </si>
  <si>
    <t>Zapojení průtokoměru</t>
  </si>
  <si>
    <t>210605 (R)</t>
  </si>
  <si>
    <t>Pospojení, materiál + práce</t>
  </si>
  <si>
    <t>210606 (R)</t>
  </si>
  <si>
    <t>Doplněnění kabelových tras - materiál</t>
  </si>
  <si>
    <t>210607 (R)</t>
  </si>
  <si>
    <t>Doplněnění kabelových tras - montážní práce</t>
  </si>
  <si>
    <t>D5</t>
  </si>
  <si>
    <t>SW práce pro řídicí systém</t>
  </si>
  <si>
    <t>210700 (R)</t>
  </si>
  <si>
    <t>SW řídícího systému pro přenos dat</t>
  </si>
  <si>
    <t>sd</t>
  </si>
  <si>
    <t>210701 (R)</t>
  </si>
  <si>
    <t>úprava vizualizace na dispečinku a pracovištích s oprávněním náhledu</t>
  </si>
  <si>
    <t>210702 (R)</t>
  </si>
  <si>
    <t>Parametrizace jednotky průtokoměru</t>
  </si>
  <si>
    <t>210703 (R)</t>
  </si>
  <si>
    <t>Nastavení analyzátoru sítě</t>
  </si>
  <si>
    <t>210704 (R)</t>
  </si>
  <si>
    <t>Oživení měřících bodů</t>
  </si>
  <si>
    <t>D6</t>
  </si>
  <si>
    <t>Ostatní</t>
  </si>
  <si>
    <t>210800 (R)</t>
  </si>
  <si>
    <t>Výchozí revize elektrozařízení Dodavatel má ze zákona povinnost provést výchozí revizi. Zařízení může být uvedeno do trvalého provozu až na základě pozitivního výsledku výchozí revize.</t>
  </si>
  <si>
    <t>210801 (R)</t>
  </si>
  <si>
    <t>Světelný zdroj LED, IP66, umístění v suché jímce, zeslílené silikonové těsnění, barva zdroje 4000K</t>
  </si>
  <si>
    <t>210802 (R)</t>
  </si>
  <si>
    <t>210803 (R)</t>
  </si>
  <si>
    <t>Projektová dokumentace skutečného provedení</t>
  </si>
  <si>
    <t>210804 (R)</t>
  </si>
  <si>
    <t>Posouzení instalace TIČR pro zvlášt nebezpečné prostory</t>
  </si>
  <si>
    <t>GEOTEXTILIE</t>
  </si>
  <si>
    <t>56,43</t>
  </si>
  <si>
    <t>107,983</t>
  </si>
  <si>
    <t>SUBSTRAT1</t>
  </si>
  <si>
    <t>88,856</t>
  </si>
  <si>
    <t>TRAVA</t>
  </si>
  <si>
    <t>41,42</t>
  </si>
  <si>
    <t>SO 800 - OBJEKTY ÚPRAVY ÚZEMÍ</t>
  </si>
  <si>
    <t>SO 810 - náhradní výsadba zeleně</t>
  </si>
  <si>
    <t>D1 - Sadovnické práce</t>
  </si>
  <si>
    <t>D2 - Specifikace</t>
  </si>
  <si>
    <t>998 - Přesun hmot</t>
  </si>
  <si>
    <t>Sadovnické práce</t>
  </si>
  <si>
    <t>132154201</t>
  </si>
  <si>
    <t>Hloubení zapažených rýh š do 2000 mm v hornině třídy těžitelnosti I skupiny 1 a 2 objem do 20 m3</t>
  </si>
  <si>
    <t>" strom 1 "     0,8*6,28+1,15*2,97</t>
  </si>
  <si>
    <t>" strom 2 "     0,8*4,21+1,15*5,04</t>
  </si>
  <si>
    <t>" strom 3 "     0,8*2,95+1,15*6,55</t>
  </si>
  <si>
    <t>" strom 4 "     0,8*4,3+1,15*4,51</t>
  </si>
  <si>
    <t>" strom 5 "     0,8*10,0+1,15*4,55</t>
  </si>
  <si>
    <t>" strom 6 "     0,8*9,0+1,15*10,81</t>
  </si>
  <si>
    <t>" strom 7 "     0,8*9,98+1,15*9,97</t>
  </si>
  <si>
    <t>" strom 8 "     0,8*9,71+1,15*10,24</t>
  </si>
  <si>
    <t>" ve tř.2 - 10% "     VYKOP1*0,1</t>
  </si>
  <si>
    <t>132254201</t>
  </si>
  <si>
    <t>Hloubení zapažených rýh š do 2000 mm v hornině třídy těžitelnosti I skupiny 3 objem do 20 m3</t>
  </si>
  <si>
    <t>920678660</t>
  </si>
  <si>
    <t>" ve tř.3 - 90% "     VYKOP1*0,9</t>
  </si>
  <si>
    <t>17630765</t>
  </si>
  <si>
    <t>" vytěžená zemina celkem "     VYKOP1</t>
  </si>
  <si>
    <t>1648280071</t>
  </si>
  <si>
    <t>997221655.1</t>
  </si>
  <si>
    <t>-1509090112</t>
  </si>
  <si>
    <t>" zemina a navážka "     ODVOZ1*1,8</t>
  </si>
  <si>
    <t>183402121</t>
  </si>
  <si>
    <t>Rozrušení půdy souvislé pl přes 100 do 500 m2 hl přes 50 do 150 mm v rovině a svahu do 1:5</t>
  </si>
  <si>
    <t>" plocha dna jam se strukturálním substrátem "</t>
  </si>
  <si>
    <t>" strom 1 "     9,25</t>
  </si>
  <si>
    <t>" strom 2 "     9,25</t>
  </si>
  <si>
    <t>" strom 3 "     9,5</t>
  </si>
  <si>
    <t>" strom 4 "     8,81</t>
  </si>
  <si>
    <t>" strom 5 "     14,55</t>
  </si>
  <si>
    <t>" strom 6 "     19,81</t>
  </si>
  <si>
    <t>" strom 7 "     19,95</t>
  </si>
  <si>
    <t>" strom 8 "     19,95</t>
  </si>
  <si>
    <t>DNO</t>
  </si>
  <si>
    <t>174211101.1</t>
  </si>
  <si>
    <t>Zásyp jam - rozprostření strukturálního substrátu po vrstvách včetně zhutnění, prolití směsí kompostu, alginitu a biouhlu</t>
  </si>
  <si>
    <t>" plocha dna jam se strukturálním substrátem 0,8m "</t>
  </si>
  <si>
    <t>" strom 1 "     9,25*0,8</t>
  </si>
  <si>
    <t>" strom 2 "     9,25*0,8</t>
  </si>
  <si>
    <t>" strom 3 "     9,5*0,8</t>
  </si>
  <si>
    <t>" strom 4 "     8,81*0,8</t>
  </si>
  <si>
    <t>" strom 5 "     14,55*0,8</t>
  </si>
  <si>
    <t>" strom 6 "     19,81*0,8</t>
  </si>
  <si>
    <t>" strom 7 "     19,95*0,8</t>
  </si>
  <si>
    <t>" strom 8 "     19,95*0,8</t>
  </si>
  <si>
    <t>213141111</t>
  </si>
  <si>
    <t>Zřízení vrstvy z geotextilie v rovině nebo ve sklonu do 1:5 š do 3 m</t>
  </si>
  <si>
    <t>" pod parkoviště "</t>
  </si>
  <si>
    <t>" strom 1 "     6,28</t>
  </si>
  <si>
    <t>" strom 2 "     4,21</t>
  </si>
  <si>
    <t>" strom 3 "     2,95</t>
  </si>
  <si>
    <t>" strom 4 "     4,3</t>
  </si>
  <si>
    <t>" strom 5 "     10,0</t>
  </si>
  <si>
    <t>" strom 6 "     9,0</t>
  </si>
  <si>
    <t>" strom 7 "     9,98</t>
  </si>
  <si>
    <t>" strom 8 "     9,71</t>
  </si>
  <si>
    <t>181311106.1</t>
  </si>
  <si>
    <t>Zásyp - rozprostření ornice tl vrstvy přes 300 do 400 mm v jámě vč. dodávky humózní ornice</t>
  </si>
  <si>
    <t>-177673767</t>
  </si>
  <si>
    <t xml:space="preserve">" uložení humózní zeminy  tl. 350mm "     </t>
  </si>
  <si>
    <t>" plocha zeminy v ostrůvku "</t>
  </si>
  <si>
    <t>" vč. odpočtu podsypu 15cm pod obrubníkem a lože obrubníku "</t>
  </si>
  <si>
    <t>" vč. odpočtu výsadbového substrátu "</t>
  </si>
  <si>
    <t>" strom 1 "     (2,97-0,785)*0,35-5,0*0,36*0,15-5,0*0,06</t>
  </si>
  <si>
    <t>" strom 2 "     (5,04-0,785)*0,35-3,35*0,36*0,15-7,15*0,06</t>
  </si>
  <si>
    <t>" strom 3 "     (6,55-0,785)*0,35-5,0*0,36*0,15-6,75*0,06</t>
  </si>
  <si>
    <t>" strom 4 "     (4,51-0,785)*0,35-2,55*0,36*0,15-11,3*0,06</t>
  </si>
  <si>
    <t>" strom 5 "     (4,55-0,785)*0,35-5,0*0,36*0,15-5,0*0,06</t>
  </si>
  <si>
    <t>" strom 6 "     (10,81-0,785)*0,35-5,0*0,36*0,15-10,55*0,06</t>
  </si>
  <si>
    <t>" strom 7 "     (9,97-0,785)*0,35-5,0*0,36*0,15-11,85*0,06</t>
  </si>
  <si>
    <t>" strom 8 "     (10,24-0,785)*0,35-5,0*0,36*0,15-11,85*0,06</t>
  </si>
  <si>
    <t>147032992</t>
  </si>
  <si>
    <t xml:space="preserve">" pro zatravnění "     </t>
  </si>
  <si>
    <t>" strom 1 "     2,185</t>
  </si>
  <si>
    <t>" strom 2 "     4,255</t>
  </si>
  <si>
    <t>" strom 3 "     5,765</t>
  </si>
  <si>
    <t>" strom 4 "     3,725</t>
  </si>
  <si>
    <t>" strom 5 "     2,565</t>
  </si>
  <si>
    <t>" strom 6 "     8,225</t>
  </si>
  <si>
    <t>" strom 7 "     7,185</t>
  </si>
  <si>
    <t>" strom 8 "     7,515</t>
  </si>
  <si>
    <t>-1908026141</t>
  </si>
  <si>
    <t>Založení trávníku výsevem plochy v rovině a ve svahu vč. předseťové přípravy zálivky hnojení odplevelení ošetřování</t>
  </si>
  <si>
    <t>2000983359</t>
  </si>
  <si>
    <t>183101221</t>
  </si>
  <si>
    <t>Jamky pro výsadbu s výměnou 50 % půdy zeminy skupiny 1 až 4 obj přes 0,4 do 1 m3 v rovině a svahu do 1:5</t>
  </si>
  <si>
    <t>" stromy "     32</t>
  </si>
  <si>
    <t>184102115</t>
  </si>
  <si>
    <t>Výsadba dřeviny s balem D přes 0,5 do 0,6 m do jamky se zalitím v rovině a svahu do 1:5</t>
  </si>
  <si>
    <t>183111114</t>
  </si>
  <si>
    <t>Hloubení jamek bez výměny půdy zeminy skupiny 1 až 4 obj přes 0,01 do 0,02 m3 v rovině a svahu do 1:5</t>
  </si>
  <si>
    <t>" keře "     454,000</t>
  </si>
  <si>
    <t>184102111</t>
  </si>
  <si>
    <t>Výsadba dřeviny s balem D přes 0,1 do 0,2 m do jamky se zalitím v rovině a svahu do 1:5</t>
  </si>
  <si>
    <t>184813511</t>
  </si>
  <si>
    <t>Chemické odplevelení před založením kultury postřikem na široko v rovině a svahu do 1:5 ručně</t>
  </si>
  <si>
    <t>" plocha keřů - 2x "     96*2</t>
  </si>
  <si>
    <t>" trávník v ostrůvcích 2x "     TRAVA*2</t>
  </si>
  <si>
    <t>185802114</t>
  </si>
  <si>
    <t>Hnojení půdy umělým hnojivem k jednotlivým rostlinám v rovině a svahu do 1:5</t>
  </si>
  <si>
    <t>" 8 tabl x 32 x 10g "</t>
  </si>
  <si>
    <t>8*32*0,00001</t>
  </si>
  <si>
    <t>185802199.1</t>
  </si>
  <si>
    <t>Aplikace půdního kondicioneru 0,5kg/strom</t>
  </si>
  <si>
    <t>184215133</t>
  </si>
  <si>
    <t>Ukotvení kmene dřevin v rovině nebo na svahu do 1:5 třemi kůly D do 0,1 m dl přes 2 do 3 m</t>
  </si>
  <si>
    <t>184813161</t>
  </si>
  <si>
    <t>Zřízení ochranného nátěru kmene stromu do výšky 1 m obvodu do 180 mm</t>
  </si>
  <si>
    <t>-496385820</t>
  </si>
  <si>
    <t>" ochranný dvouvrstvý nátěr kmene stromu před poškozením  mrazem a teplem "</t>
  </si>
  <si>
    <t>32*2</t>
  </si>
  <si>
    <t>184215412.1</t>
  </si>
  <si>
    <t>Zhotovení závlahové mísy dřevin D přes 0,5 do 1,0 m v rovině nebo na svahu do 1:5</t>
  </si>
  <si>
    <t>184911421</t>
  </si>
  <si>
    <t>Mulčování rostlin kůrou tl do 0,1 m v rovině a svahu do 1:5</t>
  </si>
  <si>
    <t>"stromy"      32</t>
  </si>
  <si>
    <t>"keře"      96</t>
  </si>
  <si>
    <t>183205111</t>
  </si>
  <si>
    <t>Založení záhonu v rovině a svahu do 1:5 zemina skupiny 1 a 2</t>
  </si>
  <si>
    <t>"keře" 96</t>
  </si>
  <si>
    <t>185804311</t>
  </si>
  <si>
    <t>Zalití rostlin vodou plocha do 20 m2</t>
  </si>
  <si>
    <t>"stromy (32ks x 12 x 80l x 3 roky) "</t>
  </si>
  <si>
    <t>32*12*0,08*3</t>
  </si>
  <si>
    <t>185804312</t>
  </si>
  <si>
    <t>Zalití rostlin vodou plocha přes 20 m2</t>
  </si>
  <si>
    <t>"  keře (96m2 x 12 x 20l x 3 roky) "</t>
  </si>
  <si>
    <t>"  keře " 96*12*0,02*3</t>
  </si>
  <si>
    <t>185851121</t>
  </si>
  <si>
    <t>Dovoz vody pro zálivku rostlin za vzdálenost do 1000 m</t>
  </si>
  <si>
    <t>185851129</t>
  </si>
  <si>
    <t>Příplatek k dovozu vody pro zálivku rostlin do 1000 m ZKD 1000 m</t>
  </si>
  <si>
    <t>"  1+5 km "     161,28*5</t>
  </si>
  <si>
    <t>184801121</t>
  </si>
  <si>
    <t>Ošetřování vysazených dřevin soliterních v rovině a svahu do 1:5</t>
  </si>
  <si>
    <t>" stromy 32 x 2 x 3 roky "</t>
  </si>
  <si>
    <t>32*2*3</t>
  </si>
  <si>
    <t>184801131</t>
  </si>
  <si>
    <t>Ošetřování vysazených dřevin ve skupinách v rovině a svahu do 1:5</t>
  </si>
  <si>
    <t>" keře 96 m2 x 2 x 3 roky "</t>
  </si>
  <si>
    <t>96*2*3</t>
  </si>
  <si>
    <t>185804213</t>
  </si>
  <si>
    <t>Vypletí záhonu dřevin soliterních s naložením a odvozem odpadu do 20 km v rovině a svahu do 1:5</t>
  </si>
  <si>
    <t>"keře 96 m2 x 2 x 3 roky"</t>
  </si>
  <si>
    <t>184806111</t>
  </si>
  <si>
    <t>Řez stromů netrnitých průklestem D koruny do 2 m</t>
  </si>
  <si>
    <t>" komparativní řez po výsadbě "     32</t>
  </si>
  <si>
    <t>184852322</t>
  </si>
  <si>
    <t>Řez stromu výchovný alejových stromů v přes 4 do 6 m</t>
  </si>
  <si>
    <t>" 2x během tří let "     32*2</t>
  </si>
  <si>
    <t>Specifikace</t>
  </si>
  <si>
    <t>00580901.1</t>
  </si>
  <si>
    <t>Crataegus laevigata "Paulś Scarlet"  (obv.km 12 - 14 cm)</t>
  </si>
  <si>
    <t>02680903.1</t>
  </si>
  <si>
    <t>Pyrus calleryana "Chanticleer" (obv.km 12 - 14 cm)</t>
  </si>
  <si>
    <t>02680907.1</t>
  </si>
  <si>
    <t>Prunus subhirtella "Autumnalis Rosea" (obv.km 12 - 14 cm)</t>
  </si>
  <si>
    <t>02670101.1</t>
  </si>
  <si>
    <t>Spiraea bumalda "Anthony Waterer" (výška 40 - 60cm)</t>
  </si>
  <si>
    <t>02670103.1</t>
  </si>
  <si>
    <t>Spiraea japonica "Shirobana" (výška 30 - 40cm)</t>
  </si>
  <si>
    <t>02670105.1</t>
  </si>
  <si>
    <t>Spiraea japonica "Little Princess" (výška 30 - 40cm)</t>
  </si>
  <si>
    <t>25191159.1</t>
  </si>
  <si>
    <t>hnojivo tabletové (okrasné dřeviny) 8 ks (a 10g tabl.)</t>
  </si>
  <si>
    <t>25191191.1</t>
  </si>
  <si>
    <t>půdní kondicioner  0.5kg/1 strom</t>
  </si>
  <si>
    <t>69311081.1</t>
  </si>
  <si>
    <t>geotextilie 300g/m2</t>
  </si>
  <si>
    <t>2128375326</t>
  </si>
  <si>
    <t>56,43*1,1845 'Přepočtené koeficientem množství</t>
  </si>
  <si>
    <t>10391100</t>
  </si>
  <si>
    <t>kůra mulčovací VL</t>
  </si>
  <si>
    <t>24626709.1</t>
  </si>
  <si>
    <t>dvouvrstvý ochranný nátěr kmene před poškozením mrazem a teplem</t>
  </si>
  <si>
    <t>28626001.1</t>
  </si>
  <si>
    <t>plastová manžeta - ochrana proti poškození kmene</t>
  </si>
  <si>
    <t>05217108.1</t>
  </si>
  <si>
    <t>kůl (prům. 6 cm), délka 2,5 m</t>
  </si>
  <si>
    <t>32*3</t>
  </si>
  <si>
    <t>05217111.1</t>
  </si>
  <si>
    <t>příčka (prům 6 cm, délka 0,4 m + spojovací materiál)</t>
  </si>
  <si>
    <t>59053001.1</t>
  </si>
  <si>
    <t>úvazek (šíře min 3cm, délka cca 1 m)</t>
  </si>
  <si>
    <t>10321110.1</t>
  </si>
  <si>
    <t xml:space="preserve">zahradní substrát (katrovaný z ornice) - např."Šedý drak" </t>
  </si>
  <si>
    <t>" stromy  (m3)"     16</t>
  </si>
  <si>
    <t>" keře (m3)"      0,15*96</t>
  </si>
  <si>
    <t>30,4*1,5</t>
  </si>
  <si>
    <t>103900060.1</t>
  </si>
  <si>
    <t>alginit - 10 kg/strom</t>
  </si>
  <si>
    <t>10321130.1</t>
  </si>
  <si>
    <t xml:space="preserve">strukturální substrát: složení: 85% drcené kamenivo frakce 32/63, 7,5% kompost (katrovaná ornice např. „Šedý drak“) a 7,5% alginit s biouhlem (1 : 1) </t>
  </si>
  <si>
    <t>1125676308</t>
  </si>
  <si>
    <t>" drcené kamenivo frakce 32/63 (88,856m3 x 0,85 x 1,8t) "</t>
  </si>
  <si>
    <t>" katrovaná ornice (88,856m3 x 0,075 x 1,5t) "</t>
  </si>
  <si>
    <t>" alginit (88,856m3 x 0,0375 x 1t) "</t>
  </si>
  <si>
    <t>" biouhel (88,856m3 x 0,0375 x 0,3t) "</t>
  </si>
  <si>
    <t>SUBSTRAT1*1,05</t>
  </si>
  <si>
    <t>998231311</t>
  </si>
  <si>
    <t>Přesun hmot pro sadovnické a krajinářské úpravy vodorovně do 5000 m</t>
  </si>
  <si>
    <t>90 - OSTATNÍ NÁKLADY</t>
  </si>
  <si>
    <t>9 -  Ostatní konstrukce, bourání</t>
  </si>
  <si>
    <t xml:space="preserve"> Ostatní konstrukce, bourání</t>
  </si>
  <si>
    <t>900600002</t>
  </si>
  <si>
    <t>Poplatky a náklady na zařízení staveniště</t>
  </si>
  <si>
    <t>262144</t>
  </si>
  <si>
    <t>900600004</t>
  </si>
  <si>
    <t>Zřízení a údržba dopr. značení po dobu výstavby, vrácení do pův. stavu</t>
  </si>
  <si>
    <t>641415588</t>
  </si>
  <si>
    <t>900600008.1</t>
  </si>
  <si>
    <t>Geodetické práce před výstavbou - vytyčení stavby</t>
  </si>
  <si>
    <t>884407547</t>
  </si>
  <si>
    <t>900600009.1</t>
  </si>
  <si>
    <t>Základní archeologický průzkum</t>
  </si>
  <si>
    <t>-642149276</t>
  </si>
  <si>
    <t>900600013</t>
  </si>
  <si>
    <t>Provedení revize kanalizace TV kamerou - 2x</t>
  </si>
  <si>
    <t>" SO 310 "     (337,0+157,5+20,12)*2</t>
  </si>
  <si>
    <t>" SO 330 "     76,78*2</t>
  </si>
  <si>
    <t>" SO 360 "     37,8*2</t>
  </si>
  <si>
    <t>900600014</t>
  </si>
  <si>
    <t>Provedení veškerých zkoušek prokazující kvalitu díla např. zkoušky zhutnění</t>
  </si>
  <si>
    <t>900600016</t>
  </si>
  <si>
    <t>Zpracování dokumentace skutečného provedení stavby</t>
  </si>
  <si>
    <t>900600018</t>
  </si>
  <si>
    <t>Zpracování provozního řádu čerpací stanice splaškových vod</t>
  </si>
  <si>
    <t>-25879743</t>
  </si>
  <si>
    <t>900600019</t>
  </si>
  <si>
    <t>Zpracování geodet. zaměření DSPS pro GIS a MMB OTS</t>
  </si>
  <si>
    <t>900600020</t>
  </si>
  <si>
    <t>Zaměření rozsahu zásahu do komunikace v programu EZA</t>
  </si>
  <si>
    <t>900600022</t>
  </si>
  <si>
    <t>Zalévání a pokos trávníků 2 rok po přejímce dle podmínek</t>
  </si>
  <si>
    <t>900600023</t>
  </si>
  <si>
    <t>Uvedení do původního stavu dotčených ploch stavbou</t>
  </si>
  <si>
    <t>900600026</t>
  </si>
  <si>
    <t>Provedení komplex. zkoušek technologie (markery)</t>
  </si>
  <si>
    <t>900600027</t>
  </si>
  <si>
    <t xml:space="preserve">Provozní vlivy      </t>
  </si>
  <si>
    <t>900600029</t>
  </si>
  <si>
    <t>Zajištění vytýčení podzemních sítí dotčených stavbou</t>
  </si>
  <si>
    <t>900600030.1</t>
  </si>
  <si>
    <t>Přítomnost hydrogeologa - vsakovací studny</t>
  </si>
  <si>
    <t>-1653825815</t>
  </si>
  <si>
    <t>900600032</t>
  </si>
  <si>
    <t>Vícetisky projektové dokumentace pro potřeby dodavatele stavby</t>
  </si>
  <si>
    <t>900600310</t>
  </si>
  <si>
    <t>Provedení veškerých zkoušek prokazující kvalitu díla SO 310 - ZKOUŠKA TĚSNOSTI KANALIZACE STOKY DEŠŤOVÉ</t>
  </si>
  <si>
    <t>-151343555</t>
  </si>
  <si>
    <t>900600320</t>
  </si>
  <si>
    <t>Provedení veškerých zkoušek prokazující kvalitu díla SO 320 - ZKOUŠKA TĚSNOSTI KANALIZACE PŘÍPOJEK DEŠŤOVÝCH</t>
  </si>
  <si>
    <t>-818852813</t>
  </si>
  <si>
    <t>900600330</t>
  </si>
  <si>
    <t>Provedení veškerých zkoušek prokazující kvalitu díla SO 330 - ZKOUŠKA TĚSNOSTI KANALIZACE STOKY SPLAŠKOVÉ A VÝTLAKU</t>
  </si>
  <si>
    <t>760490061</t>
  </si>
  <si>
    <t>900600340</t>
  </si>
  <si>
    <t>Provedení veškerých zkoušek prokazující kvalitu díla SO 340 - ZKOUŠKA TĚSNOSTI KANALIZACE PŘÍPOJEK SPLAŠKOVÝCH</t>
  </si>
  <si>
    <t>-806396850</t>
  </si>
  <si>
    <t>900600360</t>
  </si>
  <si>
    <t>Provedení veškerých zkoušek prokazující kvalitu díla SO 360 - ZKOUŠKA TĚSNOSTI PŘELOŽKA SPLAŠKOVÉ KANALIZACE STOKY A PŘÍPOJEK</t>
  </si>
  <si>
    <t>218661835</t>
  </si>
  <si>
    <t>900600370</t>
  </si>
  <si>
    <t>Provedení veškerých zkoušek prokazující kvalitu díla SO 370 - TLAKOVÁ ZKOUŠKA A DESINFEKCE - vodovodu</t>
  </si>
  <si>
    <t>-588477299</t>
  </si>
  <si>
    <t>" tlakové zkoušky, proplach a desinfekce, nezávadnost vody "</t>
  </si>
  <si>
    <t>" funkčnost identifik. vodiče a maker "</t>
  </si>
  <si>
    <t>900600371</t>
  </si>
  <si>
    <t>Provedení veškerých zkoušek prokazující kvalitu díla SO 370 - TLAKOVÁ ZKOUŠKA A DESINFEKCE - provizorního vodovodu</t>
  </si>
  <si>
    <t>725512385</t>
  </si>
  <si>
    <t>900600380</t>
  </si>
  <si>
    <t>Provedení veškerých zkoušek prokazující kvalitu díla SO 380 - TLAKOVÁ ZKOUŠKA A DESINFEKCE - vod. přípojky</t>
  </si>
  <si>
    <t>233877381</t>
  </si>
  <si>
    <t>900600200</t>
  </si>
  <si>
    <t>Zimní údržba chodníků a vjezdů. Výměra 1.325 m2</t>
  </si>
  <si>
    <t>900600201</t>
  </si>
  <si>
    <t>Zimní údržba komunikace. Výměra 3.430 m2</t>
  </si>
  <si>
    <t>900600203</t>
  </si>
  <si>
    <t>Provedení pasportizace objektů dotčených stavbou</t>
  </si>
  <si>
    <t>-388467528</t>
  </si>
  <si>
    <t>900600303</t>
  </si>
  <si>
    <t>Aktualizace  návrhu DZ po dobu stavby vč. projednání</t>
  </si>
  <si>
    <t>900600304</t>
  </si>
  <si>
    <t>Zajištění ZUK a uzavírky vč. projednání</t>
  </si>
  <si>
    <t>900600306</t>
  </si>
  <si>
    <t>Aktualizace návrhu definit. dopravního značení; zajištění včetně projednání „stanovení místní úpravy dopravního značení</t>
  </si>
  <si>
    <t>900600305</t>
  </si>
  <si>
    <t>Projednání a vyřízení aktualizace vyjádření potřebných k vytýčení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</si>
</sst>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11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6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20"/>
      <c r="BE5" s="223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8" t="s">
        <v>17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20"/>
      <c r="BE6" s="224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4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4"/>
      <c r="BS8" s="17" t="s">
        <v>6</v>
      </c>
    </row>
    <row r="9" spans="1:74" ht="14.45" customHeight="1">
      <c r="B9" s="20"/>
      <c r="AR9" s="20"/>
      <c r="BE9" s="224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4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4"/>
      <c r="BS11" s="17" t="s">
        <v>6</v>
      </c>
    </row>
    <row r="12" spans="1:74" ht="6.95" customHeight="1">
      <c r="B12" s="20"/>
      <c r="AR12" s="20"/>
      <c r="BE12" s="224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4"/>
      <c r="BS13" s="17" t="s">
        <v>6</v>
      </c>
    </row>
    <row r="14" spans="1:74" ht="12.75">
      <c r="B14" s="20"/>
      <c r="E14" s="229" t="s">
        <v>29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7" t="s">
        <v>27</v>
      </c>
      <c r="AN14" s="29" t="s">
        <v>29</v>
      </c>
      <c r="AR14" s="20"/>
      <c r="BE14" s="224"/>
      <c r="BS14" s="17" t="s">
        <v>6</v>
      </c>
    </row>
    <row r="15" spans="1:74" ht="6.95" customHeight="1">
      <c r="B15" s="20"/>
      <c r="AR15" s="20"/>
      <c r="BE15" s="224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4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24"/>
      <c r="BS17" s="17" t="s">
        <v>32</v>
      </c>
    </row>
    <row r="18" spans="2:71" ht="6.95" customHeight="1">
      <c r="B18" s="20"/>
      <c r="AR18" s="20"/>
      <c r="BE18" s="224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4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24"/>
      <c r="BS20" s="17" t="s">
        <v>32</v>
      </c>
    </row>
    <row r="21" spans="2:71" ht="6.95" customHeight="1">
      <c r="B21" s="20"/>
      <c r="AR21" s="20"/>
      <c r="BE21" s="224"/>
    </row>
    <row r="22" spans="2:71" ht="12" customHeight="1">
      <c r="B22" s="20"/>
      <c r="D22" s="27" t="s">
        <v>35</v>
      </c>
      <c r="AR22" s="20"/>
      <c r="BE22" s="224"/>
    </row>
    <row r="23" spans="2:71" ht="95.25" customHeight="1">
      <c r="B23" s="20"/>
      <c r="E23" s="231" t="s">
        <v>36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20"/>
      <c r="BE23" s="224"/>
    </row>
    <row r="24" spans="2:71" ht="6.95" customHeight="1">
      <c r="B24" s="20"/>
      <c r="AR24" s="20"/>
      <c r="BE24" s="224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4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2">
        <f>ROUND(AG94,2)</f>
        <v>0</v>
      </c>
      <c r="AL26" s="233"/>
      <c r="AM26" s="233"/>
      <c r="AN26" s="233"/>
      <c r="AO26" s="233"/>
      <c r="AR26" s="32"/>
      <c r="BE26" s="224"/>
    </row>
    <row r="27" spans="2:71" s="1" customFormat="1" ht="6.95" customHeight="1">
      <c r="B27" s="32"/>
      <c r="AR27" s="32"/>
      <c r="BE27" s="224"/>
    </row>
    <row r="28" spans="2:71" s="1" customFormat="1" ht="12.75">
      <c r="B28" s="32"/>
      <c r="L28" s="234" t="s">
        <v>38</v>
      </c>
      <c r="M28" s="234"/>
      <c r="N28" s="234"/>
      <c r="O28" s="234"/>
      <c r="P28" s="234"/>
      <c r="W28" s="234" t="s">
        <v>39</v>
      </c>
      <c r="X28" s="234"/>
      <c r="Y28" s="234"/>
      <c r="Z28" s="234"/>
      <c r="AA28" s="234"/>
      <c r="AB28" s="234"/>
      <c r="AC28" s="234"/>
      <c r="AD28" s="234"/>
      <c r="AE28" s="234"/>
      <c r="AK28" s="234" t="s">
        <v>40</v>
      </c>
      <c r="AL28" s="234"/>
      <c r="AM28" s="234"/>
      <c r="AN28" s="234"/>
      <c r="AO28" s="234"/>
      <c r="AR28" s="32"/>
      <c r="BE28" s="224"/>
    </row>
    <row r="29" spans="2:71" s="2" customFormat="1" ht="14.45" customHeight="1">
      <c r="B29" s="36"/>
      <c r="D29" s="27" t="s">
        <v>41</v>
      </c>
      <c r="F29" s="27" t="s">
        <v>42</v>
      </c>
      <c r="L29" s="237">
        <v>0.21</v>
      </c>
      <c r="M29" s="236"/>
      <c r="N29" s="236"/>
      <c r="O29" s="236"/>
      <c r="P29" s="236"/>
      <c r="W29" s="235">
        <f>ROUND(AZ94, 2)</f>
        <v>0</v>
      </c>
      <c r="X29" s="236"/>
      <c r="Y29" s="236"/>
      <c r="Z29" s="236"/>
      <c r="AA29" s="236"/>
      <c r="AB29" s="236"/>
      <c r="AC29" s="236"/>
      <c r="AD29" s="236"/>
      <c r="AE29" s="236"/>
      <c r="AK29" s="235">
        <f>ROUND(AV94, 2)</f>
        <v>0</v>
      </c>
      <c r="AL29" s="236"/>
      <c r="AM29" s="236"/>
      <c r="AN29" s="236"/>
      <c r="AO29" s="236"/>
      <c r="AR29" s="36"/>
      <c r="BE29" s="225"/>
    </row>
    <row r="30" spans="2:71" s="2" customFormat="1" ht="14.45" customHeight="1">
      <c r="B30" s="36"/>
      <c r="F30" s="27" t="s">
        <v>43</v>
      </c>
      <c r="L30" s="237">
        <v>0.12</v>
      </c>
      <c r="M30" s="236"/>
      <c r="N30" s="236"/>
      <c r="O30" s="236"/>
      <c r="P30" s="236"/>
      <c r="W30" s="235">
        <f>ROUND(BA94, 2)</f>
        <v>0</v>
      </c>
      <c r="X30" s="236"/>
      <c r="Y30" s="236"/>
      <c r="Z30" s="236"/>
      <c r="AA30" s="236"/>
      <c r="AB30" s="236"/>
      <c r="AC30" s="236"/>
      <c r="AD30" s="236"/>
      <c r="AE30" s="236"/>
      <c r="AK30" s="235">
        <f>ROUND(AW94, 2)</f>
        <v>0</v>
      </c>
      <c r="AL30" s="236"/>
      <c r="AM30" s="236"/>
      <c r="AN30" s="236"/>
      <c r="AO30" s="236"/>
      <c r="AR30" s="36"/>
      <c r="BE30" s="225"/>
    </row>
    <row r="31" spans="2:71" s="2" customFormat="1" ht="14.45" hidden="1" customHeight="1">
      <c r="B31" s="36"/>
      <c r="F31" s="27" t="s">
        <v>44</v>
      </c>
      <c r="L31" s="237">
        <v>0.21</v>
      </c>
      <c r="M31" s="236"/>
      <c r="N31" s="236"/>
      <c r="O31" s="236"/>
      <c r="P31" s="236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K31" s="235">
        <v>0</v>
      </c>
      <c r="AL31" s="236"/>
      <c r="AM31" s="236"/>
      <c r="AN31" s="236"/>
      <c r="AO31" s="236"/>
      <c r="AR31" s="36"/>
      <c r="BE31" s="225"/>
    </row>
    <row r="32" spans="2:71" s="2" customFormat="1" ht="14.45" hidden="1" customHeight="1">
      <c r="B32" s="36"/>
      <c r="F32" s="27" t="s">
        <v>45</v>
      </c>
      <c r="L32" s="237">
        <v>0.12</v>
      </c>
      <c r="M32" s="236"/>
      <c r="N32" s="236"/>
      <c r="O32" s="236"/>
      <c r="P32" s="236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K32" s="235">
        <v>0</v>
      </c>
      <c r="AL32" s="236"/>
      <c r="AM32" s="236"/>
      <c r="AN32" s="236"/>
      <c r="AO32" s="236"/>
      <c r="AR32" s="36"/>
      <c r="BE32" s="225"/>
    </row>
    <row r="33" spans="2:57" s="2" customFormat="1" ht="14.45" hidden="1" customHeight="1">
      <c r="B33" s="36"/>
      <c r="F33" s="27" t="s">
        <v>46</v>
      </c>
      <c r="L33" s="237">
        <v>0</v>
      </c>
      <c r="M33" s="236"/>
      <c r="N33" s="236"/>
      <c r="O33" s="236"/>
      <c r="P33" s="236"/>
      <c r="W33" s="235">
        <f>ROUND(BD94, 2)</f>
        <v>0</v>
      </c>
      <c r="X33" s="236"/>
      <c r="Y33" s="236"/>
      <c r="Z33" s="236"/>
      <c r="AA33" s="236"/>
      <c r="AB33" s="236"/>
      <c r="AC33" s="236"/>
      <c r="AD33" s="236"/>
      <c r="AE33" s="236"/>
      <c r="AK33" s="235">
        <v>0</v>
      </c>
      <c r="AL33" s="236"/>
      <c r="AM33" s="236"/>
      <c r="AN33" s="236"/>
      <c r="AO33" s="236"/>
      <c r="AR33" s="36"/>
      <c r="BE33" s="225"/>
    </row>
    <row r="34" spans="2:57" s="1" customFormat="1" ht="6.95" customHeight="1">
      <c r="B34" s="32"/>
      <c r="AR34" s="32"/>
      <c r="BE34" s="224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41" t="s">
        <v>49</v>
      </c>
      <c r="Y35" s="239"/>
      <c r="Z35" s="239"/>
      <c r="AA35" s="239"/>
      <c r="AB35" s="239"/>
      <c r="AC35" s="39"/>
      <c r="AD35" s="39"/>
      <c r="AE35" s="39"/>
      <c r="AF35" s="39"/>
      <c r="AG35" s="39"/>
      <c r="AH35" s="39"/>
      <c r="AI35" s="39"/>
      <c r="AJ35" s="39"/>
      <c r="AK35" s="238">
        <f>SUM(AK26:AK33)</f>
        <v>0</v>
      </c>
      <c r="AL35" s="239"/>
      <c r="AM35" s="239"/>
      <c r="AN35" s="239"/>
      <c r="AO35" s="240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220541</v>
      </c>
      <c r="AR84" s="48"/>
    </row>
    <row r="85" spans="1:91" s="4" customFormat="1" ht="36.950000000000003" customHeight="1">
      <c r="B85" s="49"/>
      <c r="C85" s="50" t="s">
        <v>16</v>
      </c>
      <c r="L85" s="200" t="str">
        <f>K6</f>
        <v>BRNO, DOHNALOVA - VÝSTAVBA DEŠŤOVÉ KANALIZACE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Brno</v>
      </c>
      <c r="AI87" s="27" t="s">
        <v>22</v>
      </c>
      <c r="AM87" s="202" t="str">
        <f>IF(AN8= "","",AN8)</f>
        <v>27. 2. 2023</v>
      </c>
      <c r="AN87" s="202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Statutární město Brno</v>
      </c>
      <c r="AI89" s="27" t="s">
        <v>30</v>
      </c>
      <c r="AM89" s="207" t="str">
        <f>IF(E17="","",E17)</f>
        <v>JV PROJEKT VH s.r.o.</v>
      </c>
      <c r="AN89" s="208"/>
      <c r="AO89" s="208"/>
      <c r="AP89" s="208"/>
      <c r="AR89" s="32"/>
      <c r="AS89" s="203" t="s">
        <v>57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07" t="str">
        <f>IF(E20="","",E20)</f>
        <v>Obrtel M.</v>
      </c>
      <c r="AN90" s="208"/>
      <c r="AO90" s="208"/>
      <c r="AP90" s="208"/>
      <c r="AR90" s="32"/>
      <c r="AS90" s="205"/>
      <c r="AT90" s="206"/>
      <c r="BD90" s="56"/>
    </row>
    <row r="91" spans="1:91" s="1" customFormat="1" ht="10.9" customHeight="1">
      <c r="B91" s="32"/>
      <c r="AR91" s="32"/>
      <c r="AS91" s="205"/>
      <c r="AT91" s="206"/>
      <c r="BD91" s="56"/>
    </row>
    <row r="92" spans="1:91" s="1" customFormat="1" ht="29.25" customHeight="1">
      <c r="B92" s="32"/>
      <c r="C92" s="211" t="s">
        <v>58</v>
      </c>
      <c r="D92" s="210"/>
      <c r="E92" s="210"/>
      <c r="F92" s="210"/>
      <c r="G92" s="210"/>
      <c r="H92" s="57"/>
      <c r="I92" s="209" t="s">
        <v>59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4" t="s">
        <v>60</v>
      </c>
      <c r="AH92" s="210"/>
      <c r="AI92" s="210"/>
      <c r="AJ92" s="210"/>
      <c r="AK92" s="210"/>
      <c r="AL92" s="210"/>
      <c r="AM92" s="210"/>
      <c r="AN92" s="209" t="s">
        <v>61</v>
      </c>
      <c r="AO92" s="210"/>
      <c r="AP92" s="215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1">
        <f>ROUND(AG95+AG97+AG100+AG111+AG114+AG116,2)</f>
        <v>0</v>
      </c>
      <c r="AH94" s="221"/>
      <c r="AI94" s="221"/>
      <c r="AJ94" s="221"/>
      <c r="AK94" s="221"/>
      <c r="AL94" s="221"/>
      <c r="AM94" s="221"/>
      <c r="AN94" s="222">
        <f t="shared" ref="AN94:AN116" si="0">SUM(AG94,AT94)</f>
        <v>0</v>
      </c>
      <c r="AO94" s="222"/>
      <c r="AP94" s="222"/>
      <c r="AQ94" s="67" t="s">
        <v>1</v>
      </c>
      <c r="AR94" s="63"/>
      <c r="AS94" s="68">
        <f>ROUND(AS95+AS97+AS100+AS111+AS114+AS116,2)</f>
        <v>0</v>
      </c>
      <c r="AT94" s="69">
        <f t="shared" ref="AT94:AT116" si="1">ROUND(SUM(AV94:AW94),2)</f>
        <v>0</v>
      </c>
      <c r="AU94" s="70">
        <f>ROUND(AU95+AU97+AU100+AU111+AU114+AU116,5)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ROUND(AZ95+AZ97+AZ100+AZ111+AZ114+AZ116,2)</f>
        <v>0</v>
      </c>
      <c r="BA94" s="69">
        <f>ROUND(BA95+BA97+BA100+BA111+BA114+BA116,2)</f>
        <v>0</v>
      </c>
      <c r="BB94" s="69">
        <f>ROUND(BB95+BB97+BB100+BB111+BB114+BB116,2)</f>
        <v>0</v>
      </c>
      <c r="BC94" s="69">
        <f>ROUND(BC95+BC97+BC100+BC111+BC114+BC116,2)</f>
        <v>0</v>
      </c>
      <c r="BD94" s="71">
        <f>ROUND(BD95+BD97+BD100+BD111+BD114+BD116,2)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B95" s="74"/>
      <c r="C95" s="75"/>
      <c r="D95" s="212" t="s">
        <v>81</v>
      </c>
      <c r="E95" s="212"/>
      <c r="F95" s="212"/>
      <c r="G95" s="212"/>
      <c r="H95" s="212"/>
      <c r="I95" s="76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6">
        <f>ROUND(AG96,2)</f>
        <v>0</v>
      </c>
      <c r="AH95" s="217"/>
      <c r="AI95" s="217"/>
      <c r="AJ95" s="217"/>
      <c r="AK95" s="217"/>
      <c r="AL95" s="217"/>
      <c r="AM95" s="217"/>
      <c r="AN95" s="218">
        <f t="shared" si="0"/>
        <v>0</v>
      </c>
      <c r="AO95" s="217"/>
      <c r="AP95" s="217"/>
      <c r="AQ95" s="77" t="s">
        <v>83</v>
      </c>
      <c r="AR95" s="74"/>
      <c r="AS95" s="78">
        <f>ROUND(AS96,2)</f>
        <v>0</v>
      </c>
      <c r="AT95" s="79">
        <f t="shared" si="1"/>
        <v>0</v>
      </c>
      <c r="AU95" s="80">
        <f>ROUND(AU96,5)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ROUND(AZ96,2)</f>
        <v>0</v>
      </c>
      <c r="BA95" s="79">
        <f>ROUND(BA96,2)</f>
        <v>0</v>
      </c>
      <c r="BB95" s="79">
        <f>ROUND(BB96,2)</f>
        <v>0</v>
      </c>
      <c r="BC95" s="79">
        <f>ROUND(BC96,2)</f>
        <v>0</v>
      </c>
      <c r="BD95" s="81">
        <f>ROUND(BD96,2)</f>
        <v>0</v>
      </c>
      <c r="BS95" s="82" t="s">
        <v>76</v>
      </c>
      <c r="BT95" s="82" t="s">
        <v>84</v>
      </c>
      <c r="BU95" s="82" t="s">
        <v>78</v>
      </c>
      <c r="BV95" s="82" t="s">
        <v>79</v>
      </c>
      <c r="BW95" s="82" t="s">
        <v>85</v>
      </c>
      <c r="BX95" s="82" t="s">
        <v>5</v>
      </c>
      <c r="CL95" s="82" t="s">
        <v>1</v>
      </c>
      <c r="CM95" s="82" t="s">
        <v>86</v>
      </c>
    </row>
    <row r="96" spans="1:91" s="3" customFormat="1" ht="16.5" customHeight="1">
      <c r="A96" s="83" t="s">
        <v>87</v>
      </c>
      <c r="B96" s="48"/>
      <c r="C96" s="9"/>
      <c r="D96" s="9"/>
      <c r="E96" s="213" t="s">
        <v>88</v>
      </c>
      <c r="F96" s="213"/>
      <c r="G96" s="213"/>
      <c r="H96" s="213"/>
      <c r="I96" s="213"/>
      <c r="J96" s="9"/>
      <c r="K96" s="213" t="s">
        <v>89</v>
      </c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9">
        <f>'SO 001 - kácení dřevin'!J32</f>
        <v>0</v>
      </c>
      <c r="AH96" s="220"/>
      <c r="AI96" s="220"/>
      <c r="AJ96" s="220"/>
      <c r="AK96" s="220"/>
      <c r="AL96" s="220"/>
      <c r="AM96" s="220"/>
      <c r="AN96" s="219">
        <f t="shared" si="0"/>
        <v>0</v>
      </c>
      <c r="AO96" s="220"/>
      <c r="AP96" s="220"/>
      <c r="AQ96" s="84" t="s">
        <v>90</v>
      </c>
      <c r="AR96" s="48"/>
      <c r="AS96" s="85">
        <v>0</v>
      </c>
      <c r="AT96" s="86">
        <f t="shared" si="1"/>
        <v>0</v>
      </c>
      <c r="AU96" s="87">
        <f>'SO 001 - kácení dřevin'!P122</f>
        <v>0</v>
      </c>
      <c r="AV96" s="86">
        <f>'SO 001 - kácení dřevin'!J35</f>
        <v>0</v>
      </c>
      <c r="AW96" s="86">
        <f>'SO 001 - kácení dřevin'!J36</f>
        <v>0</v>
      </c>
      <c r="AX96" s="86">
        <f>'SO 001 - kácení dřevin'!J37</f>
        <v>0</v>
      </c>
      <c r="AY96" s="86">
        <f>'SO 001 - kácení dřevin'!J38</f>
        <v>0</v>
      </c>
      <c r="AZ96" s="86">
        <f>'SO 001 - kácení dřevin'!F35</f>
        <v>0</v>
      </c>
      <c r="BA96" s="86">
        <f>'SO 001 - kácení dřevin'!F36</f>
        <v>0</v>
      </c>
      <c r="BB96" s="86">
        <f>'SO 001 - kácení dřevin'!F37</f>
        <v>0</v>
      </c>
      <c r="BC96" s="86">
        <f>'SO 001 - kácení dřevin'!F38</f>
        <v>0</v>
      </c>
      <c r="BD96" s="88">
        <f>'SO 001 - kácení dřevin'!F39</f>
        <v>0</v>
      </c>
      <c r="BT96" s="25" t="s">
        <v>86</v>
      </c>
      <c r="BV96" s="25" t="s">
        <v>79</v>
      </c>
      <c r="BW96" s="25" t="s">
        <v>91</v>
      </c>
      <c r="BX96" s="25" t="s">
        <v>85</v>
      </c>
      <c r="CL96" s="25" t="s">
        <v>92</v>
      </c>
    </row>
    <row r="97" spans="1:91" s="6" customFormat="1" ht="16.5" customHeight="1">
      <c r="B97" s="74"/>
      <c r="C97" s="75"/>
      <c r="D97" s="212" t="s">
        <v>93</v>
      </c>
      <c r="E97" s="212"/>
      <c r="F97" s="212"/>
      <c r="G97" s="212"/>
      <c r="H97" s="212"/>
      <c r="I97" s="76"/>
      <c r="J97" s="212" t="s">
        <v>94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6">
        <f>ROUND(SUM(AG98:AG99),2)</f>
        <v>0</v>
      </c>
      <c r="AH97" s="217"/>
      <c r="AI97" s="217"/>
      <c r="AJ97" s="217"/>
      <c r="AK97" s="217"/>
      <c r="AL97" s="217"/>
      <c r="AM97" s="217"/>
      <c r="AN97" s="218">
        <f t="shared" si="0"/>
        <v>0</v>
      </c>
      <c r="AO97" s="217"/>
      <c r="AP97" s="217"/>
      <c r="AQ97" s="77" t="s">
        <v>83</v>
      </c>
      <c r="AR97" s="74"/>
      <c r="AS97" s="78">
        <f>ROUND(SUM(AS98:AS99),2)</f>
        <v>0</v>
      </c>
      <c r="AT97" s="79">
        <f t="shared" si="1"/>
        <v>0</v>
      </c>
      <c r="AU97" s="80">
        <f>ROUND(SUM(AU98:AU99),5)</f>
        <v>0</v>
      </c>
      <c r="AV97" s="79">
        <f>ROUND(AZ97*L29,2)</f>
        <v>0</v>
      </c>
      <c r="AW97" s="79">
        <f>ROUND(BA97*L30,2)</f>
        <v>0</v>
      </c>
      <c r="AX97" s="79">
        <f>ROUND(BB97*L29,2)</f>
        <v>0</v>
      </c>
      <c r="AY97" s="79">
        <f>ROUND(BC97*L30,2)</f>
        <v>0</v>
      </c>
      <c r="AZ97" s="79">
        <f>ROUND(SUM(AZ98:AZ99),2)</f>
        <v>0</v>
      </c>
      <c r="BA97" s="79">
        <f>ROUND(SUM(BA98:BA99),2)</f>
        <v>0</v>
      </c>
      <c r="BB97" s="79">
        <f>ROUND(SUM(BB98:BB99),2)</f>
        <v>0</v>
      </c>
      <c r="BC97" s="79">
        <f>ROUND(SUM(BC98:BC99),2)</f>
        <v>0</v>
      </c>
      <c r="BD97" s="81">
        <f>ROUND(SUM(BD98:BD99),2)</f>
        <v>0</v>
      </c>
      <c r="BS97" s="82" t="s">
        <v>76</v>
      </c>
      <c r="BT97" s="82" t="s">
        <v>84</v>
      </c>
      <c r="BU97" s="82" t="s">
        <v>78</v>
      </c>
      <c r="BV97" s="82" t="s">
        <v>79</v>
      </c>
      <c r="BW97" s="82" t="s">
        <v>95</v>
      </c>
      <c r="BX97" s="82" t="s">
        <v>5</v>
      </c>
      <c r="CL97" s="82" t="s">
        <v>1</v>
      </c>
      <c r="CM97" s="82" t="s">
        <v>86</v>
      </c>
    </row>
    <row r="98" spans="1:91" s="3" customFormat="1" ht="23.25" customHeight="1">
      <c r="A98" s="83" t="s">
        <v>87</v>
      </c>
      <c r="B98" s="48"/>
      <c r="C98" s="9"/>
      <c r="D98" s="9"/>
      <c r="E98" s="213" t="s">
        <v>96</v>
      </c>
      <c r="F98" s="213"/>
      <c r="G98" s="213"/>
      <c r="H98" s="213"/>
      <c r="I98" s="213"/>
      <c r="J98" s="9"/>
      <c r="K98" s="213" t="s">
        <v>97</v>
      </c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9">
        <f>'SO 100.1 - komunikace a p...'!J32</f>
        <v>0</v>
      </c>
      <c r="AH98" s="220"/>
      <c r="AI98" s="220"/>
      <c r="AJ98" s="220"/>
      <c r="AK98" s="220"/>
      <c r="AL98" s="220"/>
      <c r="AM98" s="220"/>
      <c r="AN98" s="219">
        <f t="shared" si="0"/>
        <v>0</v>
      </c>
      <c r="AO98" s="220"/>
      <c r="AP98" s="220"/>
      <c r="AQ98" s="84" t="s">
        <v>90</v>
      </c>
      <c r="AR98" s="48"/>
      <c r="AS98" s="85">
        <v>0</v>
      </c>
      <c r="AT98" s="86">
        <f t="shared" si="1"/>
        <v>0</v>
      </c>
      <c r="AU98" s="87">
        <f>'SO 100.1 - komunikace a p...'!P137</f>
        <v>0</v>
      </c>
      <c r="AV98" s="86">
        <f>'SO 100.1 - komunikace a p...'!J35</f>
        <v>0</v>
      </c>
      <c r="AW98" s="86">
        <f>'SO 100.1 - komunikace a p...'!J36</f>
        <v>0</v>
      </c>
      <c r="AX98" s="86">
        <f>'SO 100.1 - komunikace a p...'!J37</f>
        <v>0</v>
      </c>
      <c r="AY98" s="86">
        <f>'SO 100.1 - komunikace a p...'!J38</f>
        <v>0</v>
      </c>
      <c r="AZ98" s="86">
        <f>'SO 100.1 - komunikace a p...'!F35</f>
        <v>0</v>
      </c>
      <c r="BA98" s="86">
        <f>'SO 100.1 - komunikace a p...'!F36</f>
        <v>0</v>
      </c>
      <c r="BB98" s="86">
        <f>'SO 100.1 - komunikace a p...'!F37</f>
        <v>0</v>
      </c>
      <c r="BC98" s="86">
        <f>'SO 100.1 - komunikace a p...'!F38</f>
        <v>0</v>
      </c>
      <c r="BD98" s="88">
        <f>'SO 100.1 - komunikace a p...'!F39</f>
        <v>0</v>
      </c>
      <c r="BT98" s="25" t="s">
        <v>86</v>
      </c>
      <c r="BV98" s="25" t="s">
        <v>79</v>
      </c>
      <c r="BW98" s="25" t="s">
        <v>98</v>
      </c>
      <c r="BX98" s="25" t="s">
        <v>95</v>
      </c>
      <c r="CL98" s="25" t="s">
        <v>99</v>
      </c>
    </row>
    <row r="99" spans="1:91" s="3" customFormat="1" ht="23.25" customHeight="1">
      <c r="A99" s="83" t="s">
        <v>87</v>
      </c>
      <c r="B99" s="48"/>
      <c r="C99" s="9"/>
      <c r="D99" s="9"/>
      <c r="E99" s="213" t="s">
        <v>100</v>
      </c>
      <c r="F99" s="213"/>
      <c r="G99" s="213"/>
      <c r="H99" s="213"/>
      <c r="I99" s="213"/>
      <c r="J99" s="9"/>
      <c r="K99" s="213" t="s">
        <v>101</v>
      </c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9">
        <f>'SO 100.2 - chodníky a vje...'!J32</f>
        <v>0</v>
      </c>
      <c r="AH99" s="220"/>
      <c r="AI99" s="220"/>
      <c r="AJ99" s="220"/>
      <c r="AK99" s="220"/>
      <c r="AL99" s="220"/>
      <c r="AM99" s="220"/>
      <c r="AN99" s="219">
        <f t="shared" si="0"/>
        <v>0</v>
      </c>
      <c r="AO99" s="220"/>
      <c r="AP99" s="220"/>
      <c r="AQ99" s="84" t="s">
        <v>90</v>
      </c>
      <c r="AR99" s="48"/>
      <c r="AS99" s="85">
        <v>0</v>
      </c>
      <c r="AT99" s="86">
        <f t="shared" si="1"/>
        <v>0</v>
      </c>
      <c r="AU99" s="87">
        <f>'SO 100.2 - chodníky a vje...'!P128</f>
        <v>0</v>
      </c>
      <c r="AV99" s="86">
        <f>'SO 100.2 - chodníky a vje...'!J35</f>
        <v>0</v>
      </c>
      <c r="AW99" s="86">
        <f>'SO 100.2 - chodníky a vje...'!J36</f>
        <v>0</v>
      </c>
      <c r="AX99" s="86">
        <f>'SO 100.2 - chodníky a vje...'!J37</f>
        <v>0</v>
      </c>
      <c r="AY99" s="86">
        <f>'SO 100.2 - chodníky a vje...'!J38</f>
        <v>0</v>
      </c>
      <c r="AZ99" s="86">
        <f>'SO 100.2 - chodníky a vje...'!F35</f>
        <v>0</v>
      </c>
      <c r="BA99" s="86">
        <f>'SO 100.2 - chodníky a vje...'!F36</f>
        <v>0</v>
      </c>
      <c r="BB99" s="86">
        <f>'SO 100.2 - chodníky a vje...'!F37</f>
        <v>0</v>
      </c>
      <c r="BC99" s="86">
        <f>'SO 100.2 - chodníky a vje...'!F38</f>
        <v>0</v>
      </c>
      <c r="BD99" s="88">
        <f>'SO 100.2 - chodníky a vje...'!F39</f>
        <v>0</v>
      </c>
      <c r="BT99" s="25" t="s">
        <v>86</v>
      </c>
      <c r="BV99" s="25" t="s">
        <v>79</v>
      </c>
      <c r="BW99" s="25" t="s">
        <v>102</v>
      </c>
      <c r="BX99" s="25" t="s">
        <v>95</v>
      </c>
      <c r="CL99" s="25" t="s">
        <v>103</v>
      </c>
    </row>
    <row r="100" spans="1:91" s="6" customFormat="1" ht="16.5" customHeight="1">
      <c r="B100" s="74"/>
      <c r="C100" s="75"/>
      <c r="D100" s="212" t="s">
        <v>104</v>
      </c>
      <c r="E100" s="212"/>
      <c r="F100" s="212"/>
      <c r="G100" s="212"/>
      <c r="H100" s="212"/>
      <c r="I100" s="76"/>
      <c r="J100" s="212" t="s">
        <v>105</v>
      </c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6">
        <f>ROUND(AG101+SUM(AG104:AG110),2)</f>
        <v>0</v>
      </c>
      <c r="AH100" s="217"/>
      <c r="AI100" s="217"/>
      <c r="AJ100" s="217"/>
      <c r="AK100" s="217"/>
      <c r="AL100" s="217"/>
      <c r="AM100" s="217"/>
      <c r="AN100" s="218">
        <f t="shared" si="0"/>
        <v>0</v>
      </c>
      <c r="AO100" s="217"/>
      <c r="AP100" s="217"/>
      <c r="AQ100" s="77" t="s">
        <v>83</v>
      </c>
      <c r="AR100" s="74"/>
      <c r="AS100" s="78">
        <f>ROUND(AS101+SUM(AS104:AS110),2)</f>
        <v>0</v>
      </c>
      <c r="AT100" s="79">
        <f t="shared" si="1"/>
        <v>0</v>
      </c>
      <c r="AU100" s="80">
        <f>ROUND(AU101+SUM(AU104:AU110),5)</f>
        <v>0</v>
      </c>
      <c r="AV100" s="79">
        <f>ROUND(AZ100*L29,2)</f>
        <v>0</v>
      </c>
      <c r="AW100" s="79">
        <f>ROUND(BA100*L30,2)</f>
        <v>0</v>
      </c>
      <c r="AX100" s="79">
        <f>ROUND(BB100*L29,2)</f>
        <v>0</v>
      </c>
      <c r="AY100" s="79">
        <f>ROUND(BC100*L30,2)</f>
        <v>0</v>
      </c>
      <c r="AZ100" s="79">
        <f>ROUND(AZ101+SUM(AZ104:AZ110),2)</f>
        <v>0</v>
      </c>
      <c r="BA100" s="79">
        <f>ROUND(BA101+SUM(BA104:BA110),2)</f>
        <v>0</v>
      </c>
      <c r="BB100" s="79">
        <f>ROUND(BB101+SUM(BB104:BB110),2)</f>
        <v>0</v>
      </c>
      <c r="BC100" s="79">
        <f>ROUND(BC101+SUM(BC104:BC110),2)</f>
        <v>0</v>
      </c>
      <c r="BD100" s="81">
        <f>ROUND(BD101+SUM(BD104:BD110),2)</f>
        <v>0</v>
      </c>
      <c r="BS100" s="82" t="s">
        <v>76</v>
      </c>
      <c r="BT100" s="82" t="s">
        <v>84</v>
      </c>
      <c r="BU100" s="82" t="s">
        <v>78</v>
      </c>
      <c r="BV100" s="82" t="s">
        <v>79</v>
      </c>
      <c r="BW100" s="82" t="s">
        <v>106</v>
      </c>
      <c r="BX100" s="82" t="s">
        <v>5</v>
      </c>
      <c r="CL100" s="82" t="s">
        <v>1</v>
      </c>
      <c r="CM100" s="82" t="s">
        <v>86</v>
      </c>
    </row>
    <row r="101" spans="1:91" s="3" customFormat="1" ht="16.5" customHeight="1">
      <c r="B101" s="48"/>
      <c r="C101" s="9"/>
      <c r="D101" s="9"/>
      <c r="E101" s="213" t="s">
        <v>107</v>
      </c>
      <c r="F101" s="213"/>
      <c r="G101" s="213"/>
      <c r="H101" s="213"/>
      <c r="I101" s="213"/>
      <c r="J101" s="9"/>
      <c r="K101" s="213" t="s">
        <v>108</v>
      </c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42">
        <f>ROUND(SUM(AG102:AG103),2)</f>
        <v>0</v>
      </c>
      <c r="AH101" s="220"/>
      <c r="AI101" s="220"/>
      <c r="AJ101" s="220"/>
      <c r="AK101" s="220"/>
      <c r="AL101" s="220"/>
      <c r="AM101" s="220"/>
      <c r="AN101" s="219">
        <f t="shared" si="0"/>
        <v>0</v>
      </c>
      <c r="AO101" s="220"/>
      <c r="AP101" s="220"/>
      <c r="AQ101" s="84" t="s">
        <v>90</v>
      </c>
      <c r="AR101" s="48"/>
      <c r="AS101" s="85">
        <f>ROUND(SUM(AS102:AS103),2)</f>
        <v>0</v>
      </c>
      <c r="AT101" s="86">
        <f t="shared" si="1"/>
        <v>0</v>
      </c>
      <c r="AU101" s="87">
        <f>ROUND(SUM(AU102:AU103),5)</f>
        <v>0</v>
      </c>
      <c r="AV101" s="86">
        <f>ROUND(AZ101*L29,2)</f>
        <v>0</v>
      </c>
      <c r="AW101" s="86">
        <f>ROUND(BA101*L30,2)</f>
        <v>0</v>
      </c>
      <c r="AX101" s="86">
        <f>ROUND(BB101*L29,2)</f>
        <v>0</v>
      </c>
      <c r="AY101" s="86">
        <f>ROUND(BC101*L30,2)</f>
        <v>0</v>
      </c>
      <c r="AZ101" s="86">
        <f>ROUND(SUM(AZ102:AZ103),2)</f>
        <v>0</v>
      </c>
      <c r="BA101" s="86">
        <f>ROUND(SUM(BA102:BA103),2)</f>
        <v>0</v>
      </c>
      <c r="BB101" s="86">
        <f>ROUND(SUM(BB102:BB103),2)</f>
        <v>0</v>
      </c>
      <c r="BC101" s="86">
        <f>ROUND(SUM(BC102:BC103),2)</f>
        <v>0</v>
      </c>
      <c r="BD101" s="88">
        <f>ROUND(SUM(BD102:BD103),2)</f>
        <v>0</v>
      </c>
      <c r="BS101" s="25" t="s">
        <v>76</v>
      </c>
      <c r="BT101" s="25" t="s">
        <v>86</v>
      </c>
      <c r="BU101" s="25" t="s">
        <v>78</v>
      </c>
      <c r="BV101" s="25" t="s">
        <v>79</v>
      </c>
      <c r="BW101" s="25" t="s">
        <v>109</v>
      </c>
      <c r="BX101" s="25" t="s">
        <v>106</v>
      </c>
      <c r="CL101" s="25" t="s">
        <v>110</v>
      </c>
    </row>
    <row r="102" spans="1:91" s="3" customFormat="1" ht="23.25" customHeight="1">
      <c r="A102" s="83" t="s">
        <v>87</v>
      </c>
      <c r="B102" s="48"/>
      <c r="C102" s="9"/>
      <c r="D102" s="9"/>
      <c r="E102" s="9"/>
      <c r="F102" s="213" t="s">
        <v>111</v>
      </c>
      <c r="G102" s="213"/>
      <c r="H102" s="213"/>
      <c r="I102" s="213"/>
      <c r="J102" s="213"/>
      <c r="K102" s="9"/>
      <c r="L102" s="213" t="s">
        <v>108</v>
      </c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9">
        <f>'SO 310.1 - dešťová kanali...'!J34</f>
        <v>0</v>
      </c>
      <c r="AH102" s="220"/>
      <c r="AI102" s="220"/>
      <c r="AJ102" s="220"/>
      <c r="AK102" s="220"/>
      <c r="AL102" s="220"/>
      <c r="AM102" s="220"/>
      <c r="AN102" s="219">
        <f t="shared" si="0"/>
        <v>0</v>
      </c>
      <c r="AO102" s="220"/>
      <c r="AP102" s="220"/>
      <c r="AQ102" s="84" t="s">
        <v>90</v>
      </c>
      <c r="AR102" s="48"/>
      <c r="AS102" s="85">
        <v>0</v>
      </c>
      <c r="AT102" s="86">
        <f t="shared" si="1"/>
        <v>0</v>
      </c>
      <c r="AU102" s="87">
        <f>'SO 310.1 - dešťová kanali...'!P134</f>
        <v>0</v>
      </c>
      <c r="AV102" s="86">
        <f>'SO 310.1 - dešťová kanali...'!J37</f>
        <v>0</v>
      </c>
      <c r="AW102" s="86">
        <f>'SO 310.1 - dešťová kanali...'!J38</f>
        <v>0</v>
      </c>
      <c r="AX102" s="86">
        <f>'SO 310.1 - dešťová kanali...'!J39</f>
        <v>0</v>
      </c>
      <c r="AY102" s="86">
        <f>'SO 310.1 - dešťová kanali...'!J40</f>
        <v>0</v>
      </c>
      <c r="AZ102" s="86">
        <f>'SO 310.1 - dešťová kanali...'!F37</f>
        <v>0</v>
      </c>
      <c r="BA102" s="86">
        <f>'SO 310.1 - dešťová kanali...'!F38</f>
        <v>0</v>
      </c>
      <c r="BB102" s="86">
        <f>'SO 310.1 - dešťová kanali...'!F39</f>
        <v>0</v>
      </c>
      <c r="BC102" s="86">
        <f>'SO 310.1 - dešťová kanali...'!F40</f>
        <v>0</v>
      </c>
      <c r="BD102" s="88">
        <f>'SO 310.1 - dešťová kanali...'!F41</f>
        <v>0</v>
      </c>
      <c r="BT102" s="25" t="s">
        <v>112</v>
      </c>
      <c r="BV102" s="25" t="s">
        <v>79</v>
      </c>
      <c r="BW102" s="25" t="s">
        <v>113</v>
      </c>
      <c r="BX102" s="25" t="s">
        <v>109</v>
      </c>
      <c r="CL102" s="25" t="s">
        <v>110</v>
      </c>
    </row>
    <row r="103" spans="1:91" s="3" customFormat="1" ht="23.25" customHeight="1">
      <c r="A103" s="83" t="s">
        <v>87</v>
      </c>
      <c r="B103" s="48"/>
      <c r="C103" s="9"/>
      <c r="D103" s="9"/>
      <c r="E103" s="9"/>
      <c r="F103" s="213" t="s">
        <v>114</v>
      </c>
      <c r="G103" s="213"/>
      <c r="H103" s="213"/>
      <c r="I103" s="213"/>
      <c r="J103" s="213"/>
      <c r="K103" s="9"/>
      <c r="L103" s="213" t="s">
        <v>115</v>
      </c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9">
        <f>'SO 310.2 - vsakovací rýhy'!J34</f>
        <v>0</v>
      </c>
      <c r="AH103" s="220"/>
      <c r="AI103" s="220"/>
      <c r="AJ103" s="220"/>
      <c r="AK103" s="220"/>
      <c r="AL103" s="220"/>
      <c r="AM103" s="220"/>
      <c r="AN103" s="219">
        <f t="shared" si="0"/>
        <v>0</v>
      </c>
      <c r="AO103" s="220"/>
      <c r="AP103" s="220"/>
      <c r="AQ103" s="84" t="s">
        <v>90</v>
      </c>
      <c r="AR103" s="48"/>
      <c r="AS103" s="85">
        <v>0</v>
      </c>
      <c r="AT103" s="86">
        <f t="shared" si="1"/>
        <v>0</v>
      </c>
      <c r="AU103" s="87">
        <f>'SO 310.2 - vsakovací rýhy'!P137</f>
        <v>0</v>
      </c>
      <c r="AV103" s="86">
        <f>'SO 310.2 - vsakovací rýhy'!J37</f>
        <v>0</v>
      </c>
      <c r="AW103" s="86">
        <f>'SO 310.2 - vsakovací rýhy'!J38</f>
        <v>0</v>
      </c>
      <c r="AX103" s="86">
        <f>'SO 310.2 - vsakovací rýhy'!J39</f>
        <v>0</v>
      </c>
      <c r="AY103" s="86">
        <f>'SO 310.2 - vsakovací rýhy'!J40</f>
        <v>0</v>
      </c>
      <c r="AZ103" s="86">
        <f>'SO 310.2 - vsakovací rýhy'!F37</f>
        <v>0</v>
      </c>
      <c r="BA103" s="86">
        <f>'SO 310.2 - vsakovací rýhy'!F38</f>
        <v>0</v>
      </c>
      <c r="BB103" s="86">
        <f>'SO 310.2 - vsakovací rýhy'!F39</f>
        <v>0</v>
      </c>
      <c r="BC103" s="86">
        <f>'SO 310.2 - vsakovací rýhy'!F40</f>
        <v>0</v>
      </c>
      <c r="BD103" s="88">
        <f>'SO 310.2 - vsakovací rýhy'!F41</f>
        <v>0</v>
      </c>
      <c r="BT103" s="25" t="s">
        <v>112</v>
      </c>
      <c r="BV103" s="25" t="s">
        <v>79</v>
      </c>
      <c r="BW103" s="25" t="s">
        <v>116</v>
      </c>
      <c r="BX103" s="25" t="s">
        <v>109</v>
      </c>
      <c r="CL103" s="25" t="s">
        <v>110</v>
      </c>
    </row>
    <row r="104" spans="1:91" s="3" customFormat="1" ht="16.5" customHeight="1">
      <c r="A104" s="83" t="s">
        <v>87</v>
      </c>
      <c r="B104" s="48"/>
      <c r="C104" s="9"/>
      <c r="D104" s="9"/>
      <c r="E104" s="213" t="s">
        <v>117</v>
      </c>
      <c r="F104" s="213"/>
      <c r="G104" s="213"/>
      <c r="H104" s="213"/>
      <c r="I104" s="213"/>
      <c r="J104" s="9"/>
      <c r="K104" s="213" t="s">
        <v>118</v>
      </c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9">
        <f>'SO 320 - dešťové kanaliza...'!J32</f>
        <v>0</v>
      </c>
      <c r="AH104" s="220"/>
      <c r="AI104" s="220"/>
      <c r="AJ104" s="220"/>
      <c r="AK104" s="220"/>
      <c r="AL104" s="220"/>
      <c r="AM104" s="220"/>
      <c r="AN104" s="219">
        <f t="shared" si="0"/>
        <v>0</v>
      </c>
      <c r="AO104" s="220"/>
      <c r="AP104" s="220"/>
      <c r="AQ104" s="84" t="s">
        <v>90</v>
      </c>
      <c r="AR104" s="48"/>
      <c r="AS104" s="85">
        <v>0</v>
      </c>
      <c r="AT104" s="86">
        <f t="shared" si="1"/>
        <v>0</v>
      </c>
      <c r="AU104" s="87">
        <f>'SO 320 - dešťové kanaliza...'!P128</f>
        <v>0</v>
      </c>
      <c r="AV104" s="86">
        <f>'SO 320 - dešťové kanaliza...'!J35</f>
        <v>0</v>
      </c>
      <c r="AW104" s="86">
        <f>'SO 320 - dešťové kanaliza...'!J36</f>
        <v>0</v>
      </c>
      <c r="AX104" s="86">
        <f>'SO 320 - dešťové kanaliza...'!J37</f>
        <v>0</v>
      </c>
      <c r="AY104" s="86">
        <f>'SO 320 - dešťové kanaliza...'!J38</f>
        <v>0</v>
      </c>
      <c r="AZ104" s="86">
        <f>'SO 320 - dešťové kanaliza...'!F35</f>
        <v>0</v>
      </c>
      <c r="BA104" s="86">
        <f>'SO 320 - dešťové kanaliza...'!F36</f>
        <v>0</v>
      </c>
      <c r="BB104" s="86">
        <f>'SO 320 - dešťové kanaliza...'!F37</f>
        <v>0</v>
      </c>
      <c r="BC104" s="86">
        <f>'SO 320 - dešťové kanaliza...'!F38</f>
        <v>0</v>
      </c>
      <c r="BD104" s="88">
        <f>'SO 320 - dešťové kanaliza...'!F39</f>
        <v>0</v>
      </c>
      <c r="BT104" s="25" t="s">
        <v>86</v>
      </c>
      <c r="BV104" s="25" t="s">
        <v>79</v>
      </c>
      <c r="BW104" s="25" t="s">
        <v>119</v>
      </c>
      <c r="BX104" s="25" t="s">
        <v>106</v>
      </c>
      <c r="CL104" s="25" t="s">
        <v>120</v>
      </c>
    </row>
    <row r="105" spans="1:91" s="3" customFormat="1" ht="16.5" customHeight="1">
      <c r="A105" s="83" t="s">
        <v>87</v>
      </c>
      <c r="B105" s="48"/>
      <c r="C105" s="9"/>
      <c r="D105" s="9"/>
      <c r="E105" s="213" t="s">
        <v>121</v>
      </c>
      <c r="F105" s="213"/>
      <c r="G105" s="213"/>
      <c r="H105" s="213"/>
      <c r="I105" s="213"/>
      <c r="J105" s="9"/>
      <c r="K105" s="213" t="s">
        <v>122</v>
      </c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9">
        <f>'SO 330 - splašková kanali...'!J32</f>
        <v>0</v>
      </c>
      <c r="AH105" s="220"/>
      <c r="AI105" s="220"/>
      <c r="AJ105" s="220"/>
      <c r="AK105" s="220"/>
      <c r="AL105" s="220"/>
      <c r="AM105" s="220"/>
      <c r="AN105" s="219">
        <f t="shared" si="0"/>
        <v>0</v>
      </c>
      <c r="AO105" s="220"/>
      <c r="AP105" s="220"/>
      <c r="AQ105" s="84" t="s">
        <v>90</v>
      </c>
      <c r="AR105" s="48"/>
      <c r="AS105" s="85">
        <v>0</v>
      </c>
      <c r="AT105" s="86">
        <f t="shared" si="1"/>
        <v>0</v>
      </c>
      <c r="AU105" s="87">
        <f>'SO 330 - splašková kanali...'!P129</f>
        <v>0</v>
      </c>
      <c r="AV105" s="86">
        <f>'SO 330 - splašková kanali...'!J35</f>
        <v>0</v>
      </c>
      <c r="AW105" s="86">
        <f>'SO 330 - splašková kanali...'!J36</f>
        <v>0</v>
      </c>
      <c r="AX105" s="86">
        <f>'SO 330 - splašková kanali...'!J37</f>
        <v>0</v>
      </c>
      <c r="AY105" s="86">
        <f>'SO 330 - splašková kanali...'!J38</f>
        <v>0</v>
      </c>
      <c r="AZ105" s="86">
        <f>'SO 330 - splašková kanali...'!F35</f>
        <v>0</v>
      </c>
      <c r="BA105" s="86">
        <f>'SO 330 - splašková kanali...'!F36</f>
        <v>0</v>
      </c>
      <c r="BB105" s="86">
        <f>'SO 330 - splašková kanali...'!F37</f>
        <v>0</v>
      </c>
      <c r="BC105" s="86">
        <f>'SO 330 - splašková kanali...'!F38</f>
        <v>0</v>
      </c>
      <c r="BD105" s="88">
        <f>'SO 330 - splašková kanali...'!F39</f>
        <v>0</v>
      </c>
      <c r="BT105" s="25" t="s">
        <v>86</v>
      </c>
      <c r="BV105" s="25" t="s">
        <v>79</v>
      </c>
      <c r="BW105" s="25" t="s">
        <v>123</v>
      </c>
      <c r="BX105" s="25" t="s">
        <v>106</v>
      </c>
      <c r="CL105" s="25" t="s">
        <v>110</v>
      </c>
    </row>
    <row r="106" spans="1:91" s="3" customFormat="1" ht="16.5" customHeight="1">
      <c r="A106" s="83" t="s">
        <v>87</v>
      </c>
      <c r="B106" s="48"/>
      <c r="C106" s="9"/>
      <c r="D106" s="9"/>
      <c r="E106" s="213" t="s">
        <v>124</v>
      </c>
      <c r="F106" s="213"/>
      <c r="G106" s="213"/>
      <c r="H106" s="213"/>
      <c r="I106" s="213"/>
      <c r="J106" s="9"/>
      <c r="K106" s="213" t="s">
        <v>125</v>
      </c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9">
        <f>'SO 340 - odbočky pro spla...'!J32</f>
        <v>0</v>
      </c>
      <c r="AH106" s="220"/>
      <c r="AI106" s="220"/>
      <c r="AJ106" s="220"/>
      <c r="AK106" s="220"/>
      <c r="AL106" s="220"/>
      <c r="AM106" s="220"/>
      <c r="AN106" s="219">
        <f t="shared" si="0"/>
        <v>0</v>
      </c>
      <c r="AO106" s="220"/>
      <c r="AP106" s="220"/>
      <c r="AQ106" s="84" t="s">
        <v>90</v>
      </c>
      <c r="AR106" s="48"/>
      <c r="AS106" s="85">
        <v>0</v>
      </c>
      <c r="AT106" s="86">
        <f t="shared" si="1"/>
        <v>0</v>
      </c>
      <c r="AU106" s="87">
        <f>'SO 340 - odbočky pro spla...'!P128</f>
        <v>0</v>
      </c>
      <c r="AV106" s="86">
        <f>'SO 340 - odbočky pro spla...'!J35</f>
        <v>0</v>
      </c>
      <c r="AW106" s="86">
        <f>'SO 340 - odbočky pro spla...'!J36</f>
        <v>0</v>
      </c>
      <c r="AX106" s="86">
        <f>'SO 340 - odbočky pro spla...'!J37</f>
        <v>0</v>
      </c>
      <c r="AY106" s="86">
        <f>'SO 340 - odbočky pro spla...'!J38</f>
        <v>0</v>
      </c>
      <c r="AZ106" s="86">
        <f>'SO 340 - odbočky pro spla...'!F35</f>
        <v>0</v>
      </c>
      <c r="BA106" s="86">
        <f>'SO 340 - odbočky pro spla...'!F36</f>
        <v>0</v>
      </c>
      <c r="BB106" s="86">
        <f>'SO 340 - odbočky pro spla...'!F37</f>
        <v>0</v>
      </c>
      <c r="BC106" s="86">
        <f>'SO 340 - odbočky pro spla...'!F38</f>
        <v>0</v>
      </c>
      <c r="BD106" s="88">
        <f>'SO 340 - odbočky pro spla...'!F39</f>
        <v>0</v>
      </c>
      <c r="BT106" s="25" t="s">
        <v>86</v>
      </c>
      <c r="BV106" s="25" t="s">
        <v>79</v>
      </c>
      <c r="BW106" s="25" t="s">
        <v>126</v>
      </c>
      <c r="BX106" s="25" t="s">
        <v>106</v>
      </c>
      <c r="CL106" s="25" t="s">
        <v>120</v>
      </c>
    </row>
    <row r="107" spans="1:91" s="3" customFormat="1" ht="16.5" customHeight="1">
      <c r="A107" s="83" t="s">
        <v>87</v>
      </c>
      <c r="B107" s="48"/>
      <c r="C107" s="9"/>
      <c r="D107" s="9"/>
      <c r="E107" s="213" t="s">
        <v>127</v>
      </c>
      <c r="F107" s="213"/>
      <c r="G107" s="213"/>
      <c r="H107" s="213"/>
      <c r="I107" s="213"/>
      <c r="J107" s="9"/>
      <c r="K107" s="213" t="s">
        <v>128</v>
      </c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9">
        <f>'SO 350 - čerpací stanice ...'!J32</f>
        <v>0</v>
      </c>
      <c r="AH107" s="220"/>
      <c r="AI107" s="220"/>
      <c r="AJ107" s="220"/>
      <c r="AK107" s="220"/>
      <c r="AL107" s="220"/>
      <c r="AM107" s="220"/>
      <c r="AN107" s="219">
        <f t="shared" si="0"/>
        <v>0</v>
      </c>
      <c r="AO107" s="220"/>
      <c r="AP107" s="220"/>
      <c r="AQ107" s="84" t="s">
        <v>90</v>
      </c>
      <c r="AR107" s="48"/>
      <c r="AS107" s="85">
        <v>0</v>
      </c>
      <c r="AT107" s="86">
        <f t="shared" si="1"/>
        <v>0</v>
      </c>
      <c r="AU107" s="87">
        <f>'SO 350 - čerpací stanice ...'!P136</f>
        <v>0</v>
      </c>
      <c r="AV107" s="86">
        <f>'SO 350 - čerpací stanice ...'!J35</f>
        <v>0</v>
      </c>
      <c r="AW107" s="86">
        <f>'SO 350 - čerpací stanice ...'!J36</f>
        <v>0</v>
      </c>
      <c r="AX107" s="86">
        <f>'SO 350 - čerpací stanice ...'!J37</f>
        <v>0</v>
      </c>
      <c r="AY107" s="86">
        <f>'SO 350 - čerpací stanice ...'!J38</f>
        <v>0</v>
      </c>
      <c r="AZ107" s="86">
        <f>'SO 350 - čerpací stanice ...'!F35</f>
        <v>0</v>
      </c>
      <c r="BA107" s="86">
        <f>'SO 350 - čerpací stanice ...'!F36</f>
        <v>0</v>
      </c>
      <c r="BB107" s="86">
        <f>'SO 350 - čerpací stanice ...'!F37</f>
        <v>0</v>
      </c>
      <c r="BC107" s="86">
        <f>'SO 350 - čerpací stanice ...'!F38</f>
        <v>0</v>
      </c>
      <c r="BD107" s="88">
        <f>'SO 350 - čerpací stanice ...'!F39</f>
        <v>0</v>
      </c>
      <c r="BT107" s="25" t="s">
        <v>86</v>
      </c>
      <c r="BV107" s="25" t="s">
        <v>79</v>
      </c>
      <c r="BW107" s="25" t="s">
        <v>129</v>
      </c>
      <c r="BX107" s="25" t="s">
        <v>106</v>
      </c>
      <c r="CL107" s="25" t="s">
        <v>120</v>
      </c>
    </row>
    <row r="108" spans="1:91" s="3" customFormat="1" ht="16.5" customHeight="1">
      <c r="A108" s="83" t="s">
        <v>87</v>
      </c>
      <c r="B108" s="48"/>
      <c r="C108" s="9"/>
      <c r="D108" s="9"/>
      <c r="E108" s="213" t="s">
        <v>130</v>
      </c>
      <c r="F108" s="213"/>
      <c r="G108" s="213"/>
      <c r="H108" s="213"/>
      <c r="I108" s="213"/>
      <c r="J108" s="9"/>
      <c r="K108" s="213" t="s">
        <v>131</v>
      </c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9">
        <f>'SO 360 - přeložka splaško...'!J32</f>
        <v>0</v>
      </c>
      <c r="AH108" s="220"/>
      <c r="AI108" s="220"/>
      <c r="AJ108" s="220"/>
      <c r="AK108" s="220"/>
      <c r="AL108" s="220"/>
      <c r="AM108" s="220"/>
      <c r="AN108" s="219">
        <f t="shared" si="0"/>
        <v>0</v>
      </c>
      <c r="AO108" s="220"/>
      <c r="AP108" s="220"/>
      <c r="AQ108" s="84" t="s">
        <v>90</v>
      </c>
      <c r="AR108" s="48"/>
      <c r="AS108" s="85">
        <v>0</v>
      </c>
      <c r="AT108" s="86">
        <f t="shared" si="1"/>
        <v>0</v>
      </c>
      <c r="AU108" s="87">
        <f>'SO 360 - přeložka splaško...'!P130</f>
        <v>0</v>
      </c>
      <c r="AV108" s="86">
        <f>'SO 360 - přeložka splaško...'!J35</f>
        <v>0</v>
      </c>
      <c r="AW108" s="86">
        <f>'SO 360 - přeložka splaško...'!J36</f>
        <v>0</v>
      </c>
      <c r="AX108" s="86">
        <f>'SO 360 - přeložka splaško...'!J37</f>
        <v>0</v>
      </c>
      <c r="AY108" s="86">
        <f>'SO 360 - přeložka splaško...'!J38</f>
        <v>0</v>
      </c>
      <c r="AZ108" s="86">
        <f>'SO 360 - přeložka splaško...'!F35</f>
        <v>0</v>
      </c>
      <c r="BA108" s="86">
        <f>'SO 360 - přeložka splaško...'!F36</f>
        <v>0</v>
      </c>
      <c r="BB108" s="86">
        <f>'SO 360 - přeložka splaško...'!F37</f>
        <v>0</v>
      </c>
      <c r="BC108" s="86">
        <f>'SO 360 - přeložka splaško...'!F38</f>
        <v>0</v>
      </c>
      <c r="BD108" s="88">
        <f>'SO 360 - přeložka splaško...'!F39</f>
        <v>0</v>
      </c>
      <c r="BT108" s="25" t="s">
        <v>86</v>
      </c>
      <c r="BV108" s="25" t="s">
        <v>79</v>
      </c>
      <c r="BW108" s="25" t="s">
        <v>132</v>
      </c>
      <c r="BX108" s="25" t="s">
        <v>106</v>
      </c>
      <c r="CL108" s="25" t="s">
        <v>120</v>
      </c>
    </row>
    <row r="109" spans="1:91" s="3" customFormat="1" ht="16.5" customHeight="1">
      <c r="A109" s="83" t="s">
        <v>87</v>
      </c>
      <c r="B109" s="48"/>
      <c r="C109" s="9"/>
      <c r="D109" s="9"/>
      <c r="E109" s="213" t="s">
        <v>133</v>
      </c>
      <c r="F109" s="213"/>
      <c r="G109" s="213"/>
      <c r="H109" s="213"/>
      <c r="I109" s="213"/>
      <c r="J109" s="9"/>
      <c r="K109" s="213" t="s">
        <v>134</v>
      </c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9">
        <f>'SO 370 - přeložka vodovodu'!J32</f>
        <v>0</v>
      </c>
      <c r="AH109" s="220"/>
      <c r="AI109" s="220"/>
      <c r="AJ109" s="220"/>
      <c r="AK109" s="220"/>
      <c r="AL109" s="220"/>
      <c r="AM109" s="220"/>
      <c r="AN109" s="219">
        <f t="shared" si="0"/>
        <v>0</v>
      </c>
      <c r="AO109" s="220"/>
      <c r="AP109" s="220"/>
      <c r="AQ109" s="84" t="s">
        <v>90</v>
      </c>
      <c r="AR109" s="48"/>
      <c r="AS109" s="85">
        <v>0</v>
      </c>
      <c r="AT109" s="86">
        <f t="shared" si="1"/>
        <v>0</v>
      </c>
      <c r="AU109" s="87">
        <f>'SO 370 - přeložka vodovodu'!P129</f>
        <v>0</v>
      </c>
      <c r="AV109" s="86">
        <f>'SO 370 - přeložka vodovodu'!J35</f>
        <v>0</v>
      </c>
      <c r="AW109" s="86">
        <f>'SO 370 - přeložka vodovodu'!J36</f>
        <v>0</v>
      </c>
      <c r="AX109" s="86">
        <f>'SO 370 - přeložka vodovodu'!J37</f>
        <v>0</v>
      </c>
      <c r="AY109" s="86">
        <f>'SO 370 - přeložka vodovodu'!J38</f>
        <v>0</v>
      </c>
      <c r="AZ109" s="86">
        <f>'SO 370 - přeložka vodovodu'!F35</f>
        <v>0</v>
      </c>
      <c r="BA109" s="86">
        <f>'SO 370 - přeložka vodovodu'!F36</f>
        <v>0</v>
      </c>
      <c r="BB109" s="86">
        <f>'SO 370 - přeložka vodovodu'!F37</f>
        <v>0</v>
      </c>
      <c r="BC109" s="86">
        <f>'SO 370 - přeložka vodovodu'!F38</f>
        <v>0</v>
      </c>
      <c r="BD109" s="88">
        <f>'SO 370 - přeložka vodovodu'!F39</f>
        <v>0</v>
      </c>
      <c r="BT109" s="25" t="s">
        <v>86</v>
      </c>
      <c r="BV109" s="25" t="s">
        <v>79</v>
      </c>
      <c r="BW109" s="25" t="s">
        <v>135</v>
      </c>
      <c r="BX109" s="25" t="s">
        <v>106</v>
      </c>
      <c r="CL109" s="25" t="s">
        <v>136</v>
      </c>
    </row>
    <row r="110" spans="1:91" s="3" customFormat="1" ht="16.5" customHeight="1">
      <c r="A110" s="83" t="s">
        <v>87</v>
      </c>
      <c r="B110" s="48"/>
      <c r="C110" s="9"/>
      <c r="D110" s="9"/>
      <c r="E110" s="213" t="s">
        <v>137</v>
      </c>
      <c r="F110" s="213"/>
      <c r="G110" s="213"/>
      <c r="H110" s="213"/>
      <c r="I110" s="213"/>
      <c r="J110" s="9"/>
      <c r="K110" s="213" t="s">
        <v>138</v>
      </c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9">
        <f>'SO 380 - přeložka vodovod...'!J32</f>
        <v>0</v>
      </c>
      <c r="AH110" s="220"/>
      <c r="AI110" s="220"/>
      <c r="AJ110" s="220"/>
      <c r="AK110" s="220"/>
      <c r="AL110" s="220"/>
      <c r="AM110" s="220"/>
      <c r="AN110" s="219">
        <f t="shared" si="0"/>
        <v>0</v>
      </c>
      <c r="AO110" s="220"/>
      <c r="AP110" s="220"/>
      <c r="AQ110" s="84" t="s">
        <v>90</v>
      </c>
      <c r="AR110" s="48"/>
      <c r="AS110" s="85">
        <v>0</v>
      </c>
      <c r="AT110" s="86">
        <f t="shared" si="1"/>
        <v>0</v>
      </c>
      <c r="AU110" s="87">
        <f>'SO 380 - přeložka vodovod...'!P132</f>
        <v>0</v>
      </c>
      <c r="AV110" s="86">
        <f>'SO 380 - přeložka vodovod...'!J35</f>
        <v>0</v>
      </c>
      <c r="AW110" s="86">
        <f>'SO 380 - přeložka vodovod...'!J36</f>
        <v>0</v>
      </c>
      <c r="AX110" s="86">
        <f>'SO 380 - přeložka vodovod...'!J37</f>
        <v>0</v>
      </c>
      <c r="AY110" s="86">
        <f>'SO 380 - přeložka vodovod...'!J38</f>
        <v>0</v>
      </c>
      <c r="AZ110" s="86">
        <f>'SO 380 - přeložka vodovod...'!F35</f>
        <v>0</v>
      </c>
      <c r="BA110" s="86">
        <f>'SO 380 - přeložka vodovod...'!F36</f>
        <v>0</v>
      </c>
      <c r="BB110" s="86">
        <f>'SO 380 - přeložka vodovod...'!F37</f>
        <v>0</v>
      </c>
      <c r="BC110" s="86">
        <f>'SO 380 - přeložka vodovod...'!F38</f>
        <v>0</v>
      </c>
      <c r="BD110" s="88">
        <f>'SO 380 - přeložka vodovod...'!F39</f>
        <v>0</v>
      </c>
      <c r="BT110" s="25" t="s">
        <v>86</v>
      </c>
      <c r="BV110" s="25" t="s">
        <v>79</v>
      </c>
      <c r="BW110" s="25" t="s">
        <v>139</v>
      </c>
      <c r="BX110" s="25" t="s">
        <v>106</v>
      </c>
      <c r="CL110" s="25" t="s">
        <v>136</v>
      </c>
    </row>
    <row r="111" spans="1:91" s="6" customFormat="1" ht="16.5" customHeight="1">
      <c r="B111" s="74"/>
      <c r="C111" s="75"/>
      <c r="D111" s="212" t="s">
        <v>140</v>
      </c>
      <c r="E111" s="212"/>
      <c r="F111" s="212"/>
      <c r="G111" s="212"/>
      <c r="H111" s="212"/>
      <c r="I111" s="76"/>
      <c r="J111" s="212" t="s">
        <v>141</v>
      </c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6">
        <f>ROUND(SUM(AG112:AG113),2)</f>
        <v>0</v>
      </c>
      <c r="AH111" s="217"/>
      <c r="AI111" s="217"/>
      <c r="AJ111" s="217"/>
      <c r="AK111" s="217"/>
      <c r="AL111" s="217"/>
      <c r="AM111" s="217"/>
      <c r="AN111" s="218">
        <f t="shared" si="0"/>
        <v>0</v>
      </c>
      <c r="AO111" s="217"/>
      <c r="AP111" s="217"/>
      <c r="AQ111" s="77" t="s">
        <v>83</v>
      </c>
      <c r="AR111" s="74"/>
      <c r="AS111" s="78">
        <f>ROUND(SUM(AS112:AS113),2)</f>
        <v>0</v>
      </c>
      <c r="AT111" s="79">
        <f t="shared" si="1"/>
        <v>0</v>
      </c>
      <c r="AU111" s="80">
        <f>ROUND(SUM(AU112:AU113),5)</f>
        <v>0</v>
      </c>
      <c r="AV111" s="79">
        <f>ROUND(AZ111*L29,2)</f>
        <v>0</v>
      </c>
      <c r="AW111" s="79">
        <f>ROUND(BA111*L30,2)</f>
        <v>0</v>
      </c>
      <c r="AX111" s="79">
        <f>ROUND(BB111*L29,2)</f>
        <v>0</v>
      </c>
      <c r="AY111" s="79">
        <f>ROUND(BC111*L30,2)</f>
        <v>0</v>
      </c>
      <c r="AZ111" s="79">
        <f>ROUND(SUM(AZ112:AZ113),2)</f>
        <v>0</v>
      </c>
      <c r="BA111" s="79">
        <f>ROUND(SUM(BA112:BA113),2)</f>
        <v>0</v>
      </c>
      <c r="BB111" s="79">
        <f>ROUND(SUM(BB112:BB113),2)</f>
        <v>0</v>
      </c>
      <c r="BC111" s="79">
        <f>ROUND(SUM(BC112:BC113),2)</f>
        <v>0</v>
      </c>
      <c r="BD111" s="81">
        <f>ROUND(SUM(BD112:BD113),2)</f>
        <v>0</v>
      </c>
      <c r="BS111" s="82" t="s">
        <v>76</v>
      </c>
      <c r="BT111" s="82" t="s">
        <v>84</v>
      </c>
      <c r="BU111" s="82" t="s">
        <v>78</v>
      </c>
      <c r="BV111" s="82" t="s">
        <v>79</v>
      </c>
      <c r="BW111" s="82" t="s">
        <v>142</v>
      </c>
      <c r="BX111" s="82" t="s">
        <v>5</v>
      </c>
      <c r="CL111" s="82" t="s">
        <v>1</v>
      </c>
      <c r="CM111" s="82" t="s">
        <v>86</v>
      </c>
    </row>
    <row r="112" spans="1:91" s="3" customFormat="1" ht="16.5" customHeight="1">
      <c r="A112" s="83" t="s">
        <v>87</v>
      </c>
      <c r="B112" s="48"/>
      <c r="C112" s="9"/>
      <c r="D112" s="9"/>
      <c r="E112" s="213" t="s">
        <v>143</v>
      </c>
      <c r="F112" s="213"/>
      <c r="G112" s="213"/>
      <c r="H112" s="213"/>
      <c r="I112" s="213"/>
      <c r="J112" s="9"/>
      <c r="K112" s="213" t="s">
        <v>144</v>
      </c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9">
        <f>'SO 410 - přípojka NN pro ČS1'!J32</f>
        <v>0</v>
      </c>
      <c r="AH112" s="220"/>
      <c r="AI112" s="220"/>
      <c r="AJ112" s="220"/>
      <c r="AK112" s="220"/>
      <c r="AL112" s="220"/>
      <c r="AM112" s="220"/>
      <c r="AN112" s="219">
        <f t="shared" si="0"/>
        <v>0</v>
      </c>
      <c r="AO112" s="220"/>
      <c r="AP112" s="220"/>
      <c r="AQ112" s="84" t="s">
        <v>90</v>
      </c>
      <c r="AR112" s="48"/>
      <c r="AS112" s="85">
        <v>0</v>
      </c>
      <c r="AT112" s="86">
        <f t="shared" si="1"/>
        <v>0</v>
      </c>
      <c r="AU112" s="87">
        <f>'SO 410 - přípojka NN pro ČS1'!P127</f>
        <v>0</v>
      </c>
      <c r="AV112" s="86">
        <f>'SO 410 - přípojka NN pro ČS1'!J35</f>
        <v>0</v>
      </c>
      <c r="AW112" s="86">
        <f>'SO 410 - přípojka NN pro ČS1'!J36</f>
        <v>0</v>
      </c>
      <c r="AX112" s="86">
        <f>'SO 410 - přípojka NN pro ČS1'!J37</f>
        <v>0</v>
      </c>
      <c r="AY112" s="86">
        <f>'SO 410 - přípojka NN pro ČS1'!J38</f>
        <v>0</v>
      </c>
      <c r="AZ112" s="86">
        <f>'SO 410 - přípojka NN pro ČS1'!F35</f>
        <v>0</v>
      </c>
      <c r="BA112" s="86">
        <f>'SO 410 - přípojka NN pro ČS1'!F36</f>
        <v>0</v>
      </c>
      <c r="BB112" s="86">
        <f>'SO 410 - přípojka NN pro ČS1'!F37</f>
        <v>0</v>
      </c>
      <c r="BC112" s="86">
        <f>'SO 410 - přípojka NN pro ČS1'!F38</f>
        <v>0</v>
      </c>
      <c r="BD112" s="88">
        <f>'SO 410 - přípojka NN pro ČS1'!F39</f>
        <v>0</v>
      </c>
      <c r="BT112" s="25" t="s">
        <v>86</v>
      </c>
      <c r="BV112" s="25" t="s">
        <v>79</v>
      </c>
      <c r="BW112" s="25" t="s">
        <v>145</v>
      </c>
      <c r="BX112" s="25" t="s">
        <v>142</v>
      </c>
      <c r="CL112" s="25" t="s">
        <v>146</v>
      </c>
    </row>
    <row r="113" spans="1:91" s="3" customFormat="1" ht="16.5" customHeight="1">
      <c r="A113" s="83" t="s">
        <v>87</v>
      </c>
      <c r="B113" s="48"/>
      <c r="C113" s="9"/>
      <c r="D113" s="9"/>
      <c r="E113" s="213" t="s">
        <v>147</v>
      </c>
      <c r="F113" s="213"/>
      <c r="G113" s="213"/>
      <c r="H113" s="213"/>
      <c r="I113" s="213"/>
      <c r="J113" s="9"/>
      <c r="K113" s="213" t="s">
        <v>148</v>
      </c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9">
        <f>'SO 420 - přenos dat'!J32</f>
        <v>0</v>
      </c>
      <c r="AH113" s="220"/>
      <c r="AI113" s="220"/>
      <c r="AJ113" s="220"/>
      <c r="AK113" s="220"/>
      <c r="AL113" s="220"/>
      <c r="AM113" s="220"/>
      <c r="AN113" s="219">
        <f t="shared" si="0"/>
        <v>0</v>
      </c>
      <c r="AO113" s="220"/>
      <c r="AP113" s="220"/>
      <c r="AQ113" s="84" t="s">
        <v>90</v>
      </c>
      <c r="AR113" s="48"/>
      <c r="AS113" s="85">
        <v>0</v>
      </c>
      <c r="AT113" s="86">
        <f t="shared" si="1"/>
        <v>0</v>
      </c>
      <c r="AU113" s="87">
        <f>'SO 420 - přenos dat'!P127</f>
        <v>0</v>
      </c>
      <c r="AV113" s="86">
        <f>'SO 420 - přenos dat'!J35</f>
        <v>0</v>
      </c>
      <c r="AW113" s="86">
        <f>'SO 420 - přenos dat'!J36</f>
        <v>0</v>
      </c>
      <c r="AX113" s="86">
        <f>'SO 420 - přenos dat'!J37</f>
        <v>0</v>
      </c>
      <c r="AY113" s="86">
        <f>'SO 420 - přenos dat'!J38</f>
        <v>0</v>
      </c>
      <c r="AZ113" s="86">
        <f>'SO 420 - přenos dat'!F35</f>
        <v>0</v>
      </c>
      <c r="BA113" s="86">
        <f>'SO 420 - přenos dat'!F36</f>
        <v>0</v>
      </c>
      <c r="BB113" s="86">
        <f>'SO 420 - přenos dat'!F37</f>
        <v>0</v>
      </c>
      <c r="BC113" s="86">
        <f>'SO 420 - přenos dat'!F38</f>
        <v>0</v>
      </c>
      <c r="BD113" s="88">
        <f>'SO 420 - přenos dat'!F39</f>
        <v>0</v>
      </c>
      <c r="BT113" s="25" t="s">
        <v>86</v>
      </c>
      <c r="BV113" s="25" t="s">
        <v>79</v>
      </c>
      <c r="BW113" s="25" t="s">
        <v>149</v>
      </c>
      <c r="BX113" s="25" t="s">
        <v>142</v>
      </c>
      <c r="CL113" s="25" t="s">
        <v>150</v>
      </c>
    </row>
    <row r="114" spans="1:91" s="6" customFormat="1" ht="16.5" customHeight="1">
      <c r="B114" s="74"/>
      <c r="C114" s="75"/>
      <c r="D114" s="212" t="s">
        <v>151</v>
      </c>
      <c r="E114" s="212"/>
      <c r="F114" s="212"/>
      <c r="G114" s="212"/>
      <c r="H114" s="212"/>
      <c r="I114" s="76"/>
      <c r="J114" s="212" t="s">
        <v>152</v>
      </c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6">
        <f>ROUND(AG115,2)</f>
        <v>0</v>
      </c>
      <c r="AH114" s="217"/>
      <c r="AI114" s="217"/>
      <c r="AJ114" s="217"/>
      <c r="AK114" s="217"/>
      <c r="AL114" s="217"/>
      <c r="AM114" s="217"/>
      <c r="AN114" s="218">
        <f t="shared" si="0"/>
        <v>0</v>
      </c>
      <c r="AO114" s="217"/>
      <c r="AP114" s="217"/>
      <c r="AQ114" s="77" t="s">
        <v>83</v>
      </c>
      <c r="AR114" s="74"/>
      <c r="AS114" s="78">
        <f>ROUND(AS115,2)</f>
        <v>0</v>
      </c>
      <c r="AT114" s="79">
        <f t="shared" si="1"/>
        <v>0</v>
      </c>
      <c r="AU114" s="80">
        <f>ROUND(AU115,5)</f>
        <v>0</v>
      </c>
      <c r="AV114" s="79">
        <f>ROUND(AZ114*L29,2)</f>
        <v>0</v>
      </c>
      <c r="AW114" s="79">
        <f>ROUND(BA114*L30,2)</f>
        <v>0</v>
      </c>
      <c r="AX114" s="79">
        <f>ROUND(BB114*L29,2)</f>
        <v>0</v>
      </c>
      <c r="AY114" s="79">
        <f>ROUND(BC114*L30,2)</f>
        <v>0</v>
      </c>
      <c r="AZ114" s="79">
        <f>ROUND(AZ115,2)</f>
        <v>0</v>
      </c>
      <c r="BA114" s="79">
        <f>ROUND(BA115,2)</f>
        <v>0</v>
      </c>
      <c r="BB114" s="79">
        <f>ROUND(BB115,2)</f>
        <v>0</v>
      </c>
      <c r="BC114" s="79">
        <f>ROUND(BC115,2)</f>
        <v>0</v>
      </c>
      <c r="BD114" s="81">
        <f>ROUND(BD115,2)</f>
        <v>0</v>
      </c>
      <c r="BS114" s="82" t="s">
        <v>76</v>
      </c>
      <c r="BT114" s="82" t="s">
        <v>84</v>
      </c>
      <c r="BU114" s="82" t="s">
        <v>78</v>
      </c>
      <c r="BV114" s="82" t="s">
        <v>79</v>
      </c>
      <c r="BW114" s="82" t="s">
        <v>153</v>
      </c>
      <c r="BX114" s="82" t="s">
        <v>5</v>
      </c>
      <c r="CL114" s="82" t="s">
        <v>1</v>
      </c>
      <c r="CM114" s="82" t="s">
        <v>86</v>
      </c>
    </row>
    <row r="115" spans="1:91" s="3" customFormat="1" ht="16.5" customHeight="1">
      <c r="A115" s="83" t="s">
        <v>87</v>
      </c>
      <c r="B115" s="48"/>
      <c r="C115" s="9"/>
      <c r="D115" s="9"/>
      <c r="E115" s="213" t="s">
        <v>154</v>
      </c>
      <c r="F115" s="213"/>
      <c r="G115" s="213"/>
      <c r="H115" s="213"/>
      <c r="I115" s="213"/>
      <c r="J115" s="9"/>
      <c r="K115" s="213" t="s">
        <v>155</v>
      </c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9">
        <f>'SO 810 - náhradní výsadba...'!J32</f>
        <v>0</v>
      </c>
      <c r="AH115" s="220"/>
      <c r="AI115" s="220"/>
      <c r="AJ115" s="220"/>
      <c r="AK115" s="220"/>
      <c r="AL115" s="220"/>
      <c r="AM115" s="220"/>
      <c r="AN115" s="219">
        <f t="shared" si="0"/>
        <v>0</v>
      </c>
      <c r="AO115" s="220"/>
      <c r="AP115" s="220"/>
      <c r="AQ115" s="84" t="s">
        <v>90</v>
      </c>
      <c r="AR115" s="48"/>
      <c r="AS115" s="85">
        <v>0</v>
      </c>
      <c r="AT115" s="86">
        <f t="shared" si="1"/>
        <v>0</v>
      </c>
      <c r="AU115" s="87">
        <f>'SO 810 - náhradní výsadba...'!P123</f>
        <v>0</v>
      </c>
      <c r="AV115" s="86">
        <f>'SO 810 - náhradní výsadba...'!J35</f>
        <v>0</v>
      </c>
      <c r="AW115" s="86">
        <f>'SO 810 - náhradní výsadba...'!J36</f>
        <v>0</v>
      </c>
      <c r="AX115" s="86">
        <f>'SO 810 - náhradní výsadba...'!J37</f>
        <v>0</v>
      </c>
      <c r="AY115" s="86">
        <f>'SO 810 - náhradní výsadba...'!J38</f>
        <v>0</v>
      </c>
      <c r="AZ115" s="86">
        <f>'SO 810 - náhradní výsadba...'!F35</f>
        <v>0</v>
      </c>
      <c r="BA115" s="86">
        <f>'SO 810 - náhradní výsadba...'!F36</f>
        <v>0</v>
      </c>
      <c r="BB115" s="86">
        <f>'SO 810 - náhradní výsadba...'!F37</f>
        <v>0</v>
      </c>
      <c r="BC115" s="86">
        <f>'SO 810 - náhradní výsadba...'!F38</f>
        <v>0</v>
      </c>
      <c r="BD115" s="88">
        <f>'SO 810 - náhradní výsadba...'!F39</f>
        <v>0</v>
      </c>
      <c r="BT115" s="25" t="s">
        <v>86</v>
      </c>
      <c r="BV115" s="25" t="s">
        <v>79</v>
      </c>
      <c r="BW115" s="25" t="s">
        <v>156</v>
      </c>
      <c r="BX115" s="25" t="s">
        <v>153</v>
      </c>
      <c r="CL115" s="25" t="s">
        <v>92</v>
      </c>
    </row>
    <row r="116" spans="1:91" s="6" customFormat="1" ht="16.5" customHeight="1">
      <c r="A116" s="83" t="s">
        <v>87</v>
      </c>
      <c r="B116" s="74"/>
      <c r="C116" s="75"/>
      <c r="D116" s="212" t="s">
        <v>157</v>
      </c>
      <c r="E116" s="212"/>
      <c r="F116" s="212"/>
      <c r="G116" s="212"/>
      <c r="H116" s="212"/>
      <c r="I116" s="76"/>
      <c r="J116" s="212" t="s">
        <v>158</v>
      </c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8">
        <f>'90 - OSTATNÍ NÁKLADY'!J30</f>
        <v>0</v>
      </c>
      <c r="AH116" s="217"/>
      <c r="AI116" s="217"/>
      <c r="AJ116" s="217"/>
      <c r="AK116" s="217"/>
      <c r="AL116" s="217"/>
      <c r="AM116" s="217"/>
      <c r="AN116" s="218">
        <f t="shared" si="0"/>
        <v>0</v>
      </c>
      <c r="AO116" s="217"/>
      <c r="AP116" s="217"/>
      <c r="AQ116" s="77" t="s">
        <v>159</v>
      </c>
      <c r="AR116" s="74"/>
      <c r="AS116" s="89">
        <v>0</v>
      </c>
      <c r="AT116" s="90">
        <f t="shared" si="1"/>
        <v>0</v>
      </c>
      <c r="AU116" s="91">
        <f>'90 - OSTATNÍ NÁKLADY'!P117</f>
        <v>0</v>
      </c>
      <c r="AV116" s="90">
        <f>'90 - OSTATNÍ NÁKLADY'!J33</f>
        <v>0</v>
      </c>
      <c r="AW116" s="90">
        <f>'90 - OSTATNÍ NÁKLADY'!J34</f>
        <v>0</v>
      </c>
      <c r="AX116" s="90">
        <f>'90 - OSTATNÍ NÁKLADY'!J35</f>
        <v>0</v>
      </c>
      <c r="AY116" s="90">
        <f>'90 - OSTATNÍ NÁKLADY'!J36</f>
        <v>0</v>
      </c>
      <c r="AZ116" s="90">
        <f>'90 - OSTATNÍ NÁKLADY'!F33</f>
        <v>0</v>
      </c>
      <c r="BA116" s="90">
        <f>'90 - OSTATNÍ NÁKLADY'!F34</f>
        <v>0</v>
      </c>
      <c r="BB116" s="90">
        <f>'90 - OSTATNÍ NÁKLADY'!F35</f>
        <v>0</v>
      </c>
      <c r="BC116" s="90">
        <f>'90 - OSTATNÍ NÁKLADY'!F36</f>
        <v>0</v>
      </c>
      <c r="BD116" s="92">
        <f>'90 - OSTATNÍ NÁKLADY'!F37</f>
        <v>0</v>
      </c>
      <c r="BT116" s="82" t="s">
        <v>84</v>
      </c>
      <c r="BV116" s="82" t="s">
        <v>79</v>
      </c>
      <c r="BW116" s="82" t="s">
        <v>160</v>
      </c>
      <c r="BX116" s="82" t="s">
        <v>5</v>
      </c>
      <c r="CL116" s="82" t="s">
        <v>1</v>
      </c>
      <c r="CM116" s="82" t="s">
        <v>86</v>
      </c>
    </row>
    <row r="117" spans="1:91" s="1" customFormat="1" ht="30" customHeight="1">
      <c r="B117" s="32"/>
      <c r="AR117" s="32"/>
    </row>
    <row r="118" spans="1:91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32"/>
    </row>
  </sheetData>
  <sheetProtection algorithmName="SHA-512" hashValue="wPN37KPrTCRV82gZbY7aSGssGA5YPH3Lt7PsFR3qMbJ2uCDwS/7x5GuG1wFK+gv649vbks3C/lOCepJMZyzbkQ==" saltValue="A3aW9az2FyK1ieCAdHeuudYMSdm68WVVbZpnsfAt9DAJTM8kYFsRtR16zygvgyM9JUa7ENLf5kngAlVmV67tJQ==" spinCount="100000" sheet="1" objects="1" scenarios="1" formatColumns="0" formatRows="0"/>
  <mergeCells count="126">
    <mergeCell ref="D116:H116"/>
    <mergeCell ref="J116:AF116"/>
    <mergeCell ref="D111:H111"/>
    <mergeCell ref="J111:AF111"/>
    <mergeCell ref="K112:AF112"/>
    <mergeCell ref="E112:I112"/>
    <mergeCell ref="E113:I113"/>
    <mergeCell ref="K113:AF113"/>
    <mergeCell ref="J114:AF114"/>
    <mergeCell ref="D114:H114"/>
    <mergeCell ref="K115:AF115"/>
    <mergeCell ref="E115:I115"/>
    <mergeCell ref="AN114:AP114"/>
    <mergeCell ref="AG114:AM114"/>
    <mergeCell ref="AG115:AM115"/>
    <mergeCell ref="AN115:AP115"/>
    <mergeCell ref="AN116:AP116"/>
    <mergeCell ref="AG116:AM116"/>
    <mergeCell ref="L102:AF102"/>
    <mergeCell ref="F102:J102"/>
    <mergeCell ref="L103:AF103"/>
    <mergeCell ref="F103:J103"/>
    <mergeCell ref="K104:AF104"/>
    <mergeCell ref="E104:I104"/>
    <mergeCell ref="K105:AF105"/>
    <mergeCell ref="E105:I105"/>
    <mergeCell ref="K106:AF106"/>
    <mergeCell ref="E106:I106"/>
    <mergeCell ref="K107:AF107"/>
    <mergeCell ref="E107:I107"/>
    <mergeCell ref="K108:AF108"/>
    <mergeCell ref="E108:I108"/>
    <mergeCell ref="K109:AF109"/>
    <mergeCell ref="E109:I109"/>
    <mergeCell ref="E110:I110"/>
    <mergeCell ref="K110:AF110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K35:AO35"/>
    <mergeCell ref="X35:AB35"/>
    <mergeCell ref="AR2:BE2"/>
    <mergeCell ref="AG101:AM101"/>
    <mergeCell ref="AN101:AP101"/>
    <mergeCell ref="AN102:AP102"/>
    <mergeCell ref="AG102:AM102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E101:I101"/>
    <mergeCell ref="K101:AF101"/>
    <mergeCell ref="AG92:AM92"/>
    <mergeCell ref="AN92:AP92"/>
    <mergeCell ref="AG95:AM95"/>
    <mergeCell ref="AN95:AP95"/>
    <mergeCell ref="AG96:AM96"/>
    <mergeCell ref="AN96:AP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K96:AF96"/>
    <mergeCell ref="E96:I96"/>
    <mergeCell ref="J97:AF97"/>
    <mergeCell ref="D97:H97"/>
    <mergeCell ref="K98:AF98"/>
    <mergeCell ref="E98:I98"/>
    <mergeCell ref="K99:AF99"/>
    <mergeCell ref="E99:I99"/>
    <mergeCell ref="D100:H100"/>
    <mergeCell ref="J100:AF100"/>
    <mergeCell ref="L85:AO85"/>
    <mergeCell ref="AM87:AN87"/>
    <mergeCell ref="AS89:AT91"/>
    <mergeCell ref="AM89:AP89"/>
    <mergeCell ref="AM90:AP90"/>
    <mergeCell ref="I92:AF92"/>
    <mergeCell ref="C92:G92"/>
    <mergeCell ref="D95:H95"/>
    <mergeCell ref="J95:AF95"/>
  </mergeCells>
  <hyperlinks>
    <hyperlink ref="A96" location="'SO 001 - kácení dřevin'!C2" display="/" xr:uid="{00000000-0004-0000-0000-000000000000}"/>
    <hyperlink ref="A98" location="'SO 100.1 - komunikace a p...'!C2" display="/" xr:uid="{00000000-0004-0000-0000-000001000000}"/>
    <hyperlink ref="A99" location="'SO 100.2 - chodníky a vje...'!C2" display="/" xr:uid="{00000000-0004-0000-0000-000002000000}"/>
    <hyperlink ref="A102" location="'SO 310.1 - dešťová kanali...'!C2" display="/" xr:uid="{00000000-0004-0000-0000-000003000000}"/>
    <hyperlink ref="A103" location="'SO 310.2 - vsakovací rýhy'!C2" display="/" xr:uid="{00000000-0004-0000-0000-000004000000}"/>
    <hyperlink ref="A104" location="'SO 320 - dešťové kanaliza...'!C2" display="/" xr:uid="{00000000-0004-0000-0000-000005000000}"/>
    <hyperlink ref="A105" location="'SO 330 - splašková kanali...'!C2" display="/" xr:uid="{00000000-0004-0000-0000-000006000000}"/>
    <hyperlink ref="A106" location="'SO 340 - odbočky pro spla...'!C2" display="/" xr:uid="{00000000-0004-0000-0000-000007000000}"/>
    <hyperlink ref="A107" location="'SO 350 - čerpací stanice ...'!C2" display="/" xr:uid="{00000000-0004-0000-0000-000008000000}"/>
    <hyperlink ref="A108" location="'SO 360 - přeložka splaško...'!C2" display="/" xr:uid="{00000000-0004-0000-0000-000009000000}"/>
    <hyperlink ref="A109" location="'SO 370 - přeložka vodovodu'!C2" display="/" xr:uid="{00000000-0004-0000-0000-00000A000000}"/>
    <hyperlink ref="A110" location="'SO 380 - přeložka vodovod...'!C2" display="/" xr:uid="{00000000-0004-0000-0000-00000B000000}"/>
    <hyperlink ref="A112" location="'SO 410 - přípojka NN pro ČS1'!C2" display="/" xr:uid="{00000000-0004-0000-0000-00000C000000}"/>
    <hyperlink ref="A113" location="'SO 420 - přenos dat'!C2" display="/" xr:uid="{00000000-0004-0000-0000-00000D000000}"/>
    <hyperlink ref="A115" location="'SO 810 - náhradní výsadba...'!C2" display="/" xr:uid="{00000000-0004-0000-0000-00000E000000}"/>
    <hyperlink ref="A116" location="'90 - OSTATNÍ NÁKLADY'!C2" display="/" xr:uid="{00000000-0004-0000-0000-00000F000000}"/>
  </hyperlinks>
  <printOptions horizontalCentered="1"/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2:BM1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91</v>
      </c>
      <c r="AZ2" s="93" t="s">
        <v>161</v>
      </c>
      <c r="BA2" s="93" t="s">
        <v>1</v>
      </c>
      <c r="BB2" s="93" t="s">
        <v>1</v>
      </c>
      <c r="BC2" s="93" t="s">
        <v>112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162</v>
      </c>
      <c r="BA3" s="93" t="s">
        <v>1</v>
      </c>
      <c r="BB3" s="93" t="s">
        <v>1</v>
      </c>
      <c r="BC3" s="93" t="s">
        <v>163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165</v>
      </c>
      <c r="BA4" s="93" t="s">
        <v>1</v>
      </c>
      <c r="BB4" s="93" t="s">
        <v>1</v>
      </c>
      <c r="BC4" s="93" t="s">
        <v>166</v>
      </c>
      <c r="BD4" s="93" t="s">
        <v>86</v>
      </c>
    </row>
    <row r="5" spans="2:56" ht="6.95" customHeight="1">
      <c r="B5" s="20"/>
      <c r="L5" s="20"/>
      <c r="AZ5" s="93" t="s">
        <v>167</v>
      </c>
      <c r="BA5" s="93" t="s">
        <v>1</v>
      </c>
      <c r="BB5" s="93" t="s">
        <v>1</v>
      </c>
      <c r="BC5" s="93" t="s">
        <v>168</v>
      </c>
      <c r="BD5" s="93" t="s">
        <v>86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56" ht="12" customHeight="1">
      <c r="B8" s="20"/>
      <c r="D8" s="27" t="s">
        <v>169</v>
      </c>
      <c r="L8" s="20"/>
    </row>
    <row r="9" spans="2:56" s="1" customFormat="1" ht="16.5" customHeight="1">
      <c r="B9" s="32"/>
      <c r="E9" s="243" t="s">
        <v>170</v>
      </c>
      <c r="F9" s="245"/>
      <c r="G9" s="245"/>
      <c r="H9" s="245"/>
      <c r="L9" s="32"/>
    </row>
    <row r="10" spans="2:56" s="1" customFormat="1" ht="12" customHeight="1">
      <c r="B10" s="32"/>
      <c r="D10" s="27" t="s">
        <v>171</v>
      </c>
      <c r="L10" s="32"/>
    </row>
    <row r="11" spans="2:56" s="1" customFormat="1" ht="16.5" customHeight="1">
      <c r="B11" s="32"/>
      <c r="E11" s="200" t="s">
        <v>172</v>
      </c>
      <c r="F11" s="245"/>
      <c r="G11" s="245"/>
      <c r="H11" s="245"/>
      <c r="L11" s="32"/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18</v>
      </c>
      <c r="F13" s="25" t="s">
        <v>92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ROUND((SUM(BE122:BE156)),  2)</f>
        <v>0</v>
      </c>
      <c r="I35" s="97">
        <v>0.21</v>
      </c>
      <c r="J35" s="86">
        <f>ROUND(((SUM(BE122:BE156))*I35),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ROUND((SUM(BF122:BF156)),  2)</f>
        <v>0</v>
      </c>
      <c r="I36" s="97">
        <v>0.12</v>
      </c>
      <c r="J36" s="86">
        <f>ROUND(((SUM(BF122:BF156))*I36),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ROUND((SUM(BG122:BG156)),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ROUND((SUM(BH122:BH156)),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ROUND((SUM(BI122:BI156)),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170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001 - kácení dřevin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J122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180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16.5" customHeight="1">
      <c r="B110" s="32"/>
      <c r="E110" s="243" t="str">
        <f>E7</f>
        <v>BRNO, DOHNALOVA - VÝSTAVBA DEŠŤOVÉ KANALIZACE</v>
      </c>
      <c r="F110" s="244"/>
      <c r="G110" s="244"/>
      <c r="H110" s="244"/>
      <c r="L110" s="32"/>
    </row>
    <row r="111" spans="2:47" ht="12" customHeight="1">
      <c r="B111" s="20"/>
      <c r="C111" s="27" t="s">
        <v>169</v>
      </c>
      <c r="L111" s="20"/>
    </row>
    <row r="112" spans="2:47" s="1" customFormat="1" ht="16.5" customHeight="1">
      <c r="B112" s="32"/>
      <c r="E112" s="243" t="s">
        <v>170</v>
      </c>
      <c r="F112" s="245"/>
      <c r="G112" s="245"/>
      <c r="H112" s="245"/>
      <c r="L112" s="32"/>
    </row>
    <row r="113" spans="2:65" s="1" customFormat="1" ht="12" customHeight="1">
      <c r="B113" s="32"/>
      <c r="C113" s="27" t="s">
        <v>171</v>
      </c>
      <c r="L113" s="32"/>
    </row>
    <row r="114" spans="2:65" s="1" customFormat="1" ht="16.5" customHeight="1">
      <c r="B114" s="32"/>
      <c r="E114" s="200" t="str">
        <f>E11</f>
        <v>SO 001 - kácení dřevin</v>
      </c>
      <c r="F114" s="245"/>
      <c r="G114" s="245"/>
      <c r="H114" s="245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Brno</v>
      </c>
      <c r="I116" s="27" t="s">
        <v>22</v>
      </c>
      <c r="J116" s="52" t="str">
        <f>IF(J14="","",J14)</f>
        <v>27. 2. 2023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>Statutární město Brno</v>
      </c>
      <c r="I118" s="27" t="s">
        <v>30</v>
      </c>
      <c r="J118" s="30" t="str">
        <f>E23</f>
        <v>JV PROJEKT VH s.r.o.</v>
      </c>
      <c r="L118" s="32"/>
    </row>
    <row r="119" spans="2:65" s="1" customFormat="1" ht="15.2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Obrtel M.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181</v>
      </c>
      <c r="D121" s="119" t="s">
        <v>62</v>
      </c>
      <c r="E121" s="119" t="s">
        <v>58</v>
      </c>
      <c r="F121" s="119" t="s">
        <v>59</v>
      </c>
      <c r="G121" s="119" t="s">
        <v>182</v>
      </c>
      <c r="H121" s="119" t="s">
        <v>183</v>
      </c>
      <c r="I121" s="119" t="s">
        <v>184</v>
      </c>
      <c r="J121" s="119" t="s">
        <v>175</v>
      </c>
      <c r="K121" s="120" t="s">
        <v>185</v>
      </c>
      <c r="L121" s="117"/>
      <c r="M121" s="59" t="s">
        <v>1</v>
      </c>
      <c r="N121" s="60" t="s">
        <v>41</v>
      </c>
      <c r="O121" s="60" t="s">
        <v>186</v>
      </c>
      <c r="P121" s="60" t="s">
        <v>187</v>
      </c>
      <c r="Q121" s="60" t="s">
        <v>188</v>
      </c>
      <c r="R121" s="60" t="s">
        <v>189</v>
      </c>
      <c r="S121" s="60" t="s">
        <v>190</v>
      </c>
      <c r="T121" s="61" t="s">
        <v>191</v>
      </c>
    </row>
    <row r="122" spans="2:65" s="1" customFormat="1" ht="22.9" customHeight="1">
      <c r="B122" s="32"/>
      <c r="C122" s="64" t="s">
        <v>192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</v>
      </c>
      <c r="S122" s="53"/>
      <c r="T122" s="123">
        <f>T123</f>
        <v>0</v>
      </c>
      <c r="AT122" s="17" t="s">
        <v>76</v>
      </c>
      <c r="AU122" s="17" t="s">
        <v>177</v>
      </c>
      <c r="BK122" s="124">
        <f>BK123</f>
        <v>0</v>
      </c>
    </row>
    <row r="123" spans="2:65" s="11" customFormat="1" ht="25.9" customHeight="1">
      <c r="B123" s="125"/>
      <c r="D123" s="126" t="s">
        <v>76</v>
      </c>
      <c r="E123" s="127" t="s">
        <v>193</v>
      </c>
      <c r="F123" s="127" t="s">
        <v>194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</v>
      </c>
      <c r="T123" s="132">
        <f>T124</f>
        <v>0</v>
      </c>
      <c r="AR123" s="126" t="s">
        <v>84</v>
      </c>
      <c r="AT123" s="133" t="s">
        <v>76</v>
      </c>
      <c r="AU123" s="133" t="s">
        <v>77</v>
      </c>
      <c r="AY123" s="126" t="s">
        <v>195</v>
      </c>
      <c r="BK123" s="134">
        <f>BK124</f>
        <v>0</v>
      </c>
    </row>
    <row r="124" spans="2:65" s="11" customFormat="1" ht="22.9" customHeight="1">
      <c r="B124" s="125"/>
      <c r="D124" s="126" t="s">
        <v>76</v>
      </c>
      <c r="E124" s="135" t="s">
        <v>84</v>
      </c>
      <c r="F124" s="135" t="s">
        <v>196</v>
      </c>
      <c r="I124" s="128"/>
      <c r="J124" s="136">
        <f>BK124</f>
        <v>0</v>
      </c>
      <c r="L124" s="125"/>
      <c r="M124" s="130"/>
      <c r="P124" s="131">
        <f>SUM(P125:P156)</f>
        <v>0</v>
      </c>
      <c r="R124" s="131">
        <f>SUM(R125:R156)</f>
        <v>0</v>
      </c>
      <c r="T124" s="132">
        <f>SUM(T125:T156)</f>
        <v>0</v>
      </c>
      <c r="AR124" s="126" t="s">
        <v>84</v>
      </c>
      <c r="AT124" s="133" t="s">
        <v>76</v>
      </c>
      <c r="AU124" s="133" t="s">
        <v>84</v>
      </c>
      <c r="AY124" s="126" t="s">
        <v>195</v>
      </c>
      <c r="BK124" s="134">
        <f>SUM(BK125:BK156)</f>
        <v>0</v>
      </c>
    </row>
    <row r="125" spans="2:65" s="1" customFormat="1" ht="37.9" customHeight="1">
      <c r="B125" s="32"/>
      <c r="C125" s="137" t="s">
        <v>84</v>
      </c>
      <c r="D125" s="137" t="s">
        <v>197</v>
      </c>
      <c r="E125" s="138" t="s">
        <v>198</v>
      </c>
      <c r="F125" s="139" t="s">
        <v>199</v>
      </c>
      <c r="G125" s="140" t="s">
        <v>200</v>
      </c>
      <c r="H125" s="141">
        <v>127</v>
      </c>
      <c r="I125" s="142"/>
      <c r="J125" s="143">
        <f>ROUND(I125*H125,2)</f>
        <v>0</v>
      </c>
      <c r="K125" s="139" t="s">
        <v>201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202</v>
      </c>
      <c r="AT125" s="148" t="s">
        <v>197</v>
      </c>
      <c r="AU125" s="148" t="s">
        <v>86</v>
      </c>
      <c r="AY125" s="17" t="s">
        <v>195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84</v>
      </c>
      <c r="BK125" s="149">
        <f>ROUND(I125*H125,2)</f>
        <v>0</v>
      </c>
      <c r="BL125" s="17" t="s">
        <v>202</v>
      </c>
      <c r="BM125" s="148" t="s">
        <v>203</v>
      </c>
    </row>
    <row r="126" spans="2:65" s="12" customFormat="1" ht="11.25">
      <c r="B126" s="150"/>
      <c r="D126" s="151" t="s">
        <v>204</v>
      </c>
      <c r="E126" s="152" t="s">
        <v>1</v>
      </c>
      <c r="F126" s="153" t="s">
        <v>163</v>
      </c>
      <c r="H126" s="154">
        <v>127</v>
      </c>
      <c r="I126" s="155"/>
      <c r="L126" s="150"/>
      <c r="M126" s="156"/>
      <c r="T126" s="157"/>
      <c r="AT126" s="152" t="s">
        <v>204</v>
      </c>
      <c r="AU126" s="152" t="s">
        <v>86</v>
      </c>
      <c r="AV126" s="12" t="s">
        <v>86</v>
      </c>
      <c r="AW126" s="12" t="s">
        <v>32</v>
      </c>
      <c r="AX126" s="12" t="s">
        <v>77</v>
      </c>
      <c r="AY126" s="152" t="s">
        <v>195</v>
      </c>
    </row>
    <row r="127" spans="2:65" s="13" customFormat="1" ht="11.25">
      <c r="B127" s="158"/>
      <c r="D127" s="151" t="s">
        <v>204</v>
      </c>
      <c r="E127" s="159" t="s">
        <v>162</v>
      </c>
      <c r="F127" s="160" t="s">
        <v>205</v>
      </c>
      <c r="H127" s="161">
        <v>127</v>
      </c>
      <c r="I127" s="162"/>
      <c r="L127" s="158"/>
      <c r="M127" s="163"/>
      <c r="T127" s="164"/>
      <c r="AT127" s="159" t="s">
        <v>204</v>
      </c>
      <c r="AU127" s="159" t="s">
        <v>86</v>
      </c>
      <c r="AV127" s="13" t="s">
        <v>202</v>
      </c>
      <c r="AW127" s="13" t="s">
        <v>32</v>
      </c>
      <c r="AX127" s="13" t="s">
        <v>84</v>
      </c>
      <c r="AY127" s="159" t="s">
        <v>195</v>
      </c>
    </row>
    <row r="128" spans="2:65" s="1" customFormat="1" ht="24.2" customHeight="1">
      <c r="B128" s="32"/>
      <c r="C128" s="137" t="s">
        <v>86</v>
      </c>
      <c r="D128" s="137" t="s">
        <v>197</v>
      </c>
      <c r="E128" s="138" t="s">
        <v>206</v>
      </c>
      <c r="F128" s="139" t="s">
        <v>207</v>
      </c>
      <c r="G128" s="140" t="s">
        <v>200</v>
      </c>
      <c r="H128" s="141">
        <v>127</v>
      </c>
      <c r="I128" s="142"/>
      <c r="J128" s="143">
        <f>ROUND(I128*H128,2)</f>
        <v>0</v>
      </c>
      <c r="K128" s="139" t="s">
        <v>208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202</v>
      </c>
      <c r="AT128" s="148" t="s">
        <v>197</v>
      </c>
      <c r="AU128" s="148" t="s">
        <v>86</v>
      </c>
      <c r="AY128" s="17" t="s">
        <v>195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84</v>
      </c>
      <c r="BK128" s="149">
        <f>ROUND(I128*H128,2)</f>
        <v>0</v>
      </c>
      <c r="BL128" s="17" t="s">
        <v>202</v>
      </c>
      <c r="BM128" s="148" t="s">
        <v>209</v>
      </c>
    </row>
    <row r="129" spans="2:65" s="12" customFormat="1" ht="11.25">
      <c r="B129" s="150"/>
      <c r="D129" s="151" t="s">
        <v>204</v>
      </c>
      <c r="E129" s="152" t="s">
        <v>1</v>
      </c>
      <c r="F129" s="153" t="s">
        <v>162</v>
      </c>
      <c r="H129" s="154">
        <v>127</v>
      </c>
      <c r="I129" s="155"/>
      <c r="L129" s="150"/>
      <c r="M129" s="156"/>
      <c r="T129" s="157"/>
      <c r="AT129" s="152" t="s">
        <v>204</v>
      </c>
      <c r="AU129" s="152" t="s">
        <v>86</v>
      </c>
      <c r="AV129" s="12" t="s">
        <v>86</v>
      </c>
      <c r="AW129" s="12" t="s">
        <v>32</v>
      </c>
      <c r="AX129" s="12" t="s">
        <v>84</v>
      </c>
      <c r="AY129" s="152" t="s">
        <v>195</v>
      </c>
    </row>
    <row r="130" spans="2:65" s="1" customFormat="1" ht="24.2" customHeight="1">
      <c r="B130" s="32"/>
      <c r="C130" s="137" t="s">
        <v>112</v>
      </c>
      <c r="D130" s="137" t="s">
        <v>197</v>
      </c>
      <c r="E130" s="138" t="s">
        <v>210</v>
      </c>
      <c r="F130" s="139" t="s">
        <v>211</v>
      </c>
      <c r="G130" s="140" t="s">
        <v>212</v>
      </c>
      <c r="H130" s="141">
        <v>17</v>
      </c>
      <c r="I130" s="142"/>
      <c r="J130" s="143">
        <f>ROUND(I130*H130,2)</f>
        <v>0</v>
      </c>
      <c r="K130" s="139" t="s">
        <v>201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202</v>
      </c>
      <c r="AT130" s="148" t="s">
        <v>197</v>
      </c>
      <c r="AU130" s="148" t="s">
        <v>86</v>
      </c>
      <c r="AY130" s="17" t="s">
        <v>195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202</v>
      </c>
      <c r="BM130" s="148" t="s">
        <v>213</v>
      </c>
    </row>
    <row r="131" spans="2:65" s="12" customFormat="1" ht="11.25">
      <c r="B131" s="150"/>
      <c r="D131" s="151" t="s">
        <v>204</v>
      </c>
      <c r="E131" s="152" t="s">
        <v>1</v>
      </c>
      <c r="F131" s="153" t="s">
        <v>166</v>
      </c>
      <c r="H131" s="154">
        <v>17</v>
      </c>
      <c r="I131" s="155"/>
      <c r="L131" s="150"/>
      <c r="M131" s="156"/>
      <c r="T131" s="157"/>
      <c r="AT131" s="152" t="s">
        <v>204</v>
      </c>
      <c r="AU131" s="152" t="s">
        <v>86</v>
      </c>
      <c r="AV131" s="12" t="s">
        <v>86</v>
      </c>
      <c r="AW131" s="12" t="s">
        <v>32</v>
      </c>
      <c r="AX131" s="12" t="s">
        <v>77</v>
      </c>
      <c r="AY131" s="152" t="s">
        <v>195</v>
      </c>
    </row>
    <row r="132" spans="2:65" s="13" customFormat="1" ht="11.25">
      <c r="B132" s="158"/>
      <c r="D132" s="151" t="s">
        <v>204</v>
      </c>
      <c r="E132" s="159" t="s">
        <v>165</v>
      </c>
      <c r="F132" s="160" t="s">
        <v>205</v>
      </c>
      <c r="H132" s="161">
        <v>17</v>
      </c>
      <c r="I132" s="162"/>
      <c r="L132" s="158"/>
      <c r="M132" s="163"/>
      <c r="T132" s="164"/>
      <c r="AT132" s="159" t="s">
        <v>204</v>
      </c>
      <c r="AU132" s="159" t="s">
        <v>86</v>
      </c>
      <c r="AV132" s="13" t="s">
        <v>202</v>
      </c>
      <c r="AW132" s="13" t="s">
        <v>32</v>
      </c>
      <c r="AX132" s="13" t="s">
        <v>84</v>
      </c>
      <c r="AY132" s="159" t="s">
        <v>195</v>
      </c>
    </row>
    <row r="133" spans="2:65" s="1" customFormat="1" ht="21.75" customHeight="1">
      <c r="B133" s="32"/>
      <c r="C133" s="137" t="s">
        <v>202</v>
      </c>
      <c r="D133" s="137" t="s">
        <v>197</v>
      </c>
      <c r="E133" s="138" t="s">
        <v>214</v>
      </c>
      <c r="F133" s="139" t="s">
        <v>215</v>
      </c>
      <c r="G133" s="140" t="s">
        <v>212</v>
      </c>
      <c r="H133" s="141">
        <v>17</v>
      </c>
      <c r="I133" s="142"/>
      <c r="J133" s="143">
        <f>ROUND(I133*H133,2)</f>
        <v>0</v>
      </c>
      <c r="K133" s="139" t="s">
        <v>201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202</v>
      </c>
      <c r="AT133" s="148" t="s">
        <v>197</v>
      </c>
      <c r="AU133" s="148" t="s">
        <v>86</v>
      </c>
      <c r="AY133" s="17" t="s">
        <v>195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202</v>
      </c>
      <c r="BM133" s="148" t="s">
        <v>216</v>
      </c>
    </row>
    <row r="134" spans="2:65" s="12" customFormat="1" ht="11.25">
      <c r="B134" s="150"/>
      <c r="D134" s="151" t="s">
        <v>204</v>
      </c>
      <c r="E134" s="152" t="s">
        <v>1</v>
      </c>
      <c r="F134" s="153" t="s">
        <v>165</v>
      </c>
      <c r="H134" s="154">
        <v>17</v>
      </c>
      <c r="I134" s="155"/>
      <c r="L134" s="150"/>
      <c r="M134" s="156"/>
      <c r="T134" s="157"/>
      <c r="AT134" s="152" t="s">
        <v>204</v>
      </c>
      <c r="AU134" s="152" t="s">
        <v>86</v>
      </c>
      <c r="AV134" s="12" t="s">
        <v>86</v>
      </c>
      <c r="AW134" s="12" t="s">
        <v>32</v>
      </c>
      <c r="AX134" s="12" t="s">
        <v>84</v>
      </c>
      <c r="AY134" s="152" t="s">
        <v>195</v>
      </c>
    </row>
    <row r="135" spans="2:65" s="1" customFormat="1" ht="37.9" customHeight="1">
      <c r="B135" s="32"/>
      <c r="C135" s="137" t="s">
        <v>217</v>
      </c>
      <c r="D135" s="137" t="s">
        <v>197</v>
      </c>
      <c r="E135" s="138" t="s">
        <v>218</v>
      </c>
      <c r="F135" s="139" t="s">
        <v>219</v>
      </c>
      <c r="G135" s="140" t="s">
        <v>212</v>
      </c>
      <c r="H135" s="141">
        <v>17</v>
      </c>
      <c r="I135" s="142"/>
      <c r="J135" s="143">
        <f>ROUND(I135*H135,2)</f>
        <v>0</v>
      </c>
      <c r="K135" s="139" t="s">
        <v>208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202</v>
      </c>
      <c r="AT135" s="148" t="s">
        <v>197</v>
      </c>
      <c r="AU135" s="148" t="s">
        <v>86</v>
      </c>
      <c r="AY135" s="17" t="s">
        <v>195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202</v>
      </c>
      <c r="BM135" s="148" t="s">
        <v>220</v>
      </c>
    </row>
    <row r="136" spans="2:65" s="12" customFormat="1" ht="11.25">
      <c r="B136" s="150"/>
      <c r="D136" s="151" t="s">
        <v>204</v>
      </c>
      <c r="E136" s="152" t="s">
        <v>1</v>
      </c>
      <c r="F136" s="153" t="s">
        <v>165</v>
      </c>
      <c r="H136" s="154">
        <v>17</v>
      </c>
      <c r="I136" s="155"/>
      <c r="L136" s="150"/>
      <c r="M136" s="156"/>
      <c r="T136" s="157"/>
      <c r="AT136" s="152" t="s">
        <v>204</v>
      </c>
      <c r="AU136" s="152" t="s">
        <v>86</v>
      </c>
      <c r="AV136" s="12" t="s">
        <v>86</v>
      </c>
      <c r="AW136" s="12" t="s">
        <v>32</v>
      </c>
      <c r="AX136" s="12" t="s">
        <v>84</v>
      </c>
      <c r="AY136" s="152" t="s">
        <v>195</v>
      </c>
    </row>
    <row r="137" spans="2:65" s="1" customFormat="1" ht="24.2" customHeight="1">
      <c r="B137" s="32"/>
      <c r="C137" s="137" t="s">
        <v>221</v>
      </c>
      <c r="D137" s="137" t="s">
        <v>197</v>
      </c>
      <c r="E137" s="138" t="s">
        <v>222</v>
      </c>
      <c r="F137" s="139" t="s">
        <v>223</v>
      </c>
      <c r="G137" s="140" t="s">
        <v>212</v>
      </c>
      <c r="H137" s="141">
        <v>17</v>
      </c>
      <c r="I137" s="142"/>
      <c r="J137" s="143">
        <f>ROUND(I137*H137,2)</f>
        <v>0</v>
      </c>
      <c r="K137" s="139" t="s">
        <v>208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202</v>
      </c>
      <c r="AT137" s="148" t="s">
        <v>197</v>
      </c>
      <c r="AU137" s="148" t="s">
        <v>86</v>
      </c>
      <c r="AY137" s="17" t="s">
        <v>195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202</v>
      </c>
      <c r="BM137" s="148" t="s">
        <v>224</v>
      </c>
    </row>
    <row r="138" spans="2:65" s="12" customFormat="1" ht="11.25">
      <c r="B138" s="150"/>
      <c r="D138" s="151" t="s">
        <v>204</v>
      </c>
      <c r="E138" s="152" t="s">
        <v>1</v>
      </c>
      <c r="F138" s="153" t="s">
        <v>165</v>
      </c>
      <c r="H138" s="154">
        <v>17</v>
      </c>
      <c r="I138" s="155"/>
      <c r="L138" s="150"/>
      <c r="M138" s="156"/>
      <c r="T138" s="157"/>
      <c r="AT138" s="152" t="s">
        <v>204</v>
      </c>
      <c r="AU138" s="152" t="s">
        <v>86</v>
      </c>
      <c r="AV138" s="12" t="s">
        <v>86</v>
      </c>
      <c r="AW138" s="12" t="s">
        <v>32</v>
      </c>
      <c r="AX138" s="12" t="s">
        <v>84</v>
      </c>
      <c r="AY138" s="152" t="s">
        <v>195</v>
      </c>
    </row>
    <row r="139" spans="2:65" s="1" customFormat="1" ht="24.2" customHeight="1">
      <c r="B139" s="32"/>
      <c r="C139" s="137" t="s">
        <v>225</v>
      </c>
      <c r="D139" s="137" t="s">
        <v>197</v>
      </c>
      <c r="E139" s="138" t="s">
        <v>226</v>
      </c>
      <c r="F139" s="139" t="s">
        <v>227</v>
      </c>
      <c r="G139" s="140" t="s">
        <v>212</v>
      </c>
      <c r="H139" s="141">
        <v>20</v>
      </c>
      <c r="I139" s="142"/>
      <c r="J139" s="143">
        <f>ROUND(I139*H139,2)</f>
        <v>0</v>
      </c>
      <c r="K139" s="139" t="s">
        <v>201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202</v>
      </c>
      <c r="AT139" s="148" t="s">
        <v>197</v>
      </c>
      <c r="AU139" s="148" t="s">
        <v>86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228</v>
      </c>
    </row>
    <row r="140" spans="2:65" s="12" customFormat="1" ht="11.25">
      <c r="B140" s="150"/>
      <c r="D140" s="151" t="s">
        <v>204</v>
      </c>
      <c r="E140" s="152" t="s">
        <v>1</v>
      </c>
      <c r="F140" s="153" t="s">
        <v>229</v>
      </c>
      <c r="H140" s="154">
        <v>20</v>
      </c>
      <c r="I140" s="155"/>
      <c r="L140" s="150"/>
      <c r="M140" s="156"/>
      <c r="T140" s="157"/>
      <c r="AT140" s="152" t="s">
        <v>204</v>
      </c>
      <c r="AU140" s="152" t="s">
        <v>86</v>
      </c>
      <c r="AV140" s="12" t="s">
        <v>86</v>
      </c>
      <c r="AW140" s="12" t="s">
        <v>32</v>
      </c>
      <c r="AX140" s="12" t="s">
        <v>77</v>
      </c>
      <c r="AY140" s="152" t="s">
        <v>195</v>
      </c>
    </row>
    <row r="141" spans="2:65" s="13" customFormat="1" ht="11.25">
      <c r="B141" s="158"/>
      <c r="D141" s="151" t="s">
        <v>204</v>
      </c>
      <c r="E141" s="159" t="s">
        <v>167</v>
      </c>
      <c r="F141" s="160" t="s">
        <v>205</v>
      </c>
      <c r="H141" s="161">
        <v>20</v>
      </c>
      <c r="I141" s="162"/>
      <c r="L141" s="158"/>
      <c r="M141" s="163"/>
      <c r="T141" s="164"/>
      <c r="AT141" s="159" t="s">
        <v>204</v>
      </c>
      <c r="AU141" s="159" t="s">
        <v>86</v>
      </c>
      <c r="AV141" s="13" t="s">
        <v>202</v>
      </c>
      <c r="AW141" s="13" t="s">
        <v>32</v>
      </c>
      <c r="AX141" s="13" t="s">
        <v>84</v>
      </c>
      <c r="AY141" s="159" t="s">
        <v>195</v>
      </c>
    </row>
    <row r="142" spans="2:65" s="1" customFormat="1" ht="21.75" customHeight="1">
      <c r="B142" s="32"/>
      <c r="C142" s="137" t="s">
        <v>230</v>
      </c>
      <c r="D142" s="137" t="s">
        <v>197</v>
      </c>
      <c r="E142" s="138" t="s">
        <v>231</v>
      </c>
      <c r="F142" s="139" t="s">
        <v>232</v>
      </c>
      <c r="G142" s="140" t="s">
        <v>212</v>
      </c>
      <c r="H142" s="141">
        <v>20</v>
      </c>
      <c r="I142" s="142"/>
      <c r="J142" s="143">
        <f>ROUND(I142*H142,2)</f>
        <v>0</v>
      </c>
      <c r="K142" s="139" t="s">
        <v>201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202</v>
      </c>
      <c r="AT142" s="148" t="s">
        <v>197</v>
      </c>
      <c r="AU142" s="148" t="s">
        <v>86</v>
      </c>
      <c r="AY142" s="17" t="s">
        <v>195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202</v>
      </c>
      <c r="BM142" s="148" t="s">
        <v>233</v>
      </c>
    </row>
    <row r="143" spans="2:65" s="12" customFormat="1" ht="11.25">
      <c r="B143" s="150"/>
      <c r="D143" s="151" t="s">
        <v>204</v>
      </c>
      <c r="E143" s="152" t="s">
        <v>1</v>
      </c>
      <c r="F143" s="153" t="s">
        <v>167</v>
      </c>
      <c r="H143" s="154">
        <v>20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32</v>
      </c>
      <c r="AX143" s="12" t="s">
        <v>84</v>
      </c>
      <c r="AY143" s="152" t="s">
        <v>195</v>
      </c>
    </row>
    <row r="144" spans="2:65" s="1" customFormat="1" ht="37.9" customHeight="1">
      <c r="B144" s="32"/>
      <c r="C144" s="137" t="s">
        <v>234</v>
      </c>
      <c r="D144" s="137" t="s">
        <v>197</v>
      </c>
      <c r="E144" s="138" t="s">
        <v>235</v>
      </c>
      <c r="F144" s="139" t="s">
        <v>236</v>
      </c>
      <c r="G144" s="140" t="s">
        <v>212</v>
      </c>
      <c r="H144" s="141">
        <v>20</v>
      </c>
      <c r="I144" s="142"/>
      <c r="J144" s="143">
        <f>ROUND(I144*H144,2)</f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202</v>
      </c>
      <c r="AT144" s="148" t="s">
        <v>197</v>
      </c>
      <c r="AU144" s="148" t="s">
        <v>86</v>
      </c>
      <c r="AY144" s="17" t="s">
        <v>195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202</v>
      </c>
      <c r="BM144" s="148" t="s">
        <v>237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167</v>
      </c>
      <c r="H145" s="154">
        <v>20</v>
      </c>
      <c r="I145" s="155"/>
      <c r="L145" s="150"/>
      <c r="M145" s="156"/>
      <c r="T145" s="157"/>
      <c r="AT145" s="152" t="s">
        <v>204</v>
      </c>
      <c r="AU145" s="152" t="s">
        <v>86</v>
      </c>
      <c r="AV145" s="12" t="s">
        <v>86</v>
      </c>
      <c r="AW145" s="12" t="s">
        <v>32</v>
      </c>
      <c r="AX145" s="12" t="s">
        <v>84</v>
      </c>
      <c r="AY145" s="152" t="s">
        <v>195</v>
      </c>
    </row>
    <row r="146" spans="2:65" s="1" customFormat="1" ht="24.2" customHeight="1">
      <c r="B146" s="32"/>
      <c r="C146" s="137" t="s">
        <v>238</v>
      </c>
      <c r="D146" s="137" t="s">
        <v>197</v>
      </c>
      <c r="E146" s="138" t="s">
        <v>239</v>
      </c>
      <c r="F146" s="139" t="s">
        <v>240</v>
      </c>
      <c r="G146" s="140" t="s">
        <v>212</v>
      </c>
      <c r="H146" s="141">
        <v>20</v>
      </c>
      <c r="I146" s="142"/>
      <c r="J146" s="143">
        <f>ROUND(I146*H146,2)</f>
        <v>0</v>
      </c>
      <c r="K146" s="139" t="s">
        <v>208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202</v>
      </c>
      <c r="AT146" s="148" t="s">
        <v>197</v>
      </c>
      <c r="AU146" s="148" t="s">
        <v>86</v>
      </c>
      <c r="AY146" s="17" t="s">
        <v>195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202</v>
      </c>
      <c r="BM146" s="148" t="s">
        <v>241</v>
      </c>
    </row>
    <row r="147" spans="2:65" s="12" customFormat="1" ht="11.25">
      <c r="B147" s="150"/>
      <c r="D147" s="151" t="s">
        <v>204</v>
      </c>
      <c r="E147" s="152" t="s">
        <v>1</v>
      </c>
      <c r="F147" s="153" t="s">
        <v>167</v>
      </c>
      <c r="H147" s="154">
        <v>20</v>
      </c>
      <c r="I147" s="155"/>
      <c r="L147" s="150"/>
      <c r="M147" s="156"/>
      <c r="T147" s="157"/>
      <c r="AT147" s="152" t="s">
        <v>204</v>
      </c>
      <c r="AU147" s="152" t="s">
        <v>86</v>
      </c>
      <c r="AV147" s="12" t="s">
        <v>86</v>
      </c>
      <c r="AW147" s="12" t="s">
        <v>32</v>
      </c>
      <c r="AX147" s="12" t="s">
        <v>84</v>
      </c>
      <c r="AY147" s="152" t="s">
        <v>195</v>
      </c>
    </row>
    <row r="148" spans="2:65" s="1" customFormat="1" ht="24.2" customHeight="1">
      <c r="B148" s="32"/>
      <c r="C148" s="137" t="s">
        <v>242</v>
      </c>
      <c r="D148" s="137" t="s">
        <v>197</v>
      </c>
      <c r="E148" s="138" t="s">
        <v>243</v>
      </c>
      <c r="F148" s="139" t="s">
        <v>244</v>
      </c>
      <c r="G148" s="140" t="s">
        <v>212</v>
      </c>
      <c r="H148" s="141">
        <v>3</v>
      </c>
      <c r="I148" s="142"/>
      <c r="J148" s="143">
        <f>ROUND(I148*H148,2)</f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202</v>
      </c>
      <c r="AT148" s="148" t="s">
        <v>197</v>
      </c>
      <c r="AU148" s="148" t="s">
        <v>86</v>
      </c>
      <c r="AY148" s="17" t="s">
        <v>195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202</v>
      </c>
      <c r="BM148" s="148" t="s">
        <v>245</v>
      </c>
    </row>
    <row r="149" spans="2:65" s="12" customFormat="1" ht="11.25">
      <c r="B149" s="150"/>
      <c r="D149" s="151" t="s">
        <v>204</v>
      </c>
      <c r="E149" s="152" t="s">
        <v>1</v>
      </c>
      <c r="F149" s="153" t="s">
        <v>112</v>
      </c>
      <c r="H149" s="154">
        <v>3</v>
      </c>
      <c r="I149" s="155"/>
      <c r="L149" s="150"/>
      <c r="M149" s="156"/>
      <c r="T149" s="157"/>
      <c r="AT149" s="152" t="s">
        <v>204</v>
      </c>
      <c r="AU149" s="152" t="s">
        <v>86</v>
      </c>
      <c r="AV149" s="12" t="s">
        <v>86</v>
      </c>
      <c r="AW149" s="12" t="s">
        <v>32</v>
      </c>
      <c r="AX149" s="12" t="s">
        <v>77</v>
      </c>
      <c r="AY149" s="152" t="s">
        <v>195</v>
      </c>
    </row>
    <row r="150" spans="2:65" s="13" customFormat="1" ht="11.25">
      <c r="B150" s="158"/>
      <c r="D150" s="151" t="s">
        <v>204</v>
      </c>
      <c r="E150" s="159" t="s">
        <v>161</v>
      </c>
      <c r="F150" s="160" t="s">
        <v>205</v>
      </c>
      <c r="H150" s="161">
        <v>3</v>
      </c>
      <c r="I150" s="162"/>
      <c r="L150" s="158"/>
      <c r="M150" s="163"/>
      <c r="T150" s="164"/>
      <c r="AT150" s="159" t="s">
        <v>204</v>
      </c>
      <c r="AU150" s="159" t="s">
        <v>86</v>
      </c>
      <c r="AV150" s="13" t="s">
        <v>202</v>
      </c>
      <c r="AW150" s="13" t="s">
        <v>32</v>
      </c>
      <c r="AX150" s="13" t="s">
        <v>84</v>
      </c>
      <c r="AY150" s="159" t="s">
        <v>195</v>
      </c>
    </row>
    <row r="151" spans="2:65" s="1" customFormat="1" ht="21.75" customHeight="1">
      <c r="B151" s="32"/>
      <c r="C151" s="137" t="s">
        <v>8</v>
      </c>
      <c r="D151" s="137" t="s">
        <v>197</v>
      </c>
      <c r="E151" s="138" t="s">
        <v>214</v>
      </c>
      <c r="F151" s="139" t="s">
        <v>215</v>
      </c>
      <c r="G151" s="140" t="s">
        <v>212</v>
      </c>
      <c r="H151" s="141">
        <v>3</v>
      </c>
      <c r="I151" s="142"/>
      <c r="J151" s="143">
        <f>ROUND(I151*H151,2)</f>
        <v>0</v>
      </c>
      <c r="K151" s="139" t="s">
        <v>201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202</v>
      </c>
      <c r="AT151" s="148" t="s">
        <v>197</v>
      </c>
      <c r="AU151" s="148" t="s">
        <v>86</v>
      </c>
      <c r="AY151" s="17" t="s">
        <v>195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202</v>
      </c>
      <c r="BM151" s="148" t="s">
        <v>246</v>
      </c>
    </row>
    <row r="152" spans="2:65" s="12" customFormat="1" ht="11.25">
      <c r="B152" s="150"/>
      <c r="D152" s="151" t="s">
        <v>204</v>
      </c>
      <c r="E152" s="152" t="s">
        <v>1</v>
      </c>
      <c r="F152" s="153" t="s">
        <v>161</v>
      </c>
      <c r="H152" s="154">
        <v>3</v>
      </c>
      <c r="I152" s="155"/>
      <c r="L152" s="150"/>
      <c r="M152" s="156"/>
      <c r="T152" s="157"/>
      <c r="AT152" s="152" t="s">
        <v>204</v>
      </c>
      <c r="AU152" s="152" t="s">
        <v>86</v>
      </c>
      <c r="AV152" s="12" t="s">
        <v>86</v>
      </c>
      <c r="AW152" s="12" t="s">
        <v>32</v>
      </c>
      <c r="AX152" s="12" t="s">
        <v>84</v>
      </c>
      <c r="AY152" s="152" t="s">
        <v>195</v>
      </c>
    </row>
    <row r="153" spans="2:65" s="1" customFormat="1" ht="44.25" customHeight="1">
      <c r="B153" s="32"/>
      <c r="C153" s="137" t="s">
        <v>247</v>
      </c>
      <c r="D153" s="137" t="s">
        <v>197</v>
      </c>
      <c r="E153" s="138" t="s">
        <v>248</v>
      </c>
      <c r="F153" s="139" t="s">
        <v>249</v>
      </c>
      <c r="G153" s="140" t="s">
        <v>212</v>
      </c>
      <c r="H153" s="141">
        <v>3</v>
      </c>
      <c r="I153" s="142"/>
      <c r="J153" s="143">
        <f>ROUND(I153*H153,2)</f>
        <v>0</v>
      </c>
      <c r="K153" s="139" t="s">
        <v>208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202</v>
      </c>
      <c r="AT153" s="148" t="s">
        <v>197</v>
      </c>
      <c r="AU153" s="148" t="s">
        <v>86</v>
      </c>
      <c r="AY153" s="17" t="s">
        <v>195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202</v>
      </c>
      <c r="BM153" s="148" t="s">
        <v>250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161</v>
      </c>
      <c r="H154" s="154">
        <v>3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32</v>
      </c>
      <c r="AX154" s="12" t="s">
        <v>84</v>
      </c>
      <c r="AY154" s="152" t="s">
        <v>195</v>
      </c>
    </row>
    <row r="155" spans="2:65" s="1" customFormat="1" ht="24.2" customHeight="1">
      <c r="B155" s="32"/>
      <c r="C155" s="137" t="s">
        <v>251</v>
      </c>
      <c r="D155" s="137" t="s">
        <v>197</v>
      </c>
      <c r="E155" s="138" t="s">
        <v>222</v>
      </c>
      <c r="F155" s="139" t="s">
        <v>223</v>
      </c>
      <c r="G155" s="140" t="s">
        <v>212</v>
      </c>
      <c r="H155" s="141">
        <v>3</v>
      </c>
      <c r="I155" s="142"/>
      <c r="J155" s="143">
        <f>ROUND(I155*H155,2)</f>
        <v>0</v>
      </c>
      <c r="K155" s="139" t="s">
        <v>208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202</v>
      </c>
      <c r="AT155" s="148" t="s">
        <v>197</v>
      </c>
      <c r="AU155" s="148" t="s">
        <v>86</v>
      </c>
      <c r="AY155" s="17" t="s">
        <v>195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202</v>
      </c>
      <c r="BM155" s="148" t="s">
        <v>252</v>
      </c>
    </row>
    <row r="156" spans="2:65" s="12" customFormat="1" ht="11.25">
      <c r="B156" s="150"/>
      <c r="D156" s="151" t="s">
        <v>204</v>
      </c>
      <c r="E156" s="152" t="s">
        <v>1</v>
      </c>
      <c r="F156" s="153" t="s">
        <v>161</v>
      </c>
      <c r="H156" s="154">
        <v>3</v>
      </c>
      <c r="I156" s="155"/>
      <c r="L156" s="150"/>
      <c r="M156" s="165"/>
      <c r="N156" s="166"/>
      <c r="O156" s="166"/>
      <c r="P156" s="166"/>
      <c r="Q156" s="166"/>
      <c r="R156" s="166"/>
      <c r="S156" s="166"/>
      <c r="T156" s="167"/>
      <c r="AT156" s="152" t="s">
        <v>204</v>
      </c>
      <c r="AU156" s="152" t="s">
        <v>86</v>
      </c>
      <c r="AV156" s="12" t="s">
        <v>86</v>
      </c>
      <c r="AW156" s="12" t="s">
        <v>32</v>
      </c>
      <c r="AX156" s="12" t="s">
        <v>84</v>
      </c>
      <c r="AY156" s="152" t="s">
        <v>195</v>
      </c>
    </row>
    <row r="157" spans="2:65" s="1" customFormat="1" ht="6.95" customHeight="1"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32"/>
    </row>
  </sheetData>
  <sheetProtection algorithmName="SHA-512" hashValue="wNEWqTZ7ZxV8S0B+S+TcyZb61jgjfLIvAPehFFRTvTdm518enDD3gyUuheaXlTh4yYpkmWC3b59t2oF2MwWDqw==" saltValue="poly/9hZWemgiryJo/FrnpTBXYddr4k415P8G9DC6u4ilk9LHCXxtHGUUL/dhtM7/iLqY6Rf7KY3HPxr0xzMwg==" spinCount="100000" sheet="1" objects="1" scenarios="1" formatColumns="0" formatRows="0" autoFilter="0"/>
  <autoFilter ref="C121:K156" xr:uid="{00000000-0009-0000-0000-00000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B2:BM4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164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46" ht="12" customHeight="1">
      <c r="B8" s="20"/>
      <c r="D8" s="27" t="s">
        <v>169</v>
      </c>
      <c r="L8" s="20"/>
    </row>
    <row r="9" spans="2:46" s="1" customFormat="1" ht="16.5" customHeight="1">
      <c r="B9" s="32"/>
      <c r="E9" s="243" t="s">
        <v>253</v>
      </c>
      <c r="F9" s="245"/>
      <c r="G9" s="245"/>
      <c r="H9" s="245"/>
      <c r="L9" s="32"/>
    </row>
    <row r="10" spans="2:46" s="1" customFormat="1" ht="12" customHeight="1">
      <c r="B10" s="32"/>
      <c r="D10" s="27" t="s">
        <v>171</v>
      </c>
      <c r="L10" s="32"/>
    </row>
    <row r="11" spans="2:46" s="1" customFormat="1" ht="16.5" customHeight="1">
      <c r="B11" s="32"/>
      <c r="E11" s="200" t="s">
        <v>254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99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ROUND(J137,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ROUND((SUM(BE137:BE476)),  2)</f>
        <v>0</v>
      </c>
      <c r="I35" s="97">
        <v>0.21</v>
      </c>
      <c r="J35" s="86">
        <f>ROUND(((SUM(BE137:BE476))*I35),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ROUND((SUM(BF137:BF476)),  2)</f>
        <v>0</v>
      </c>
      <c r="I36" s="97">
        <v>0.12</v>
      </c>
      <c r="J36" s="86">
        <f>ROUND(((SUM(BF137:BF476))*I36),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ROUND((SUM(BG137:BG476)),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ROUND((SUM(BH137:BH476)),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ROUND((SUM(BI137:BI476)),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253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100.1 - komunikace a parkoviště včetně odvodnění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J137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255</v>
      </c>
      <c r="E99" s="111"/>
      <c r="F99" s="111"/>
      <c r="G99" s="111"/>
      <c r="H99" s="111"/>
      <c r="I99" s="111"/>
      <c r="J99" s="112">
        <f>J138</f>
        <v>0</v>
      </c>
      <c r="L99" s="109"/>
    </row>
    <row r="100" spans="2:47" s="8" customFormat="1" ht="24.95" customHeight="1">
      <c r="B100" s="109"/>
      <c r="D100" s="110" t="s">
        <v>256</v>
      </c>
      <c r="E100" s="111"/>
      <c r="F100" s="111"/>
      <c r="G100" s="111"/>
      <c r="H100" s="111"/>
      <c r="I100" s="111"/>
      <c r="J100" s="112">
        <f>J190</f>
        <v>0</v>
      </c>
      <c r="L100" s="109"/>
    </row>
    <row r="101" spans="2:47" s="8" customFormat="1" ht="24.95" customHeight="1">
      <c r="B101" s="109"/>
      <c r="D101" s="110" t="s">
        <v>257</v>
      </c>
      <c r="E101" s="111"/>
      <c r="F101" s="111"/>
      <c r="G101" s="111"/>
      <c r="H101" s="111"/>
      <c r="I101" s="111"/>
      <c r="J101" s="112">
        <f>J204</f>
        <v>0</v>
      </c>
      <c r="L101" s="109"/>
    </row>
    <row r="102" spans="2:47" s="8" customFormat="1" ht="24.95" customHeight="1">
      <c r="B102" s="109"/>
      <c r="D102" s="110" t="s">
        <v>258</v>
      </c>
      <c r="E102" s="111"/>
      <c r="F102" s="111"/>
      <c r="G102" s="111"/>
      <c r="H102" s="111"/>
      <c r="I102" s="111"/>
      <c r="J102" s="112">
        <f>J223</f>
        <v>0</v>
      </c>
      <c r="L102" s="109"/>
    </row>
    <row r="103" spans="2:47" s="8" customFormat="1" ht="24.95" customHeight="1">
      <c r="B103" s="109"/>
      <c r="D103" s="110" t="s">
        <v>259</v>
      </c>
      <c r="E103" s="111"/>
      <c r="F103" s="111"/>
      <c r="G103" s="111"/>
      <c r="H103" s="111"/>
      <c r="I103" s="111"/>
      <c r="J103" s="112">
        <f>J232</f>
        <v>0</v>
      </c>
      <c r="L103" s="109"/>
    </row>
    <row r="104" spans="2:47" s="8" customFormat="1" ht="24.95" customHeight="1">
      <c r="B104" s="109"/>
      <c r="D104" s="110" t="s">
        <v>260</v>
      </c>
      <c r="E104" s="111"/>
      <c r="F104" s="111"/>
      <c r="G104" s="111"/>
      <c r="H104" s="111"/>
      <c r="I104" s="111"/>
      <c r="J104" s="112">
        <f>J243</f>
        <v>0</v>
      </c>
      <c r="L104" s="109"/>
    </row>
    <row r="105" spans="2:47" s="8" customFormat="1" ht="24.95" customHeight="1">
      <c r="B105" s="109"/>
      <c r="D105" s="110" t="s">
        <v>261</v>
      </c>
      <c r="E105" s="111"/>
      <c r="F105" s="111"/>
      <c r="G105" s="111"/>
      <c r="H105" s="111"/>
      <c r="I105" s="111"/>
      <c r="J105" s="112">
        <f>J247</f>
        <v>0</v>
      </c>
      <c r="L105" s="109"/>
    </row>
    <row r="106" spans="2:47" s="8" customFormat="1" ht="24.95" customHeight="1">
      <c r="B106" s="109"/>
      <c r="D106" s="110" t="s">
        <v>262</v>
      </c>
      <c r="E106" s="111"/>
      <c r="F106" s="111"/>
      <c r="G106" s="111"/>
      <c r="H106" s="111"/>
      <c r="I106" s="111"/>
      <c r="J106" s="112">
        <f>J251</f>
        <v>0</v>
      </c>
      <c r="L106" s="109"/>
    </row>
    <row r="107" spans="2:47" s="8" customFormat="1" ht="24.95" customHeight="1">
      <c r="B107" s="109"/>
      <c r="D107" s="110" t="s">
        <v>263</v>
      </c>
      <c r="E107" s="111"/>
      <c r="F107" s="111"/>
      <c r="G107" s="111"/>
      <c r="H107" s="111"/>
      <c r="I107" s="111"/>
      <c r="J107" s="112">
        <f>J255</f>
        <v>0</v>
      </c>
      <c r="L107" s="109"/>
    </row>
    <row r="108" spans="2:47" s="8" customFormat="1" ht="24.95" customHeight="1">
      <c r="B108" s="109"/>
      <c r="D108" s="110" t="s">
        <v>264</v>
      </c>
      <c r="E108" s="111"/>
      <c r="F108" s="111"/>
      <c r="G108" s="111"/>
      <c r="H108" s="111"/>
      <c r="I108" s="111"/>
      <c r="J108" s="112">
        <f>J286</f>
        <v>0</v>
      </c>
      <c r="L108" s="109"/>
    </row>
    <row r="109" spans="2:47" s="8" customFormat="1" ht="24.95" customHeight="1">
      <c r="B109" s="109"/>
      <c r="D109" s="110" t="s">
        <v>265</v>
      </c>
      <c r="E109" s="111"/>
      <c r="F109" s="111"/>
      <c r="G109" s="111"/>
      <c r="H109" s="111"/>
      <c r="I109" s="111"/>
      <c r="J109" s="112">
        <f>J294</f>
        <v>0</v>
      </c>
      <c r="L109" s="109"/>
    </row>
    <row r="110" spans="2:47" s="8" customFormat="1" ht="24.95" customHeight="1">
      <c r="B110" s="109"/>
      <c r="D110" s="110" t="s">
        <v>266</v>
      </c>
      <c r="E110" s="111"/>
      <c r="F110" s="111"/>
      <c r="G110" s="111"/>
      <c r="H110" s="111"/>
      <c r="I110" s="111"/>
      <c r="J110" s="112">
        <f>J362</f>
        <v>0</v>
      </c>
      <c r="L110" s="109"/>
    </row>
    <row r="111" spans="2:47" s="8" customFormat="1" ht="24.95" customHeight="1">
      <c r="B111" s="109"/>
      <c r="D111" s="110" t="s">
        <v>267</v>
      </c>
      <c r="E111" s="111"/>
      <c r="F111" s="111"/>
      <c r="G111" s="111"/>
      <c r="H111" s="111"/>
      <c r="I111" s="111"/>
      <c r="J111" s="112">
        <f>J375</f>
        <v>0</v>
      </c>
      <c r="L111" s="109"/>
    </row>
    <row r="112" spans="2:47" s="8" customFormat="1" ht="24.95" customHeight="1">
      <c r="B112" s="109"/>
      <c r="D112" s="110" t="s">
        <v>268</v>
      </c>
      <c r="E112" s="111"/>
      <c r="F112" s="111"/>
      <c r="G112" s="111"/>
      <c r="H112" s="111"/>
      <c r="I112" s="111"/>
      <c r="J112" s="112">
        <f>J394</f>
        <v>0</v>
      </c>
      <c r="L112" s="109"/>
    </row>
    <row r="113" spans="2:12" s="8" customFormat="1" ht="24.95" customHeight="1">
      <c r="B113" s="109"/>
      <c r="D113" s="110" t="s">
        <v>269</v>
      </c>
      <c r="E113" s="111"/>
      <c r="F113" s="111"/>
      <c r="G113" s="111"/>
      <c r="H113" s="111"/>
      <c r="I113" s="111"/>
      <c r="J113" s="112">
        <f>J447</f>
        <v>0</v>
      </c>
      <c r="L113" s="109"/>
    </row>
    <row r="114" spans="2:12" s="8" customFormat="1" ht="24.95" customHeight="1">
      <c r="B114" s="109"/>
      <c r="D114" s="110" t="s">
        <v>270</v>
      </c>
      <c r="E114" s="111"/>
      <c r="F114" s="111"/>
      <c r="G114" s="111"/>
      <c r="H114" s="111"/>
      <c r="I114" s="111"/>
      <c r="J114" s="112">
        <f>J451</f>
        <v>0</v>
      </c>
      <c r="L114" s="109"/>
    </row>
    <row r="115" spans="2:12" s="8" customFormat="1" ht="24.95" customHeight="1">
      <c r="B115" s="109"/>
      <c r="D115" s="110" t="s">
        <v>271</v>
      </c>
      <c r="E115" s="111"/>
      <c r="F115" s="111"/>
      <c r="G115" s="111"/>
      <c r="H115" s="111"/>
      <c r="I115" s="111"/>
      <c r="J115" s="112">
        <f>J458</f>
        <v>0</v>
      </c>
      <c r="L115" s="109"/>
    </row>
    <row r="116" spans="2:12" s="1" customFormat="1" ht="21.75" customHeight="1">
      <c r="B116" s="32"/>
      <c r="L116" s="32"/>
    </row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2"/>
    </row>
    <row r="121" spans="2:12" s="1" customFormat="1" ht="6.95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2"/>
    </row>
    <row r="122" spans="2:12" s="1" customFormat="1" ht="24.95" customHeight="1">
      <c r="B122" s="32"/>
      <c r="C122" s="21" t="s">
        <v>180</v>
      </c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16</v>
      </c>
      <c r="L124" s="32"/>
    </row>
    <row r="125" spans="2:12" s="1" customFormat="1" ht="16.5" customHeight="1">
      <c r="B125" s="32"/>
      <c r="E125" s="243" t="str">
        <f>E7</f>
        <v>BRNO, DOHNALOVA - VÝSTAVBA DEŠŤOVÉ KANALIZACE</v>
      </c>
      <c r="F125" s="244"/>
      <c r="G125" s="244"/>
      <c r="H125" s="244"/>
      <c r="L125" s="32"/>
    </row>
    <row r="126" spans="2:12" ht="12" customHeight="1">
      <c r="B126" s="20"/>
      <c r="C126" s="27" t="s">
        <v>169</v>
      </c>
      <c r="L126" s="20"/>
    </row>
    <row r="127" spans="2:12" s="1" customFormat="1" ht="16.5" customHeight="1">
      <c r="B127" s="32"/>
      <c r="E127" s="243" t="s">
        <v>253</v>
      </c>
      <c r="F127" s="245"/>
      <c r="G127" s="245"/>
      <c r="H127" s="245"/>
      <c r="L127" s="32"/>
    </row>
    <row r="128" spans="2:12" s="1" customFormat="1" ht="12" customHeight="1">
      <c r="B128" s="32"/>
      <c r="C128" s="27" t="s">
        <v>171</v>
      </c>
      <c r="L128" s="32"/>
    </row>
    <row r="129" spans="2:65" s="1" customFormat="1" ht="16.5" customHeight="1">
      <c r="B129" s="32"/>
      <c r="E129" s="200" t="str">
        <f>E11</f>
        <v>SO 100.1 - komunikace a parkoviště včetně odvodnění</v>
      </c>
      <c r="F129" s="245"/>
      <c r="G129" s="245"/>
      <c r="H129" s="245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F14</f>
        <v>Brno</v>
      </c>
      <c r="I131" s="27" t="s">
        <v>22</v>
      </c>
      <c r="J131" s="52" t="str">
        <f>IF(J14="","",J14)</f>
        <v>27. 2. 2023</v>
      </c>
      <c r="L131" s="32"/>
    </row>
    <row r="132" spans="2:65" s="1" customFormat="1" ht="6.95" customHeight="1">
      <c r="B132" s="32"/>
      <c r="L132" s="32"/>
    </row>
    <row r="133" spans="2:65" s="1" customFormat="1" ht="25.7" customHeight="1">
      <c r="B133" s="32"/>
      <c r="C133" s="27" t="s">
        <v>24</v>
      </c>
      <c r="F133" s="25" t="str">
        <f>E17</f>
        <v>Statutární město Brno</v>
      </c>
      <c r="I133" s="27" t="s">
        <v>30</v>
      </c>
      <c r="J133" s="30" t="str">
        <f>E23</f>
        <v>JV PROJEKT VH s.r.o.</v>
      </c>
      <c r="L133" s="32"/>
    </row>
    <row r="134" spans="2:65" s="1" customFormat="1" ht="15.2" customHeight="1">
      <c r="B134" s="32"/>
      <c r="C134" s="27" t="s">
        <v>28</v>
      </c>
      <c r="F134" s="25" t="str">
        <f>IF(E20="","",E20)</f>
        <v>Vyplň údaj</v>
      </c>
      <c r="I134" s="27" t="s">
        <v>33</v>
      </c>
      <c r="J134" s="30" t="str">
        <f>E26</f>
        <v>Obrtel M.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7"/>
      <c r="C136" s="118" t="s">
        <v>181</v>
      </c>
      <c r="D136" s="119" t="s">
        <v>62</v>
      </c>
      <c r="E136" s="119" t="s">
        <v>58</v>
      </c>
      <c r="F136" s="119" t="s">
        <v>59</v>
      </c>
      <c r="G136" s="119" t="s">
        <v>182</v>
      </c>
      <c r="H136" s="119" t="s">
        <v>183</v>
      </c>
      <c r="I136" s="119" t="s">
        <v>184</v>
      </c>
      <c r="J136" s="119" t="s">
        <v>175</v>
      </c>
      <c r="K136" s="120" t="s">
        <v>185</v>
      </c>
      <c r="L136" s="117"/>
      <c r="M136" s="59" t="s">
        <v>1</v>
      </c>
      <c r="N136" s="60" t="s">
        <v>41</v>
      </c>
      <c r="O136" s="60" t="s">
        <v>186</v>
      </c>
      <c r="P136" s="60" t="s">
        <v>187</v>
      </c>
      <c r="Q136" s="60" t="s">
        <v>188</v>
      </c>
      <c r="R136" s="60" t="s">
        <v>189</v>
      </c>
      <c r="S136" s="60" t="s">
        <v>190</v>
      </c>
      <c r="T136" s="61" t="s">
        <v>191</v>
      </c>
    </row>
    <row r="137" spans="2:65" s="1" customFormat="1" ht="22.9" customHeight="1">
      <c r="B137" s="32"/>
      <c r="C137" s="64" t="s">
        <v>192</v>
      </c>
      <c r="J137" s="121">
        <f>BK137</f>
        <v>0</v>
      </c>
      <c r="L137" s="32"/>
      <c r="M137" s="62"/>
      <c r="N137" s="53"/>
      <c r="O137" s="53"/>
      <c r="P137" s="122">
        <f>P138+P190+P204+P223+P232+P243+P247+P251+P255+P286+P294+P362+P375+P394+P447+P451+P458</f>
        <v>0</v>
      </c>
      <c r="Q137" s="53"/>
      <c r="R137" s="122">
        <f>R138+R190+R204+R223+R232+R243+R247+R251+R255+R286+R294+R362+R375+R394+R447+R451+R458</f>
        <v>14424.99538925</v>
      </c>
      <c r="S137" s="53"/>
      <c r="T137" s="123">
        <f>T138+T190+T204+T223+T232+T243+T247+T251+T255+T286+T294+T362+T375+T394+T447+T451+T458</f>
        <v>0</v>
      </c>
      <c r="AT137" s="17" t="s">
        <v>76</v>
      </c>
      <c r="AU137" s="17" t="s">
        <v>177</v>
      </c>
      <c r="BK137" s="124">
        <f>BK138+BK190+BK204+BK223+BK232+BK243+BK247+BK251+BK255+BK286+BK294+BK362+BK375+BK394+BK447+BK451+BK458</f>
        <v>0</v>
      </c>
    </row>
    <row r="138" spans="2:65" s="11" customFormat="1" ht="25.9" customHeight="1">
      <c r="B138" s="125"/>
      <c r="D138" s="126" t="s">
        <v>76</v>
      </c>
      <c r="E138" s="127" t="s">
        <v>242</v>
      </c>
      <c r="F138" s="127" t="s">
        <v>272</v>
      </c>
      <c r="I138" s="128"/>
      <c r="J138" s="129">
        <f>BK138</f>
        <v>0</v>
      </c>
      <c r="L138" s="125"/>
      <c r="M138" s="130"/>
      <c r="P138" s="131">
        <f>SUM(P139:P189)</f>
        <v>0</v>
      </c>
      <c r="R138" s="131">
        <f>SUM(R139:R189)</f>
        <v>3392.6059</v>
      </c>
      <c r="T138" s="132">
        <f>SUM(T139:T189)</f>
        <v>0</v>
      </c>
      <c r="AR138" s="126" t="s">
        <v>84</v>
      </c>
      <c r="AT138" s="133" t="s">
        <v>76</v>
      </c>
      <c r="AU138" s="133" t="s">
        <v>77</v>
      </c>
      <c r="AY138" s="126" t="s">
        <v>195</v>
      </c>
      <c r="BK138" s="134">
        <f>SUM(BK139:BK189)</f>
        <v>0</v>
      </c>
    </row>
    <row r="139" spans="2:65" s="1" customFormat="1" ht="16.5" customHeight="1">
      <c r="B139" s="32"/>
      <c r="C139" s="137" t="s">
        <v>84</v>
      </c>
      <c r="D139" s="137" t="s">
        <v>197</v>
      </c>
      <c r="E139" s="138" t="s">
        <v>273</v>
      </c>
      <c r="F139" s="139" t="s">
        <v>274</v>
      </c>
      <c r="G139" s="140" t="s">
        <v>200</v>
      </c>
      <c r="H139" s="141">
        <v>505.8</v>
      </c>
      <c r="I139" s="142"/>
      <c r="J139" s="143">
        <f>ROUND(I139*H139,2)</f>
        <v>0</v>
      </c>
      <c r="K139" s="139" t="s">
        <v>275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0.13800000000000001</v>
      </c>
      <c r="R139" s="146">
        <f>Q139*H139</f>
        <v>69.80040000000001</v>
      </c>
      <c r="S139" s="146">
        <v>0</v>
      </c>
      <c r="T139" s="147">
        <f>S139*H139</f>
        <v>0</v>
      </c>
      <c r="AR139" s="148" t="s">
        <v>202</v>
      </c>
      <c r="AT139" s="148" t="s">
        <v>197</v>
      </c>
      <c r="AU139" s="148" t="s">
        <v>84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86</v>
      </c>
    </row>
    <row r="140" spans="2:65" s="12" customFormat="1" ht="11.25">
      <c r="B140" s="150"/>
      <c r="D140" s="151" t="s">
        <v>204</v>
      </c>
      <c r="E140" s="152" t="s">
        <v>1</v>
      </c>
      <c r="F140" s="153" t="s">
        <v>276</v>
      </c>
      <c r="H140" s="154">
        <v>509</v>
      </c>
      <c r="I140" s="155"/>
      <c r="L140" s="150"/>
      <c r="M140" s="156"/>
      <c r="T140" s="157"/>
      <c r="AT140" s="152" t="s">
        <v>204</v>
      </c>
      <c r="AU140" s="152" t="s">
        <v>84</v>
      </c>
      <c r="AV140" s="12" t="s">
        <v>86</v>
      </c>
      <c r="AW140" s="12" t="s">
        <v>32</v>
      </c>
      <c r="AX140" s="12" t="s">
        <v>77</v>
      </c>
      <c r="AY140" s="152" t="s">
        <v>195</v>
      </c>
    </row>
    <row r="141" spans="2:65" s="12" customFormat="1" ht="11.25">
      <c r="B141" s="150"/>
      <c r="D141" s="151" t="s">
        <v>204</v>
      </c>
      <c r="E141" s="152" t="s">
        <v>1</v>
      </c>
      <c r="F141" s="153" t="s">
        <v>277</v>
      </c>
      <c r="H141" s="154">
        <v>-3.2</v>
      </c>
      <c r="I141" s="155"/>
      <c r="L141" s="150"/>
      <c r="M141" s="156"/>
      <c r="T141" s="157"/>
      <c r="AT141" s="152" t="s">
        <v>204</v>
      </c>
      <c r="AU141" s="152" t="s">
        <v>84</v>
      </c>
      <c r="AV141" s="12" t="s">
        <v>86</v>
      </c>
      <c r="AW141" s="12" t="s">
        <v>32</v>
      </c>
      <c r="AX141" s="12" t="s">
        <v>77</v>
      </c>
      <c r="AY141" s="152" t="s">
        <v>195</v>
      </c>
    </row>
    <row r="142" spans="2:65" s="13" customFormat="1" ht="11.25">
      <c r="B142" s="158"/>
      <c r="D142" s="151" t="s">
        <v>204</v>
      </c>
      <c r="E142" s="159" t="s">
        <v>1</v>
      </c>
      <c r="F142" s="160" t="s">
        <v>205</v>
      </c>
      <c r="H142" s="161">
        <v>505.8</v>
      </c>
      <c r="I142" s="162"/>
      <c r="L142" s="158"/>
      <c r="M142" s="163"/>
      <c r="T142" s="164"/>
      <c r="AT142" s="159" t="s">
        <v>204</v>
      </c>
      <c r="AU142" s="159" t="s">
        <v>84</v>
      </c>
      <c r="AV142" s="13" t="s">
        <v>202</v>
      </c>
      <c r="AW142" s="13" t="s">
        <v>32</v>
      </c>
      <c r="AX142" s="13" t="s">
        <v>84</v>
      </c>
      <c r="AY142" s="159" t="s">
        <v>195</v>
      </c>
    </row>
    <row r="143" spans="2:65" s="1" customFormat="1" ht="21.75" customHeight="1">
      <c r="B143" s="32"/>
      <c r="C143" s="137" t="s">
        <v>86</v>
      </c>
      <c r="D143" s="137" t="s">
        <v>197</v>
      </c>
      <c r="E143" s="138" t="s">
        <v>278</v>
      </c>
      <c r="F143" s="139" t="s">
        <v>279</v>
      </c>
      <c r="G143" s="140" t="s">
        <v>200</v>
      </c>
      <c r="H143" s="141">
        <v>137.69999999999999</v>
      </c>
      <c r="I143" s="142"/>
      <c r="J143" s="143">
        <f>ROUND(I143*H143,2)</f>
        <v>0</v>
      </c>
      <c r="K143" s="139" t="s">
        <v>275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0.2</v>
      </c>
      <c r="R143" s="146">
        <f>Q143*H143</f>
        <v>27.54</v>
      </c>
      <c r="S143" s="146">
        <v>0</v>
      </c>
      <c r="T143" s="147">
        <f>S143*H143</f>
        <v>0</v>
      </c>
      <c r="AR143" s="148" t="s">
        <v>202</v>
      </c>
      <c r="AT143" s="148" t="s">
        <v>197</v>
      </c>
      <c r="AU143" s="148" t="s">
        <v>84</v>
      </c>
      <c r="AY143" s="17" t="s">
        <v>195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202</v>
      </c>
      <c r="BM143" s="148" t="s">
        <v>202</v>
      </c>
    </row>
    <row r="144" spans="2:65" s="12" customFormat="1" ht="11.25">
      <c r="B144" s="150"/>
      <c r="D144" s="151" t="s">
        <v>204</v>
      </c>
      <c r="E144" s="152" t="s">
        <v>1</v>
      </c>
      <c r="F144" s="153" t="s">
        <v>280</v>
      </c>
      <c r="H144" s="154">
        <v>158</v>
      </c>
      <c r="I144" s="155"/>
      <c r="L144" s="150"/>
      <c r="M144" s="156"/>
      <c r="T144" s="157"/>
      <c r="AT144" s="152" t="s">
        <v>204</v>
      </c>
      <c r="AU144" s="152" t="s">
        <v>84</v>
      </c>
      <c r="AV144" s="12" t="s">
        <v>86</v>
      </c>
      <c r="AW144" s="12" t="s">
        <v>32</v>
      </c>
      <c r="AX144" s="12" t="s">
        <v>77</v>
      </c>
      <c r="AY144" s="152" t="s">
        <v>195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281</v>
      </c>
      <c r="H145" s="154">
        <v>-20.3</v>
      </c>
      <c r="I145" s="155"/>
      <c r="L145" s="150"/>
      <c r="M145" s="156"/>
      <c r="T145" s="157"/>
      <c r="AT145" s="152" t="s">
        <v>204</v>
      </c>
      <c r="AU145" s="152" t="s">
        <v>84</v>
      </c>
      <c r="AV145" s="12" t="s">
        <v>86</v>
      </c>
      <c r="AW145" s="12" t="s">
        <v>32</v>
      </c>
      <c r="AX145" s="12" t="s">
        <v>77</v>
      </c>
      <c r="AY145" s="152" t="s">
        <v>195</v>
      </c>
    </row>
    <row r="146" spans="2:65" s="13" customFormat="1" ht="11.25">
      <c r="B146" s="158"/>
      <c r="D146" s="151" t="s">
        <v>204</v>
      </c>
      <c r="E146" s="159" t="s">
        <v>1</v>
      </c>
      <c r="F146" s="160" t="s">
        <v>205</v>
      </c>
      <c r="H146" s="161">
        <v>137.69999999999999</v>
      </c>
      <c r="I146" s="162"/>
      <c r="L146" s="158"/>
      <c r="M146" s="163"/>
      <c r="T146" s="164"/>
      <c r="AT146" s="159" t="s">
        <v>204</v>
      </c>
      <c r="AU146" s="159" t="s">
        <v>84</v>
      </c>
      <c r="AV146" s="13" t="s">
        <v>202</v>
      </c>
      <c r="AW146" s="13" t="s">
        <v>32</v>
      </c>
      <c r="AX146" s="13" t="s">
        <v>84</v>
      </c>
      <c r="AY146" s="159" t="s">
        <v>195</v>
      </c>
    </row>
    <row r="147" spans="2:65" s="1" customFormat="1" ht="16.5" customHeight="1">
      <c r="B147" s="32"/>
      <c r="C147" s="137" t="s">
        <v>112</v>
      </c>
      <c r="D147" s="137" t="s">
        <v>197</v>
      </c>
      <c r="E147" s="138" t="s">
        <v>282</v>
      </c>
      <c r="F147" s="139" t="s">
        <v>283</v>
      </c>
      <c r="G147" s="140" t="s">
        <v>200</v>
      </c>
      <c r="H147" s="141">
        <v>764.7</v>
      </c>
      <c r="I147" s="142"/>
      <c r="J147" s="143">
        <f>ROUND(I147*H147,2)</f>
        <v>0</v>
      </c>
      <c r="K147" s="139" t="s">
        <v>275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0.22500000000000001</v>
      </c>
      <c r="R147" s="146">
        <f>Q147*H147</f>
        <v>172.0575</v>
      </c>
      <c r="S147" s="146">
        <v>0</v>
      </c>
      <c r="T147" s="147">
        <f>S147*H147</f>
        <v>0</v>
      </c>
      <c r="AR147" s="148" t="s">
        <v>202</v>
      </c>
      <c r="AT147" s="148" t="s">
        <v>197</v>
      </c>
      <c r="AU147" s="148" t="s">
        <v>84</v>
      </c>
      <c r="AY147" s="17" t="s">
        <v>195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202</v>
      </c>
      <c r="BM147" s="148" t="s">
        <v>221</v>
      </c>
    </row>
    <row r="148" spans="2:65" s="12" customFormat="1" ht="11.25">
      <c r="B148" s="150"/>
      <c r="D148" s="151" t="s">
        <v>204</v>
      </c>
      <c r="E148" s="152" t="s">
        <v>1</v>
      </c>
      <c r="F148" s="153" t="s">
        <v>284</v>
      </c>
      <c r="H148" s="154">
        <v>539</v>
      </c>
      <c r="I148" s="155"/>
      <c r="L148" s="150"/>
      <c r="M148" s="156"/>
      <c r="T148" s="157"/>
      <c r="AT148" s="152" t="s">
        <v>204</v>
      </c>
      <c r="AU148" s="152" t="s">
        <v>84</v>
      </c>
      <c r="AV148" s="12" t="s">
        <v>86</v>
      </c>
      <c r="AW148" s="12" t="s">
        <v>32</v>
      </c>
      <c r="AX148" s="12" t="s">
        <v>77</v>
      </c>
      <c r="AY148" s="152" t="s">
        <v>195</v>
      </c>
    </row>
    <row r="149" spans="2:65" s="12" customFormat="1" ht="11.25">
      <c r="B149" s="150"/>
      <c r="D149" s="151" t="s">
        <v>204</v>
      </c>
      <c r="E149" s="152" t="s">
        <v>1</v>
      </c>
      <c r="F149" s="153" t="s">
        <v>285</v>
      </c>
      <c r="H149" s="154">
        <v>35</v>
      </c>
      <c r="I149" s="155"/>
      <c r="L149" s="150"/>
      <c r="M149" s="156"/>
      <c r="T149" s="157"/>
      <c r="AT149" s="152" t="s">
        <v>204</v>
      </c>
      <c r="AU149" s="152" t="s">
        <v>84</v>
      </c>
      <c r="AV149" s="12" t="s">
        <v>86</v>
      </c>
      <c r="AW149" s="12" t="s">
        <v>32</v>
      </c>
      <c r="AX149" s="12" t="s">
        <v>77</v>
      </c>
      <c r="AY149" s="152" t="s">
        <v>195</v>
      </c>
    </row>
    <row r="150" spans="2:65" s="12" customFormat="1" ht="11.25">
      <c r="B150" s="150"/>
      <c r="D150" s="151" t="s">
        <v>204</v>
      </c>
      <c r="E150" s="152" t="s">
        <v>1</v>
      </c>
      <c r="F150" s="153" t="s">
        <v>286</v>
      </c>
      <c r="H150" s="154">
        <v>200</v>
      </c>
      <c r="I150" s="155"/>
      <c r="L150" s="150"/>
      <c r="M150" s="156"/>
      <c r="T150" s="157"/>
      <c r="AT150" s="152" t="s">
        <v>204</v>
      </c>
      <c r="AU150" s="152" t="s">
        <v>84</v>
      </c>
      <c r="AV150" s="12" t="s">
        <v>86</v>
      </c>
      <c r="AW150" s="12" t="s">
        <v>32</v>
      </c>
      <c r="AX150" s="12" t="s">
        <v>77</v>
      </c>
      <c r="AY150" s="152" t="s">
        <v>195</v>
      </c>
    </row>
    <row r="151" spans="2:65" s="12" customFormat="1" ht="11.25">
      <c r="B151" s="150"/>
      <c r="D151" s="151" t="s">
        <v>204</v>
      </c>
      <c r="E151" s="152" t="s">
        <v>1</v>
      </c>
      <c r="F151" s="153" t="s">
        <v>287</v>
      </c>
      <c r="H151" s="154">
        <v>-9.3000000000000007</v>
      </c>
      <c r="I151" s="155"/>
      <c r="L151" s="150"/>
      <c r="M151" s="156"/>
      <c r="T151" s="157"/>
      <c r="AT151" s="152" t="s">
        <v>204</v>
      </c>
      <c r="AU151" s="152" t="s">
        <v>84</v>
      </c>
      <c r="AV151" s="12" t="s">
        <v>86</v>
      </c>
      <c r="AW151" s="12" t="s">
        <v>32</v>
      </c>
      <c r="AX151" s="12" t="s">
        <v>77</v>
      </c>
      <c r="AY151" s="152" t="s">
        <v>195</v>
      </c>
    </row>
    <row r="152" spans="2:65" s="13" customFormat="1" ht="11.25">
      <c r="B152" s="158"/>
      <c r="D152" s="151" t="s">
        <v>204</v>
      </c>
      <c r="E152" s="159" t="s">
        <v>1</v>
      </c>
      <c r="F152" s="160" t="s">
        <v>205</v>
      </c>
      <c r="H152" s="161">
        <v>764.7</v>
      </c>
      <c r="I152" s="162"/>
      <c r="L152" s="158"/>
      <c r="M152" s="163"/>
      <c r="T152" s="164"/>
      <c r="AT152" s="159" t="s">
        <v>204</v>
      </c>
      <c r="AU152" s="159" t="s">
        <v>84</v>
      </c>
      <c r="AV152" s="13" t="s">
        <v>202</v>
      </c>
      <c r="AW152" s="13" t="s">
        <v>32</v>
      </c>
      <c r="AX152" s="13" t="s">
        <v>84</v>
      </c>
      <c r="AY152" s="159" t="s">
        <v>195</v>
      </c>
    </row>
    <row r="153" spans="2:65" s="1" customFormat="1" ht="21.75" customHeight="1">
      <c r="B153" s="32"/>
      <c r="C153" s="137" t="s">
        <v>202</v>
      </c>
      <c r="D153" s="137" t="s">
        <v>197</v>
      </c>
      <c r="E153" s="138" t="s">
        <v>288</v>
      </c>
      <c r="F153" s="139" t="s">
        <v>289</v>
      </c>
      <c r="G153" s="140" t="s">
        <v>200</v>
      </c>
      <c r="H153" s="141">
        <v>828</v>
      </c>
      <c r="I153" s="142"/>
      <c r="J153" s="143">
        <f>ROUND(I153*H153,2)</f>
        <v>0</v>
      </c>
      <c r="K153" s="139" t="s">
        <v>275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0.374</v>
      </c>
      <c r="R153" s="146">
        <f>Q153*H153</f>
        <v>309.67200000000003</v>
      </c>
      <c r="S153" s="146">
        <v>0</v>
      </c>
      <c r="T153" s="147">
        <f>S153*H153</f>
        <v>0</v>
      </c>
      <c r="AR153" s="148" t="s">
        <v>202</v>
      </c>
      <c r="AT153" s="148" t="s">
        <v>197</v>
      </c>
      <c r="AU153" s="148" t="s">
        <v>84</v>
      </c>
      <c r="AY153" s="17" t="s">
        <v>195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202</v>
      </c>
      <c r="BM153" s="148" t="s">
        <v>230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290</v>
      </c>
      <c r="H154" s="154">
        <v>1137</v>
      </c>
      <c r="I154" s="155"/>
      <c r="L154" s="150"/>
      <c r="M154" s="156"/>
      <c r="T154" s="157"/>
      <c r="AT154" s="152" t="s">
        <v>204</v>
      </c>
      <c r="AU154" s="152" t="s">
        <v>84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2" customFormat="1" ht="11.25">
      <c r="B155" s="150"/>
      <c r="D155" s="151" t="s">
        <v>204</v>
      </c>
      <c r="E155" s="152" t="s">
        <v>1</v>
      </c>
      <c r="F155" s="153" t="s">
        <v>291</v>
      </c>
      <c r="H155" s="154">
        <v>-309</v>
      </c>
      <c r="I155" s="155"/>
      <c r="L155" s="150"/>
      <c r="M155" s="156"/>
      <c r="T155" s="157"/>
      <c r="AT155" s="152" t="s">
        <v>204</v>
      </c>
      <c r="AU155" s="152" t="s">
        <v>84</v>
      </c>
      <c r="AV155" s="12" t="s">
        <v>86</v>
      </c>
      <c r="AW155" s="12" t="s">
        <v>32</v>
      </c>
      <c r="AX155" s="12" t="s">
        <v>77</v>
      </c>
      <c r="AY155" s="152" t="s">
        <v>195</v>
      </c>
    </row>
    <row r="156" spans="2:65" s="13" customFormat="1" ht="11.25">
      <c r="B156" s="158"/>
      <c r="D156" s="151" t="s">
        <v>204</v>
      </c>
      <c r="E156" s="159" t="s">
        <v>1</v>
      </c>
      <c r="F156" s="160" t="s">
        <v>205</v>
      </c>
      <c r="H156" s="161">
        <v>828</v>
      </c>
      <c r="I156" s="162"/>
      <c r="L156" s="158"/>
      <c r="M156" s="163"/>
      <c r="T156" s="164"/>
      <c r="AT156" s="159" t="s">
        <v>204</v>
      </c>
      <c r="AU156" s="159" t="s">
        <v>84</v>
      </c>
      <c r="AV156" s="13" t="s">
        <v>202</v>
      </c>
      <c r="AW156" s="13" t="s">
        <v>32</v>
      </c>
      <c r="AX156" s="13" t="s">
        <v>84</v>
      </c>
      <c r="AY156" s="159" t="s">
        <v>195</v>
      </c>
    </row>
    <row r="157" spans="2:65" s="1" customFormat="1" ht="21.75" customHeight="1">
      <c r="B157" s="32"/>
      <c r="C157" s="137" t="s">
        <v>217</v>
      </c>
      <c r="D157" s="137" t="s">
        <v>197</v>
      </c>
      <c r="E157" s="138" t="s">
        <v>292</v>
      </c>
      <c r="F157" s="139" t="s">
        <v>293</v>
      </c>
      <c r="G157" s="140" t="s">
        <v>200</v>
      </c>
      <c r="H157" s="141">
        <v>176</v>
      </c>
      <c r="I157" s="142"/>
      <c r="J157" s="143">
        <f>ROUND(I157*H157,2)</f>
        <v>0</v>
      </c>
      <c r="K157" s="139" t="s">
        <v>275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0.22</v>
      </c>
      <c r="R157" s="146">
        <f>Q157*H157</f>
        <v>38.72</v>
      </c>
      <c r="S157" s="146">
        <v>0</v>
      </c>
      <c r="T157" s="147">
        <f>S157*H157</f>
        <v>0</v>
      </c>
      <c r="AR157" s="148" t="s">
        <v>202</v>
      </c>
      <c r="AT157" s="148" t="s">
        <v>197</v>
      </c>
      <c r="AU157" s="148" t="s">
        <v>84</v>
      </c>
      <c r="AY157" s="17" t="s">
        <v>195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202</v>
      </c>
      <c r="BM157" s="148" t="s">
        <v>238</v>
      </c>
    </row>
    <row r="158" spans="2:65" s="12" customFormat="1" ht="11.25">
      <c r="B158" s="150"/>
      <c r="D158" s="151" t="s">
        <v>204</v>
      </c>
      <c r="E158" s="152" t="s">
        <v>1</v>
      </c>
      <c r="F158" s="153" t="s">
        <v>294</v>
      </c>
      <c r="H158" s="154">
        <v>251</v>
      </c>
      <c r="I158" s="155"/>
      <c r="L158" s="150"/>
      <c r="M158" s="156"/>
      <c r="T158" s="157"/>
      <c r="AT158" s="152" t="s">
        <v>204</v>
      </c>
      <c r="AU158" s="152" t="s">
        <v>84</v>
      </c>
      <c r="AV158" s="12" t="s">
        <v>86</v>
      </c>
      <c r="AW158" s="12" t="s">
        <v>32</v>
      </c>
      <c r="AX158" s="12" t="s">
        <v>77</v>
      </c>
      <c r="AY158" s="152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295</v>
      </c>
      <c r="H159" s="154">
        <v>-75</v>
      </c>
      <c r="I159" s="155"/>
      <c r="L159" s="150"/>
      <c r="M159" s="156"/>
      <c r="T159" s="157"/>
      <c r="AT159" s="152" t="s">
        <v>204</v>
      </c>
      <c r="AU159" s="152" t="s">
        <v>84</v>
      </c>
      <c r="AV159" s="12" t="s">
        <v>86</v>
      </c>
      <c r="AW159" s="12" t="s">
        <v>32</v>
      </c>
      <c r="AX159" s="12" t="s">
        <v>77</v>
      </c>
      <c r="AY159" s="152" t="s">
        <v>195</v>
      </c>
    </row>
    <row r="160" spans="2:65" s="13" customFormat="1" ht="11.25">
      <c r="B160" s="158"/>
      <c r="D160" s="151" t="s">
        <v>204</v>
      </c>
      <c r="E160" s="159" t="s">
        <v>1</v>
      </c>
      <c r="F160" s="160" t="s">
        <v>205</v>
      </c>
      <c r="H160" s="161">
        <v>176</v>
      </c>
      <c r="I160" s="162"/>
      <c r="L160" s="158"/>
      <c r="M160" s="163"/>
      <c r="T160" s="164"/>
      <c r="AT160" s="159" t="s">
        <v>204</v>
      </c>
      <c r="AU160" s="159" t="s">
        <v>84</v>
      </c>
      <c r="AV160" s="13" t="s">
        <v>202</v>
      </c>
      <c r="AW160" s="13" t="s">
        <v>32</v>
      </c>
      <c r="AX160" s="13" t="s">
        <v>84</v>
      </c>
      <c r="AY160" s="159" t="s">
        <v>195</v>
      </c>
    </row>
    <row r="161" spans="2:65" s="1" customFormat="1" ht="21.75" customHeight="1">
      <c r="B161" s="32"/>
      <c r="C161" s="137" t="s">
        <v>221</v>
      </c>
      <c r="D161" s="137" t="s">
        <v>197</v>
      </c>
      <c r="E161" s="138" t="s">
        <v>296</v>
      </c>
      <c r="F161" s="139" t="s">
        <v>297</v>
      </c>
      <c r="G161" s="140" t="s">
        <v>200</v>
      </c>
      <c r="H161" s="141">
        <v>1053</v>
      </c>
      <c r="I161" s="142"/>
      <c r="J161" s="143">
        <f>ROUND(I161*H161,2)</f>
        <v>0</v>
      </c>
      <c r="K161" s="139" t="s">
        <v>275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0.26400000000000001</v>
      </c>
      <c r="R161" s="146">
        <f>Q161*H161</f>
        <v>277.99200000000002</v>
      </c>
      <c r="S161" s="146">
        <v>0</v>
      </c>
      <c r="T161" s="147">
        <f>S161*H161</f>
        <v>0</v>
      </c>
      <c r="AR161" s="148" t="s">
        <v>202</v>
      </c>
      <c r="AT161" s="148" t="s">
        <v>197</v>
      </c>
      <c r="AU161" s="148" t="s">
        <v>84</v>
      </c>
      <c r="AY161" s="17" t="s">
        <v>195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202</v>
      </c>
      <c r="BM161" s="148" t="s">
        <v>8</v>
      </c>
    </row>
    <row r="162" spans="2:65" s="14" customFormat="1" ht="11.25">
      <c r="B162" s="168"/>
      <c r="D162" s="151" t="s">
        <v>204</v>
      </c>
      <c r="E162" s="169" t="s">
        <v>1</v>
      </c>
      <c r="F162" s="170" t="s">
        <v>298</v>
      </c>
      <c r="H162" s="169" t="s">
        <v>1</v>
      </c>
      <c r="I162" s="171"/>
      <c r="L162" s="168"/>
      <c r="M162" s="172"/>
      <c r="T162" s="173"/>
      <c r="AT162" s="169" t="s">
        <v>204</v>
      </c>
      <c r="AU162" s="169" t="s">
        <v>84</v>
      </c>
      <c r="AV162" s="14" t="s">
        <v>84</v>
      </c>
      <c r="AW162" s="14" t="s">
        <v>32</v>
      </c>
      <c r="AX162" s="14" t="s">
        <v>77</v>
      </c>
      <c r="AY162" s="169" t="s">
        <v>195</v>
      </c>
    </row>
    <row r="163" spans="2:65" s="12" customFormat="1" ht="11.25">
      <c r="B163" s="150"/>
      <c r="D163" s="151" t="s">
        <v>204</v>
      </c>
      <c r="E163" s="152" t="s">
        <v>1</v>
      </c>
      <c r="F163" s="153" t="s">
        <v>299</v>
      </c>
      <c r="H163" s="154">
        <v>1580</v>
      </c>
      <c r="I163" s="155"/>
      <c r="L163" s="150"/>
      <c r="M163" s="156"/>
      <c r="T163" s="157"/>
      <c r="AT163" s="152" t="s">
        <v>204</v>
      </c>
      <c r="AU163" s="152" t="s">
        <v>84</v>
      </c>
      <c r="AV163" s="12" t="s">
        <v>86</v>
      </c>
      <c r="AW163" s="12" t="s">
        <v>32</v>
      </c>
      <c r="AX163" s="12" t="s">
        <v>77</v>
      </c>
      <c r="AY163" s="152" t="s">
        <v>195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300</v>
      </c>
      <c r="H164" s="154">
        <v>-527</v>
      </c>
      <c r="I164" s="155"/>
      <c r="L164" s="150"/>
      <c r="M164" s="156"/>
      <c r="T164" s="157"/>
      <c r="AT164" s="152" t="s">
        <v>204</v>
      </c>
      <c r="AU164" s="152" t="s">
        <v>84</v>
      </c>
      <c r="AV164" s="12" t="s">
        <v>86</v>
      </c>
      <c r="AW164" s="12" t="s">
        <v>32</v>
      </c>
      <c r="AX164" s="12" t="s">
        <v>77</v>
      </c>
      <c r="AY164" s="152" t="s">
        <v>195</v>
      </c>
    </row>
    <row r="165" spans="2:65" s="13" customFormat="1" ht="11.25">
      <c r="B165" s="158"/>
      <c r="D165" s="151" t="s">
        <v>204</v>
      </c>
      <c r="E165" s="159" t="s">
        <v>1</v>
      </c>
      <c r="F165" s="160" t="s">
        <v>205</v>
      </c>
      <c r="H165" s="161">
        <v>1053</v>
      </c>
      <c r="I165" s="162"/>
      <c r="L165" s="158"/>
      <c r="M165" s="163"/>
      <c r="T165" s="164"/>
      <c r="AT165" s="159" t="s">
        <v>204</v>
      </c>
      <c r="AU165" s="159" t="s">
        <v>84</v>
      </c>
      <c r="AV165" s="13" t="s">
        <v>202</v>
      </c>
      <c r="AW165" s="13" t="s">
        <v>32</v>
      </c>
      <c r="AX165" s="13" t="s">
        <v>84</v>
      </c>
      <c r="AY165" s="159" t="s">
        <v>195</v>
      </c>
    </row>
    <row r="166" spans="2:65" s="1" customFormat="1" ht="21.75" customHeight="1">
      <c r="B166" s="32"/>
      <c r="C166" s="137" t="s">
        <v>225</v>
      </c>
      <c r="D166" s="137" t="s">
        <v>197</v>
      </c>
      <c r="E166" s="138" t="s">
        <v>301</v>
      </c>
      <c r="F166" s="139" t="s">
        <v>302</v>
      </c>
      <c r="G166" s="140" t="s">
        <v>200</v>
      </c>
      <c r="H166" s="141">
        <v>4324.2</v>
      </c>
      <c r="I166" s="142"/>
      <c r="J166" s="143">
        <f>ROUND(I166*H166,2)</f>
        <v>0</v>
      </c>
      <c r="K166" s="139" t="s">
        <v>275</v>
      </c>
      <c r="L166" s="32"/>
      <c r="M166" s="144" t="s">
        <v>1</v>
      </c>
      <c r="N166" s="145" t="s">
        <v>42</v>
      </c>
      <c r="P166" s="146">
        <f>O166*H166</f>
        <v>0</v>
      </c>
      <c r="Q166" s="146">
        <v>0.44</v>
      </c>
      <c r="R166" s="146">
        <f>Q166*H166</f>
        <v>1902.6479999999999</v>
      </c>
      <c r="S166" s="146">
        <v>0</v>
      </c>
      <c r="T166" s="147">
        <f>S166*H166</f>
        <v>0</v>
      </c>
      <c r="AR166" s="148" t="s">
        <v>202</v>
      </c>
      <c r="AT166" s="148" t="s">
        <v>197</v>
      </c>
      <c r="AU166" s="148" t="s">
        <v>84</v>
      </c>
      <c r="AY166" s="17" t="s">
        <v>195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84</v>
      </c>
      <c r="BK166" s="149">
        <f>ROUND(I166*H166,2)</f>
        <v>0</v>
      </c>
      <c r="BL166" s="17" t="s">
        <v>202</v>
      </c>
      <c r="BM166" s="148" t="s">
        <v>251</v>
      </c>
    </row>
    <row r="167" spans="2:65" s="14" customFormat="1" ht="11.25">
      <c r="B167" s="168"/>
      <c r="D167" s="151" t="s">
        <v>204</v>
      </c>
      <c r="E167" s="169" t="s">
        <v>1</v>
      </c>
      <c r="F167" s="170" t="s">
        <v>298</v>
      </c>
      <c r="H167" s="169" t="s">
        <v>1</v>
      </c>
      <c r="I167" s="171"/>
      <c r="L167" s="168"/>
      <c r="M167" s="172"/>
      <c r="T167" s="173"/>
      <c r="AT167" s="169" t="s">
        <v>204</v>
      </c>
      <c r="AU167" s="169" t="s">
        <v>84</v>
      </c>
      <c r="AV167" s="14" t="s">
        <v>84</v>
      </c>
      <c r="AW167" s="14" t="s">
        <v>32</v>
      </c>
      <c r="AX167" s="14" t="s">
        <v>77</v>
      </c>
      <c r="AY167" s="169" t="s">
        <v>195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303</v>
      </c>
      <c r="H168" s="154">
        <v>1441</v>
      </c>
      <c r="I168" s="155"/>
      <c r="L168" s="150"/>
      <c r="M168" s="156"/>
      <c r="T168" s="157"/>
      <c r="AT168" s="152" t="s">
        <v>204</v>
      </c>
      <c r="AU168" s="152" t="s">
        <v>84</v>
      </c>
      <c r="AV168" s="12" t="s">
        <v>86</v>
      </c>
      <c r="AW168" s="12" t="s">
        <v>32</v>
      </c>
      <c r="AX168" s="12" t="s">
        <v>77</v>
      </c>
      <c r="AY168" s="152" t="s">
        <v>195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304</v>
      </c>
      <c r="H169" s="154">
        <v>475</v>
      </c>
      <c r="I169" s="155"/>
      <c r="L169" s="150"/>
      <c r="M169" s="156"/>
      <c r="T169" s="157"/>
      <c r="AT169" s="152" t="s">
        <v>204</v>
      </c>
      <c r="AU169" s="152" t="s">
        <v>84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2" customFormat="1" ht="11.25">
      <c r="B170" s="150"/>
      <c r="D170" s="151" t="s">
        <v>204</v>
      </c>
      <c r="E170" s="152" t="s">
        <v>1</v>
      </c>
      <c r="F170" s="153" t="s">
        <v>305</v>
      </c>
      <c r="H170" s="154">
        <v>2018</v>
      </c>
      <c r="I170" s="155"/>
      <c r="L170" s="150"/>
      <c r="M170" s="156"/>
      <c r="T170" s="157"/>
      <c r="AT170" s="152" t="s">
        <v>204</v>
      </c>
      <c r="AU170" s="152" t="s">
        <v>84</v>
      </c>
      <c r="AV170" s="12" t="s">
        <v>86</v>
      </c>
      <c r="AW170" s="12" t="s">
        <v>32</v>
      </c>
      <c r="AX170" s="12" t="s">
        <v>77</v>
      </c>
      <c r="AY170" s="152" t="s">
        <v>195</v>
      </c>
    </row>
    <row r="171" spans="2:65" s="12" customFormat="1" ht="11.25">
      <c r="B171" s="150"/>
      <c r="D171" s="151" t="s">
        <v>204</v>
      </c>
      <c r="E171" s="152" t="s">
        <v>1</v>
      </c>
      <c r="F171" s="153" t="s">
        <v>306</v>
      </c>
      <c r="H171" s="154">
        <v>1104</v>
      </c>
      <c r="I171" s="155"/>
      <c r="L171" s="150"/>
      <c r="M171" s="156"/>
      <c r="T171" s="157"/>
      <c r="AT171" s="152" t="s">
        <v>204</v>
      </c>
      <c r="AU171" s="152" t="s">
        <v>84</v>
      </c>
      <c r="AV171" s="12" t="s">
        <v>86</v>
      </c>
      <c r="AW171" s="12" t="s">
        <v>32</v>
      </c>
      <c r="AX171" s="12" t="s">
        <v>77</v>
      </c>
      <c r="AY171" s="152" t="s">
        <v>195</v>
      </c>
    </row>
    <row r="172" spans="2:65" s="12" customFormat="1" ht="11.25">
      <c r="B172" s="150"/>
      <c r="D172" s="151" t="s">
        <v>204</v>
      </c>
      <c r="E172" s="152" t="s">
        <v>1</v>
      </c>
      <c r="F172" s="153" t="s">
        <v>307</v>
      </c>
      <c r="H172" s="154">
        <v>-713.8</v>
      </c>
      <c r="I172" s="155"/>
      <c r="L172" s="150"/>
      <c r="M172" s="156"/>
      <c r="T172" s="157"/>
      <c r="AT172" s="152" t="s">
        <v>204</v>
      </c>
      <c r="AU172" s="152" t="s">
        <v>84</v>
      </c>
      <c r="AV172" s="12" t="s">
        <v>86</v>
      </c>
      <c r="AW172" s="12" t="s">
        <v>32</v>
      </c>
      <c r="AX172" s="12" t="s">
        <v>77</v>
      </c>
      <c r="AY172" s="152" t="s">
        <v>195</v>
      </c>
    </row>
    <row r="173" spans="2:65" s="13" customFormat="1" ht="11.25">
      <c r="B173" s="158"/>
      <c r="D173" s="151" t="s">
        <v>204</v>
      </c>
      <c r="E173" s="159" t="s">
        <v>1</v>
      </c>
      <c r="F173" s="160" t="s">
        <v>205</v>
      </c>
      <c r="H173" s="161">
        <v>4324.2</v>
      </c>
      <c r="I173" s="162"/>
      <c r="L173" s="158"/>
      <c r="M173" s="163"/>
      <c r="T173" s="164"/>
      <c r="AT173" s="159" t="s">
        <v>204</v>
      </c>
      <c r="AU173" s="159" t="s">
        <v>84</v>
      </c>
      <c r="AV173" s="13" t="s">
        <v>202</v>
      </c>
      <c r="AW173" s="13" t="s">
        <v>32</v>
      </c>
      <c r="AX173" s="13" t="s">
        <v>84</v>
      </c>
      <c r="AY173" s="159" t="s">
        <v>195</v>
      </c>
    </row>
    <row r="174" spans="2:65" s="1" customFormat="1" ht="21.75" customHeight="1">
      <c r="B174" s="32"/>
      <c r="C174" s="137" t="s">
        <v>230</v>
      </c>
      <c r="D174" s="137" t="s">
        <v>197</v>
      </c>
      <c r="E174" s="138" t="s">
        <v>308</v>
      </c>
      <c r="F174" s="139" t="s">
        <v>309</v>
      </c>
      <c r="G174" s="140" t="s">
        <v>200</v>
      </c>
      <c r="H174" s="141">
        <v>576</v>
      </c>
      <c r="I174" s="142"/>
      <c r="J174" s="143">
        <f>ROUND(I174*H174,2)</f>
        <v>0</v>
      </c>
      <c r="K174" s="139" t="s">
        <v>275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0.22</v>
      </c>
      <c r="R174" s="146">
        <f>Q174*H174</f>
        <v>126.72</v>
      </c>
      <c r="S174" s="146">
        <v>0</v>
      </c>
      <c r="T174" s="147">
        <f>S174*H174</f>
        <v>0</v>
      </c>
      <c r="AR174" s="148" t="s">
        <v>202</v>
      </c>
      <c r="AT174" s="148" t="s">
        <v>197</v>
      </c>
      <c r="AU174" s="148" t="s">
        <v>84</v>
      </c>
      <c r="AY174" s="17" t="s">
        <v>195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84</v>
      </c>
      <c r="BK174" s="149">
        <f>ROUND(I174*H174,2)</f>
        <v>0</v>
      </c>
      <c r="BL174" s="17" t="s">
        <v>202</v>
      </c>
      <c r="BM174" s="148" t="s">
        <v>310</v>
      </c>
    </row>
    <row r="175" spans="2:65" s="12" customFormat="1" ht="11.25">
      <c r="B175" s="150"/>
      <c r="D175" s="151" t="s">
        <v>204</v>
      </c>
      <c r="E175" s="152" t="s">
        <v>1</v>
      </c>
      <c r="F175" s="153" t="s">
        <v>311</v>
      </c>
      <c r="H175" s="154">
        <v>950</v>
      </c>
      <c r="I175" s="155"/>
      <c r="L175" s="150"/>
      <c r="M175" s="156"/>
      <c r="T175" s="157"/>
      <c r="AT175" s="152" t="s">
        <v>204</v>
      </c>
      <c r="AU175" s="152" t="s">
        <v>84</v>
      </c>
      <c r="AV175" s="12" t="s">
        <v>86</v>
      </c>
      <c r="AW175" s="12" t="s">
        <v>32</v>
      </c>
      <c r="AX175" s="12" t="s">
        <v>77</v>
      </c>
      <c r="AY175" s="152" t="s">
        <v>195</v>
      </c>
    </row>
    <row r="176" spans="2:65" s="12" customFormat="1" ht="11.25">
      <c r="B176" s="150"/>
      <c r="D176" s="151" t="s">
        <v>204</v>
      </c>
      <c r="E176" s="152" t="s">
        <v>1</v>
      </c>
      <c r="F176" s="153" t="s">
        <v>312</v>
      </c>
      <c r="H176" s="154">
        <v>-374</v>
      </c>
      <c r="I176" s="155"/>
      <c r="L176" s="150"/>
      <c r="M176" s="156"/>
      <c r="T176" s="157"/>
      <c r="AT176" s="152" t="s">
        <v>204</v>
      </c>
      <c r="AU176" s="152" t="s">
        <v>84</v>
      </c>
      <c r="AV176" s="12" t="s">
        <v>86</v>
      </c>
      <c r="AW176" s="12" t="s">
        <v>32</v>
      </c>
      <c r="AX176" s="12" t="s">
        <v>77</v>
      </c>
      <c r="AY176" s="152" t="s">
        <v>195</v>
      </c>
    </row>
    <row r="177" spans="2:65" s="13" customFormat="1" ht="11.25">
      <c r="B177" s="158"/>
      <c r="D177" s="151" t="s">
        <v>204</v>
      </c>
      <c r="E177" s="159" t="s">
        <v>1</v>
      </c>
      <c r="F177" s="160" t="s">
        <v>205</v>
      </c>
      <c r="H177" s="161">
        <v>576</v>
      </c>
      <c r="I177" s="162"/>
      <c r="L177" s="158"/>
      <c r="M177" s="163"/>
      <c r="T177" s="164"/>
      <c r="AT177" s="159" t="s">
        <v>204</v>
      </c>
      <c r="AU177" s="159" t="s">
        <v>84</v>
      </c>
      <c r="AV177" s="13" t="s">
        <v>202</v>
      </c>
      <c r="AW177" s="13" t="s">
        <v>32</v>
      </c>
      <c r="AX177" s="13" t="s">
        <v>84</v>
      </c>
      <c r="AY177" s="159" t="s">
        <v>195</v>
      </c>
    </row>
    <row r="178" spans="2:65" s="1" customFormat="1" ht="21.75" customHeight="1">
      <c r="B178" s="32"/>
      <c r="C178" s="137" t="s">
        <v>234</v>
      </c>
      <c r="D178" s="137" t="s">
        <v>197</v>
      </c>
      <c r="E178" s="138" t="s">
        <v>313</v>
      </c>
      <c r="F178" s="139" t="s">
        <v>314</v>
      </c>
      <c r="G178" s="140" t="s">
        <v>200</v>
      </c>
      <c r="H178" s="141">
        <v>576</v>
      </c>
      <c r="I178" s="142"/>
      <c r="J178" s="143">
        <f>ROUND(I178*H178,2)</f>
        <v>0</v>
      </c>
      <c r="K178" s="139" t="s">
        <v>275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0.17599999999999999</v>
      </c>
      <c r="R178" s="146">
        <f>Q178*H178</f>
        <v>101.37599999999999</v>
      </c>
      <c r="S178" s="146">
        <v>0</v>
      </c>
      <c r="T178" s="147">
        <f>S178*H178</f>
        <v>0</v>
      </c>
      <c r="AR178" s="148" t="s">
        <v>202</v>
      </c>
      <c r="AT178" s="148" t="s">
        <v>197</v>
      </c>
      <c r="AU178" s="148" t="s">
        <v>84</v>
      </c>
      <c r="AY178" s="17" t="s">
        <v>195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84</v>
      </c>
      <c r="BK178" s="149">
        <f>ROUND(I178*H178,2)</f>
        <v>0</v>
      </c>
      <c r="BL178" s="17" t="s">
        <v>202</v>
      </c>
      <c r="BM178" s="148" t="s">
        <v>315</v>
      </c>
    </row>
    <row r="179" spans="2:65" s="12" customFormat="1" ht="11.25">
      <c r="B179" s="150"/>
      <c r="D179" s="151" t="s">
        <v>204</v>
      </c>
      <c r="E179" s="152" t="s">
        <v>1</v>
      </c>
      <c r="F179" s="153" t="s">
        <v>316</v>
      </c>
      <c r="H179" s="154">
        <v>950</v>
      </c>
      <c r="I179" s="155"/>
      <c r="L179" s="150"/>
      <c r="M179" s="156"/>
      <c r="T179" s="157"/>
      <c r="AT179" s="152" t="s">
        <v>204</v>
      </c>
      <c r="AU179" s="152" t="s">
        <v>84</v>
      </c>
      <c r="AV179" s="12" t="s">
        <v>86</v>
      </c>
      <c r="AW179" s="12" t="s">
        <v>32</v>
      </c>
      <c r="AX179" s="12" t="s">
        <v>77</v>
      </c>
      <c r="AY179" s="152" t="s">
        <v>195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312</v>
      </c>
      <c r="H180" s="154">
        <v>-374</v>
      </c>
      <c r="I180" s="155"/>
      <c r="L180" s="150"/>
      <c r="M180" s="156"/>
      <c r="T180" s="157"/>
      <c r="AT180" s="152" t="s">
        <v>204</v>
      </c>
      <c r="AU180" s="152" t="s">
        <v>84</v>
      </c>
      <c r="AV180" s="12" t="s">
        <v>86</v>
      </c>
      <c r="AW180" s="12" t="s">
        <v>32</v>
      </c>
      <c r="AX180" s="12" t="s">
        <v>77</v>
      </c>
      <c r="AY180" s="152" t="s">
        <v>195</v>
      </c>
    </row>
    <row r="181" spans="2:65" s="13" customFormat="1" ht="11.25">
      <c r="B181" s="158"/>
      <c r="D181" s="151" t="s">
        <v>204</v>
      </c>
      <c r="E181" s="159" t="s">
        <v>1</v>
      </c>
      <c r="F181" s="160" t="s">
        <v>205</v>
      </c>
      <c r="H181" s="161">
        <v>576</v>
      </c>
      <c r="I181" s="162"/>
      <c r="L181" s="158"/>
      <c r="M181" s="163"/>
      <c r="T181" s="164"/>
      <c r="AT181" s="159" t="s">
        <v>204</v>
      </c>
      <c r="AU181" s="159" t="s">
        <v>84</v>
      </c>
      <c r="AV181" s="13" t="s">
        <v>202</v>
      </c>
      <c r="AW181" s="13" t="s">
        <v>32</v>
      </c>
      <c r="AX181" s="13" t="s">
        <v>84</v>
      </c>
      <c r="AY181" s="159" t="s">
        <v>195</v>
      </c>
    </row>
    <row r="182" spans="2:65" s="1" customFormat="1" ht="16.5" customHeight="1">
      <c r="B182" s="32"/>
      <c r="C182" s="137" t="s">
        <v>238</v>
      </c>
      <c r="D182" s="137" t="s">
        <v>197</v>
      </c>
      <c r="E182" s="138" t="s">
        <v>317</v>
      </c>
      <c r="F182" s="139" t="s">
        <v>318</v>
      </c>
      <c r="G182" s="140" t="s">
        <v>319</v>
      </c>
      <c r="H182" s="141">
        <v>719.6</v>
      </c>
      <c r="I182" s="142"/>
      <c r="J182" s="143">
        <f>ROUND(I182*H182,2)</f>
        <v>0</v>
      </c>
      <c r="K182" s="139" t="s">
        <v>275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0.115</v>
      </c>
      <c r="R182" s="146">
        <f>Q182*H182</f>
        <v>82.754000000000005</v>
      </c>
      <c r="S182" s="146">
        <v>0</v>
      </c>
      <c r="T182" s="147">
        <f>S182*H182</f>
        <v>0</v>
      </c>
      <c r="AR182" s="148" t="s">
        <v>202</v>
      </c>
      <c r="AT182" s="148" t="s">
        <v>197</v>
      </c>
      <c r="AU182" s="148" t="s">
        <v>84</v>
      </c>
      <c r="AY182" s="17" t="s">
        <v>195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202</v>
      </c>
      <c r="BM182" s="148" t="s">
        <v>168</v>
      </c>
    </row>
    <row r="183" spans="2:65" s="1" customFormat="1" ht="16.5" customHeight="1">
      <c r="B183" s="32"/>
      <c r="C183" s="137" t="s">
        <v>242</v>
      </c>
      <c r="D183" s="137" t="s">
        <v>197</v>
      </c>
      <c r="E183" s="138" t="s">
        <v>320</v>
      </c>
      <c r="F183" s="139" t="s">
        <v>321</v>
      </c>
      <c r="G183" s="140" t="s">
        <v>319</v>
      </c>
      <c r="H183" s="141">
        <v>1028.2</v>
      </c>
      <c r="I183" s="142"/>
      <c r="J183" s="143">
        <f>ROUND(I183*H183,2)</f>
        <v>0</v>
      </c>
      <c r="K183" s="139" t="s">
        <v>275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0.27</v>
      </c>
      <c r="R183" s="146">
        <f>Q183*H183</f>
        <v>277.61400000000003</v>
      </c>
      <c r="S183" s="146">
        <v>0</v>
      </c>
      <c r="T183" s="147">
        <f>S183*H183</f>
        <v>0</v>
      </c>
      <c r="AR183" s="148" t="s">
        <v>202</v>
      </c>
      <c r="AT183" s="148" t="s">
        <v>197</v>
      </c>
      <c r="AU183" s="148" t="s">
        <v>84</v>
      </c>
      <c r="AY183" s="17" t="s">
        <v>195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202</v>
      </c>
      <c r="BM183" s="148" t="s">
        <v>322</v>
      </c>
    </row>
    <row r="184" spans="2:65" s="12" customFormat="1" ht="11.25">
      <c r="B184" s="150"/>
      <c r="D184" s="151" t="s">
        <v>204</v>
      </c>
      <c r="E184" s="152" t="s">
        <v>1</v>
      </c>
      <c r="F184" s="153" t="s">
        <v>323</v>
      </c>
      <c r="H184" s="154">
        <v>1165</v>
      </c>
      <c r="I184" s="155"/>
      <c r="L184" s="150"/>
      <c r="M184" s="156"/>
      <c r="T184" s="157"/>
      <c r="AT184" s="152" t="s">
        <v>204</v>
      </c>
      <c r="AU184" s="152" t="s">
        <v>84</v>
      </c>
      <c r="AV184" s="12" t="s">
        <v>86</v>
      </c>
      <c r="AW184" s="12" t="s">
        <v>32</v>
      </c>
      <c r="AX184" s="12" t="s">
        <v>77</v>
      </c>
      <c r="AY184" s="152" t="s">
        <v>195</v>
      </c>
    </row>
    <row r="185" spans="2:65" s="12" customFormat="1" ht="11.25">
      <c r="B185" s="150"/>
      <c r="D185" s="151" t="s">
        <v>204</v>
      </c>
      <c r="E185" s="152" t="s">
        <v>1</v>
      </c>
      <c r="F185" s="153" t="s">
        <v>324</v>
      </c>
      <c r="H185" s="154">
        <v>-136.80000000000001</v>
      </c>
      <c r="I185" s="155"/>
      <c r="L185" s="150"/>
      <c r="M185" s="156"/>
      <c r="T185" s="157"/>
      <c r="AT185" s="152" t="s">
        <v>204</v>
      </c>
      <c r="AU185" s="152" t="s">
        <v>84</v>
      </c>
      <c r="AV185" s="12" t="s">
        <v>86</v>
      </c>
      <c r="AW185" s="12" t="s">
        <v>32</v>
      </c>
      <c r="AX185" s="12" t="s">
        <v>77</v>
      </c>
      <c r="AY185" s="152" t="s">
        <v>195</v>
      </c>
    </row>
    <row r="186" spans="2:65" s="13" customFormat="1" ht="11.25">
      <c r="B186" s="158"/>
      <c r="D186" s="151" t="s">
        <v>204</v>
      </c>
      <c r="E186" s="159" t="s">
        <v>1</v>
      </c>
      <c r="F186" s="160" t="s">
        <v>205</v>
      </c>
      <c r="H186" s="161">
        <v>1028.2</v>
      </c>
      <c r="I186" s="162"/>
      <c r="L186" s="158"/>
      <c r="M186" s="163"/>
      <c r="T186" s="164"/>
      <c r="AT186" s="159" t="s">
        <v>204</v>
      </c>
      <c r="AU186" s="159" t="s">
        <v>84</v>
      </c>
      <c r="AV186" s="13" t="s">
        <v>202</v>
      </c>
      <c r="AW186" s="13" t="s">
        <v>32</v>
      </c>
      <c r="AX186" s="13" t="s">
        <v>84</v>
      </c>
      <c r="AY186" s="159" t="s">
        <v>195</v>
      </c>
    </row>
    <row r="187" spans="2:65" s="1" customFormat="1" ht="16.5" customHeight="1">
      <c r="B187" s="32"/>
      <c r="C187" s="137" t="s">
        <v>8</v>
      </c>
      <c r="D187" s="137" t="s">
        <v>197</v>
      </c>
      <c r="E187" s="138" t="s">
        <v>325</v>
      </c>
      <c r="F187" s="139" t="s">
        <v>326</v>
      </c>
      <c r="G187" s="140" t="s">
        <v>212</v>
      </c>
      <c r="H187" s="141">
        <v>14</v>
      </c>
      <c r="I187" s="142"/>
      <c r="J187" s="143">
        <f>ROUND(I187*H187,2)</f>
        <v>0</v>
      </c>
      <c r="K187" s="139" t="s">
        <v>208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0.40799999999999997</v>
      </c>
      <c r="R187" s="146">
        <f>Q187*H187</f>
        <v>5.7119999999999997</v>
      </c>
      <c r="S187" s="146">
        <v>0</v>
      </c>
      <c r="T187" s="147">
        <f>S187*H187</f>
        <v>0</v>
      </c>
      <c r="AR187" s="148" t="s">
        <v>202</v>
      </c>
      <c r="AT187" s="148" t="s">
        <v>197</v>
      </c>
      <c r="AU187" s="148" t="s">
        <v>84</v>
      </c>
      <c r="AY187" s="17" t="s">
        <v>195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202</v>
      </c>
      <c r="BM187" s="148" t="s">
        <v>327</v>
      </c>
    </row>
    <row r="188" spans="2:65" s="12" customFormat="1" ht="11.25">
      <c r="B188" s="150"/>
      <c r="D188" s="151" t="s">
        <v>204</v>
      </c>
      <c r="E188" s="152" t="s">
        <v>1</v>
      </c>
      <c r="F188" s="153" t="s">
        <v>328</v>
      </c>
      <c r="H188" s="154">
        <v>14</v>
      </c>
      <c r="I188" s="155"/>
      <c r="L188" s="150"/>
      <c r="M188" s="156"/>
      <c r="T188" s="157"/>
      <c r="AT188" s="152" t="s">
        <v>204</v>
      </c>
      <c r="AU188" s="152" t="s">
        <v>84</v>
      </c>
      <c r="AV188" s="12" t="s">
        <v>86</v>
      </c>
      <c r="AW188" s="12" t="s">
        <v>32</v>
      </c>
      <c r="AX188" s="12" t="s">
        <v>77</v>
      </c>
      <c r="AY188" s="152" t="s">
        <v>195</v>
      </c>
    </row>
    <row r="189" spans="2:65" s="13" customFormat="1" ht="11.25">
      <c r="B189" s="158"/>
      <c r="D189" s="151" t="s">
        <v>204</v>
      </c>
      <c r="E189" s="159" t="s">
        <v>1</v>
      </c>
      <c r="F189" s="160" t="s">
        <v>205</v>
      </c>
      <c r="H189" s="161">
        <v>14</v>
      </c>
      <c r="I189" s="162"/>
      <c r="L189" s="158"/>
      <c r="M189" s="163"/>
      <c r="T189" s="164"/>
      <c r="AT189" s="159" t="s">
        <v>204</v>
      </c>
      <c r="AU189" s="159" t="s">
        <v>84</v>
      </c>
      <c r="AV189" s="13" t="s">
        <v>202</v>
      </c>
      <c r="AW189" s="13" t="s">
        <v>32</v>
      </c>
      <c r="AX189" s="13" t="s">
        <v>84</v>
      </c>
      <c r="AY189" s="159" t="s">
        <v>195</v>
      </c>
    </row>
    <row r="190" spans="2:65" s="11" customFormat="1" ht="25.9" customHeight="1">
      <c r="B190" s="125"/>
      <c r="D190" s="126" t="s">
        <v>76</v>
      </c>
      <c r="E190" s="127" t="s">
        <v>8</v>
      </c>
      <c r="F190" s="127" t="s">
        <v>329</v>
      </c>
      <c r="I190" s="128"/>
      <c r="J190" s="129">
        <f>BK190</f>
        <v>0</v>
      </c>
      <c r="L190" s="125"/>
      <c r="M190" s="130"/>
      <c r="P190" s="131">
        <f>SUM(P191:P203)</f>
        <v>0</v>
      </c>
      <c r="R190" s="131">
        <f>SUM(R191:R203)</f>
        <v>0</v>
      </c>
      <c r="T190" s="132">
        <f>SUM(T191:T203)</f>
        <v>0</v>
      </c>
      <c r="AR190" s="126" t="s">
        <v>84</v>
      </c>
      <c r="AT190" s="133" t="s">
        <v>76</v>
      </c>
      <c r="AU190" s="133" t="s">
        <v>77</v>
      </c>
      <c r="AY190" s="126" t="s">
        <v>195</v>
      </c>
      <c r="BK190" s="134">
        <f>SUM(BK191:BK203)</f>
        <v>0</v>
      </c>
    </row>
    <row r="191" spans="2:65" s="1" customFormat="1" ht="16.5" customHeight="1">
      <c r="B191" s="32"/>
      <c r="C191" s="137" t="s">
        <v>247</v>
      </c>
      <c r="D191" s="137" t="s">
        <v>197</v>
      </c>
      <c r="E191" s="138" t="s">
        <v>330</v>
      </c>
      <c r="F191" s="139" t="s">
        <v>331</v>
      </c>
      <c r="G191" s="140" t="s">
        <v>332</v>
      </c>
      <c r="H191" s="141">
        <v>2480.8000000000002</v>
      </c>
      <c r="I191" s="142"/>
      <c r="J191" s="143">
        <f>ROUND(I191*H191,2)</f>
        <v>0</v>
      </c>
      <c r="K191" s="139" t="s">
        <v>275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202</v>
      </c>
      <c r="AT191" s="148" t="s">
        <v>197</v>
      </c>
      <c r="AU191" s="148" t="s">
        <v>84</v>
      </c>
      <c r="AY191" s="17" t="s">
        <v>195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84</v>
      </c>
      <c r="BK191" s="149">
        <f>ROUND(I191*H191,2)</f>
        <v>0</v>
      </c>
      <c r="BL191" s="17" t="s">
        <v>202</v>
      </c>
      <c r="BM191" s="148" t="s">
        <v>333</v>
      </c>
    </row>
    <row r="192" spans="2:65" s="14" customFormat="1" ht="11.25">
      <c r="B192" s="168"/>
      <c r="D192" s="151" t="s">
        <v>204</v>
      </c>
      <c r="E192" s="169" t="s">
        <v>1</v>
      </c>
      <c r="F192" s="170" t="s">
        <v>298</v>
      </c>
      <c r="H192" s="169" t="s">
        <v>1</v>
      </c>
      <c r="I192" s="171"/>
      <c r="L192" s="168"/>
      <c r="M192" s="172"/>
      <c r="T192" s="173"/>
      <c r="AT192" s="169" t="s">
        <v>204</v>
      </c>
      <c r="AU192" s="169" t="s">
        <v>84</v>
      </c>
      <c r="AV192" s="14" t="s">
        <v>84</v>
      </c>
      <c r="AW192" s="14" t="s">
        <v>32</v>
      </c>
      <c r="AX192" s="14" t="s">
        <v>77</v>
      </c>
      <c r="AY192" s="169" t="s">
        <v>195</v>
      </c>
    </row>
    <row r="193" spans="2:65" s="12" customFormat="1" ht="11.25">
      <c r="B193" s="150"/>
      <c r="D193" s="151" t="s">
        <v>204</v>
      </c>
      <c r="E193" s="152" t="s">
        <v>1</v>
      </c>
      <c r="F193" s="153" t="s">
        <v>334</v>
      </c>
      <c r="H193" s="154">
        <v>625</v>
      </c>
      <c r="I193" s="155"/>
      <c r="L193" s="150"/>
      <c r="M193" s="156"/>
      <c r="T193" s="157"/>
      <c r="AT193" s="152" t="s">
        <v>204</v>
      </c>
      <c r="AU193" s="152" t="s">
        <v>84</v>
      </c>
      <c r="AV193" s="12" t="s">
        <v>86</v>
      </c>
      <c r="AW193" s="12" t="s">
        <v>32</v>
      </c>
      <c r="AX193" s="12" t="s">
        <v>77</v>
      </c>
      <c r="AY193" s="152" t="s">
        <v>195</v>
      </c>
    </row>
    <row r="194" spans="2:65" s="12" customFormat="1" ht="11.25">
      <c r="B194" s="150"/>
      <c r="D194" s="151" t="s">
        <v>204</v>
      </c>
      <c r="E194" s="152" t="s">
        <v>1</v>
      </c>
      <c r="F194" s="153" t="s">
        <v>335</v>
      </c>
      <c r="H194" s="154">
        <v>775</v>
      </c>
      <c r="I194" s="155"/>
      <c r="L194" s="150"/>
      <c r="M194" s="156"/>
      <c r="T194" s="157"/>
      <c r="AT194" s="152" t="s">
        <v>204</v>
      </c>
      <c r="AU194" s="152" t="s">
        <v>84</v>
      </c>
      <c r="AV194" s="12" t="s">
        <v>86</v>
      </c>
      <c r="AW194" s="12" t="s">
        <v>32</v>
      </c>
      <c r="AX194" s="12" t="s">
        <v>77</v>
      </c>
      <c r="AY194" s="152" t="s">
        <v>195</v>
      </c>
    </row>
    <row r="195" spans="2:65" s="12" customFormat="1" ht="22.5">
      <c r="B195" s="150"/>
      <c r="D195" s="151" t="s">
        <v>204</v>
      </c>
      <c r="E195" s="152" t="s">
        <v>1</v>
      </c>
      <c r="F195" s="153" t="s">
        <v>336</v>
      </c>
      <c r="H195" s="154">
        <v>1080.8</v>
      </c>
      <c r="I195" s="155"/>
      <c r="L195" s="150"/>
      <c r="M195" s="156"/>
      <c r="T195" s="157"/>
      <c r="AT195" s="152" t="s">
        <v>204</v>
      </c>
      <c r="AU195" s="152" t="s">
        <v>84</v>
      </c>
      <c r="AV195" s="12" t="s">
        <v>86</v>
      </c>
      <c r="AW195" s="12" t="s">
        <v>32</v>
      </c>
      <c r="AX195" s="12" t="s">
        <v>77</v>
      </c>
      <c r="AY195" s="152" t="s">
        <v>195</v>
      </c>
    </row>
    <row r="196" spans="2:65" s="13" customFormat="1" ht="11.25">
      <c r="B196" s="158"/>
      <c r="D196" s="151" t="s">
        <v>204</v>
      </c>
      <c r="E196" s="159" t="s">
        <v>1</v>
      </c>
      <c r="F196" s="160" t="s">
        <v>205</v>
      </c>
      <c r="H196" s="161">
        <v>2480.8000000000002</v>
      </c>
      <c r="I196" s="162"/>
      <c r="L196" s="158"/>
      <c r="M196" s="163"/>
      <c r="T196" s="164"/>
      <c r="AT196" s="159" t="s">
        <v>204</v>
      </c>
      <c r="AU196" s="159" t="s">
        <v>84</v>
      </c>
      <c r="AV196" s="13" t="s">
        <v>202</v>
      </c>
      <c r="AW196" s="13" t="s">
        <v>32</v>
      </c>
      <c r="AX196" s="13" t="s">
        <v>84</v>
      </c>
      <c r="AY196" s="159" t="s">
        <v>195</v>
      </c>
    </row>
    <row r="197" spans="2:65" s="1" customFormat="1" ht="16.5" customHeight="1">
      <c r="B197" s="32"/>
      <c r="C197" s="137" t="s">
        <v>251</v>
      </c>
      <c r="D197" s="137" t="s">
        <v>197</v>
      </c>
      <c r="E197" s="138" t="s">
        <v>337</v>
      </c>
      <c r="F197" s="139" t="s">
        <v>338</v>
      </c>
      <c r="G197" s="140" t="s">
        <v>332</v>
      </c>
      <c r="H197" s="141">
        <v>248.08</v>
      </c>
      <c r="I197" s="142"/>
      <c r="J197" s="143">
        <f>ROUND(I197*H197,2)</f>
        <v>0</v>
      </c>
      <c r="K197" s="139" t="s">
        <v>275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202</v>
      </c>
      <c r="AT197" s="148" t="s">
        <v>197</v>
      </c>
      <c r="AU197" s="148" t="s">
        <v>84</v>
      </c>
      <c r="AY197" s="17" t="s">
        <v>195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84</v>
      </c>
      <c r="BK197" s="149">
        <f>ROUND(I197*H197,2)</f>
        <v>0</v>
      </c>
      <c r="BL197" s="17" t="s">
        <v>202</v>
      </c>
      <c r="BM197" s="148" t="s">
        <v>339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340</v>
      </c>
      <c r="H198" s="154">
        <v>62.5</v>
      </c>
      <c r="I198" s="155"/>
      <c r="L198" s="150"/>
      <c r="M198" s="156"/>
      <c r="T198" s="157"/>
      <c r="AT198" s="152" t="s">
        <v>204</v>
      </c>
      <c r="AU198" s="152" t="s">
        <v>84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341</v>
      </c>
      <c r="H199" s="154">
        <v>185.58</v>
      </c>
      <c r="I199" s="155"/>
      <c r="L199" s="150"/>
      <c r="M199" s="156"/>
      <c r="T199" s="157"/>
      <c r="AT199" s="152" t="s">
        <v>204</v>
      </c>
      <c r="AU199" s="152" t="s">
        <v>84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3" customFormat="1" ht="11.25">
      <c r="B200" s="158"/>
      <c r="D200" s="151" t="s">
        <v>204</v>
      </c>
      <c r="E200" s="159" t="s">
        <v>1</v>
      </c>
      <c r="F200" s="160" t="s">
        <v>205</v>
      </c>
      <c r="H200" s="161">
        <v>248.08</v>
      </c>
      <c r="I200" s="162"/>
      <c r="L200" s="158"/>
      <c r="M200" s="163"/>
      <c r="T200" s="164"/>
      <c r="AT200" s="159" t="s">
        <v>204</v>
      </c>
      <c r="AU200" s="159" t="s">
        <v>84</v>
      </c>
      <c r="AV200" s="13" t="s">
        <v>202</v>
      </c>
      <c r="AW200" s="13" t="s">
        <v>32</v>
      </c>
      <c r="AX200" s="13" t="s">
        <v>84</v>
      </c>
      <c r="AY200" s="159" t="s">
        <v>195</v>
      </c>
    </row>
    <row r="201" spans="2:65" s="1" customFormat="1" ht="16.5" customHeight="1">
      <c r="B201" s="32"/>
      <c r="C201" s="137" t="s">
        <v>342</v>
      </c>
      <c r="D201" s="137" t="s">
        <v>197</v>
      </c>
      <c r="E201" s="138" t="s">
        <v>343</v>
      </c>
      <c r="F201" s="139" t="s">
        <v>344</v>
      </c>
      <c r="G201" s="140" t="s">
        <v>332</v>
      </c>
      <c r="H201" s="141">
        <v>625</v>
      </c>
      <c r="I201" s="142"/>
      <c r="J201" s="143">
        <f>ROUND(I201*H201,2)</f>
        <v>0</v>
      </c>
      <c r="K201" s="139" t="s">
        <v>275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84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345</v>
      </c>
    </row>
    <row r="202" spans="2:65" s="12" customFormat="1" ht="11.25">
      <c r="B202" s="150"/>
      <c r="D202" s="151" t="s">
        <v>204</v>
      </c>
      <c r="E202" s="152" t="s">
        <v>1</v>
      </c>
      <c r="F202" s="153" t="s">
        <v>334</v>
      </c>
      <c r="H202" s="154">
        <v>625</v>
      </c>
      <c r="I202" s="155"/>
      <c r="L202" s="150"/>
      <c r="M202" s="156"/>
      <c r="T202" s="157"/>
      <c r="AT202" s="152" t="s">
        <v>204</v>
      </c>
      <c r="AU202" s="152" t="s">
        <v>84</v>
      </c>
      <c r="AV202" s="12" t="s">
        <v>86</v>
      </c>
      <c r="AW202" s="12" t="s">
        <v>32</v>
      </c>
      <c r="AX202" s="12" t="s">
        <v>77</v>
      </c>
      <c r="AY202" s="152" t="s">
        <v>195</v>
      </c>
    </row>
    <row r="203" spans="2:65" s="13" customFormat="1" ht="11.25">
      <c r="B203" s="158"/>
      <c r="D203" s="151" t="s">
        <v>204</v>
      </c>
      <c r="E203" s="159" t="s">
        <v>1</v>
      </c>
      <c r="F203" s="160" t="s">
        <v>205</v>
      </c>
      <c r="H203" s="161">
        <v>625</v>
      </c>
      <c r="I203" s="162"/>
      <c r="L203" s="158"/>
      <c r="M203" s="163"/>
      <c r="T203" s="164"/>
      <c r="AT203" s="159" t="s">
        <v>204</v>
      </c>
      <c r="AU203" s="159" t="s">
        <v>84</v>
      </c>
      <c r="AV203" s="13" t="s">
        <v>202</v>
      </c>
      <c r="AW203" s="13" t="s">
        <v>32</v>
      </c>
      <c r="AX203" s="13" t="s">
        <v>84</v>
      </c>
      <c r="AY203" s="159" t="s">
        <v>195</v>
      </c>
    </row>
    <row r="204" spans="2:65" s="11" customFormat="1" ht="25.9" customHeight="1">
      <c r="B204" s="125"/>
      <c r="D204" s="126" t="s">
        <v>76</v>
      </c>
      <c r="E204" s="127" t="s">
        <v>247</v>
      </c>
      <c r="F204" s="127" t="s">
        <v>346</v>
      </c>
      <c r="I204" s="128"/>
      <c r="J204" s="129">
        <f>BK204</f>
        <v>0</v>
      </c>
      <c r="L204" s="125"/>
      <c r="M204" s="130"/>
      <c r="P204" s="131">
        <f>SUM(P205:P222)</f>
        <v>0</v>
      </c>
      <c r="R204" s="131">
        <f>SUM(R205:R222)</f>
        <v>0</v>
      </c>
      <c r="T204" s="132">
        <f>SUM(T205:T222)</f>
        <v>0</v>
      </c>
      <c r="AR204" s="126" t="s">
        <v>84</v>
      </c>
      <c r="AT204" s="133" t="s">
        <v>76</v>
      </c>
      <c r="AU204" s="133" t="s">
        <v>77</v>
      </c>
      <c r="AY204" s="126" t="s">
        <v>195</v>
      </c>
      <c r="BK204" s="134">
        <f>SUM(BK205:BK222)</f>
        <v>0</v>
      </c>
    </row>
    <row r="205" spans="2:65" s="1" customFormat="1" ht="21.75" customHeight="1">
      <c r="B205" s="32"/>
      <c r="C205" s="137" t="s">
        <v>310</v>
      </c>
      <c r="D205" s="137" t="s">
        <v>197</v>
      </c>
      <c r="E205" s="138" t="s">
        <v>347</v>
      </c>
      <c r="F205" s="139" t="s">
        <v>348</v>
      </c>
      <c r="G205" s="140" t="s">
        <v>332</v>
      </c>
      <c r="H205" s="141">
        <v>28</v>
      </c>
      <c r="I205" s="142"/>
      <c r="J205" s="143">
        <f>ROUND(I205*H205,2)</f>
        <v>0</v>
      </c>
      <c r="K205" s="139" t="s">
        <v>275</v>
      </c>
      <c r="L205" s="32"/>
      <c r="M205" s="144" t="s">
        <v>1</v>
      </c>
      <c r="N205" s="145" t="s">
        <v>42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202</v>
      </c>
      <c r="AT205" s="148" t="s">
        <v>197</v>
      </c>
      <c r="AU205" s="148" t="s">
        <v>84</v>
      </c>
      <c r="AY205" s="17" t="s">
        <v>195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84</v>
      </c>
      <c r="BK205" s="149">
        <f>ROUND(I205*H205,2)</f>
        <v>0</v>
      </c>
      <c r="BL205" s="17" t="s">
        <v>202</v>
      </c>
      <c r="BM205" s="148" t="s">
        <v>349</v>
      </c>
    </row>
    <row r="206" spans="2:65" s="12" customFormat="1" ht="11.25">
      <c r="B206" s="150"/>
      <c r="D206" s="151" t="s">
        <v>204</v>
      </c>
      <c r="E206" s="152" t="s">
        <v>1</v>
      </c>
      <c r="F206" s="153" t="s">
        <v>350</v>
      </c>
      <c r="H206" s="154">
        <v>28</v>
      </c>
      <c r="I206" s="155"/>
      <c r="L206" s="150"/>
      <c r="M206" s="156"/>
      <c r="T206" s="157"/>
      <c r="AT206" s="152" t="s">
        <v>204</v>
      </c>
      <c r="AU206" s="152" t="s">
        <v>84</v>
      </c>
      <c r="AV206" s="12" t="s">
        <v>86</v>
      </c>
      <c r="AW206" s="12" t="s">
        <v>32</v>
      </c>
      <c r="AX206" s="12" t="s">
        <v>77</v>
      </c>
      <c r="AY206" s="152" t="s">
        <v>195</v>
      </c>
    </row>
    <row r="207" spans="2:65" s="13" customFormat="1" ht="11.25">
      <c r="B207" s="158"/>
      <c r="D207" s="151" t="s">
        <v>204</v>
      </c>
      <c r="E207" s="159" t="s">
        <v>1</v>
      </c>
      <c r="F207" s="160" t="s">
        <v>205</v>
      </c>
      <c r="H207" s="161">
        <v>28</v>
      </c>
      <c r="I207" s="162"/>
      <c r="L207" s="158"/>
      <c r="M207" s="163"/>
      <c r="T207" s="164"/>
      <c r="AT207" s="159" t="s">
        <v>204</v>
      </c>
      <c r="AU207" s="159" t="s">
        <v>84</v>
      </c>
      <c r="AV207" s="13" t="s">
        <v>202</v>
      </c>
      <c r="AW207" s="13" t="s">
        <v>32</v>
      </c>
      <c r="AX207" s="13" t="s">
        <v>84</v>
      </c>
      <c r="AY207" s="159" t="s">
        <v>195</v>
      </c>
    </row>
    <row r="208" spans="2:65" s="1" customFormat="1" ht="21.75" customHeight="1">
      <c r="B208" s="32"/>
      <c r="C208" s="137" t="s">
        <v>166</v>
      </c>
      <c r="D208" s="137" t="s">
        <v>197</v>
      </c>
      <c r="E208" s="138" t="s">
        <v>351</v>
      </c>
      <c r="F208" s="139" t="s">
        <v>352</v>
      </c>
      <c r="G208" s="140" t="s">
        <v>332</v>
      </c>
      <c r="H208" s="141">
        <v>2.8</v>
      </c>
      <c r="I208" s="142"/>
      <c r="J208" s="143">
        <f>ROUND(I208*H208,2)</f>
        <v>0</v>
      </c>
      <c r="K208" s="139" t="s">
        <v>275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202</v>
      </c>
      <c r="AT208" s="148" t="s">
        <v>197</v>
      </c>
      <c r="AU208" s="148" t="s">
        <v>84</v>
      </c>
      <c r="AY208" s="17" t="s">
        <v>195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202</v>
      </c>
      <c r="BM208" s="148" t="s">
        <v>353</v>
      </c>
    </row>
    <row r="209" spans="2:65" s="12" customFormat="1" ht="11.25">
      <c r="B209" s="150"/>
      <c r="D209" s="151" t="s">
        <v>204</v>
      </c>
      <c r="E209" s="152" t="s">
        <v>1</v>
      </c>
      <c r="F209" s="153" t="s">
        <v>354</v>
      </c>
      <c r="H209" s="154">
        <v>2.8</v>
      </c>
      <c r="I209" s="155"/>
      <c r="L209" s="150"/>
      <c r="M209" s="156"/>
      <c r="T209" s="157"/>
      <c r="AT209" s="152" t="s">
        <v>204</v>
      </c>
      <c r="AU209" s="152" t="s">
        <v>84</v>
      </c>
      <c r="AV209" s="12" t="s">
        <v>86</v>
      </c>
      <c r="AW209" s="12" t="s">
        <v>32</v>
      </c>
      <c r="AX209" s="12" t="s">
        <v>77</v>
      </c>
      <c r="AY209" s="152" t="s">
        <v>195</v>
      </c>
    </row>
    <row r="210" spans="2:65" s="13" customFormat="1" ht="11.25">
      <c r="B210" s="158"/>
      <c r="D210" s="151" t="s">
        <v>204</v>
      </c>
      <c r="E210" s="159" t="s">
        <v>1</v>
      </c>
      <c r="F210" s="160" t="s">
        <v>205</v>
      </c>
      <c r="H210" s="161">
        <v>2.8</v>
      </c>
      <c r="I210" s="162"/>
      <c r="L210" s="158"/>
      <c r="M210" s="163"/>
      <c r="T210" s="164"/>
      <c r="AT210" s="159" t="s">
        <v>204</v>
      </c>
      <c r="AU210" s="159" t="s">
        <v>84</v>
      </c>
      <c r="AV210" s="13" t="s">
        <v>202</v>
      </c>
      <c r="AW210" s="13" t="s">
        <v>32</v>
      </c>
      <c r="AX210" s="13" t="s">
        <v>84</v>
      </c>
      <c r="AY210" s="159" t="s">
        <v>195</v>
      </c>
    </row>
    <row r="211" spans="2:65" s="1" customFormat="1" ht="21.75" customHeight="1">
      <c r="B211" s="32"/>
      <c r="C211" s="137" t="s">
        <v>315</v>
      </c>
      <c r="D211" s="137" t="s">
        <v>197</v>
      </c>
      <c r="E211" s="138" t="s">
        <v>355</v>
      </c>
      <c r="F211" s="139" t="s">
        <v>356</v>
      </c>
      <c r="G211" s="140" t="s">
        <v>332</v>
      </c>
      <c r="H211" s="141">
        <v>28</v>
      </c>
      <c r="I211" s="142"/>
      <c r="J211" s="143">
        <f>ROUND(I211*H211,2)</f>
        <v>0</v>
      </c>
      <c r="K211" s="139" t="s">
        <v>275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202</v>
      </c>
      <c r="AT211" s="148" t="s">
        <v>197</v>
      </c>
      <c r="AU211" s="148" t="s">
        <v>84</v>
      </c>
      <c r="AY211" s="17" t="s">
        <v>195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202</v>
      </c>
      <c r="BM211" s="148" t="s">
        <v>357</v>
      </c>
    </row>
    <row r="212" spans="2:65" s="12" customFormat="1" ht="11.25">
      <c r="B212" s="150"/>
      <c r="D212" s="151" t="s">
        <v>204</v>
      </c>
      <c r="E212" s="152" t="s">
        <v>1</v>
      </c>
      <c r="F212" s="153" t="s">
        <v>350</v>
      </c>
      <c r="H212" s="154">
        <v>28</v>
      </c>
      <c r="I212" s="155"/>
      <c r="L212" s="150"/>
      <c r="M212" s="156"/>
      <c r="T212" s="157"/>
      <c r="AT212" s="152" t="s">
        <v>204</v>
      </c>
      <c r="AU212" s="152" t="s">
        <v>84</v>
      </c>
      <c r="AV212" s="12" t="s">
        <v>86</v>
      </c>
      <c r="AW212" s="12" t="s">
        <v>32</v>
      </c>
      <c r="AX212" s="12" t="s">
        <v>77</v>
      </c>
      <c r="AY212" s="152" t="s">
        <v>195</v>
      </c>
    </row>
    <row r="213" spans="2:65" s="13" customFormat="1" ht="11.25">
      <c r="B213" s="158"/>
      <c r="D213" s="151" t="s">
        <v>204</v>
      </c>
      <c r="E213" s="159" t="s">
        <v>1</v>
      </c>
      <c r="F213" s="160" t="s">
        <v>205</v>
      </c>
      <c r="H213" s="161">
        <v>28</v>
      </c>
      <c r="I213" s="162"/>
      <c r="L213" s="158"/>
      <c r="M213" s="163"/>
      <c r="T213" s="164"/>
      <c r="AT213" s="159" t="s">
        <v>204</v>
      </c>
      <c r="AU213" s="159" t="s">
        <v>84</v>
      </c>
      <c r="AV213" s="13" t="s">
        <v>202</v>
      </c>
      <c r="AW213" s="13" t="s">
        <v>32</v>
      </c>
      <c r="AX213" s="13" t="s">
        <v>84</v>
      </c>
      <c r="AY213" s="159" t="s">
        <v>195</v>
      </c>
    </row>
    <row r="214" spans="2:65" s="1" customFormat="1" ht="21.75" customHeight="1">
      <c r="B214" s="32"/>
      <c r="C214" s="137" t="s">
        <v>358</v>
      </c>
      <c r="D214" s="137" t="s">
        <v>197</v>
      </c>
      <c r="E214" s="138" t="s">
        <v>359</v>
      </c>
      <c r="F214" s="139" t="s">
        <v>360</v>
      </c>
      <c r="G214" s="140" t="s">
        <v>332</v>
      </c>
      <c r="H214" s="141">
        <v>23</v>
      </c>
      <c r="I214" s="142"/>
      <c r="J214" s="143">
        <f>ROUND(I214*H214,2)</f>
        <v>0</v>
      </c>
      <c r="K214" s="139" t="s">
        <v>275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202</v>
      </c>
      <c r="AT214" s="148" t="s">
        <v>197</v>
      </c>
      <c r="AU214" s="148" t="s">
        <v>84</v>
      </c>
      <c r="AY214" s="17" t="s">
        <v>195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84</v>
      </c>
      <c r="BK214" s="149">
        <f>ROUND(I214*H214,2)</f>
        <v>0</v>
      </c>
      <c r="BL214" s="17" t="s">
        <v>202</v>
      </c>
      <c r="BM214" s="148" t="s">
        <v>361</v>
      </c>
    </row>
    <row r="215" spans="2:65" s="12" customFormat="1" ht="11.25">
      <c r="B215" s="150"/>
      <c r="D215" s="151" t="s">
        <v>204</v>
      </c>
      <c r="E215" s="152" t="s">
        <v>1</v>
      </c>
      <c r="F215" s="153" t="s">
        <v>362</v>
      </c>
      <c r="H215" s="154">
        <v>23</v>
      </c>
      <c r="I215" s="155"/>
      <c r="L215" s="150"/>
      <c r="M215" s="156"/>
      <c r="T215" s="157"/>
      <c r="AT215" s="152" t="s">
        <v>204</v>
      </c>
      <c r="AU215" s="152" t="s">
        <v>84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65" s="13" customFormat="1" ht="11.25">
      <c r="B216" s="158"/>
      <c r="D216" s="151" t="s">
        <v>204</v>
      </c>
      <c r="E216" s="159" t="s">
        <v>1</v>
      </c>
      <c r="F216" s="160" t="s">
        <v>205</v>
      </c>
      <c r="H216" s="161">
        <v>23</v>
      </c>
      <c r="I216" s="162"/>
      <c r="L216" s="158"/>
      <c r="M216" s="163"/>
      <c r="T216" s="164"/>
      <c r="AT216" s="159" t="s">
        <v>204</v>
      </c>
      <c r="AU216" s="159" t="s">
        <v>84</v>
      </c>
      <c r="AV216" s="13" t="s">
        <v>202</v>
      </c>
      <c r="AW216" s="13" t="s">
        <v>32</v>
      </c>
      <c r="AX216" s="13" t="s">
        <v>84</v>
      </c>
      <c r="AY216" s="159" t="s">
        <v>195</v>
      </c>
    </row>
    <row r="217" spans="2:65" s="1" customFormat="1" ht="21.75" customHeight="1">
      <c r="B217" s="32"/>
      <c r="C217" s="137" t="s">
        <v>168</v>
      </c>
      <c r="D217" s="137" t="s">
        <v>197</v>
      </c>
      <c r="E217" s="138" t="s">
        <v>363</v>
      </c>
      <c r="F217" s="139" t="s">
        <v>364</v>
      </c>
      <c r="G217" s="140" t="s">
        <v>332</v>
      </c>
      <c r="H217" s="141">
        <v>2.2999999999999998</v>
      </c>
      <c r="I217" s="142"/>
      <c r="J217" s="143">
        <f>ROUND(I217*H217,2)</f>
        <v>0</v>
      </c>
      <c r="K217" s="139" t="s">
        <v>275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202</v>
      </c>
      <c r="AT217" s="148" t="s">
        <v>197</v>
      </c>
      <c r="AU217" s="148" t="s">
        <v>84</v>
      </c>
      <c r="AY217" s="17" t="s">
        <v>195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84</v>
      </c>
      <c r="BK217" s="149">
        <f>ROUND(I217*H217,2)</f>
        <v>0</v>
      </c>
      <c r="BL217" s="17" t="s">
        <v>202</v>
      </c>
      <c r="BM217" s="148" t="s">
        <v>365</v>
      </c>
    </row>
    <row r="218" spans="2:65" s="12" customFormat="1" ht="11.25">
      <c r="B218" s="150"/>
      <c r="D218" s="151" t="s">
        <v>204</v>
      </c>
      <c r="E218" s="152" t="s">
        <v>1</v>
      </c>
      <c r="F218" s="153" t="s">
        <v>366</v>
      </c>
      <c r="H218" s="154">
        <v>2.2999999999999998</v>
      </c>
      <c r="I218" s="155"/>
      <c r="L218" s="150"/>
      <c r="M218" s="156"/>
      <c r="T218" s="157"/>
      <c r="AT218" s="152" t="s">
        <v>204</v>
      </c>
      <c r="AU218" s="152" t="s">
        <v>84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65" s="13" customFormat="1" ht="11.25">
      <c r="B219" s="158"/>
      <c r="D219" s="151" t="s">
        <v>204</v>
      </c>
      <c r="E219" s="159" t="s">
        <v>1</v>
      </c>
      <c r="F219" s="160" t="s">
        <v>205</v>
      </c>
      <c r="H219" s="161">
        <v>2.2999999999999998</v>
      </c>
      <c r="I219" s="162"/>
      <c r="L219" s="158"/>
      <c r="M219" s="163"/>
      <c r="T219" s="164"/>
      <c r="AT219" s="159" t="s">
        <v>204</v>
      </c>
      <c r="AU219" s="159" t="s">
        <v>84</v>
      </c>
      <c r="AV219" s="13" t="s">
        <v>202</v>
      </c>
      <c r="AW219" s="13" t="s">
        <v>32</v>
      </c>
      <c r="AX219" s="13" t="s">
        <v>84</v>
      </c>
      <c r="AY219" s="159" t="s">
        <v>195</v>
      </c>
    </row>
    <row r="220" spans="2:65" s="1" customFormat="1" ht="21.75" customHeight="1">
      <c r="B220" s="32"/>
      <c r="C220" s="137" t="s">
        <v>7</v>
      </c>
      <c r="D220" s="137" t="s">
        <v>197</v>
      </c>
      <c r="E220" s="138" t="s">
        <v>367</v>
      </c>
      <c r="F220" s="139" t="s">
        <v>368</v>
      </c>
      <c r="G220" s="140" t="s">
        <v>332</v>
      </c>
      <c r="H220" s="141">
        <v>23</v>
      </c>
      <c r="I220" s="142"/>
      <c r="J220" s="143">
        <f>ROUND(I220*H220,2)</f>
        <v>0</v>
      </c>
      <c r="K220" s="139" t="s">
        <v>275</v>
      </c>
      <c r="L220" s="32"/>
      <c r="M220" s="144" t="s">
        <v>1</v>
      </c>
      <c r="N220" s="145" t="s">
        <v>42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202</v>
      </c>
      <c r="AT220" s="148" t="s">
        <v>197</v>
      </c>
      <c r="AU220" s="148" t="s">
        <v>84</v>
      </c>
      <c r="AY220" s="17" t="s">
        <v>195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84</v>
      </c>
      <c r="BK220" s="149">
        <f>ROUND(I220*H220,2)</f>
        <v>0</v>
      </c>
      <c r="BL220" s="17" t="s">
        <v>202</v>
      </c>
      <c r="BM220" s="148" t="s">
        <v>369</v>
      </c>
    </row>
    <row r="221" spans="2:65" s="12" customFormat="1" ht="11.25">
      <c r="B221" s="150"/>
      <c r="D221" s="151" t="s">
        <v>204</v>
      </c>
      <c r="E221" s="152" t="s">
        <v>1</v>
      </c>
      <c r="F221" s="153" t="s">
        <v>362</v>
      </c>
      <c r="H221" s="154">
        <v>23</v>
      </c>
      <c r="I221" s="155"/>
      <c r="L221" s="150"/>
      <c r="M221" s="156"/>
      <c r="T221" s="157"/>
      <c r="AT221" s="152" t="s">
        <v>204</v>
      </c>
      <c r="AU221" s="152" t="s">
        <v>84</v>
      </c>
      <c r="AV221" s="12" t="s">
        <v>86</v>
      </c>
      <c r="AW221" s="12" t="s">
        <v>32</v>
      </c>
      <c r="AX221" s="12" t="s">
        <v>77</v>
      </c>
      <c r="AY221" s="152" t="s">
        <v>195</v>
      </c>
    </row>
    <row r="222" spans="2:65" s="13" customFormat="1" ht="11.25">
      <c r="B222" s="158"/>
      <c r="D222" s="151" t="s">
        <v>204</v>
      </c>
      <c r="E222" s="159" t="s">
        <v>1</v>
      </c>
      <c r="F222" s="160" t="s">
        <v>205</v>
      </c>
      <c r="H222" s="161">
        <v>23</v>
      </c>
      <c r="I222" s="162"/>
      <c r="L222" s="158"/>
      <c r="M222" s="163"/>
      <c r="T222" s="164"/>
      <c r="AT222" s="159" t="s">
        <v>204</v>
      </c>
      <c r="AU222" s="159" t="s">
        <v>84</v>
      </c>
      <c r="AV222" s="13" t="s">
        <v>202</v>
      </c>
      <c r="AW222" s="13" t="s">
        <v>32</v>
      </c>
      <c r="AX222" s="13" t="s">
        <v>84</v>
      </c>
      <c r="AY222" s="159" t="s">
        <v>195</v>
      </c>
    </row>
    <row r="223" spans="2:65" s="11" customFormat="1" ht="25.9" customHeight="1">
      <c r="B223" s="125"/>
      <c r="D223" s="126" t="s">
        <v>76</v>
      </c>
      <c r="E223" s="127" t="s">
        <v>310</v>
      </c>
      <c r="F223" s="127" t="s">
        <v>370</v>
      </c>
      <c r="I223" s="128"/>
      <c r="J223" s="129">
        <f>BK223</f>
        <v>0</v>
      </c>
      <c r="L223" s="125"/>
      <c r="M223" s="130"/>
      <c r="P223" s="131">
        <f>SUM(P224:P231)</f>
        <v>0</v>
      </c>
      <c r="R223" s="131">
        <f>SUM(R224:R231)</f>
        <v>0</v>
      </c>
      <c r="T223" s="132">
        <f>SUM(T224:T231)</f>
        <v>0</v>
      </c>
      <c r="AR223" s="126" t="s">
        <v>84</v>
      </c>
      <c r="AT223" s="133" t="s">
        <v>76</v>
      </c>
      <c r="AU223" s="133" t="s">
        <v>77</v>
      </c>
      <c r="AY223" s="126" t="s">
        <v>195</v>
      </c>
      <c r="BK223" s="134">
        <f>SUM(BK224:BK231)</f>
        <v>0</v>
      </c>
    </row>
    <row r="224" spans="2:65" s="1" customFormat="1" ht="21.75" customHeight="1">
      <c r="B224" s="32"/>
      <c r="C224" s="137" t="s">
        <v>322</v>
      </c>
      <c r="D224" s="137" t="s">
        <v>197</v>
      </c>
      <c r="E224" s="138" t="s">
        <v>371</v>
      </c>
      <c r="F224" s="139" t="s">
        <v>372</v>
      </c>
      <c r="G224" s="140" t="s">
        <v>332</v>
      </c>
      <c r="H224" s="141">
        <v>2929.8</v>
      </c>
      <c r="I224" s="142"/>
      <c r="J224" s="143">
        <f>ROUND(I224*H224,2)</f>
        <v>0</v>
      </c>
      <c r="K224" s="139" t="s">
        <v>275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202</v>
      </c>
      <c r="AT224" s="148" t="s">
        <v>197</v>
      </c>
      <c r="AU224" s="148" t="s">
        <v>84</v>
      </c>
      <c r="AY224" s="17" t="s">
        <v>195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84</v>
      </c>
      <c r="BK224" s="149">
        <f>ROUND(I224*H224,2)</f>
        <v>0</v>
      </c>
      <c r="BL224" s="17" t="s">
        <v>202</v>
      </c>
      <c r="BM224" s="148" t="s">
        <v>373</v>
      </c>
    </row>
    <row r="225" spans="2:65" s="14" customFormat="1" ht="11.25">
      <c r="B225" s="168"/>
      <c r="D225" s="151" t="s">
        <v>204</v>
      </c>
      <c r="E225" s="169" t="s">
        <v>1</v>
      </c>
      <c r="F225" s="170" t="s">
        <v>298</v>
      </c>
      <c r="H225" s="169" t="s">
        <v>1</v>
      </c>
      <c r="I225" s="171"/>
      <c r="L225" s="168"/>
      <c r="M225" s="172"/>
      <c r="T225" s="173"/>
      <c r="AT225" s="169" t="s">
        <v>204</v>
      </c>
      <c r="AU225" s="169" t="s">
        <v>84</v>
      </c>
      <c r="AV225" s="14" t="s">
        <v>84</v>
      </c>
      <c r="AW225" s="14" t="s">
        <v>32</v>
      </c>
      <c r="AX225" s="14" t="s">
        <v>77</v>
      </c>
      <c r="AY225" s="169" t="s">
        <v>195</v>
      </c>
    </row>
    <row r="226" spans="2:65" s="12" customFormat="1" ht="11.25">
      <c r="B226" s="150"/>
      <c r="D226" s="151" t="s">
        <v>204</v>
      </c>
      <c r="E226" s="152" t="s">
        <v>1</v>
      </c>
      <c r="F226" s="153" t="s">
        <v>374</v>
      </c>
      <c r="H226" s="154">
        <v>3207.8</v>
      </c>
      <c r="I226" s="155"/>
      <c r="L226" s="150"/>
      <c r="M226" s="156"/>
      <c r="T226" s="157"/>
      <c r="AT226" s="152" t="s">
        <v>204</v>
      </c>
      <c r="AU226" s="152" t="s">
        <v>84</v>
      </c>
      <c r="AV226" s="12" t="s">
        <v>86</v>
      </c>
      <c r="AW226" s="12" t="s">
        <v>32</v>
      </c>
      <c r="AX226" s="12" t="s">
        <v>77</v>
      </c>
      <c r="AY226" s="152" t="s">
        <v>195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375</v>
      </c>
      <c r="H227" s="154">
        <v>-278</v>
      </c>
      <c r="I227" s="155"/>
      <c r="L227" s="150"/>
      <c r="M227" s="156"/>
      <c r="T227" s="157"/>
      <c r="AT227" s="152" t="s">
        <v>204</v>
      </c>
      <c r="AU227" s="152" t="s">
        <v>84</v>
      </c>
      <c r="AV227" s="12" t="s">
        <v>86</v>
      </c>
      <c r="AW227" s="12" t="s">
        <v>32</v>
      </c>
      <c r="AX227" s="12" t="s">
        <v>77</v>
      </c>
      <c r="AY227" s="152" t="s">
        <v>195</v>
      </c>
    </row>
    <row r="228" spans="2:65" s="13" customFormat="1" ht="11.25">
      <c r="B228" s="158"/>
      <c r="D228" s="151" t="s">
        <v>204</v>
      </c>
      <c r="E228" s="159" t="s">
        <v>1</v>
      </c>
      <c r="F228" s="160" t="s">
        <v>205</v>
      </c>
      <c r="H228" s="161">
        <v>2929.8</v>
      </c>
      <c r="I228" s="162"/>
      <c r="L228" s="158"/>
      <c r="M228" s="163"/>
      <c r="T228" s="164"/>
      <c r="AT228" s="159" t="s">
        <v>204</v>
      </c>
      <c r="AU228" s="159" t="s">
        <v>84</v>
      </c>
      <c r="AV228" s="13" t="s">
        <v>202</v>
      </c>
      <c r="AW228" s="13" t="s">
        <v>32</v>
      </c>
      <c r="AX228" s="13" t="s">
        <v>84</v>
      </c>
      <c r="AY228" s="159" t="s">
        <v>195</v>
      </c>
    </row>
    <row r="229" spans="2:65" s="1" customFormat="1" ht="21.75" customHeight="1">
      <c r="B229" s="32"/>
      <c r="C229" s="137" t="s">
        <v>376</v>
      </c>
      <c r="D229" s="137" t="s">
        <v>197</v>
      </c>
      <c r="E229" s="138" t="s">
        <v>377</v>
      </c>
      <c r="F229" s="139" t="s">
        <v>378</v>
      </c>
      <c r="G229" s="140" t="s">
        <v>332</v>
      </c>
      <c r="H229" s="141">
        <v>11719.2</v>
      </c>
      <c r="I229" s="142"/>
      <c r="J229" s="143">
        <f>ROUND(I229*H229,2)</f>
        <v>0</v>
      </c>
      <c r="K229" s="139" t="s">
        <v>275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202</v>
      </c>
      <c r="AT229" s="148" t="s">
        <v>197</v>
      </c>
      <c r="AU229" s="148" t="s">
        <v>84</v>
      </c>
      <c r="AY229" s="17" t="s">
        <v>195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84</v>
      </c>
      <c r="BK229" s="149">
        <f>ROUND(I229*H229,2)</f>
        <v>0</v>
      </c>
      <c r="BL229" s="17" t="s">
        <v>202</v>
      </c>
      <c r="BM229" s="148" t="s">
        <v>379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380</v>
      </c>
      <c r="H230" s="154">
        <v>11719.2</v>
      </c>
      <c r="I230" s="155"/>
      <c r="L230" s="150"/>
      <c r="M230" s="156"/>
      <c r="T230" s="157"/>
      <c r="AT230" s="152" t="s">
        <v>204</v>
      </c>
      <c r="AU230" s="152" t="s">
        <v>84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3" customFormat="1" ht="11.25">
      <c r="B231" s="158"/>
      <c r="D231" s="151" t="s">
        <v>204</v>
      </c>
      <c r="E231" s="159" t="s">
        <v>1</v>
      </c>
      <c r="F231" s="160" t="s">
        <v>205</v>
      </c>
      <c r="H231" s="161">
        <v>11719.2</v>
      </c>
      <c r="I231" s="162"/>
      <c r="L231" s="158"/>
      <c r="M231" s="163"/>
      <c r="T231" s="164"/>
      <c r="AT231" s="159" t="s">
        <v>204</v>
      </c>
      <c r="AU231" s="159" t="s">
        <v>84</v>
      </c>
      <c r="AV231" s="13" t="s">
        <v>202</v>
      </c>
      <c r="AW231" s="13" t="s">
        <v>32</v>
      </c>
      <c r="AX231" s="13" t="s">
        <v>84</v>
      </c>
      <c r="AY231" s="159" t="s">
        <v>195</v>
      </c>
    </row>
    <row r="232" spans="2:65" s="11" customFormat="1" ht="25.9" customHeight="1">
      <c r="B232" s="125"/>
      <c r="D232" s="126" t="s">
        <v>76</v>
      </c>
      <c r="E232" s="127" t="s">
        <v>166</v>
      </c>
      <c r="F232" s="127" t="s">
        <v>381</v>
      </c>
      <c r="I232" s="128"/>
      <c r="J232" s="129">
        <f>BK232</f>
        <v>0</v>
      </c>
      <c r="L232" s="125"/>
      <c r="M232" s="130"/>
      <c r="P232" s="131">
        <f>SUM(P233:P242)</f>
        <v>0</v>
      </c>
      <c r="R232" s="131">
        <f>SUM(R233:R242)</f>
        <v>3711.6</v>
      </c>
      <c r="T232" s="132">
        <f>SUM(T233:T242)</f>
        <v>0</v>
      </c>
      <c r="AR232" s="126" t="s">
        <v>84</v>
      </c>
      <c r="AT232" s="133" t="s">
        <v>76</v>
      </c>
      <c r="AU232" s="133" t="s">
        <v>77</v>
      </c>
      <c r="AY232" s="126" t="s">
        <v>195</v>
      </c>
      <c r="BK232" s="134">
        <f>SUM(BK233:BK242)</f>
        <v>0</v>
      </c>
    </row>
    <row r="233" spans="2:65" s="1" customFormat="1" ht="16.5" customHeight="1">
      <c r="B233" s="32"/>
      <c r="C233" s="137" t="s">
        <v>327</v>
      </c>
      <c r="D233" s="137" t="s">
        <v>197</v>
      </c>
      <c r="E233" s="138" t="s">
        <v>382</v>
      </c>
      <c r="F233" s="139" t="s">
        <v>383</v>
      </c>
      <c r="G233" s="140" t="s">
        <v>332</v>
      </c>
      <c r="H233" s="141">
        <v>28</v>
      </c>
      <c r="I233" s="142"/>
      <c r="J233" s="143">
        <f>ROUND(I233*H233,2)</f>
        <v>0</v>
      </c>
      <c r="K233" s="139" t="s">
        <v>275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202</v>
      </c>
      <c r="AT233" s="148" t="s">
        <v>197</v>
      </c>
      <c r="AU233" s="148" t="s">
        <v>84</v>
      </c>
      <c r="AY233" s="17" t="s">
        <v>195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202</v>
      </c>
      <c r="BM233" s="148" t="s">
        <v>384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385</v>
      </c>
      <c r="H234" s="154">
        <v>28</v>
      </c>
      <c r="I234" s="155"/>
      <c r="L234" s="150"/>
      <c r="M234" s="156"/>
      <c r="T234" s="157"/>
      <c r="AT234" s="152" t="s">
        <v>204</v>
      </c>
      <c r="AU234" s="152" t="s">
        <v>84</v>
      </c>
      <c r="AV234" s="12" t="s">
        <v>86</v>
      </c>
      <c r="AW234" s="12" t="s">
        <v>32</v>
      </c>
      <c r="AX234" s="12" t="s">
        <v>77</v>
      </c>
      <c r="AY234" s="152" t="s">
        <v>195</v>
      </c>
    </row>
    <row r="235" spans="2:65" s="13" customFormat="1" ht="11.25">
      <c r="B235" s="158"/>
      <c r="D235" s="151" t="s">
        <v>204</v>
      </c>
      <c r="E235" s="159" t="s">
        <v>1</v>
      </c>
      <c r="F235" s="160" t="s">
        <v>205</v>
      </c>
      <c r="H235" s="161">
        <v>28</v>
      </c>
      <c r="I235" s="162"/>
      <c r="L235" s="158"/>
      <c r="M235" s="163"/>
      <c r="T235" s="164"/>
      <c r="AT235" s="159" t="s">
        <v>204</v>
      </c>
      <c r="AU235" s="159" t="s">
        <v>84</v>
      </c>
      <c r="AV235" s="13" t="s">
        <v>202</v>
      </c>
      <c r="AW235" s="13" t="s">
        <v>32</v>
      </c>
      <c r="AX235" s="13" t="s">
        <v>84</v>
      </c>
      <c r="AY235" s="159" t="s">
        <v>195</v>
      </c>
    </row>
    <row r="236" spans="2:65" s="1" customFormat="1" ht="16.5" customHeight="1">
      <c r="B236" s="32"/>
      <c r="C236" s="137" t="s">
        <v>386</v>
      </c>
      <c r="D236" s="137" t="s">
        <v>197</v>
      </c>
      <c r="E236" s="138" t="s">
        <v>387</v>
      </c>
      <c r="F236" s="139" t="s">
        <v>388</v>
      </c>
      <c r="G236" s="140" t="s">
        <v>332</v>
      </c>
      <c r="H236" s="141">
        <v>2105.8000000000002</v>
      </c>
      <c r="I236" s="142"/>
      <c r="J236" s="143">
        <f>ROUND(I236*H236,2)</f>
        <v>0</v>
      </c>
      <c r="K236" s="139" t="s">
        <v>275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202</v>
      </c>
      <c r="AT236" s="148" t="s">
        <v>197</v>
      </c>
      <c r="AU236" s="148" t="s">
        <v>84</v>
      </c>
      <c r="AY236" s="17" t="s">
        <v>195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202</v>
      </c>
      <c r="BM236" s="148" t="s">
        <v>389</v>
      </c>
    </row>
    <row r="237" spans="2:65" s="12" customFormat="1" ht="11.25">
      <c r="B237" s="150"/>
      <c r="D237" s="151" t="s">
        <v>204</v>
      </c>
      <c r="E237" s="152" t="s">
        <v>1</v>
      </c>
      <c r="F237" s="153" t="s">
        <v>390</v>
      </c>
      <c r="H237" s="154">
        <v>250</v>
      </c>
      <c r="I237" s="155"/>
      <c r="L237" s="150"/>
      <c r="M237" s="156"/>
      <c r="T237" s="157"/>
      <c r="AT237" s="152" t="s">
        <v>204</v>
      </c>
      <c r="AU237" s="152" t="s">
        <v>84</v>
      </c>
      <c r="AV237" s="12" t="s">
        <v>86</v>
      </c>
      <c r="AW237" s="12" t="s">
        <v>32</v>
      </c>
      <c r="AX237" s="12" t="s">
        <v>77</v>
      </c>
      <c r="AY237" s="152" t="s">
        <v>195</v>
      </c>
    </row>
    <row r="238" spans="2:65" s="12" customFormat="1" ht="22.5">
      <c r="B238" s="150"/>
      <c r="D238" s="151" t="s">
        <v>204</v>
      </c>
      <c r="E238" s="152" t="s">
        <v>1</v>
      </c>
      <c r="F238" s="153" t="s">
        <v>391</v>
      </c>
      <c r="H238" s="154">
        <v>1855.8</v>
      </c>
      <c r="I238" s="155"/>
      <c r="L238" s="150"/>
      <c r="M238" s="156"/>
      <c r="T238" s="157"/>
      <c r="AT238" s="152" t="s">
        <v>204</v>
      </c>
      <c r="AU238" s="152" t="s">
        <v>84</v>
      </c>
      <c r="AV238" s="12" t="s">
        <v>86</v>
      </c>
      <c r="AW238" s="12" t="s">
        <v>32</v>
      </c>
      <c r="AX238" s="12" t="s">
        <v>77</v>
      </c>
      <c r="AY238" s="152" t="s">
        <v>195</v>
      </c>
    </row>
    <row r="239" spans="2:65" s="13" customFormat="1" ht="11.25">
      <c r="B239" s="158"/>
      <c r="D239" s="151" t="s">
        <v>204</v>
      </c>
      <c r="E239" s="159" t="s">
        <v>1</v>
      </c>
      <c r="F239" s="160" t="s">
        <v>205</v>
      </c>
      <c r="H239" s="161">
        <v>2105.8000000000002</v>
      </c>
      <c r="I239" s="162"/>
      <c r="L239" s="158"/>
      <c r="M239" s="163"/>
      <c r="T239" s="164"/>
      <c r="AT239" s="159" t="s">
        <v>204</v>
      </c>
      <c r="AU239" s="159" t="s">
        <v>84</v>
      </c>
      <c r="AV239" s="13" t="s">
        <v>202</v>
      </c>
      <c r="AW239" s="13" t="s">
        <v>32</v>
      </c>
      <c r="AX239" s="13" t="s">
        <v>84</v>
      </c>
      <c r="AY239" s="159" t="s">
        <v>195</v>
      </c>
    </row>
    <row r="240" spans="2:65" s="1" customFormat="1" ht="16.5" customHeight="1">
      <c r="B240" s="32"/>
      <c r="C240" s="174" t="s">
        <v>333</v>
      </c>
      <c r="D240" s="174" t="s">
        <v>392</v>
      </c>
      <c r="E240" s="175" t="s">
        <v>393</v>
      </c>
      <c r="F240" s="176" t="s">
        <v>394</v>
      </c>
      <c r="G240" s="177" t="s">
        <v>395</v>
      </c>
      <c r="H240" s="178">
        <v>3711.6</v>
      </c>
      <c r="I240" s="179"/>
      <c r="J240" s="180">
        <f>ROUND(I240*H240,2)</f>
        <v>0</v>
      </c>
      <c r="K240" s="176" t="s">
        <v>275</v>
      </c>
      <c r="L240" s="181"/>
      <c r="M240" s="182" t="s">
        <v>1</v>
      </c>
      <c r="N240" s="183" t="s">
        <v>42</v>
      </c>
      <c r="P240" s="146">
        <f>O240*H240</f>
        <v>0</v>
      </c>
      <c r="Q240" s="146">
        <v>1</v>
      </c>
      <c r="R240" s="146">
        <f>Q240*H240</f>
        <v>3711.6</v>
      </c>
      <c r="S240" s="146">
        <v>0</v>
      </c>
      <c r="T240" s="147">
        <f>S240*H240</f>
        <v>0</v>
      </c>
      <c r="AR240" s="148" t="s">
        <v>230</v>
      </c>
      <c r="AT240" s="148" t="s">
        <v>392</v>
      </c>
      <c r="AU240" s="148" t="s">
        <v>84</v>
      </c>
      <c r="AY240" s="17" t="s">
        <v>195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84</v>
      </c>
      <c r="BK240" s="149">
        <f>ROUND(I240*H240,2)</f>
        <v>0</v>
      </c>
      <c r="BL240" s="17" t="s">
        <v>202</v>
      </c>
      <c r="BM240" s="148" t="s">
        <v>396</v>
      </c>
    </row>
    <row r="241" spans="2:65" s="12" customFormat="1" ht="11.25">
      <c r="B241" s="150"/>
      <c r="D241" s="151" t="s">
        <v>204</v>
      </c>
      <c r="E241" s="152" t="s">
        <v>1</v>
      </c>
      <c r="F241" s="153" t="s">
        <v>397</v>
      </c>
      <c r="H241" s="154">
        <v>3711.6</v>
      </c>
      <c r="I241" s="155"/>
      <c r="L241" s="150"/>
      <c r="M241" s="156"/>
      <c r="T241" s="157"/>
      <c r="AT241" s="152" t="s">
        <v>204</v>
      </c>
      <c r="AU241" s="152" t="s">
        <v>84</v>
      </c>
      <c r="AV241" s="12" t="s">
        <v>86</v>
      </c>
      <c r="AW241" s="12" t="s">
        <v>32</v>
      </c>
      <c r="AX241" s="12" t="s">
        <v>77</v>
      </c>
      <c r="AY241" s="152" t="s">
        <v>195</v>
      </c>
    </row>
    <row r="242" spans="2:65" s="13" customFormat="1" ht="11.25">
      <c r="B242" s="158"/>
      <c r="D242" s="151" t="s">
        <v>204</v>
      </c>
      <c r="E242" s="159" t="s">
        <v>1</v>
      </c>
      <c r="F242" s="160" t="s">
        <v>205</v>
      </c>
      <c r="H242" s="161">
        <v>3711.6</v>
      </c>
      <c r="I242" s="162"/>
      <c r="L242" s="158"/>
      <c r="M242" s="163"/>
      <c r="T242" s="164"/>
      <c r="AT242" s="159" t="s">
        <v>204</v>
      </c>
      <c r="AU242" s="159" t="s">
        <v>84</v>
      </c>
      <c r="AV242" s="13" t="s">
        <v>202</v>
      </c>
      <c r="AW242" s="13" t="s">
        <v>32</v>
      </c>
      <c r="AX242" s="13" t="s">
        <v>84</v>
      </c>
      <c r="AY242" s="159" t="s">
        <v>195</v>
      </c>
    </row>
    <row r="243" spans="2:65" s="11" customFormat="1" ht="25.9" customHeight="1">
      <c r="B243" s="125"/>
      <c r="D243" s="126" t="s">
        <v>76</v>
      </c>
      <c r="E243" s="127" t="s">
        <v>315</v>
      </c>
      <c r="F243" s="127" t="s">
        <v>398</v>
      </c>
      <c r="I243" s="128"/>
      <c r="J243" s="129">
        <f>BK243</f>
        <v>0</v>
      </c>
      <c r="L243" s="125"/>
      <c r="M243" s="130"/>
      <c r="P243" s="131">
        <f>SUM(P244:P246)</f>
        <v>0</v>
      </c>
      <c r="R243" s="131">
        <f>SUM(R244:R246)</f>
        <v>0</v>
      </c>
      <c r="T243" s="132">
        <f>SUM(T244:T246)</f>
        <v>0</v>
      </c>
      <c r="AR243" s="126" t="s">
        <v>84</v>
      </c>
      <c r="AT243" s="133" t="s">
        <v>76</v>
      </c>
      <c r="AU243" s="133" t="s">
        <v>77</v>
      </c>
      <c r="AY243" s="126" t="s">
        <v>195</v>
      </c>
      <c r="BK243" s="134">
        <f>SUM(BK244:BK246)</f>
        <v>0</v>
      </c>
    </row>
    <row r="244" spans="2:65" s="1" customFormat="1" ht="21.75" customHeight="1">
      <c r="B244" s="32"/>
      <c r="C244" s="137" t="s">
        <v>399</v>
      </c>
      <c r="D244" s="137" t="s">
        <v>197</v>
      </c>
      <c r="E244" s="138" t="s">
        <v>400</v>
      </c>
      <c r="F244" s="139" t="s">
        <v>401</v>
      </c>
      <c r="G244" s="140" t="s">
        <v>200</v>
      </c>
      <c r="H244" s="141">
        <v>5562</v>
      </c>
      <c r="I244" s="142"/>
      <c r="J244" s="143">
        <f>ROUND(I244*H244,2)</f>
        <v>0</v>
      </c>
      <c r="K244" s="139" t="s">
        <v>275</v>
      </c>
      <c r="L244" s="32"/>
      <c r="M244" s="144" t="s">
        <v>1</v>
      </c>
      <c r="N244" s="145" t="s">
        <v>42</v>
      </c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AR244" s="148" t="s">
        <v>202</v>
      </c>
      <c r="AT244" s="148" t="s">
        <v>197</v>
      </c>
      <c r="AU244" s="148" t="s">
        <v>84</v>
      </c>
      <c r="AY244" s="17" t="s">
        <v>195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84</v>
      </c>
      <c r="BK244" s="149">
        <f>ROUND(I244*H244,2)</f>
        <v>0</v>
      </c>
      <c r="BL244" s="17" t="s">
        <v>202</v>
      </c>
      <c r="BM244" s="148" t="s">
        <v>402</v>
      </c>
    </row>
    <row r="245" spans="2:65" s="12" customFormat="1" ht="11.25">
      <c r="B245" s="150"/>
      <c r="D245" s="151" t="s">
        <v>204</v>
      </c>
      <c r="E245" s="152" t="s">
        <v>1</v>
      </c>
      <c r="F245" s="153" t="s">
        <v>403</v>
      </c>
      <c r="H245" s="154">
        <v>5562</v>
      </c>
      <c r="I245" s="155"/>
      <c r="L245" s="150"/>
      <c r="M245" s="156"/>
      <c r="T245" s="157"/>
      <c r="AT245" s="152" t="s">
        <v>204</v>
      </c>
      <c r="AU245" s="152" t="s">
        <v>84</v>
      </c>
      <c r="AV245" s="12" t="s">
        <v>86</v>
      </c>
      <c r="AW245" s="12" t="s">
        <v>32</v>
      </c>
      <c r="AX245" s="12" t="s">
        <v>77</v>
      </c>
      <c r="AY245" s="152" t="s">
        <v>195</v>
      </c>
    </row>
    <row r="246" spans="2:65" s="13" customFormat="1" ht="11.25">
      <c r="B246" s="158"/>
      <c r="D246" s="151" t="s">
        <v>204</v>
      </c>
      <c r="E246" s="159" t="s">
        <v>1</v>
      </c>
      <c r="F246" s="160" t="s">
        <v>205</v>
      </c>
      <c r="H246" s="161">
        <v>5562</v>
      </c>
      <c r="I246" s="162"/>
      <c r="L246" s="158"/>
      <c r="M246" s="163"/>
      <c r="T246" s="164"/>
      <c r="AT246" s="159" t="s">
        <v>204</v>
      </c>
      <c r="AU246" s="159" t="s">
        <v>84</v>
      </c>
      <c r="AV246" s="13" t="s">
        <v>202</v>
      </c>
      <c r="AW246" s="13" t="s">
        <v>32</v>
      </c>
      <c r="AX246" s="13" t="s">
        <v>84</v>
      </c>
      <c r="AY246" s="159" t="s">
        <v>195</v>
      </c>
    </row>
    <row r="247" spans="2:65" s="11" customFormat="1" ht="25.9" customHeight="1">
      <c r="B247" s="125"/>
      <c r="D247" s="126" t="s">
        <v>76</v>
      </c>
      <c r="E247" s="127" t="s">
        <v>7</v>
      </c>
      <c r="F247" s="127" t="s">
        <v>404</v>
      </c>
      <c r="I247" s="128"/>
      <c r="J247" s="129">
        <f>BK247</f>
        <v>0</v>
      </c>
      <c r="L247" s="125"/>
      <c r="M247" s="130"/>
      <c r="P247" s="131">
        <f>SUM(P248:P250)</f>
        <v>0</v>
      </c>
      <c r="R247" s="131">
        <f>SUM(R248:R250)</f>
        <v>240.77688000000001</v>
      </c>
      <c r="T247" s="132">
        <f>SUM(T248:T250)</f>
        <v>0</v>
      </c>
      <c r="AR247" s="126" t="s">
        <v>84</v>
      </c>
      <c r="AT247" s="133" t="s">
        <v>76</v>
      </c>
      <c r="AU247" s="133" t="s">
        <v>77</v>
      </c>
      <c r="AY247" s="126" t="s">
        <v>195</v>
      </c>
      <c r="BK247" s="134">
        <f>SUM(BK248:BK250)</f>
        <v>0</v>
      </c>
    </row>
    <row r="248" spans="2:65" s="1" customFormat="1" ht="24.2" customHeight="1">
      <c r="B248" s="32"/>
      <c r="C248" s="137" t="s">
        <v>339</v>
      </c>
      <c r="D248" s="137" t="s">
        <v>197</v>
      </c>
      <c r="E248" s="138" t="s">
        <v>405</v>
      </c>
      <c r="F248" s="139" t="s">
        <v>406</v>
      </c>
      <c r="G248" s="140" t="s">
        <v>319</v>
      </c>
      <c r="H248" s="141">
        <v>552</v>
      </c>
      <c r="I248" s="142"/>
      <c r="J248" s="143">
        <f>ROUND(I248*H248,2)</f>
        <v>0</v>
      </c>
      <c r="K248" s="139" t="s">
        <v>275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0.43619000000000002</v>
      </c>
      <c r="R248" s="146">
        <f>Q248*H248</f>
        <v>240.77688000000001</v>
      </c>
      <c r="S248" s="146">
        <v>0</v>
      </c>
      <c r="T248" s="147">
        <f>S248*H248</f>
        <v>0</v>
      </c>
      <c r="AR248" s="148" t="s">
        <v>202</v>
      </c>
      <c r="AT248" s="148" t="s">
        <v>197</v>
      </c>
      <c r="AU248" s="148" t="s">
        <v>84</v>
      </c>
      <c r="AY248" s="17" t="s">
        <v>195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84</v>
      </c>
      <c r="BK248" s="149">
        <f>ROUND(I248*H248,2)</f>
        <v>0</v>
      </c>
      <c r="BL248" s="17" t="s">
        <v>202</v>
      </c>
      <c r="BM248" s="148" t="s">
        <v>407</v>
      </c>
    </row>
    <row r="249" spans="2:65" s="12" customFormat="1" ht="11.25">
      <c r="B249" s="150"/>
      <c r="D249" s="151" t="s">
        <v>204</v>
      </c>
      <c r="E249" s="152" t="s">
        <v>1</v>
      </c>
      <c r="F249" s="153" t="s">
        <v>408</v>
      </c>
      <c r="H249" s="154">
        <v>552</v>
      </c>
      <c r="I249" s="155"/>
      <c r="L249" s="150"/>
      <c r="M249" s="156"/>
      <c r="T249" s="157"/>
      <c r="AT249" s="152" t="s">
        <v>204</v>
      </c>
      <c r="AU249" s="152" t="s">
        <v>84</v>
      </c>
      <c r="AV249" s="12" t="s">
        <v>86</v>
      </c>
      <c r="AW249" s="12" t="s">
        <v>32</v>
      </c>
      <c r="AX249" s="12" t="s">
        <v>77</v>
      </c>
      <c r="AY249" s="152" t="s">
        <v>195</v>
      </c>
    </row>
    <row r="250" spans="2:65" s="13" customFormat="1" ht="11.25">
      <c r="B250" s="158"/>
      <c r="D250" s="151" t="s">
        <v>204</v>
      </c>
      <c r="E250" s="159" t="s">
        <v>1</v>
      </c>
      <c r="F250" s="160" t="s">
        <v>205</v>
      </c>
      <c r="H250" s="161">
        <v>552</v>
      </c>
      <c r="I250" s="162"/>
      <c r="L250" s="158"/>
      <c r="M250" s="163"/>
      <c r="T250" s="164"/>
      <c r="AT250" s="159" t="s">
        <v>204</v>
      </c>
      <c r="AU250" s="159" t="s">
        <v>84</v>
      </c>
      <c r="AV250" s="13" t="s">
        <v>202</v>
      </c>
      <c r="AW250" s="13" t="s">
        <v>32</v>
      </c>
      <c r="AX250" s="13" t="s">
        <v>84</v>
      </c>
      <c r="AY250" s="159" t="s">
        <v>195</v>
      </c>
    </row>
    <row r="251" spans="2:65" s="11" customFormat="1" ht="25.9" customHeight="1">
      <c r="B251" s="125"/>
      <c r="D251" s="126" t="s">
        <v>76</v>
      </c>
      <c r="E251" s="127" t="s">
        <v>399</v>
      </c>
      <c r="F251" s="127" t="s">
        <v>409</v>
      </c>
      <c r="I251" s="128"/>
      <c r="J251" s="129">
        <f>BK251</f>
        <v>0</v>
      </c>
      <c r="L251" s="125"/>
      <c r="M251" s="130"/>
      <c r="P251" s="131">
        <f>SUM(P252:P254)</f>
        <v>0</v>
      </c>
      <c r="R251" s="131">
        <f>SUM(R252:R254)</f>
        <v>20.20112</v>
      </c>
      <c r="T251" s="132">
        <f>SUM(T252:T254)</f>
        <v>0</v>
      </c>
      <c r="AR251" s="126" t="s">
        <v>84</v>
      </c>
      <c r="AT251" s="133" t="s">
        <v>76</v>
      </c>
      <c r="AU251" s="133" t="s">
        <v>77</v>
      </c>
      <c r="AY251" s="126" t="s">
        <v>195</v>
      </c>
      <c r="BK251" s="134">
        <f>SUM(BK252:BK254)</f>
        <v>0</v>
      </c>
    </row>
    <row r="252" spans="2:65" s="1" customFormat="1" ht="21.75" customHeight="1">
      <c r="B252" s="32"/>
      <c r="C252" s="137" t="s">
        <v>410</v>
      </c>
      <c r="D252" s="137" t="s">
        <v>197</v>
      </c>
      <c r="E252" s="138" t="s">
        <v>411</v>
      </c>
      <c r="F252" s="139" t="s">
        <v>412</v>
      </c>
      <c r="G252" s="140" t="s">
        <v>332</v>
      </c>
      <c r="H252" s="141">
        <v>8</v>
      </c>
      <c r="I252" s="142"/>
      <c r="J252" s="143">
        <f>ROUND(I252*H252,2)</f>
        <v>0</v>
      </c>
      <c r="K252" s="139" t="s">
        <v>275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2.5251399999999999</v>
      </c>
      <c r="R252" s="146">
        <f>Q252*H252</f>
        <v>20.20112</v>
      </c>
      <c r="S252" s="146">
        <v>0</v>
      </c>
      <c r="T252" s="147">
        <f>S252*H252</f>
        <v>0</v>
      </c>
      <c r="AR252" s="148" t="s">
        <v>202</v>
      </c>
      <c r="AT252" s="148" t="s">
        <v>197</v>
      </c>
      <c r="AU252" s="148" t="s">
        <v>84</v>
      </c>
      <c r="AY252" s="17" t="s">
        <v>195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202</v>
      </c>
      <c r="BM252" s="148" t="s">
        <v>413</v>
      </c>
    </row>
    <row r="253" spans="2:65" s="12" customFormat="1" ht="11.25">
      <c r="B253" s="150"/>
      <c r="D253" s="151" t="s">
        <v>204</v>
      </c>
      <c r="E253" s="152" t="s">
        <v>1</v>
      </c>
      <c r="F253" s="153" t="s">
        <v>414</v>
      </c>
      <c r="H253" s="154">
        <v>8</v>
      </c>
      <c r="I253" s="155"/>
      <c r="L253" s="150"/>
      <c r="M253" s="156"/>
      <c r="T253" s="157"/>
      <c r="AT253" s="152" t="s">
        <v>204</v>
      </c>
      <c r="AU253" s="152" t="s">
        <v>84</v>
      </c>
      <c r="AV253" s="12" t="s">
        <v>86</v>
      </c>
      <c r="AW253" s="12" t="s">
        <v>32</v>
      </c>
      <c r="AX253" s="12" t="s">
        <v>77</v>
      </c>
      <c r="AY253" s="152" t="s">
        <v>195</v>
      </c>
    </row>
    <row r="254" spans="2:65" s="13" customFormat="1" ht="11.25">
      <c r="B254" s="158"/>
      <c r="D254" s="151" t="s">
        <v>204</v>
      </c>
      <c r="E254" s="159" t="s">
        <v>1</v>
      </c>
      <c r="F254" s="160" t="s">
        <v>205</v>
      </c>
      <c r="H254" s="161">
        <v>8</v>
      </c>
      <c r="I254" s="162"/>
      <c r="L254" s="158"/>
      <c r="M254" s="163"/>
      <c r="T254" s="164"/>
      <c r="AT254" s="159" t="s">
        <v>204</v>
      </c>
      <c r="AU254" s="159" t="s">
        <v>84</v>
      </c>
      <c r="AV254" s="13" t="s">
        <v>202</v>
      </c>
      <c r="AW254" s="13" t="s">
        <v>32</v>
      </c>
      <c r="AX254" s="13" t="s">
        <v>84</v>
      </c>
      <c r="AY254" s="159" t="s">
        <v>195</v>
      </c>
    </row>
    <row r="255" spans="2:65" s="11" customFormat="1" ht="25.9" customHeight="1">
      <c r="B255" s="125"/>
      <c r="D255" s="126" t="s">
        <v>76</v>
      </c>
      <c r="E255" s="127" t="s">
        <v>407</v>
      </c>
      <c r="F255" s="127" t="s">
        <v>415</v>
      </c>
      <c r="I255" s="128"/>
      <c r="J255" s="129">
        <f>BK255</f>
        <v>0</v>
      </c>
      <c r="L255" s="125"/>
      <c r="M255" s="130"/>
      <c r="P255" s="131">
        <f>SUM(P256:P285)</f>
        <v>0</v>
      </c>
      <c r="R255" s="131">
        <f>SUM(R256:R285)</f>
        <v>5168.9104599999991</v>
      </c>
      <c r="T255" s="132">
        <f>SUM(T256:T285)</f>
        <v>0</v>
      </c>
      <c r="AR255" s="126" t="s">
        <v>84</v>
      </c>
      <c r="AT255" s="133" t="s">
        <v>76</v>
      </c>
      <c r="AU255" s="133" t="s">
        <v>77</v>
      </c>
      <c r="AY255" s="126" t="s">
        <v>195</v>
      </c>
      <c r="BK255" s="134">
        <f>SUM(BK256:BK285)</f>
        <v>0</v>
      </c>
    </row>
    <row r="256" spans="2:65" s="1" customFormat="1" ht="16.5" customHeight="1">
      <c r="B256" s="32"/>
      <c r="C256" s="137" t="s">
        <v>345</v>
      </c>
      <c r="D256" s="137" t="s">
        <v>197</v>
      </c>
      <c r="E256" s="138" t="s">
        <v>416</v>
      </c>
      <c r="F256" s="139" t="s">
        <v>417</v>
      </c>
      <c r="G256" s="140" t="s">
        <v>200</v>
      </c>
      <c r="H256" s="141">
        <v>2678</v>
      </c>
      <c r="I256" s="142"/>
      <c r="J256" s="143">
        <f>ROUND(I256*H256,2)</f>
        <v>0</v>
      </c>
      <c r="K256" s="139" t="s">
        <v>275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0.21099999999999999</v>
      </c>
      <c r="R256" s="146">
        <f>Q256*H256</f>
        <v>565.05799999999999</v>
      </c>
      <c r="S256" s="146">
        <v>0</v>
      </c>
      <c r="T256" s="147">
        <f>S256*H256</f>
        <v>0</v>
      </c>
      <c r="AR256" s="148" t="s">
        <v>202</v>
      </c>
      <c r="AT256" s="148" t="s">
        <v>197</v>
      </c>
      <c r="AU256" s="148" t="s">
        <v>84</v>
      </c>
      <c r="AY256" s="17" t="s">
        <v>195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84</v>
      </c>
      <c r="BK256" s="149">
        <f>ROUND(I256*H256,2)</f>
        <v>0</v>
      </c>
      <c r="BL256" s="17" t="s">
        <v>202</v>
      </c>
      <c r="BM256" s="148" t="s">
        <v>418</v>
      </c>
    </row>
    <row r="257" spans="2:65" s="12" customFormat="1" ht="11.25">
      <c r="B257" s="150"/>
      <c r="D257" s="151" t="s">
        <v>204</v>
      </c>
      <c r="E257" s="152" t="s">
        <v>1</v>
      </c>
      <c r="F257" s="153" t="s">
        <v>419</v>
      </c>
      <c r="H257" s="154">
        <v>2678</v>
      </c>
      <c r="I257" s="155"/>
      <c r="L257" s="150"/>
      <c r="M257" s="156"/>
      <c r="T257" s="157"/>
      <c r="AT257" s="152" t="s">
        <v>204</v>
      </c>
      <c r="AU257" s="152" t="s">
        <v>84</v>
      </c>
      <c r="AV257" s="12" t="s">
        <v>86</v>
      </c>
      <c r="AW257" s="12" t="s">
        <v>32</v>
      </c>
      <c r="AX257" s="12" t="s">
        <v>77</v>
      </c>
      <c r="AY257" s="152" t="s">
        <v>195</v>
      </c>
    </row>
    <row r="258" spans="2:65" s="13" customFormat="1" ht="11.25">
      <c r="B258" s="158"/>
      <c r="D258" s="151" t="s">
        <v>204</v>
      </c>
      <c r="E258" s="159" t="s">
        <v>1</v>
      </c>
      <c r="F258" s="160" t="s">
        <v>205</v>
      </c>
      <c r="H258" s="161">
        <v>2678</v>
      </c>
      <c r="I258" s="162"/>
      <c r="L258" s="158"/>
      <c r="M258" s="163"/>
      <c r="T258" s="164"/>
      <c r="AT258" s="159" t="s">
        <v>204</v>
      </c>
      <c r="AU258" s="159" t="s">
        <v>84</v>
      </c>
      <c r="AV258" s="13" t="s">
        <v>202</v>
      </c>
      <c r="AW258" s="13" t="s">
        <v>32</v>
      </c>
      <c r="AX258" s="13" t="s">
        <v>84</v>
      </c>
      <c r="AY258" s="159" t="s">
        <v>195</v>
      </c>
    </row>
    <row r="259" spans="2:65" s="1" customFormat="1" ht="24.2" customHeight="1">
      <c r="B259" s="32"/>
      <c r="C259" s="137" t="s">
        <v>420</v>
      </c>
      <c r="D259" s="137" t="s">
        <v>197</v>
      </c>
      <c r="E259" s="138" t="s">
        <v>421</v>
      </c>
      <c r="F259" s="139" t="s">
        <v>422</v>
      </c>
      <c r="G259" s="140" t="s">
        <v>200</v>
      </c>
      <c r="H259" s="141">
        <v>2678</v>
      </c>
      <c r="I259" s="142"/>
      <c r="J259" s="143">
        <f>ROUND(I259*H259,2)</f>
        <v>0</v>
      </c>
      <c r="K259" s="139" t="s">
        <v>275</v>
      </c>
      <c r="L259" s="32"/>
      <c r="M259" s="144" t="s">
        <v>1</v>
      </c>
      <c r="N259" s="145" t="s">
        <v>42</v>
      </c>
      <c r="P259" s="146">
        <f>O259*H259</f>
        <v>0</v>
      </c>
      <c r="Q259" s="146">
        <v>0.45977000000000001</v>
      </c>
      <c r="R259" s="146">
        <f>Q259*H259</f>
        <v>1231.26406</v>
      </c>
      <c r="S259" s="146">
        <v>0</v>
      </c>
      <c r="T259" s="147">
        <f>S259*H259</f>
        <v>0</v>
      </c>
      <c r="AR259" s="148" t="s">
        <v>202</v>
      </c>
      <c r="AT259" s="148" t="s">
        <v>197</v>
      </c>
      <c r="AU259" s="148" t="s">
        <v>84</v>
      </c>
      <c r="AY259" s="17" t="s">
        <v>195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84</v>
      </c>
      <c r="BK259" s="149">
        <f>ROUND(I259*H259,2)</f>
        <v>0</v>
      </c>
      <c r="BL259" s="17" t="s">
        <v>202</v>
      </c>
      <c r="BM259" s="148" t="s">
        <v>423</v>
      </c>
    </row>
    <row r="260" spans="2:65" s="12" customFormat="1" ht="11.25">
      <c r="B260" s="150"/>
      <c r="D260" s="151" t="s">
        <v>204</v>
      </c>
      <c r="E260" s="152" t="s">
        <v>1</v>
      </c>
      <c r="F260" s="153" t="s">
        <v>419</v>
      </c>
      <c r="H260" s="154">
        <v>2678</v>
      </c>
      <c r="I260" s="155"/>
      <c r="L260" s="150"/>
      <c r="M260" s="156"/>
      <c r="T260" s="157"/>
      <c r="AT260" s="152" t="s">
        <v>204</v>
      </c>
      <c r="AU260" s="152" t="s">
        <v>84</v>
      </c>
      <c r="AV260" s="12" t="s">
        <v>86</v>
      </c>
      <c r="AW260" s="12" t="s">
        <v>32</v>
      </c>
      <c r="AX260" s="12" t="s">
        <v>77</v>
      </c>
      <c r="AY260" s="152" t="s">
        <v>195</v>
      </c>
    </row>
    <row r="261" spans="2:65" s="13" customFormat="1" ht="11.25">
      <c r="B261" s="158"/>
      <c r="D261" s="151" t="s">
        <v>204</v>
      </c>
      <c r="E261" s="159" t="s">
        <v>1</v>
      </c>
      <c r="F261" s="160" t="s">
        <v>205</v>
      </c>
      <c r="H261" s="161">
        <v>2678</v>
      </c>
      <c r="I261" s="162"/>
      <c r="L261" s="158"/>
      <c r="M261" s="163"/>
      <c r="T261" s="164"/>
      <c r="AT261" s="159" t="s">
        <v>204</v>
      </c>
      <c r="AU261" s="159" t="s">
        <v>84</v>
      </c>
      <c r="AV261" s="13" t="s">
        <v>202</v>
      </c>
      <c r="AW261" s="13" t="s">
        <v>32</v>
      </c>
      <c r="AX261" s="13" t="s">
        <v>84</v>
      </c>
      <c r="AY261" s="159" t="s">
        <v>195</v>
      </c>
    </row>
    <row r="262" spans="2:65" s="1" customFormat="1" ht="24.2" customHeight="1">
      <c r="B262" s="32"/>
      <c r="C262" s="137" t="s">
        <v>349</v>
      </c>
      <c r="D262" s="137" t="s">
        <v>197</v>
      </c>
      <c r="E262" s="138" t="s">
        <v>424</v>
      </c>
      <c r="F262" s="139" t="s">
        <v>425</v>
      </c>
      <c r="G262" s="140" t="s">
        <v>200</v>
      </c>
      <c r="H262" s="141">
        <v>3060</v>
      </c>
      <c r="I262" s="142"/>
      <c r="J262" s="143">
        <f>ROUND(I262*H262,2)</f>
        <v>0</v>
      </c>
      <c r="K262" s="139" t="s">
        <v>275</v>
      </c>
      <c r="L262" s="32"/>
      <c r="M262" s="144" t="s">
        <v>1</v>
      </c>
      <c r="N262" s="145" t="s">
        <v>42</v>
      </c>
      <c r="P262" s="146">
        <f>O262*H262</f>
        <v>0</v>
      </c>
      <c r="Q262" s="146">
        <v>0.50714999999999999</v>
      </c>
      <c r="R262" s="146">
        <f>Q262*H262</f>
        <v>1551.8789999999999</v>
      </c>
      <c r="S262" s="146">
        <v>0</v>
      </c>
      <c r="T262" s="147">
        <f>S262*H262</f>
        <v>0</v>
      </c>
      <c r="AR262" s="148" t="s">
        <v>202</v>
      </c>
      <c r="AT262" s="148" t="s">
        <v>197</v>
      </c>
      <c r="AU262" s="148" t="s">
        <v>84</v>
      </c>
      <c r="AY262" s="17" t="s">
        <v>195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84</v>
      </c>
      <c r="BK262" s="149">
        <f>ROUND(I262*H262,2)</f>
        <v>0</v>
      </c>
      <c r="BL262" s="17" t="s">
        <v>202</v>
      </c>
      <c r="BM262" s="148" t="s">
        <v>426</v>
      </c>
    </row>
    <row r="263" spans="2:65" s="12" customFormat="1" ht="11.25">
      <c r="B263" s="150"/>
      <c r="D263" s="151" t="s">
        <v>204</v>
      </c>
      <c r="E263" s="152" t="s">
        <v>1</v>
      </c>
      <c r="F263" s="153" t="s">
        <v>427</v>
      </c>
      <c r="H263" s="154">
        <v>3060</v>
      </c>
      <c r="I263" s="155"/>
      <c r="L263" s="150"/>
      <c r="M263" s="156"/>
      <c r="T263" s="157"/>
      <c r="AT263" s="152" t="s">
        <v>204</v>
      </c>
      <c r="AU263" s="152" t="s">
        <v>84</v>
      </c>
      <c r="AV263" s="12" t="s">
        <v>86</v>
      </c>
      <c r="AW263" s="12" t="s">
        <v>32</v>
      </c>
      <c r="AX263" s="12" t="s">
        <v>77</v>
      </c>
      <c r="AY263" s="152" t="s">
        <v>195</v>
      </c>
    </row>
    <row r="264" spans="2:65" s="13" customFormat="1" ht="11.25">
      <c r="B264" s="158"/>
      <c r="D264" s="151" t="s">
        <v>204</v>
      </c>
      <c r="E264" s="159" t="s">
        <v>1</v>
      </c>
      <c r="F264" s="160" t="s">
        <v>205</v>
      </c>
      <c r="H264" s="161">
        <v>3060</v>
      </c>
      <c r="I264" s="162"/>
      <c r="L264" s="158"/>
      <c r="M264" s="163"/>
      <c r="T264" s="164"/>
      <c r="AT264" s="159" t="s">
        <v>204</v>
      </c>
      <c r="AU264" s="159" t="s">
        <v>84</v>
      </c>
      <c r="AV264" s="13" t="s">
        <v>202</v>
      </c>
      <c r="AW264" s="13" t="s">
        <v>32</v>
      </c>
      <c r="AX264" s="13" t="s">
        <v>84</v>
      </c>
      <c r="AY264" s="159" t="s">
        <v>195</v>
      </c>
    </row>
    <row r="265" spans="2:65" s="1" customFormat="1" ht="24.2" customHeight="1">
      <c r="B265" s="32"/>
      <c r="C265" s="137" t="s">
        <v>428</v>
      </c>
      <c r="D265" s="137" t="s">
        <v>197</v>
      </c>
      <c r="E265" s="138" t="s">
        <v>429</v>
      </c>
      <c r="F265" s="139" t="s">
        <v>430</v>
      </c>
      <c r="G265" s="140" t="s">
        <v>200</v>
      </c>
      <c r="H265" s="141">
        <v>510</v>
      </c>
      <c r="I265" s="142"/>
      <c r="J265" s="143">
        <f>ROUND(I265*H265,2)</f>
        <v>0</v>
      </c>
      <c r="K265" s="139" t="s">
        <v>275</v>
      </c>
      <c r="L265" s="32"/>
      <c r="M265" s="144" t="s">
        <v>1</v>
      </c>
      <c r="N265" s="145" t="s">
        <v>42</v>
      </c>
      <c r="P265" s="146">
        <f>O265*H265</f>
        <v>0</v>
      </c>
      <c r="Q265" s="146">
        <v>0.441</v>
      </c>
      <c r="R265" s="146">
        <f>Q265*H265</f>
        <v>224.91</v>
      </c>
      <c r="S265" s="146">
        <v>0</v>
      </c>
      <c r="T265" s="147">
        <f>S265*H265</f>
        <v>0</v>
      </c>
      <c r="AR265" s="148" t="s">
        <v>202</v>
      </c>
      <c r="AT265" s="148" t="s">
        <v>197</v>
      </c>
      <c r="AU265" s="148" t="s">
        <v>84</v>
      </c>
      <c r="AY265" s="17" t="s">
        <v>195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84</v>
      </c>
      <c r="BK265" s="149">
        <f>ROUND(I265*H265,2)</f>
        <v>0</v>
      </c>
      <c r="BL265" s="17" t="s">
        <v>202</v>
      </c>
      <c r="BM265" s="148" t="s">
        <v>431</v>
      </c>
    </row>
    <row r="266" spans="2:65" s="12" customFormat="1" ht="11.25">
      <c r="B266" s="150"/>
      <c r="D266" s="151" t="s">
        <v>204</v>
      </c>
      <c r="E266" s="152" t="s">
        <v>1</v>
      </c>
      <c r="F266" s="153" t="s">
        <v>432</v>
      </c>
      <c r="H266" s="154">
        <v>510</v>
      </c>
      <c r="I266" s="155"/>
      <c r="L266" s="150"/>
      <c r="M266" s="156"/>
      <c r="T266" s="157"/>
      <c r="AT266" s="152" t="s">
        <v>204</v>
      </c>
      <c r="AU266" s="152" t="s">
        <v>84</v>
      </c>
      <c r="AV266" s="12" t="s">
        <v>86</v>
      </c>
      <c r="AW266" s="12" t="s">
        <v>32</v>
      </c>
      <c r="AX266" s="12" t="s">
        <v>77</v>
      </c>
      <c r="AY266" s="152" t="s">
        <v>195</v>
      </c>
    </row>
    <row r="267" spans="2:65" s="13" customFormat="1" ht="11.25">
      <c r="B267" s="158"/>
      <c r="D267" s="151" t="s">
        <v>204</v>
      </c>
      <c r="E267" s="159" t="s">
        <v>1</v>
      </c>
      <c r="F267" s="160" t="s">
        <v>205</v>
      </c>
      <c r="H267" s="161">
        <v>510</v>
      </c>
      <c r="I267" s="162"/>
      <c r="L267" s="158"/>
      <c r="M267" s="163"/>
      <c r="T267" s="164"/>
      <c r="AT267" s="159" t="s">
        <v>204</v>
      </c>
      <c r="AU267" s="159" t="s">
        <v>84</v>
      </c>
      <c r="AV267" s="13" t="s">
        <v>202</v>
      </c>
      <c r="AW267" s="13" t="s">
        <v>32</v>
      </c>
      <c r="AX267" s="13" t="s">
        <v>84</v>
      </c>
      <c r="AY267" s="159" t="s">
        <v>195</v>
      </c>
    </row>
    <row r="268" spans="2:65" s="1" customFormat="1" ht="24.2" customHeight="1">
      <c r="B268" s="32"/>
      <c r="C268" s="137" t="s">
        <v>353</v>
      </c>
      <c r="D268" s="137" t="s">
        <v>197</v>
      </c>
      <c r="E268" s="138" t="s">
        <v>433</v>
      </c>
      <c r="F268" s="139" t="s">
        <v>434</v>
      </c>
      <c r="G268" s="140" t="s">
        <v>200</v>
      </c>
      <c r="H268" s="141">
        <v>2395</v>
      </c>
      <c r="I268" s="142"/>
      <c r="J268" s="143">
        <f>ROUND(I268*H268,2)</f>
        <v>0</v>
      </c>
      <c r="K268" s="139" t="s">
        <v>275</v>
      </c>
      <c r="L268" s="32"/>
      <c r="M268" s="144" t="s">
        <v>1</v>
      </c>
      <c r="N268" s="145" t="s">
        <v>42</v>
      </c>
      <c r="P268" s="146">
        <f>O268*H268</f>
        <v>0</v>
      </c>
      <c r="Q268" s="146">
        <v>0.378</v>
      </c>
      <c r="R268" s="146">
        <f>Q268*H268</f>
        <v>905.31000000000006</v>
      </c>
      <c r="S268" s="146">
        <v>0</v>
      </c>
      <c r="T268" s="147">
        <f>S268*H268</f>
        <v>0</v>
      </c>
      <c r="AR268" s="148" t="s">
        <v>202</v>
      </c>
      <c r="AT268" s="148" t="s">
        <v>197</v>
      </c>
      <c r="AU268" s="148" t="s">
        <v>84</v>
      </c>
      <c r="AY268" s="17" t="s">
        <v>195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84</v>
      </c>
      <c r="BK268" s="149">
        <f>ROUND(I268*H268,2)</f>
        <v>0</v>
      </c>
      <c r="BL268" s="17" t="s">
        <v>202</v>
      </c>
      <c r="BM268" s="148" t="s">
        <v>435</v>
      </c>
    </row>
    <row r="269" spans="2:65" s="12" customFormat="1" ht="11.25">
      <c r="B269" s="150"/>
      <c r="D269" s="151" t="s">
        <v>204</v>
      </c>
      <c r="E269" s="152" t="s">
        <v>1</v>
      </c>
      <c r="F269" s="153" t="s">
        <v>436</v>
      </c>
      <c r="H269" s="154">
        <v>2395</v>
      </c>
      <c r="I269" s="155"/>
      <c r="L269" s="150"/>
      <c r="M269" s="156"/>
      <c r="T269" s="157"/>
      <c r="AT269" s="152" t="s">
        <v>204</v>
      </c>
      <c r="AU269" s="152" t="s">
        <v>84</v>
      </c>
      <c r="AV269" s="12" t="s">
        <v>86</v>
      </c>
      <c r="AW269" s="12" t="s">
        <v>32</v>
      </c>
      <c r="AX269" s="12" t="s">
        <v>77</v>
      </c>
      <c r="AY269" s="152" t="s">
        <v>195</v>
      </c>
    </row>
    <row r="270" spans="2:65" s="13" customFormat="1" ht="11.25">
      <c r="B270" s="158"/>
      <c r="D270" s="151" t="s">
        <v>204</v>
      </c>
      <c r="E270" s="159" t="s">
        <v>1</v>
      </c>
      <c r="F270" s="160" t="s">
        <v>205</v>
      </c>
      <c r="H270" s="161">
        <v>2395</v>
      </c>
      <c r="I270" s="162"/>
      <c r="L270" s="158"/>
      <c r="M270" s="163"/>
      <c r="T270" s="164"/>
      <c r="AT270" s="159" t="s">
        <v>204</v>
      </c>
      <c r="AU270" s="159" t="s">
        <v>84</v>
      </c>
      <c r="AV270" s="13" t="s">
        <v>202</v>
      </c>
      <c r="AW270" s="13" t="s">
        <v>32</v>
      </c>
      <c r="AX270" s="13" t="s">
        <v>84</v>
      </c>
      <c r="AY270" s="159" t="s">
        <v>195</v>
      </c>
    </row>
    <row r="271" spans="2:65" s="1" customFormat="1" ht="24.2" customHeight="1">
      <c r="B271" s="32"/>
      <c r="C271" s="137" t="s">
        <v>437</v>
      </c>
      <c r="D271" s="137" t="s">
        <v>197</v>
      </c>
      <c r="E271" s="138" t="s">
        <v>438</v>
      </c>
      <c r="F271" s="139" t="s">
        <v>439</v>
      </c>
      <c r="G271" s="140" t="s">
        <v>200</v>
      </c>
      <c r="H271" s="141">
        <v>1310</v>
      </c>
      <c r="I271" s="142"/>
      <c r="J271" s="143">
        <f>ROUND(I271*H271,2)</f>
        <v>0</v>
      </c>
      <c r="K271" s="139" t="s">
        <v>275</v>
      </c>
      <c r="L271" s="32"/>
      <c r="M271" s="144" t="s">
        <v>1</v>
      </c>
      <c r="N271" s="145" t="s">
        <v>42</v>
      </c>
      <c r="P271" s="146">
        <f>O271*H271</f>
        <v>0</v>
      </c>
      <c r="Q271" s="146">
        <v>0.28799999999999998</v>
      </c>
      <c r="R271" s="146">
        <f>Q271*H271</f>
        <v>377.28</v>
      </c>
      <c r="S271" s="146">
        <v>0</v>
      </c>
      <c r="T271" s="147">
        <f>S271*H271</f>
        <v>0</v>
      </c>
      <c r="AR271" s="148" t="s">
        <v>202</v>
      </c>
      <c r="AT271" s="148" t="s">
        <v>197</v>
      </c>
      <c r="AU271" s="148" t="s">
        <v>84</v>
      </c>
      <c r="AY271" s="17" t="s">
        <v>195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84</v>
      </c>
      <c r="BK271" s="149">
        <f>ROUND(I271*H271,2)</f>
        <v>0</v>
      </c>
      <c r="BL271" s="17" t="s">
        <v>202</v>
      </c>
      <c r="BM271" s="148" t="s">
        <v>440</v>
      </c>
    </row>
    <row r="272" spans="2:65" s="12" customFormat="1" ht="11.25">
      <c r="B272" s="150"/>
      <c r="D272" s="151" t="s">
        <v>204</v>
      </c>
      <c r="E272" s="152" t="s">
        <v>1</v>
      </c>
      <c r="F272" s="153" t="s">
        <v>441</v>
      </c>
      <c r="H272" s="154">
        <v>1310</v>
      </c>
      <c r="I272" s="155"/>
      <c r="L272" s="150"/>
      <c r="M272" s="156"/>
      <c r="T272" s="157"/>
      <c r="AT272" s="152" t="s">
        <v>204</v>
      </c>
      <c r="AU272" s="152" t="s">
        <v>84</v>
      </c>
      <c r="AV272" s="12" t="s">
        <v>86</v>
      </c>
      <c r="AW272" s="12" t="s">
        <v>32</v>
      </c>
      <c r="AX272" s="12" t="s">
        <v>77</v>
      </c>
      <c r="AY272" s="152" t="s">
        <v>195</v>
      </c>
    </row>
    <row r="273" spans="2:65" s="13" customFormat="1" ht="11.25">
      <c r="B273" s="158"/>
      <c r="D273" s="151" t="s">
        <v>204</v>
      </c>
      <c r="E273" s="159" t="s">
        <v>1</v>
      </c>
      <c r="F273" s="160" t="s">
        <v>205</v>
      </c>
      <c r="H273" s="161">
        <v>1310</v>
      </c>
      <c r="I273" s="162"/>
      <c r="L273" s="158"/>
      <c r="M273" s="163"/>
      <c r="T273" s="164"/>
      <c r="AT273" s="159" t="s">
        <v>204</v>
      </c>
      <c r="AU273" s="159" t="s">
        <v>84</v>
      </c>
      <c r="AV273" s="13" t="s">
        <v>202</v>
      </c>
      <c r="AW273" s="13" t="s">
        <v>32</v>
      </c>
      <c r="AX273" s="13" t="s">
        <v>84</v>
      </c>
      <c r="AY273" s="159" t="s">
        <v>195</v>
      </c>
    </row>
    <row r="274" spans="2:65" s="1" customFormat="1" ht="24.2" customHeight="1">
      <c r="B274" s="32"/>
      <c r="C274" s="137" t="s">
        <v>357</v>
      </c>
      <c r="D274" s="137" t="s">
        <v>197</v>
      </c>
      <c r="E274" s="138" t="s">
        <v>442</v>
      </c>
      <c r="F274" s="139" t="s">
        <v>443</v>
      </c>
      <c r="G274" s="140" t="s">
        <v>200</v>
      </c>
      <c r="H274" s="141">
        <v>40</v>
      </c>
      <c r="I274" s="142"/>
      <c r="J274" s="143">
        <f>ROUND(I274*H274,2)</f>
        <v>0</v>
      </c>
      <c r="K274" s="139" t="s">
        <v>275</v>
      </c>
      <c r="L274" s="32"/>
      <c r="M274" s="144" t="s">
        <v>1</v>
      </c>
      <c r="N274" s="145" t="s">
        <v>42</v>
      </c>
      <c r="P274" s="146">
        <f>O274*H274</f>
        <v>0</v>
      </c>
      <c r="Q274" s="146">
        <v>0.67901999999999996</v>
      </c>
      <c r="R274" s="146">
        <f>Q274*H274</f>
        <v>27.160799999999998</v>
      </c>
      <c r="S274" s="146">
        <v>0</v>
      </c>
      <c r="T274" s="147">
        <f>S274*H274</f>
        <v>0</v>
      </c>
      <c r="AR274" s="148" t="s">
        <v>202</v>
      </c>
      <c r="AT274" s="148" t="s">
        <v>197</v>
      </c>
      <c r="AU274" s="148" t="s">
        <v>84</v>
      </c>
      <c r="AY274" s="17" t="s">
        <v>195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84</v>
      </c>
      <c r="BK274" s="149">
        <f>ROUND(I274*H274,2)</f>
        <v>0</v>
      </c>
      <c r="BL274" s="17" t="s">
        <v>202</v>
      </c>
      <c r="BM274" s="148" t="s">
        <v>444</v>
      </c>
    </row>
    <row r="275" spans="2:65" s="12" customFormat="1" ht="11.25">
      <c r="B275" s="150"/>
      <c r="D275" s="151" t="s">
        <v>204</v>
      </c>
      <c r="E275" s="152" t="s">
        <v>1</v>
      </c>
      <c r="F275" s="153" t="s">
        <v>445</v>
      </c>
      <c r="H275" s="154">
        <v>40</v>
      </c>
      <c r="I275" s="155"/>
      <c r="L275" s="150"/>
      <c r="M275" s="156"/>
      <c r="T275" s="157"/>
      <c r="AT275" s="152" t="s">
        <v>204</v>
      </c>
      <c r="AU275" s="152" t="s">
        <v>84</v>
      </c>
      <c r="AV275" s="12" t="s">
        <v>86</v>
      </c>
      <c r="AW275" s="12" t="s">
        <v>32</v>
      </c>
      <c r="AX275" s="12" t="s">
        <v>77</v>
      </c>
      <c r="AY275" s="152" t="s">
        <v>195</v>
      </c>
    </row>
    <row r="276" spans="2:65" s="13" customFormat="1" ht="11.25">
      <c r="B276" s="158"/>
      <c r="D276" s="151" t="s">
        <v>204</v>
      </c>
      <c r="E276" s="159" t="s">
        <v>1</v>
      </c>
      <c r="F276" s="160" t="s">
        <v>205</v>
      </c>
      <c r="H276" s="161">
        <v>40</v>
      </c>
      <c r="I276" s="162"/>
      <c r="L276" s="158"/>
      <c r="M276" s="163"/>
      <c r="T276" s="164"/>
      <c r="AT276" s="159" t="s">
        <v>204</v>
      </c>
      <c r="AU276" s="159" t="s">
        <v>84</v>
      </c>
      <c r="AV276" s="13" t="s">
        <v>202</v>
      </c>
      <c r="AW276" s="13" t="s">
        <v>32</v>
      </c>
      <c r="AX276" s="13" t="s">
        <v>84</v>
      </c>
      <c r="AY276" s="159" t="s">
        <v>195</v>
      </c>
    </row>
    <row r="277" spans="2:65" s="1" customFormat="1" ht="24.2" customHeight="1">
      <c r="B277" s="32"/>
      <c r="C277" s="137" t="s">
        <v>446</v>
      </c>
      <c r="D277" s="137" t="s">
        <v>197</v>
      </c>
      <c r="E277" s="138" t="s">
        <v>447</v>
      </c>
      <c r="F277" s="139" t="s">
        <v>448</v>
      </c>
      <c r="G277" s="140" t="s">
        <v>200</v>
      </c>
      <c r="H277" s="141">
        <v>615</v>
      </c>
      <c r="I277" s="142"/>
      <c r="J277" s="143">
        <f>ROUND(I277*H277,2)</f>
        <v>0</v>
      </c>
      <c r="K277" s="139" t="s">
        <v>275</v>
      </c>
      <c r="L277" s="32"/>
      <c r="M277" s="144" t="s">
        <v>1</v>
      </c>
      <c r="N277" s="145" t="s">
        <v>42</v>
      </c>
      <c r="P277" s="146">
        <f>O277*H277</f>
        <v>0</v>
      </c>
      <c r="Q277" s="146">
        <v>0.38313999999999998</v>
      </c>
      <c r="R277" s="146">
        <f>Q277*H277</f>
        <v>235.63109999999998</v>
      </c>
      <c r="S277" s="146">
        <v>0</v>
      </c>
      <c r="T277" s="147">
        <f>S277*H277</f>
        <v>0</v>
      </c>
      <c r="AR277" s="148" t="s">
        <v>202</v>
      </c>
      <c r="AT277" s="148" t="s">
        <v>197</v>
      </c>
      <c r="AU277" s="148" t="s">
        <v>84</v>
      </c>
      <c r="AY277" s="17" t="s">
        <v>195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7" t="s">
        <v>84</v>
      </c>
      <c r="BK277" s="149">
        <f>ROUND(I277*H277,2)</f>
        <v>0</v>
      </c>
      <c r="BL277" s="17" t="s">
        <v>202</v>
      </c>
      <c r="BM277" s="148" t="s">
        <v>449</v>
      </c>
    </row>
    <row r="278" spans="2:65" s="12" customFormat="1" ht="11.25">
      <c r="B278" s="150"/>
      <c r="D278" s="151" t="s">
        <v>204</v>
      </c>
      <c r="E278" s="152" t="s">
        <v>1</v>
      </c>
      <c r="F278" s="153" t="s">
        <v>450</v>
      </c>
      <c r="H278" s="154">
        <v>615</v>
      </c>
      <c r="I278" s="155"/>
      <c r="L278" s="150"/>
      <c r="M278" s="156"/>
      <c r="T278" s="157"/>
      <c r="AT278" s="152" t="s">
        <v>204</v>
      </c>
      <c r="AU278" s="152" t="s">
        <v>84</v>
      </c>
      <c r="AV278" s="12" t="s">
        <v>86</v>
      </c>
      <c r="AW278" s="12" t="s">
        <v>32</v>
      </c>
      <c r="AX278" s="12" t="s">
        <v>77</v>
      </c>
      <c r="AY278" s="152" t="s">
        <v>195</v>
      </c>
    </row>
    <row r="279" spans="2:65" s="13" customFormat="1" ht="11.25">
      <c r="B279" s="158"/>
      <c r="D279" s="151" t="s">
        <v>204</v>
      </c>
      <c r="E279" s="159" t="s">
        <v>1</v>
      </c>
      <c r="F279" s="160" t="s">
        <v>205</v>
      </c>
      <c r="H279" s="161">
        <v>615</v>
      </c>
      <c r="I279" s="162"/>
      <c r="L279" s="158"/>
      <c r="M279" s="163"/>
      <c r="T279" s="164"/>
      <c r="AT279" s="159" t="s">
        <v>204</v>
      </c>
      <c r="AU279" s="159" t="s">
        <v>84</v>
      </c>
      <c r="AV279" s="13" t="s">
        <v>202</v>
      </c>
      <c r="AW279" s="13" t="s">
        <v>32</v>
      </c>
      <c r="AX279" s="13" t="s">
        <v>84</v>
      </c>
      <c r="AY279" s="159" t="s">
        <v>195</v>
      </c>
    </row>
    <row r="280" spans="2:65" s="1" customFormat="1" ht="21.75" customHeight="1">
      <c r="B280" s="32"/>
      <c r="C280" s="137" t="s">
        <v>361</v>
      </c>
      <c r="D280" s="137" t="s">
        <v>197</v>
      </c>
      <c r="E280" s="138" t="s">
        <v>451</v>
      </c>
      <c r="F280" s="139" t="s">
        <v>452</v>
      </c>
      <c r="G280" s="140" t="s">
        <v>200</v>
      </c>
      <c r="H280" s="141">
        <v>67</v>
      </c>
      <c r="I280" s="142"/>
      <c r="J280" s="143">
        <f>ROUND(I280*H280,2)</f>
        <v>0</v>
      </c>
      <c r="K280" s="139" t="s">
        <v>275</v>
      </c>
      <c r="L280" s="32"/>
      <c r="M280" s="144" t="s">
        <v>1</v>
      </c>
      <c r="N280" s="145" t="s">
        <v>42</v>
      </c>
      <c r="P280" s="146">
        <f>O280*H280</f>
        <v>0</v>
      </c>
      <c r="Q280" s="146">
        <v>0.32250000000000001</v>
      </c>
      <c r="R280" s="146">
        <f>Q280*H280</f>
        <v>21.607500000000002</v>
      </c>
      <c r="S280" s="146">
        <v>0</v>
      </c>
      <c r="T280" s="147">
        <f>S280*H280</f>
        <v>0</v>
      </c>
      <c r="AR280" s="148" t="s">
        <v>202</v>
      </c>
      <c r="AT280" s="148" t="s">
        <v>197</v>
      </c>
      <c r="AU280" s="148" t="s">
        <v>84</v>
      </c>
      <c r="AY280" s="17" t="s">
        <v>195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84</v>
      </c>
      <c r="BK280" s="149">
        <f>ROUND(I280*H280,2)</f>
        <v>0</v>
      </c>
      <c r="BL280" s="17" t="s">
        <v>202</v>
      </c>
      <c r="BM280" s="148" t="s">
        <v>453</v>
      </c>
    </row>
    <row r="281" spans="2:65" s="12" customFormat="1" ht="11.25">
      <c r="B281" s="150"/>
      <c r="D281" s="151" t="s">
        <v>204</v>
      </c>
      <c r="E281" s="152" t="s">
        <v>1</v>
      </c>
      <c r="F281" s="153" t="s">
        <v>454</v>
      </c>
      <c r="H281" s="154">
        <v>67</v>
      </c>
      <c r="I281" s="155"/>
      <c r="L281" s="150"/>
      <c r="M281" s="156"/>
      <c r="T281" s="157"/>
      <c r="AT281" s="152" t="s">
        <v>204</v>
      </c>
      <c r="AU281" s="152" t="s">
        <v>84</v>
      </c>
      <c r="AV281" s="12" t="s">
        <v>86</v>
      </c>
      <c r="AW281" s="12" t="s">
        <v>32</v>
      </c>
      <c r="AX281" s="12" t="s">
        <v>77</v>
      </c>
      <c r="AY281" s="152" t="s">
        <v>195</v>
      </c>
    </row>
    <row r="282" spans="2:65" s="13" customFormat="1" ht="11.25">
      <c r="B282" s="158"/>
      <c r="D282" s="151" t="s">
        <v>204</v>
      </c>
      <c r="E282" s="159" t="s">
        <v>1</v>
      </c>
      <c r="F282" s="160" t="s">
        <v>205</v>
      </c>
      <c r="H282" s="161">
        <v>67</v>
      </c>
      <c r="I282" s="162"/>
      <c r="L282" s="158"/>
      <c r="M282" s="163"/>
      <c r="T282" s="164"/>
      <c r="AT282" s="159" t="s">
        <v>204</v>
      </c>
      <c r="AU282" s="159" t="s">
        <v>84</v>
      </c>
      <c r="AV282" s="13" t="s">
        <v>202</v>
      </c>
      <c r="AW282" s="13" t="s">
        <v>32</v>
      </c>
      <c r="AX282" s="13" t="s">
        <v>84</v>
      </c>
      <c r="AY282" s="159" t="s">
        <v>195</v>
      </c>
    </row>
    <row r="283" spans="2:65" s="1" customFormat="1" ht="21.75" customHeight="1">
      <c r="B283" s="32"/>
      <c r="C283" s="137" t="s">
        <v>455</v>
      </c>
      <c r="D283" s="137" t="s">
        <v>197</v>
      </c>
      <c r="E283" s="138" t="s">
        <v>456</v>
      </c>
      <c r="F283" s="139" t="s">
        <v>457</v>
      </c>
      <c r="G283" s="140" t="s">
        <v>200</v>
      </c>
      <c r="H283" s="141">
        <v>67</v>
      </c>
      <c r="I283" s="142"/>
      <c r="J283" s="143">
        <f>ROUND(I283*H283,2)</f>
        <v>0</v>
      </c>
      <c r="K283" s="139" t="s">
        <v>275</v>
      </c>
      <c r="L283" s="32"/>
      <c r="M283" s="144" t="s">
        <v>1</v>
      </c>
      <c r="N283" s="145" t="s">
        <v>42</v>
      </c>
      <c r="P283" s="146">
        <f>O283*H283</f>
        <v>0</v>
      </c>
      <c r="Q283" s="146">
        <v>0.43</v>
      </c>
      <c r="R283" s="146">
        <f>Q283*H283</f>
        <v>28.81</v>
      </c>
      <c r="S283" s="146">
        <v>0</v>
      </c>
      <c r="T283" s="147">
        <f>S283*H283</f>
        <v>0</v>
      </c>
      <c r="AR283" s="148" t="s">
        <v>202</v>
      </c>
      <c r="AT283" s="148" t="s">
        <v>197</v>
      </c>
      <c r="AU283" s="148" t="s">
        <v>84</v>
      </c>
      <c r="AY283" s="17" t="s">
        <v>195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7" t="s">
        <v>84</v>
      </c>
      <c r="BK283" s="149">
        <f>ROUND(I283*H283,2)</f>
        <v>0</v>
      </c>
      <c r="BL283" s="17" t="s">
        <v>202</v>
      </c>
      <c r="BM283" s="148" t="s">
        <v>458</v>
      </c>
    </row>
    <row r="284" spans="2:65" s="12" customFormat="1" ht="11.25">
      <c r="B284" s="150"/>
      <c r="D284" s="151" t="s">
        <v>204</v>
      </c>
      <c r="E284" s="152" t="s">
        <v>1</v>
      </c>
      <c r="F284" s="153" t="s">
        <v>454</v>
      </c>
      <c r="H284" s="154">
        <v>67</v>
      </c>
      <c r="I284" s="155"/>
      <c r="L284" s="150"/>
      <c r="M284" s="156"/>
      <c r="T284" s="157"/>
      <c r="AT284" s="152" t="s">
        <v>204</v>
      </c>
      <c r="AU284" s="152" t="s">
        <v>84</v>
      </c>
      <c r="AV284" s="12" t="s">
        <v>86</v>
      </c>
      <c r="AW284" s="12" t="s">
        <v>32</v>
      </c>
      <c r="AX284" s="12" t="s">
        <v>77</v>
      </c>
      <c r="AY284" s="152" t="s">
        <v>195</v>
      </c>
    </row>
    <row r="285" spans="2:65" s="13" customFormat="1" ht="11.25">
      <c r="B285" s="158"/>
      <c r="D285" s="151" t="s">
        <v>204</v>
      </c>
      <c r="E285" s="159" t="s">
        <v>1</v>
      </c>
      <c r="F285" s="160" t="s">
        <v>205</v>
      </c>
      <c r="H285" s="161">
        <v>67</v>
      </c>
      <c r="I285" s="162"/>
      <c r="L285" s="158"/>
      <c r="M285" s="163"/>
      <c r="T285" s="164"/>
      <c r="AT285" s="159" t="s">
        <v>204</v>
      </c>
      <c r="AU285" s="159" t="s">
        <v>84</v>
      </c>
      <c r="AV285" s="13" t="s">
        <v>202</v>
      </c>
      <c r="AW285" s="13" t="s">
        <v>32</v>
      </c>
      <c r="AX285" s="13" t="s">
        <v>84</v>
      </c>
      <c r="AY285" s="159" t="s">
        <v>195</v>
      </c>
    </row>
    <row r="286" spans="2:65" s="11" customFormat="1" ht="25.9" customHeight="1">
      <c r="B286" s="125"/>
      <c r="D286" s="126" t="s">
        <v>76</v>
      </c>
      <c r="E286" s="127" t="s">
        <v>459</v>
      </c>
      <c r="F286" s="127" t="s">
        <v>460</v>
      </c>
      <c r="I286" s="128"/>
      <c r="J286" s="129">
        <f>BK286</f>
        <v>0</v>
      </c>
      <c r="L286" s="125"/>
      <c r="M286" s="130"/>
      <c r="P286" s="131">
        <f>SUM(P287:P293)</f>
        <v>0</v>
      </c>
      <c r="R286" s="131">
        <f>SUM(R287:R293)</f>
        <v>349.37187999999998</v>
      </c>
      <c r="T286" s="132">
        <f>SUM(T287:T293)</f>
        <v>0</v>
      </c>
      <c r="AR286" s="126" t="s">
        <v>84</v>
      </c>
      <c r="AT286" s="133" t="s">
        <v>76</v>
      </c>
      <c r="AU286" s="133" t="s">
        <v>77</v>
      </c>
      <c r="AY286" s="126" t="s">
        <v>195</v>
      </c>
      <c r="BK286" s="134">
        <f>SUM(BK287:BK293)</f>
        <v>0</v>
      </c>
    </row>
    <row r="287" spans="2:65" s="1" customFormat="1" ht="21.75" customHeight="1">
      <c r="B287" s="32"/>
      <c r="C287" s="137" t="s">
        <v>365</v>
      </c>
      <c r="D287" s="137" t="s">
        <v>197</v>
      </c>
      <c r="E287" s="138" t="s">
        <v>461</v>
      </c>
      <c r="F287" s="139" t="s">
        <v>462</v>
      </c>
      <c r="G287" s="140" t="s">
        <v>200</v>
      </c>
      <c r="H287" s="141">
        <v>2678</v>
      </c>
      <c r="I287" s="142"/>
      <c r="J287" s="143">
        <f>ROUND(I287*H287,2)</f>
        <v>0</v>
      </c>
      <c r="K287" s="139" t="s">
        <v>275</v>
      </c>
      <c r="L287" s="32"/>
      <c r="M287" s="144" t="s">
        <v>1</v>
      </c>
      <c r="N287" s="145" t="s">
        <v>42</v>
      </c>
      <c r="P287" s="146">
        <f>O287*H287</f>
        <v>0</v>
      </c>
      <c r="Q287" s="146">
        <v>0.12966</v>
      </c>
      <c r="R287" s="146">
        <f>Q287*H287</f>
        <v>347.22947999999997</v>
      </c>
      <c r="S287" s="146">
        <v>0</v>
      </c>
      <c r="T287" s="147">
        <f>S287*H287</f>
        <v>0</v>
      </c>
      <c r="AR287" s="148" t="s">
        <v>202</v>
      </c>
      <c r="AT287" s="148" t="s">
        <v>197</v>
      </c>
      <c r="AU287" s="148" t="s">
        <v>84</v>
      </c>
      <c r="AY287" s="17" t="s">
        <v>195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84</v>
      </c>
      <c r="BK287" s="149">
        <f>ROUND(I287*H287,2)</f>
        <v>0</v>
      </c>
      <c r="BL287" s="17" t="s">
        <v>202</v>
      </c>
      <c r="BM287" s="148" t="s">
        <v>463</v>
      </c>
    </row>
    <row r="288" spans="2:65" s="12" customFormat="1" ht="11.25">
      <c r="B288" s="150"/>
      <c r="D288" s="151" t="s">
        <v>204</v>
      </c>
      <c r="E288" s="152" t="s">
        <v>1</v>
      </c>
      <c r="F288" s="153" t="s">
        <v>464</v>
      </c>
      <c r="H288" s="154">
        <v>2780</v>
      </c>
      <c r="I288" s="155"/>
      <c r="L288" s="150"/>
      <c r="M288" s="156"/>
      <c r="T288" s="157"/>
      <c r="AT288" s="152" t="s">
        <v>204</v>
      </c>
      <c r="AU288" s="152" t="s">
        <v>84</v>
      </c>
      <c r="AV288" s="12" t="s">
        <v>86</v>
      </c>
      <c r="AW288" s="12" t="s">
        <v>32</v>
      </c>
      <c r="AX288" s="12" t="s">
        <v>77</v>
      </c>
      <c r="AY288" s="152" t="s">
        <v>195</v>
      </c>
    </row>
    <row r="289" spans="2:65" s="12" customFormat="1" ht="11.25">
      <c r="B289" s="150"/>
      <c r="D289" s="151" t="s">
        <v>204</v>
      </c>
      <c r="E289" s="152" t="s">
        <v>1</v>
      </c>
      <c r="F289" s="153" t="s">
        <v>465</v>
      </c>
      <c r="H289" s="154">
        <v>-102</v>
      </c>
      <c r="I289" s="155"/>
      <c r="L289" s="150"/>
      <c r="M289" s="156"/>
      <c r="T289" s="157"/>
      <c r="AT289" s="152" t="s">
        <v>204</v>
      </c>
      <c r="AU289" s="152" t="s">
        <v>84</v>
      </c>
      <c r="AV289" s="12" t="s">
        <v>86</v>
      </c>
      <c r="AW289" s="12" t="s">
        <v>32</v>
      </c>
      <c r="AX289" s="12" t="s">
        <v>77</v>
      </c>
      <c r="AY289" s="152" t="s">
        <v>195</v>
      </c>
    </row>
    <row r="290" spans="2:65" s="13" customFormat="1" ht="11.25">
      <c r="B290" s="158"/>
      <c r="D290" s="151" t="s">
        <v>204</v>
      </c>
      <c r="E290" s="159" t="s">
        <v>1</v>
      </c>
      <c r="F290" s="160" t="s">
        <v>205</v>
      </c>
      <c r="H290" s="161">
        <v>2678</v>
      </c>
      <c r="I290" s="162"/>
      <c r="L290" s="158"/>
      <c r="M290" s="163"/>
      <c r="T290" s="164"/>
      <c r="AT290" s="159" t="s">
        <v>204</v>
      </c>
      <c r="AU290" s="159" t="s">
        <v>84</v>
      </c>
      <c r="AV290" s="13" t="s">
        <v>202</v>
      </c>
      <c r="AW290" s="13" t="s">
        <v>32</v>
      </c>
      <c r="AX290" s="13" t="s">
        <v>84</v>
      </c>
      <c r="AY290" s="159" t="s">
        <v>195</v>
      </c>
    </row>
    <row r="291" spans="2:65" s="1" customFormat="1" ht="24.2" customHeight="1">
      <c r="B291" s="32"/>
      <c r="C291" s="137" t="s">
        <v>466</v>
      </c>
      <c r="D291" s="137" t="s">
        <v>197</v>
      </c>
      <c r="E291" s="138" t="s">
        <v>467</v>
      </c>
      <c r="F291" s="139" t="s">
        <v>468</v>
      </c>
      <c r="G291" s="140" t="s">
        <v>200</v>
      </c>
      <c r="H291" s="141">
        <v>5356</v>
      </c>
      <c r="I291" s="142"/>
      <c r="J291" s="143">
        <f>ROUND(I291*H291,2)</f>
        <v>0</v>
      </c>
      <c r="K291" s="139" t="s">
        <v>275</v>
      </c>
      <c r="L291" s="32"/>
      <c r="M291" s="144" t="s">
        <v>1</v>
      </c>
      <c r="N291" s="145" t="s">
        <v>42</v>
      </c>
      <c r="P291" s="146">
        <f>O291*H291</f>
        <v>0</v>
      </c>
      <c r="Q291" s="146">
        <v>4.0000000000000002E-4</v>
      </c>
      <c r="R291" s="146">
        <f>Q291*H291</f>
        <v>2.1424000000000003</v>
      </c>
      <c r="S291" s="146">
        <v>0</v>
      </c>
      <c r="T291" s="147">
        <f>S291*H291</f>
        <v>0</v>
      </c>
      <c r="AR291" s="148" t="s">
        <v>202</v>
      </c>
      <c r="AT291" s="148" t="s">
        <v>197</v>
      </c>
      <c r="AU291" s="148" t="s">
        <v>84</v>
      </c>
      <c r="AY291" s="17" t="s">
        <v>195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84</v>
      </c>
      <c r="BK291" s="149">
        <f>ROUND(I291*H291,2)</f>
        <v>0</v>
      </c>
      <c r="BL291" s="17" t="s">
        <v>202</v>
      </c>
      <c r="BM291" s="148" t="s">
        <v>469</v>
      </c>
    </row>
    <row r="292" spans="2:65" s="12" customFormat="1" ht="11.25">
      <c r="B292" s="150"/>
      <c r="D292" s="151" t="s">
        <v>204</v>
      </c>
      <c r="E292" s="152" t="s">
        <v>1</v>
      </c>
      <c r="F292" s="153" t="s">
        <v>470</v>
      </c>
      <c r="H292" s="154">
        <v>5356</v>
      </c>
      <c r="I292" s="155"/>
      <c r="L292" s="150"/>
      <c r="M292" s="156"/>
      <c r="T292" s="157"/>
      <c r="AT292" s="152" t="s">
        <v>204</v>
      </c>
      <c r="AU292" s="152" t="s">
        <v>84</v>
      </c>
      <c r="AV292" s="12" t="s">
        <v>86</v>
      </c>
      <c r="AW292" s="12" t="s">
        <v>32</v>
      </c>
      <c r="AX292" s="12" t="s">
        <v>77</v>
      </c>
      <c r="AY292" s="152" t="s">
        <v>195</v>
      </c>
    </row>
    <row r="293" spans="2:65" s="13" customFormat="1" ht="11.25">
      <c r="B293" s="158"/>
      <c r="D293" s="151" t="s">
        <v>204</v>
      </c>
      <c r="E293" s="159" t="s">
        <v>1</v>
      </c>
      <c r="F293" s="160" t="s">
        <v>205</v>
      </c>
      <c r="H293" s="161">
        <v>5356</v>
      </c>
      <c r="I293" s="162"/>
      <c r="L293" s="158"/>
      <c r="M293" s="163"/>
      <c r="T293" s="164"/>
      <c r="AT293" s="159" t="s">
        <v>204</v>
      </c>
      <c r="AU293" s="159" t="s">
        <v>84</v>
      </c>
      <c r="AV293" s="13" t="s">
        <v>202</v>
      </c>
      <c r="AW293" s="13" t="s">
        <v>32</v>
      </c>
      <c r="AX293" s="13" t="s">
        <v>84</v>
      </c>
      <c r="AY293" s="159" t="s">
        <v>195</v>
      </c>
    </row>
    <row r="294" spans="2:65" s="11" customFormat="1" ht="25.9" customHeight="1">
      <c r="B294" s="125"/>
      <c r="D294" s="126" t="s">
        <v>76</v>
      </c>
      <c r="E294" s="127" t="s">
        <v>471</v>
      </c>
      <c r="F294" s="127" t="s">
        <v>472</v>
      </c>
      <c r="I294" s="128"/>
      <c r="J294" s="129">
        <f>BK294</f>
        <v>0</v>
      </c>
      <c r="L294" s="125"/>
      <c r="M294" s="130"/>
      <c r="P294" s="131">
        <f>SUM(P295:P361)</f>
        <v>0</v>
      </c>
      <c r="R294" s="131">
        <f>SUM(R295:R361)</f>
        <v>581.2609792500001</v>
      </c>
      <c r="T294" s="132">
        <f>SUM(T295:T361)</f>
        <v>0</v>
      </c>
      <c r="AR294" s="126" t="s">
        <v>84</v>
      </c>
      <c r="AT294" s="133" t="s">
        <v>76</v>
      </c>
      <c r="AU294" s="133" t="s">
        <v>77</v>
      </c>
      <c r="AY294" s="126" t="s">
        <v>195</v>
      </c>
      <c r="BK294" s="134">
        <f>SUM(BK295:BK361)</f>
        <v>0</v>
      </c>
    </row>
    <row r="295" spans="2:65" s="1" customFormat="1" ht="21.75" customHeight="1">
      <c r="B295" s="32"/>
      <c r="C295" s="137" t="s">
        <v>369</v>
      </c>
      <c r="D295" s="137" t="s">
        <v>197</v>
      </c>
      <c r="E295" s="138" t="s">
        <v>473</v>
      </c>
      <c r="F295" s="139" t="s">
        <v>474</v>
      </c>
      <c r="G295" s="140" t="s">
        <v>200</v>
      </c>
      <c r="H295" s="141">
        <v>1192</v>
      </c>
      <c r="I295" s="142"/>
      <c r="J295" s="143">
        <f>ROUND(I295*H295,2)</f>
        <v>0</v>
      </c>
      <c r="K295" s="139" t="s">
        <v>275</v>
      </c>
      <c r="L295" s="32"/>
      <c r="M295" s="144" t="s">
        <v>1</v>
      </c>
      <c r="N295" s="145" t="s">
        <v>42</v>
      </c>
      <c r="P295" s="146">
        <f>O295*H295</f>
        <v>0</v>
      </c>
      <c r="Q295" s="146">
        <v>7.3899999999999993E-2</v>
      </c>
      <c r="R295" s="146">
        <f>Q295*H295</f>
        <v>88.088799999999992</v>
      </c>
      <c r="S295" s="146">
        <v>0</v>
      </c>
      <c r="T295" s="147">
        <f>S295*H295</f>
        <v>0</v>
      </c>
      <c r="AR295" s="148" t="s">
        <v>202</v>
      </c>
      <c r="AT295" s="148" t="s">
        <v>197</v>
      </c>
      <c r="AU295" s="148" t="s">
        <v>84</v>
      </c>
      <c r="AY295" s="17" t="s">
        <v>195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7" t="s">
        <v>84</v>
      </c>
      <c r="BK295" s="149">
        <f>ROUND(I295*H295,2)</f>
        <v>0</v>
      </c>
      <c r="BL295" s="17" t="s">
        <v>202</v>
      </c>
      <c r="BM295" s="148" t="s">
        <v>475</v>
      </c>
    </row>
    <row r="296" spans="2:65" s="12" customFormat="1" ht="11.25">
      <c r="B296" s="150"/>
      <c r="D296" s="151" t="s">
        <v>204</v>
      </c>
      <c r="E296" s="152" t="s">
        <v>1</v>
      </c>
      <c r="F296" s="153" t="s">
        <v>476</v>
      </c>
      <c r="H296" s="154">
        <v>40</v>
      </c>
      <c r="I296" s="155"/>
      <c r="L296" s="150"/>
      <c r="M296" s="156"/>
      <c r="T296" s="157"/>
      <c r="AT296" s="152" t="s">
        <v>204</v>
      </c>
      <c r="AU296" s="152" t="s">
        <v>84</v>
      </c>
      <c r="AV296" s="12" t="s">
        <v>86</v>
      </c>
      <c r="AW296" s="12" t="s">
        <v>32</v>
      </c>
      <c r="AX296" s="12" t="s">
        <v>77</v>
      </c>
      <c r="AY296" s="152" t="s">
        <v>195</v>
      </c>
    </row>
    <row r="297" spans="2:65" s="12" customFormat="1" ht="11.25">
      <c r="B297" s="150"/>
      <c r="D297" s="151" t="s">
        <v>204</v>
      </c>
      <c r="E297" s="152" t="s">
        <v>1</v>
      </c>
      <c r="F297" s="153" t="s">
        <v>477</v>
      </c>
      <c r="H297" s="154">
        <v>423</v>
      </c>
      <c r="I297" s="155"/>
      <c r="L297" s="150"/>
      <c r="M297" s="156"/>
      <c r="T297" s="157"/>
      <c r="AT297" s="152" t="s">
        <v>204</v>
      </c>
      <c r="AU297" s="152" t="s">
        <v>84</v>
      </c>
      <c r="AV297" s="12" t="s">
        <v>86</v>
      </c>
      <c r="AW297" s="12" t="s">
        <v>32</v>
      </c>
      <c r="AX297" s="12" t="s">
        <v>77</v>
      </c>
      <c r="AY297" s="152" t="s">
        <v>195</v>
      </c>
    </row>
    <row r="298" spans="2:65" s="12" customFormat="1" ht="11.25">
      <c r="B298" s="150"/>
      <c r="D298" s="151" t="s">
        <v>204</v>
      </c>
      <c r="E298" s="152" t="s">
        <v>1</v>
      </c>
      <c r="F298" s="153" t="s">
        <v>478</v>
      </c>
      <c r="H298" s="154">
        <v>47</v>
      </c>
      <c r="I298" s="155"/>
      <c r="L298" s="150"/>
      <c r="M298" s="156"/>
      <c r="T298" s="157"/>
      <c r="AT298" s="152" t="s">
        <v>204</v>
      </c>
      <c r="AU298" s="152" t="s">
        <v>84</v>
      </c>
      <c r="AV298" s="12" t="s">
        <v>86</v>
      </c>
      <c r="AW298" s="12" t="s">
        <v>32</v>
      </c>
      <c r="AX298" s="12" t="s">
        <v>77</v>
      </c>
      <c r="AY298" s="152" t="s">
        <v>195</v>
      </c>
    </row>
    <row r="299" spans="2:65" s="12" customFormat="1" ht="11.25">
      <c r="B299" s="150"/>
      <c r="D299" s="151" t="s">
        <v>204</v>
      </c>
      <c r="E299" s="152" t="s">
        <v>1</v>
      </c>
      <c r="F299" s="153" t="s">
        <v>479</v>
      </c>
      <c r="H299" s="154">
        <v>67</v>
      </c>
      <c r="I299" s="155"/>
      <c r="L299" s="150"/>
      <c r="M299" s="156"/>
      <c r="T299" s="157"/>
      <c r="AT299" s="152" t="s">
        <v>204</v>
      </c>
      <c r="AU299" s="152" t="s">
        <v>84</v>
      </c>
      <c r="AV299" s="12" t="s">
        <v>86</v>
      </c>
      <c r="AW299" s="12" t="s">
        <v>32</v>
      </c>
      <c r="AX299" s="12" t="s">
        <v>77</v>
      </c>
      <c r="AY299" s="152" t="s">
        <v>195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480</v>
      </c>
      <c r="H300" s="154">
        <v>615</v>
      </c>
      <c r="I300" s="155"/>
      <c r="L300" s="150"/>
      <c r="M300" s="156"/>
      <c r="T300" s="157"/>
      <c r="AT300" s="152" t="s">
        <v>204</v>
      </c>
      <c r="AU300" s="152" t="s">
        <v>84</v>
      </c>
      <c r="AV300" s="12" t="s">
        <v>86</v>
      </c>
      <c r="AW300" s="12" t="s">
        <v>32</v>
      </c>
      <c r="AX300" s="12" t="s">
        <v>77</v>
      </c>
      <c r="AY300" s="152" t="s">
        <v>195</v>
      </c>
    </row>
    <row r="301" spans="2:65" s="13" customFormat="1" ht="11.25">
      <c r="B301" s="158"/>
      <c r="D301" s="151" t="s">
        <v>204</v>
      </c>
      <c r="E301" s="159" t="s">
        <v>1</v>
      </c>
      <c r="F301" s="160" t="s">
        <v>205</v>
      </c>
      <c r="H301" s="161">
        <v>1192</v>
      </c>
      <c r="I301" s="162"/>
      <c r="L301" s="158"/>
      <c r="M301" s="163"/>
      <c r="T301" s="164"/>
      <c r="AT301" s="159" t="s">
        <v>204</v>
      </c>
      <c r="AU301" s="159" t="s">
        <v>84</v>
      </c>
      <c r="AV301" s="13" t="s">
        <v>202</v>
      </c>
      <c r="AW301" s="13" t="s">
        <v>32</v>
      </c>
      <c r="AX301" s="13" t="s">
        <v>84</v>
      </c>
      <c r="AY301" s="159" t="s">
        <v>195</v>
      </c>
    </row>
    <row r="302" spans="2:65" s="1" customFormat="1" ht="16.5" customHeight="1">
      <c r="B302" s="32"/>
      <c r="C302" s="174" t="s">
        <v>481</v>
      </c>
      <c r="D302" s="174" t="s">
        <v>392</v>
      </c>
      <c r="E302" s="175" t="s">
        <v>482</v>
      </c>
      <c r="F302" s="176" t="s">
        <v>483</v>
      </c>
      <c r="G302" s="177" t="s">
        <v>200</v>
      </c>
      <c r="H302" s="178">
        <v>605.85</v>
      </c>
      <c r="I302" s="179"/>
      <c r="J302" s="180">
        <f t="shared" ref="J302:J309" si="0">ROUND(I302*H302,2)</f>
        <v>0</v>
      </c>
      <c r="K302" s="176" t="s">
        <v>275</v>
      </c>
      <c r="L302" s="181"/>
      <c r="M302" s="182" t="s">
        <v>1</v>
      </c>
      <c r="N302" s="183" t="s">
        <v>42</v>
      </c>
      <c r="P302" s="146">
        <f t="shared" ref="P302:P309" si="1">O302*H302</f>
        <v>0</v>
      </c>
      <c r="Q302" s="146">
        <v>0.17599999999999999</v>
      </c>
      <c r="R302" s="146">
        <f t="shared" ref="R302:R309" si="2">Q302*H302</f>
        <v>106.6296</v>
      </c>
      <c r="S302" s="146">
        <v>0</v>
      </c>
      <c r="T302" s="147">
        <f t="shared" ref="T302:T309" si="3">S302*H302</f>
        <v>0</v>
      </c>
      <c r="AR302" s="148" t="s">
        <v>230</v>
      </c>
      <c r="AT302" s="148" t="s">
        <v>392</v>
      </c>
      <c r="AU302" s="148" t="s">
        <v>84</v>
      </c>
      <c r="AY302" s="17" t="s">
        <v>195</v>
      </c>
      <c r="BE302" s="149">
        <f t="shared" ref="BE302:BE309" si="4">IF(N302="základní",J302,0)</f>
        <v>0</v>
      </c>
      <c r="BF302" s="149">
        <f t="shared" ref="BF302:BF309" si="5">IF(N302="snížená",J302,0)</f>
        <v>0</v>
      </c>
      <c r="BG302" s="149">
        <f t="shared" ref="BG302:BG309" si="6">IF(N302="zákl. přenesená",J302,0)</f>
        <v>0</v>
      </c>
      <c r="BH302" s="149">
        <f t="shared" ref="BH302:BH309" si="7">IF(N302="sníž. přenesená",J302,0)</f>
        <v>0</v>
      </c>
      <c r="BI302" s="149">
        <f t="shared" ref="BI302:BI309" si="8">IF(N302="nulová",J302,0)</f>
        <v>0</v>
      </c>
      <c r="BJ302" s="17" t="s">
        <v>84</v>
      </c>
      <c r="BK302" s="149">
        <f t="shared" ref="BK302:BK309" si="9">ROUND(I302*H302,2)</f>
        <v>0</v>
      </c>
      <c r="BL302" s="17" t="s">
        <v>202</v>
      </c>
      <c r="BM302" s="148" t="s">
        <v>484</v>
      </c>
    </row>
    <row r="303" spans="2:65" s="1" customFormat="1" ht="16.5" customHeight="1">
      <c r="B303" s="32"/>
      <c r="C303" s="174" t="s">
        <v>373</v>
      </c>
      <c r="D303" s="174" t="s">
        <v>392</v>
      </c>
      <c r="E303" s="175" t="s">
        <v>485</v>
      </c>
      <c r="F303" s="176" t="s">
        <v>486</v>
      </c>
      <c r="G303" s="177" t="s">
        <v>200</v>
      </c>
      <c r="H303" s="178">
        <v>42</v>
      </c>
      <c r="I303" s="179"/>
      <c r="J303" s="180">
        <f t="shared" si="0"/>
        <v>0</v>
      </c>
      <c r="K303" s="176" t="s">
        <v>275</v>
      </c>
      <c r="L303" s="181"/>
      <c r="M303" s="182" t="s">
        <v>1</v>
      </c>
      <c r="N303" s="183" t="s">
        <v>42</v>
      </c>
      <c r="P303" s="146">
        <f t="shared" si="1"/>
        <v>0</v>
      </c>
      <c r="Q303" s="146">
        <v>0.17280000000000001</v>
      </c>
      <c r="R303" s="146">
        <f t="shared" si="2"/>
        <v>7.2576000000000001</v>
      </c>
      <c r="S303" s="146">
        <v>0</v>
      </c>
      <c r="T303" s="147">
        <f t="shared" si="3"/>
        <v>0</v>
      </c>
      <c r="AR303" s="148" t="s">
        <v>230</v>
      </c>
      <c r="AT303" s="148" t="s">
        <v>392</v>
      </c>
      <c r="AU303" s="148" t="s">
        <v>84</v>
      </c>
      <c r="AY303" s="17" t="s">
        <v>195</v>
      </c>
      <c r="BE303" s="149">
        <f t="shared" si="4"/>
        <v>0</v>
      </c>
      <c r="BF303" s="149">
        <f t="shared" si="5"/>
        <v>0</v>
      </c>
      <c r="BG303" s="149">
        <f t="shared" si="6"/>
        <v>0</v>
      </c>
      <c r="BH303" s="149">
        <f t="shared" si="7"/>
        <v>0</v>
      </c>
      <c r="BI303" s="149">
        <f t="shared" si="8"/>
        <v>0</v>
      </c>
      <c r="BJ303" s="17" t="s">
        <v>84</v>
      </c>
      <c r="BK303" s="149">
        <f t="shared" si="9"/>
        <v>0</v>
      </c>
      <c r="BL303" s="17" t="s">
        <v>202</v>
      </c>
      <c r="BM303" s="148" t="s">
        <v>487</v>
      </c>
    </row>
    <row r="304" spans="2:65" s="1" customFormat="1" ht="16.5" customHeight="1">
      <c r="B304" s="32"/>
      <c r="C304" s="174" t="s">
        <v>488</v>
      </c>
      <c r="D304" s="174" t="s">
        <v>392</v>
      </c>
      <c r="E304" s="175" t="s">
        <v>489</v>
      </c>
      <c r="F304" s="176" t="s">
        <v>490</v>
      </c>
      <c r="G304" s="177" t="s">
        <v>212</v>
      </c>
      <c r="H304" s="178">
        <v>9055.2000000000007</v>
      </c>
      <c r="I304" s="179"/>
      <c r="J304" s="180">
        <f t="shared" si="0"/>
        <v>0</v>
      </c>
      <c r="K304" s="176" t="s">
        <v>275</v>
      </c>
      <c r="L304" s="181"/>
      <c r="M304" s="182" t="s">
        <v>1</v>
      </c>
      <c r="N304" s="183" t="s">
        <v>42</v>
      </c>
      <c r="P304" s="146">
        <f t="shared" si="1"/>
        <v>0</v>
      </c>
      <c r="Q304" s="146">
        <v>8.9999999999999993E-3</v>
      </c>
      <c r="R304" s="146">
        <f t="shared" si="2"/>
        <v>81.496800000000007</v>
      </c>
      <c r="S304" s="146">
        <v>0</v>
      </c>
      <c r="T304" s="147">
        <f t="shared" si="3"/>
        <v>0</v>
      </c>
      <c r="AR304" s="148" t="s">
        <v>230</v>
      </c>
      <c r="AT304" s="148" t="s">
        <v>392</v>
      </c>
      <c r="AU304" s="148" t="s">
        <v>84</v>
      </c>
      <c r="AY304" s="17" t="s">
        <v>195</v>
      </c>
      <c r="BE304" s="149">
        <f t="shared" si="4"/>
        <v>0</v>
      </c>
      <c r="BF304" s="149">
        <f t="shared" si="5"/>
        <v>0</v>
      </c>
      <c r="BG304" s="149">
        <f t="shared" si="6"/>
        <v>0</v>
      </c>
      <c r="BH304" s="149">
        <f t="shared" si="7"/>
        <v>0</v>
      </c>
      <c r="BI304" s="149">
        <f t="shared" si="8"/>
        <v>0</v>
      </c>
      <c r="BJ304" s="17" t="s">
        <v>84</v>
      </c>
      <c r="BK304" s="149">
        <f t="shared" si="9"/>
        <v>0</v>
      </c>
      <c r="BL304" s="17" t="s">
        <v>202</v>
      </c>
      <c r="BM304" s="148" t="s">
        <v>157</v>
      </c>
    </row>
    <row r="305" spans="2:65" s="1" customFormat="1" ht="16.5" customHeight="1">
      <c r="B305" s="32"/>
      <c r="C305" s="174" t="s">
        <v>379</v>
      </c>
      <c r="D305" s="174" t="s">
        <v>392</v>
      </c>
      <c r="E305" s="175" t="s">
        <v>491</v>
      </c>
      <c r="F305" s="176" t="s">
        <v>492</v>
      </c>
      <c r="G305" s="177" t="s">
        <v>200</v>
      </c>
      <c r="H305" s="178">
        <v>49.35</v>
      </c>
      <c r="I305" s="179"/>
      <c r="J305" s="180">
        <f t="shared" si="0"/>
        <v>0</v>
      </c>
      <c r="K305" s="176" t="s">
        <v>275</v>
      </c>
      <c r="L305" s="181"/>
      <c r="M305" s="182" t="s">
        <v>1</v>
      </c>
      <c r="N305" s="183" t="s">
        <v>42</v>
      </c>
      <c r="P305" s="146">
        <f t="shared" si="1"/>
        <v>0</v>
      </c>
      <c r="Q305" s="146">
        <v>0.188</v>
      </c>
      <c r="R305" s="146">
        <f t="shared" si="2"/>
        <v>9.2778000000000009</v>
      </c>
      <c r="S305" s="146">
        <v>0</v>
      </c>
      <c r="T305" s="147">
        <f t="shared" si="3"/>
        <v>0</v>
      </c>
      <c r="AR305" s="148" t="s">
        <v>230</v>
      </c>
      <c r="AT305" s="148" t="s">
        <v>392</v>
      </c>
      <c r="AU305" s="148" t="s">
        <v>84</v>
      </c>
      <c r="AY305" s="17" t="s">
        <v>195</v>
      </c>
      <c r="BE305" s="149">
        <f t="shared" si="4"/>
        <v>0</v>
      </c>
      <c r="BF305" s="149">
        <f t="shared" si="5"/>
        <v>0</v>
      </c>
      <c r="BG305" s="149">
        <f t="shared" si="6"/>
        <v>0</v>
      </c>
      <c r="BH305" s="149">
        <f t="shared" si="7"/>
        <v>0</v>
      </c>
      <c r="BI305" s="149">
        <f t="shared" si="8"/>
        <v>0</v>
      </c>
      <c r="BJ305" s="17" t="s">
        <v>84</v>
      </c>
      <c r="BK305" s="149">
        <f t="shared" si="9"/>
        <v>0</v>
      </c>
      <c r="BL305" s="17" t="s">
        <v>202</v>
      </c>
      <c r="BM305" s="148" t="s">
        <v>493</v>
      </c>
    </row>
    <row r="306" spans="2:65" s="1" customFormat="1" ht="16.5" customHeight="1">
      <c r="B306" s="32"/>
      <c r="C306" s="174" t="s">
        <v>494</v>
      </c>
      <c r="D306" s="174" t="s">
        <v>392</v>
      </c>
      <c r="E306" s="175" t="s">
        <v>495</v>
      </c>
      <c r="F306" s="176" t="s">
        <v>496</v>
      </c>
      <c r="G306" s="177" t="s">
        <v>200</v>
      </c>
      <c r="H306" s="178">
        <v>60.9</v>
      </c>
      <c r="I306" s="179"/>
      <c r="J306" s="180">
        <f t="shared" si="0"/>
        <v>0</v>
      </c>
      <c r="K306" s="176" t="s">
        <v>275</v>
      </c>
      <c r="L306" s="181"/>
      <c r="M306" s="182" t="s">
        <v>1</v>
      </c>
      <c r="N306" s="183" t="s">
        <v>42</v>
      </c>
      <c r="P306" s="146">
        <f t="shared" si="1"/>
        <v>0</v>
      </c>
      <c r="Q306" s="146">
        <v>0.17599999999999999</v>
      </c>
      <c r="R306" s="146">
        <f t="shared" si="2"/>
        <v>10.718399999999999</v>
      </c>
      <c r="S306" s="146">
        <v>0</v>
      </c>
      <c r="T306" s="147">
        <f t="shared" si="3"/>
        <v>0</v>
      </c>
      <c r="AR306" s="148" t="s">
        <v>230</v>
      </c>
      <c r="AT306" s="148" t="s">
        <v>392</v>
      </c>
      <c r="AU306" s="148" t="s">
        <v>84</v>
      </c>
      <c r="AY306" s="17" t="s">
        <v>195</v>
      </c>
      <c r="BE306" s="149">
        <f t="shared" si="4"/>
        <v>0</v>
      </c>
      <c r="BF306" s="149">
        <f t="shared" si="5"/>
        <v>0</v>
      </c>
      <c r="BG306" s="149">
        <f t="shared" si="6"/>
        <v>0</v>
      </c>
      <c r="BH306" s="149">
        <f t="shared" si="7"/>
        <v>0</v>
      </c>
      <c r="BI306" s="149">
        <f t="shared" si="8"/>
        <v>0</v>
      </c>
      <c r="BJ306" s="17" t="s">
        <v>84</v>
      </c>
      <c r="BK306" s="149">
        <f t="shared" si="9"/>
        <v>0</v>
      </c>
      <c r="BL306" s="17" t="s">
        <v>202</v>
      </c>
      <c r="BM306" s="148" t="s">
        <v>497</v>
      </c>
    </row>
    <row r="307" spans="2:65" s="1" customFormat="1" ht="21.75" customHeight="1">
      <c r="B307" s="32"/>
      <c r="C307" s="174" t="s">
        <v>384</v>
      </c>
      <c r="D307" s="174" t="s">
        <v>392</v>
      </c>
      <c r="E307" s="175" t="s">
        <v>498</v>
      </c>
      <c r="F307" s="176" t="s">
        <v>499</v>
      </c>
      <c r="G307" s="177" t="s">
        <v>200</v>
      </c>
      <c r="H307" s="178">
        <v>75.599999999999994</v>
      </c>
      <c r="I307" s="179"/>
      <c r="J307" s="180">
        <f t="shared" si="0"/>
        <v>0</v>
      </c>
      <c r="K307" s="176" t="s">
        <v>208</v>
      </c>
      <c r="L307" s="181"/>
      <c r="M307" s="182" t="s">
        <v>1</v>
      </c>
      <c r="N307" s="183" t="s">
        <v>42</v>
      </c>
      <c r="P307" s="146">
        <f t="shared" si="1"/>
        <v>0</v>
      </c>
      <c r="Q307" s="146">
        <v>0.152</v>
      </c>
      <c r="R307" s="146">
        <f t="shared" si="2"/>
        <v>11.491199999999999</v>
      </c>
      <c r="S307" s="146">
        <v>0</v>
      </c>
      <c r="T307" s="147">
        <f t="shared" si="3"/>
        <v>0</v>
      </c>
      <c r="AR307" s="148" t="s">
        <v>230</v>
      </c>
      <c r="AT307" s="148" t="s">
        <v>392</v>
      </c>
      <c r="AU307" s="148" t="s">
        <v>84</v>
      </c>
      <c r="AY307" s="17" t="s">
        <v>195</v>
      </c>
      <c r="BE307" s="149">
        <f t="shared" si="4"/>
        <v>0</v>
      </c>
      <c r="BF307" s="149">
        <f t="shared" si="5"/>
        <v>0</v>
      </c>
      <c r="BG307" s="149">
        <f t="shared" si="6"/>
        <v>0</v>
      </c>
      <c r="BH307" s="149">
        <f t="shared" si="7"/>
        <v>0</v>
      </c>
      <c r="BI307" s="149">
        <f t="shared" si="8"/>
        <v>0</v>
      </c>
      <c r="BJ307" s="17" t="s">
        <v>84</v>
      </c>
      <c r="BK307" s="149">
        <f t="shared" si="9"/>
        <v>0</v>
      </c>
      <c r="BL307" s="17" t="s">
        <v>202</v>
      </c>
      <c r="BM307" s="148" t="s">
        <v>500</v>
      </c>
    </row>
    <row r="308" spans="2:65" s="1" customFormat="1" ht="16.5" customHeight="1">
      <c r="B308" s="32"/>
      <c r="C308" s="174" t="s">
        <v>501</v>
      </c>
      <c r="D308" s="174" t="s">
        <v>392</v>
      </c>
      <c r="E308" s="175" t="s">
        <v>502</v>
      </c>
      <c r="F308" s="176" t="s">
        <v>503</v>
      </c>
      <c r="G308" s="177" t="s">
        <v>200</v>
      </c>
      <c r="H308" s="178">
        <v>16.065000000000001</v>
      </c>
      <c r="I308" s="179"/>
      <c r="J308" s="180">
        <f t="shared" si="0"/>
        <v>0</v>
      </c>
      <c r="K308" s="176" t="s">
        <v>275</v>
      </c>
      <c r="L308" s="181"/>
      <c r="M308" s="182" t="s">
        <v>1</v>
      </c>
      <c r="N308" s="183" t="s">
        <v>42</v>
      </c>
      <c r="P308" s="146">
        <f t="shared" si="1"/>
        <v>0</v>
      </c>
      <c r="Q308" s="146">
        <v>0.17244999999999999</v>
      </c>
      <c r="R308" s="146">
        <f t="shared" si="2"/>
        <v>2.7704092500000002</v>
      </c>
      <c r="S308" s="146">
        <v>0</v>
      </c>
      <c r="T308" s="147">
        <f t="shared" si="3"/>
        <v>0</v>
      </c>
      <c r="AR308" s="148" t="s">
        <v>230</v>
      </c>
      <c r="AT308" s="148" t="s">
        <v>392</v>
      </c>
      <c r="AU308" s="148" t="s">
        <v>84</v>
      </c>
      <c r="AY308" s="17" t="s">
        <v>195</v>
      </c>
      <c r="BE308" s="149">
        <f t="shared" si="4"/>
        <v>0</v>
      </c>
      <c r="BF308" s="149">
        <f t="shared" si="5"/>
        <v>0</v>
      </c>
      <c r="BG308" s="149">
        <f t="shared" si="6"/>
        <v>0</v>
      </c>
      <c r="BH308" s="149">
        <f t="shared" si="7"/>
        <v>0</v>
      </c>
      <c r="BI308" s="149">
        <f t="shared" si="8"/>
        <v>0</v>
      </c>
      <c r="BJ308" s="17" t="s">
        <v>84</v>
      </c>
      <c r="BK308" s="149">
        <f t="shared" si="9"/>
        <v>0</v>
      </c>
      <c r="BL308" s="17" t="s">
        <v>202</v>
      </c>
      <c r="BM308" s="148" t="s">
        <v>504</v>
      </c>
    </row>
    <row r="309" spans="2:65" s="1" customFormat="1" ht="21.75" customHeight="1">
      <c r="B309" s="32"/>
      <c r="C309" s="137" t="s">
        <v>389</v>
      </c>
      <c r="D309" s="137" t="s">
        <v>197</v>
      </c>
      <c r="E309" s="138" t="s">
        <v>505</v>
      </c>
      <c r="F309" s="139" t="s">
        <v>506</v>
      </c>
      <c r="G309" s="140" t="s">
        <v>200</v>
      </c>
      <c r="H309" s="141">
        <v>4</v>
      </c>
      <c r="I309" s="142"/>
      <c r="J309" s="143">
        <f t="shared" si="0"/>
        <v>0</v>
      </c>
      <c r="K309" s="139" t="s">
        <v>275</v>
      </c>
      <c r="L309" s="32"/>
      <c r="M309" s="144" t="s">
        <v>1</v>
      </c>
      <c r="N309" s="145" t="s">
        <v>42</v>
      </c>
      <c r="P309" s="146">
        <f t="shared" si="1"/>
        <v>0</v>
      </c>
      <c r="Q309" s="146">
        <v>0.14957999999999999</v>
      </c>
      <c r="R309" s="146">
        <f t="shared" si="2"/>
        <v>0.59831999999999996</v>
      </c>
      <c r="S309" s="146">
        <v>0</v>
      </c>
      <c r="T309" s="147">
        <f t="shared" si="3"/>
        <v>0</v>
      </c>
      <c r="AR309" s="148" t="s">
        <v>202</v>
      </c>
      <c r="AT309" s="148" t="s">
        <v>197</v>
      </c>
      <c r="AU309" s="148" t="s">
        <v>84</v>
      </c>
      <c r="AY309" s="17" t="s">
        <v>195</v>
      </c>
      <c r="BE309" s="149">
        <f t="shared" si="4"/>
        <v>0</v>
      </c>
      <c r="BF309" s="149">
        <f t="shared" si="5"/>
        <v>0</v>
      </c>
      <c r="BG309" s="149">
        <f t="shared" si="6"/>
        <v>0</v>
      </c>
      <c r="BH309" s="149">
        <f t="shared" si="7"/>
        <v>0</v>
      </c>
      <c r="BI309" s="149">
        <f t="shared" si="8"/>
        <v>0</v>
      </c>
      <c r="BJ309" s="17" t="s">
        <v>84</v>
      </c>
      <c r="BK309" s="149">
        <f t="shared" si="9"/>
        <v>0</v>
      </c>
      <c r="BL309" s="17" t="s">
        <v>202</v>
      </c>
      <c r="BM309" s="148" t="s">
        <v>507</v>
      </c>
    </row>
    <row r="310" spans="2:65" s="12" customFormat="1" ht="11.25">
      <c r="B310" s="150"/>
      <c r="D310" s="151" t="s">
        <v>204</v>
      </c>
      <c r="E310" s="152" t="s">
        <v>1</v>
      </c>
      <c r="F310" s="153" t="s">
        <v>508</v>
      </c>
      <c r="H310" s="154">
        <v>4</v>
      </c>
      <c r="I310" s="155"/>
      <c r="L310" s="150"/>
      <c r="M310" s="156"/>
      <c r="T310" s="157"/>
      <c r="AT310" s="152" t="s">
        <v>204</v>
      </c>
      <c r="AU310" s="152" t="s">
        <v>84</v>
      </c>
      <c r="AV310" s="12" t="s">
        <v>86</v>
      </c>
      <c r="AW310" s="12" t="s">
        <v>32</v>
      </c>
      <c r="AX310" s="12" t="s">
        <v>77</v>
      </c>
      <c r="AY310" s="152" t="s">
        <v>195</v>
      </c>
    </row>
    <row r="311" spans="2:65" s="13" customFormat="1" ht="11.25">
      <c r="B311" s="158"/>
      <c r="D311" s="151" t="s">
        <v>204</v>
      </c>
      <c r="E311" s="159" t="s">
        <v>1</v>
      </c>
      <c r="F311" s="160" t="s">
        <v>205</v>
      </c>
      <c r="H311" s="161">
        <v>4</v>
      </c>
      <c r="I311" s="162"/>
      <c r="L311" s="158"/>
      <c r="M311" s="163"/>
      <c r="T311" s="164"/>
      <c r="AT311" s="159" t="s">
        <v>204</v>
      </c>
      <c r="AU311" s="159" t="s">
        <v>84</v>
      </c>
      <c r="AV311" s="13" t="s">
        <v>202</v>
      </c>
      <c r="AW311" s="13" t="s">
        <v>32</v>
      </c>
      <c r="AX311" s="13" t="s">
        <v>84</v>
      </c>
      <c r="AY311" s="159" t="s">
        <v>195</v>
      </c>
    </row>
    <row r="312" spans="2:65" s="1" customFormat="1" ht="16.5" customHeight="1">
      <c r="B312" s="32"/>
      <c r="C312" s="137" t="s">
        <v>509</v>
      </c>
      <c r="D312" s="137" t="s">
        <v>197</v>
      </c>
      <c r="E312" s="138" t="s">
        <v>510</v>
      </c>
      <c r="F312" s="139" t="s">
        <v>511</v>
      </c>
      <c r="G312" s="140" t="s">
        <v>200</v>
      </c>
      <c r="H312" s="141">
        <v>87.3</v>
      </c>
      <c r="I312" s="142"/>
      <c r="J312" s="143">
        <f>ROUND(I312*H312,2)</f>
        <v>0</v>
      </c>
      <c r="K312" s="139" t="s">
        <v>275</v>
      </c>
      <c r="L312" s="32"/>
      <c r="M312" s="144" t="s">
        <v>1</v>
      </c>
      <c r="N312" s="145" t="s">
        <v>42</v>
      </c>
      <c r="P312" s="146">
        <f>O312*H312</f>
        <v>0</v>
      </c>
      <c r="Q312" s="146">
        <v>0</v>
      </c>
      <c r="R312" s="146">
        <f>Q312*H312</f>
        <v>0</v>
      </c>
      <c r="S312" s="146">
        <v>0</v>
      </c>
      <c r="T312" s="147">
        <f>S312*H312</f>
        <v>0</v>
      </c>
      <c r="AR312" s="148" t="s">
        <v>202</v>
      </c>
      <c r="AT312" s="148" t="s">
        <v>197</v>
      </c>
      <c r="AU312" s="148" t="s">
        <v>84</v>
      </c>
      <c r="AY312" s="17" t="s">
        <v>195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7" t="s">
        <v>84</v>
      </c>
      <c r="BK312" s="149">
        <f>ROUND(I312*H312,2)</f>
        <v>0</v>
      </c>
      <c r="BL312" s="17" t="s">
        <v>202</v>
      </c>
      <c r="BM312" s="148" t="s">
        <v>512</v>
      </c>
    </row>
    <row r="313" spans="2:65" s="12" customFormat="1" ht="11.25">
      <c r="B313" s="150"/>
      <c r="D313" s="151" t="s">
        <v>204</v>
      </c>
      <c r="E313" s="152" t="s">
        <v>1</v>
      </c>
      <c r="F313" s="153" t="s">
        <v>513</v>
      </c>
      <c r="H313" s="154">
        <v>72</v>
      </c>
      <c r="I313" s="155"/>
      <c r="L313" s="150"/>
      <c r="M313" s="156"/>
      <c r="T313" s="157"/>
      <c r="AT313" s="152" t="s">
        <v>204</v>
      </c>
      <c r="AU313" s="152" t="s">
        <v>84</v>
      </c>
      <c r="AV313" s="12" t="s">
        <v>86</v>
      </c>
      <c r="AW313" s="12" t="s">
        <v>32</v>
      </c>
      <c r="AX313" s="12" t="s">
        <v>77</v>
      </c>
      <c r="AY313" s="152" t="s">
        <v>195</v>
      </c>
    </row>
    <row r="314" spans="2:65" s="12" customFormat="1" ht="11.25">
      <c r="B314" s="150"/>
      <c r="D314" s="151" t="s">
        <v>204</v>
      </c>
      <c r="E314" s="152" t="s">
        <v>1</v>
      </c>
      <c r="F314" s="153" t="s">
        <v>514</v>
      </c>
      <c r="H314" s="154">
        <v>15.3</v>
      </c>
      <c r="I314" s="155"/>
      <c r="L314" s="150"/>
      <c r="M314" s="156"/>
      <c r="T314" s="157"/>
      <c r="AT314" s="152" t="s">
        <v>204</v>
      </c>
      <c r="AU314" s="152" t="s">
        <v>84</v>
      </c>
      <c r="AV314" s="12" t="s">
        <v>86</v>
      </c>
      <c r="AW314" s="12" t="s">
        <v>32</v>
      </c>
      <c r="AX314" s="12" t="s">
        <v>77</v>
      </c>
      <c r="AY314" s="152" t="s">
        <v>195</v>
      </c>
    </row>
    <row r="315" spans="2:65" s="13" customFormat="1" ht="11.25">
      <c r="B315" s="158"/>
      <c r="D315" s="151" t="s">
        <v>204</v>
      </c>
      <c r="E315" s="159" t="s">
        <v>1</v>
      </c>
      <c r="F315" s="160" t="s">
        <v>205</v>
      </c>
      <c r="H315" s="161">
        <v>87.3</v>
      </c>
      <c r="I315" s="162"/>
      <c r="L315" s="158"/>
      <c r="M315" s="163"/>
      <c r="T315" s="164"/>
      <c r="AT315" s="159" t="s">
        <v>204</v>
      </c>
      <c r="AU315" s="159" t="s">
        <v>84</v>
      </c>
      <c r="AV315" s="13" t="s">
        <v>202</v>
      </c>
      <c r="AW315" s="13" t="s">
        <v>32</v>
      </c>
      <c r="AX315" s="13" t="s">
        <v>84</v>
      </c>
      <c r="AY315" s="159" t="s">
        <v>195</v>
      </c>
    </row>
    <row r="316" spans="2:65" s="1" customFormat="1" ht="16.5" customHeight="1">
      <c r="B316" s="32"/>
      <c r="C316" s="137" t="s">
        <v>396</v>
      </c>
      <c r="D316" s="137" t="s">
        <v>197</v>
      </c>
      <c r="E316" s="138" t="s">
        <v>515</v>
      </c>
      <c r="F316" s="139" t="s">
        <v>516</v>
      </c>
      <c r="G316" s="140" t="s">
        <v>200</v>
      </c>
      <c r="H316" s="141">
        <v>72</v>
      </c>
      <c r="I316" s="142"/>
      <c r="J316" s="143">
        <f>ROUND(I316*H316,2)</f>
        <v>0</v>
      </c>
      <c r="K316" s="139" t="s">
        <v>275</v>
      </c>
      <c r="L316" s="32"/>
      <c r="M316" s="144" t="s">
        <v>1</v>
      </c>
      <c r="N316" s="145" t="s">
        <v>42</v>
      </c>
      <c r="P316" s="146">
        <f>O316*H316</f>
        <v>0</v>
      </c>
      <c r="Q316" s="146">
        <v>0</v>
      </c>
      <c r="R316" s="146">
        <f>Q316*H316</f>
        <v>0</v>
      </c>
      <c r="S316" s="146">
        <v>0</v>
      </c>
      <c r="T316" s="147">
        <f>S316*H316</f>
        <v>0</v>
      </c>
      <c r="AR316" s="148" t="s">
        <v>202</v>
      </c>
      <c r="AT316" s="148" t="s">
        <v>197</v>
      </c>
      <c r="AU316" s="148" t="s">
        <v>84</v>
      </c>
      <c r="AY316" s="17" t="s">
        <v>195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84</v>
      </c>
      <c r="BK316" s="149">
        <f>ROUND(I316*H316,2)</f>
        <v>0</v>
      </c>
      <c r="BL316" s="17" t="s">
        <v>202</v>
      </c>
      <c r="BM316" s="148" t="s">
        <v>517</v>
      </c>
    </row>
    <row r="317" spans="2:65" s="12" customFormat="1" ht="11.25">
      <c r="B317" s="150"/>
      <c r="D317" s="151" t="s">
        <v>204</v>
      </c>
      <c r="E317" s="152" t="s">
        <v>1</v>
      </c>
      <c r="F317" s="153" t="s">
        <v>518</v>
      </c>
      <c r="H317" s="154">
        <v>72</v>
      </c>
      <c r="I317" s="155"/>
      <c r="L317" s="150"/>
      <c r="M317" s="156"/>
      <c r="T317" s="157"/>
      <c r="AT317" s="152" t="s">
        <v>204</v>
      </c>
      <c r="AU317" s="152" t="s">
        <v>84</v>
      </c>
      <c r="AV317" s="12" t="s">
        <v>86</v>
      </c>
      <c r="AW317" s="12" t="s">
        <v>32</v>
      </c>
      <c r="AX317" s="12" t="s">
        <v>77</v>
      </c>
      <c r="AY317" s="152" t="s">
        <v>195</v>
      </c>
    </row>
    <row r="318" spans="2:65" s="13" customFormat="1" ht="11.25">
      <c r="B318" s="158"/>
      <c r="D318" s="151" t="s">
        <v>204</v>
      </c>
      <c r="E318" s="159" t="s">
        <v>1</v>
      </c>
      <c r="F318" s="160" t="s">
        <v>205</v>
      </c>
      <c r="H318" s="161">
        <v>72</v>
      </c>
      <c r="I318" s="162"/>
      <c r="L318" s="158"/>
      <c r="M318" s="163"/>
      <c r="T318" s="164"/>
      <c r="AT318" s="159" t="s">
        <v>204</v>
      </c>
      <c r="AU318" s="159" t="s">
        <v>84</v>
      </c>
      <c r="AV318" s="13" t="s">
        <v>202</v>
      </c>
      <c r="AW318" s="13" t="s">
        <v>32</v>
      </c>
      <c r="AX318" s="13" t="s">
        <v>84</v>
      </c>
      <c r="AY318" s="159" t="s">
        <v>195</v>
      </c>
    </row>
    <row r="319" spans="2:65" s="1" customFormat="1" ht="16.5" customHeight="1">
      <c r="B319" s="32"/>
      <c r="C319" s="137" t="s">
        <v>519</v>
      </c>
      <c r="D319" s="137" t="s">
        <v>197</v>
      </c>
      <c r="E319" s="138" t="s">
        <v>520</v>
      </c>
      <c r="F319" s="139" t="s">
        <v>521</v>
      </c>
      <c r="G319" s="140" t="s">
        <v>319</v>
      </c>
      <c r="H319" s="141">
        <v>690</v>
      </c>
      <c r="I319" s="142"/>
      <c r="J319" s="143">
        <f>ROUND(I319*H319,2)</f>
        <v>0</v>
      </c>
      <c r="K319" s="139" t="s">
        <v>275</v>
      </c>
      <c r="L319" s="32"/>
      <c r="M319" s="144" t="s">
        <v>1</v>
      </c>
      <c r="N319" s="145" t="s">
        <v>42</v>
      </c>
      <c r="P319" s="146">
        <f>O319*H319</f>
        <v>0</v>
      </c>
      <c r="Q319" s="146">
        <v>3.6000000000000002E-4</v>
      </c>
      <c r="R319" s="146">
        <f>Q319*H319</f>
        <v>0.24840000000000001</v>
      </c>
      <c r="S319" s="146">
        <v>0</v>
      </c>
      <c r="T319" s="147">
        <f>S319*H319</f>
        <v>0</v>
      </c>
      <c r="AR319" s="148" t="s">
        <v>202</v>
      </c>
      <c r="AT319" s="148" t="s">
        <v>197</v>
      </c>
      <c r="AU319" s="148" t="s">
        <v>84</v>
      </c>
      <c r="AY319" s="17" t="s">
        <v>195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84</v>
      </c>
      <c r="BK319" s="149">
        <f>ROUND(I319*H319,2)</f>
        <v>0</v>
      </c>
      <c r="BL319" s="17" t="s">
        <v>202</v>
      </c>
      <c r="BM319" s="148" t="s">
        <v>522</v>
      </c>
    </row>
    <row r="320" spans="2:65" s="12" customFormat="1" ht="11.25">
      <c r="B320" s="150"/>
      <c r="D320" s="151" t="s">
        <v>204</v>
      </c>
      <c r="E320" s="152" t="s">
        <v>1</v>
      </c>
      <c r="F320" s="153" t="s">
        <v>523</v>
      </c>
      <c r="H320" s="154">
        <v>690</v>
      </c>
      <c r="I320" s="155"/>
      <c r="L320" s="150"/>
      <c r="M320" s="156"/>
      <c r="T320" s="157"/>
      <c r="AT320" s="152" t="s">
        <v>204</v>
      </c>
      <c r="AU320" s="152" t="s">
        <v>84</v>
      </c>
      <c r="AV320" s="12" t="s">
        <v>86</v>
      </c>
      <c r="AW320" s="12" t="s">
        <v>32</v>
      </c>
      <c r="AX320" s="12" t="s">
        <v>77</v>
      </c>
      <c r="AY320" s="152" t="s">
        <v>195</v>
      </c>
    </row>
    <row r="321" spans="2:65" s="13" customFormat="1" ht="11.25">
      <c r="B321" s="158"/>
      <c r="D321" s="151" t="s">
        <v>204</v>
      </c>
      <c r="E321" s="159" t="s">
        <v>1</v>
      </c>
      <c r="F321" s="160" t="s">
        <v>205</v>
      </c>
      <c r="H321" s="161">
        <v>690</v>
      </c>
      <c r="I321" s="162"/>
      <c r="L321" s="158"/>
      <c r="M321" s="163"/>
      <c r="T321" s="164"/>
      <c r="AT321" s="159" t="s">
        <v>204</v>
      </c>
      <c r="AU321" s="159" t="s">
        <v>84</v>
      </c>
      <c r="AV321" s="13" t="s">
        <v>202</v>
      </c>
      <c r="AW321" s="13" t="s">
        <v>32</v>
      </c>
      <c r="AX321" s="13" t="s">
        <v>84</v>
      </c>
      <c r="AY321" s="159" t="s">
        <v>195</v>
      </c>
    </row>
    <row r="322" spans="2:65" s="1" customFormat="1" ht="21.75" customHeight="1">
      <c r="B322" s="32"/>
      <c r="C322" s="137" t="s">
        <v>402</v>
      </c>
      <c r="D322" s="137" t="s">
        <v>197</v>
      </c>
      <c r="E322" s="138" t="s">
        <v>524</v>
      </c>
      <c r="F322" s="139" t="s">
        <v>525</v>
      </c>
      <c r="G322" s="140" t="s">
        <v>200</v>
      </c>
      <c r="H322" s="141">
        <v>1310</v>
      </c>
      <c r="I322" s="142"/>
      <c r="J322" s="143">
        <f>ROUND(I322*H322,2)</f>
        <v>0</v>
      </c>
      <c r="K322" s="139" t="s">
        <v>275</v>
      </c>
      <c r="L322" s="32"/>
      <c r="M322" s="144" t="s">
        <v>1</v>
      </c>
      <c r="N322" s="145" t="s">
        <v>42</v>
      </c>
      <c r="P322" s="146">
        <f>O322*H322</f>
        <v>0</v>
      </c>
      <c r="Q322" s="146">
        <v>7.3899999999999993E-2</v>
      </c>
      <c r="R322" s="146">
        <f>Q322*H322</f>
        <v>96.808999999999997</v>
      </c>
      <c r="S322" s="146">
        <v>0</v>
      </c>
      <c r="T322" s="147">
        <f>S322*H322</f>
        <v>0</v>
      </c>
      <c r="AR322" s="148" t="s">
        <v>202</v>
      </c>
      <c r="AT322" s="148" t="s">
        <v>197</v>
      </c>
      <c r="AU322" s="148" t="s">
        <v>84</v>
      </c>
      <c r="AY322" s="17" t="s">
        <v>195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84</v>
      </c>
      <c r="BK322" s="149">
        <f>ROUND(I322*H322,2)</f>
        <v>0</v>
      </c>
      <c r="BL322" s="17" t="s">
        <v>202</v>
      </c>
      <c r="BM322" s="148" t="s">
        <v>526</v>
      </c>
    </row>
    <row r="323" spans="2:65" s="12" customFormat="1" ht="11.25">
      <c r="B323" s="150"/>
      <c r="D323" s="151" t="s">
        <v>204</v>
      </c>
      <c r="E323" s="152" t="s">
        <v>1</v>
      </c>
      <c r="F323" s="153" t="s">
        <v>441</v>
      </c>
      <c r="H323" s="154">
        <v>1310</v>
      </c>
      <c r="I323" s="155"/>
      <c r="L323" s="150"/>
      <c r="M323" s="156"/>
      <c r="T323" s="157"/>
      <c r="AT323" s="152" t="s">
        <v>204</v>
      </c>
      <c r="AU323" s="152" t="s">
        <v>84</v>
      </c>
      <c r="AV323" s="12" t="s">
        <v>86</v>
      </c>
      <c r="AW323" s="12" t="s">
        <v>32</v>
      </c>
      <c r="AX323" s="12" t="s">
        <v>77</v>
      </c>
      <c r="AY323" s="152" t="s">
        <v>195</v>
      </c>
    </row>
    <row r="324" spans="2:65" s="13" customFormat="1" ht="11.25">
      <c r="B324" s="158"/>
      <c r="D324" s="151" t="s">
        <v>204</v>
      </c>
      <c r="E324" s="159" t="s">
        <v>1</v>
      </c>
      <c r="F324" s="160" t="s">
        <v>205</v>
      </c>
      <c r="H324" s="161">
        <v>1310</v>
      </c>
      <c r="I324" s="162"/>
      <c r="L324" s="158"/>
      <c r="M324" s="163"/>
      <c r="T324" s="164"/>
      <c r="AT324" s="159" t="s">
        <v>204</v>
      </c>
      <c r="AU324" s="159" t="s">
        <v>84</v>
      </c>
      <c r="AV324" s="13" t="s">
        <v>202</v>
      </c>
      <c r="AW324" s="13" t="s">
        <v>32</v>
      </c>
      <c r="AX324" s="13" t="s">
        <v>84</v>
      </c>
      <c r="AY324" s="159" t="s">
        <v>195</v>
      </c>
    </row>
    <row r="325" spans="2:65" s="1" customFormat="1" ht="16.5" customHeight="1">
      <c r="B325" s="32"/>
      <c r="C325" s="174" t="s">
        <v>527</v>
      </c>
      <c r="D325" s="174" t="s">
        <v>392</v>
      </c>
      <c r="E325" s="175" t="s">
        <v>528</v>
      </c>
      <c r="F325" s="176" t="s">
        <v>529</v>
      </c>
      <c r="G325" s="177" t="s">
        <v>200</v>
      </c>
      <c r="H325" s="178">
        <v>28.35</v>
      </c>
      <c r="I325" s="179"/>
      <c r="J325" s="180">
        <f>ROUND(I325*H325,2)</f>
        <v>0</v>
      </c>
      <c r="K325" s="176" t="s">
        <v>275</v>
      </c>
      <c r="L325" s="181"/>
      <c r="M325" s="182" t="s">
        <v>1</v>
      </c>
      <c r="N325" s="183" t="s">
        <v>42</v>
      </c>
      <c r="P325" s="146">
        <f>O325*H325</f>
        <v>0</v>
      </c>
      <c r="Q325" s="146">
        <v>0.13100000000000001</v>
      </c>
      <c r="R325" s="146">
        <f>Q325*H325</f>
        <v>3.7138500000000003</v>
      </c>
      <c r="S325" s="146">
        <v>0</v>
      </c>
      <c r="T325" s="147">
        <f>S325*H325</f>
        <v>0</v>
      </c>
      <c r="AR325" s="148" t="s">
        <v>230</v>
      </c>
      <c r="AT325" s="148" t="s">
        <v>392</v>
      </c>
      <c r="AU325" s="148" t="s">
        <v>84</v>
      </c>
      <c r="AY325" s="17" t="s">
        <v>195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7" t="s">
        <v>84</v>
      </c>
      <c r="BK325" s="149">
        <f>ROUND(I325*H325,2)</f>
        <v>0</v>
      </c>
      <c r="BL325" s="17" t="s">
        <v>202</v>
      </c>
      <c r="BM325" s="148" t="s">
        <v>530</v>
      </c>
    </row>
    <row r="326" spans="2:65" s="1" customFormat="1" ht="16.5" customHeight="1">
      <c r="B326" s="32"/>
      <c r="C326" s="174" t="s">
        <v>407</v>
      </c>
      <c r="D326" s="174" t="s">
        <v>392</v>
      </c>
      <c r="E326" s="175" t="s">
        <v>531</v>
      </c>
      <c r="F326" s="176" t="s">
        <v>532</v>
      </c>
      <c r="G326" s="177" t="s">
        <v>200</v>
      </c>
      <c r="H326" s="178">
        <v>1092.42</v>
      </c>
      <c r="I326" s="179"/>
      <c r="J326" s="180">
        <f>ROUND(I326*H326,2)</f>
        <v>0</v>
      </c>
      <c r="K326" s="176" t="s">
        <v>275</v>
      </c>
      <c r="L326" s="181"/>
      <c r="M326" s="182" t="s">
        <v>1</v>
      </c>
      <c r="N326" s="183" t="s">
        <v>42</v>
      </c>
      <c r="P326" s="146">
        <f>O326*H326</f>
        <v>0</v>
      </c>
      <c r="Q326" s="146">
        <v>0.13100000000000001</v>
      </c>
      <c r="R326" s="146">
        <f>Q326*H326</f>
        <v>143.10702000000001</v>
      </c>
      <c r="S326" s="146">
        <v>0</v>
      </c>
      <c r="T326" s="147">
        <f>S326*H326</f>
        <v>0</v>
      </c>
      <c r="AR326" s="148" t="s">
        <v>230</v>
      </c>
      <c r="AT326" s="148" t="s">
        <v>392</v>
      </c>
      <c r="AU326" s="148" t="s">
        <v>84</v>
      </c>
      <c r="AY326" s="17" t="s">
        <v>195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84</v>
      </c>
      <c r="BK326" s="149">
        <f>ROUND(I326*H326,2)</f>
        <v>0</v>
      </c>
      <c r="BL326" s="17" t="s">
        <v>202</v>
      </c>
      <c r="BM326" s="148" t="s">
        <v>533</v>
      </c>
    </row>
    <row r="327" spans="2:65" s="1" customFormat="1" ht="16.5" customHeight="1">
      <c r="B327" s="32"/>
      <c r="C327" s="174" t="s">
        <v>459</v>
      </c>
      <c r="D327" s="174" t="s">
        <v>392</v>
      </c>
      <c r="E327" s="175" t="s">
        <v>534</v>
      </c>
      <c r="F327" s="176" t="s">
        <v>535</v>
      </c>
      <c r="G327" s="177" t="s">
        <v>200</v>
      </c>
      <c r="H327" s="178">
        <v>28.35</v>
      </c>
      <c r="I327" s="179"/>
      <c r="J327" s="180">
        <f>ROUND(I327*H327,2)</f>
        <v>0</v>
      </c>
      <c r="K327" s="176" t="s">
        <v>208</v>
      </c>
      <c r="L327" s="181"/>
      <c r="M327" s="182" t="s">
        <v>1</v>
      </c>
      <c r="N327" s="183" t="s">
        <v>42</v>
      </c>
      <c r="P327" s="146">
        <f>O327*H327</f>
        <v>0</v>
      </c>
      <c r="Q327" s="146">
        <v>0.113</v>
      </c>
      <c r="R327" s="146">
        <f>Q327*H327</f>
        <v>3.2035500000000003</v>
      </c>
      <c r="S327" s="146">
        <v>0</v>
      </c>
      <c r="T327" s="147">
        <f>S327*H327</f>
        <v>0</v>
      </c>
      <c r="AR327" s="148" t="s">
        <v>230</v>
      </c>
      <c r="AT327" s="148" t="s">
        <v>392</v>
      </c>
      <c r="AU327" s="148" t="s">
        <v>84</v>
      </c>
      <c r="AY327" s="17" t="s">
        <v>195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7" t="s">
        <v>84</v>
      </c>
      <c r="BK327" s="149">
        <f>ROUND(I327*H327,2)</f>
        <v>0</v>
      </c>
      <c r="BL327" s="17" t="s">
        <v>202</v>
      </c>
      <c r="BM327" s="148" t="s">
        <v>536</v>
      </c>
    </row>
    <row r="328" spans="2:65" s="1" customFormat="1" ht="16.5" customHeight="1">
      <c r="B328" s="32"/>
      <c r="C328" s="137" t="s">
        <v>413</v>
      </c>
      <c r="D328" s="137" t="s">
        <v>197</v>
      </c>
      <c r="E328" s="138" t="s">
        <v>537</v>
      </c>
      <c r="F328" s="139" t="s">
        <v>538</v>
      </c>
      <c r="G328" s="140" t="s">
        <v>200</v>
      </c>
      <c r="H328" s="141">
        <v>27</v>
      </c>
      <c r="I328" s="142"/>
      <c r="J328" s="143">
        <f>ROUND(I328*H328,2)</f>
        <v>0</v>
      </c>
      <c r="K328" s="139" t="s">
        <v>275</v>
      </c>
      <c r="L328" s="32"/>
      <c r="M328" s="144" t="s">
        <v>1</v>
      </c>
      <c r="N328" s="145" t="s">
        <v>42</v>
      </c>
      <c r="P328" s="146">
        <f>O328*H328</f>
        <v>0</v>
      </c>
      <c r="Q328" s="146">
        <v>0</v>
      </c>
      <c r="R328" s="146">
        <f>Q328*H328</f>
        <v>0</v>
      </c>
      <c r="S328" s="146">
        <v>0</v>
      </c>
      <c r="T328" s="147">
        <f>S328*H328</f>
        <v>0</v>
      </c>
      <c r="AR328" s="148" t="s">
        <v>202</v>
      </c>
      <c r="AT328" s="148" t="s">
        <v>197</v>
      </c>
      <c r="AU328" s="148" t="s">
        <v>84</v>
      </c>
      <c r="AY328" s="17" t="s">
        <v>195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7" t="s">
        <v>84</v>
      </c>
      <c r="BK328" s="149">
        <f>ROUND(I328*H328,2)</f>
        <v>0</v>
      </c>
      <c r="BL328" s="17" t="s">
        <v>202</v>
      </c>
      <c r="BM328" s="148" t="s">
        <v>539</v>
      </c>
    </row>
    <row r="329" spans="2:65" s="12" customFormat="1" ht="11.25">
      <c r="B329" s="150"/>
      <c r="D329" s="151" t="s">
        <v>204</v>
      </c>
      <c r="E329" s="152" t="s">
        <v>1</v>
      </c>
      <c r="F329" s="153" t="s">
        <v>540</v>
      </c>
      <c r="H329" s="154">
        <v>27</v>
      </c>
      <c r="I329" s="155"/>
      <c r="L329" s="150"/>
      <c r="M329" s="156"/>
      <c r="T329" s="157"/>
      <c r="AT329" s="152" t="s">
        <v>204</v>
      </c>
      <c r="AU329" s="152" t="s">
        <v>84</v>
      </c>
      <c r="AV329" s="12" t="s">
        <v>86</v>
      </c>
      <c r="AW329" s="12" t="s">
        <v>32</v>
      </c>
      <c r="AX329" s="12" t="s">
        <v>77</v>
      </c>
      <c r="AY329" s="152" t="s">
        <v>195</v>
      </c>
    </row>
    <row r="330" spans="2:65" s="13" customFormat="1" ht="11.25">
      <c r="B330" s="158"/>
      <c r="D330" s="151" t="s">
        <v>204</v>
      </c>
      <c r="E330" s="159" t="s">
        <v>1</v>
      </c>
      <c r="F330" s="160" t="s">
        <v>205</v>
      </c>
      <c r="H330" s="161">
        <v>27</v>
      </c>
      <c r="I330" s="162"/>
      <c r="L330" s="158"/>
      <c r="M330" s="163"/>
      <c r="T330" s="164"/>
      <c r="AT330" s="159" t="s">
        <v>204</v>
      </c>
      <c r="AU330" s="159" t="s">
        <v>84</v>
      </c>
      <c r="AV330" s="13" t="s">
        <v>202</v>
      </c>
      <c r="AW330" s="13" t="s">
        <v>32</v>
      </c>
      <c r="AX330" s="13" t="s">
        <v>84</v>
      </c>
      <c r="AY330" s="159" t="s">
        <v>195</v>
      </c>
    </row>
    <row r="331" spans="2:65" s="1" customFormat="1" ht="16.5" customHeight="1">
      <c r="B331" s="32"/>
      <c r="C331" s="137" t="s">
        <v>471</v>
      </c>
      <c r="D331" s="137" t="s">
        <v>197</v>
      </c>
      <c r="E331" s="138" t="s">
        <v>541</v>
      </c>
      <c r="F331" s="139" t="s">
        <v>542</v>
      </c>
      <c r="G331" s="140" t="s">
        <v>200</v>
      </c>
      <c r="H331" s="141">
        <v>27</v>
      </c>
      <c r="I331" s="142"/>
      <c r="J331" s="143">
        <f>ROUND(I331*H331,2)</f>
        <v>0</v>
      </c>
      <c r="K331" s="139" t="s">
        <v>275</v>
      </c>
      <c r="L331" s="32"/>
      <c r="M331" s="144" t="s">
        <v>1</v>
      </c>
      <c r="N331" s="145" t="s">
        <v>42</v>
      </c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AR331" s="148" t="s">
        <v>202</v>
      </c>
      <c r="AT331" s="148" t="s">
        <v>197</v>
      </c>
      <c r="AU331" s="148" t="s">
        <v>84</v>
      </c>
      <c r="AY331" s="17" t="s">
        <v>195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84</v>
      </c>
      <c r="BK331" s="149">
        <f>ROUND(I331*H331,2)</f>
        <v>0</v>
      </c>
      <c r="BL331" s="17" t="s">
        <v>202</v>
      </c>
      <c r="BM331" s="148" t="s">
        <v>543</v>
      </c>
    </row>
    <row r="332" spans="2:65" s="12" customFormat="1" ht="11.25">
      <c r="B332" s="150"/>
      <c r="D332" s="151" t="s">
        <v>204</v>
      </c>
      <c r="E332" s="152" t="s">
        <v>1</v>
      </c>
      <c r="F332" s="153" t="s">
        <v>540</v>
      </c>
      <c r="H332" s="154">
        <v>27</v>
      </c>
      <c r="I332" s="155"/>
      <c r="L332" s="150"/>
      <c r="M332" s="156"/>
      <c r="T332" s="157"/>
      <c r="AT332" s="152" t="s">
        <v>204</v>
      </c>
      <c r="AU332" s="152" t="s">
        <v>84</v>
      </c>
      <c r="AV332" s="12" t="s">
        <v>86</v>
      </c>
      <c r="AW332" s="12" t="s">
        <v>32</v>
      </c>
      <c r="AX332" s="12" t="s">
        <v>77</v>
      </c>
      <c r="AY332" s="152" t="s">
        <v>195</v>
      </c>
    </row>
    <row r="333" spans="2:65" s="13" customFormat="1" ht="11.25">
      <c r="B333" s="158"/>
      <c r="D333" s="151" t="s">
        <v>204</v>
      </c>
      <c r="E333" s="159" t="s">
        <v>1</v>
      </c>
      <c r="F333" s="160" t="s">
        <v>205</v>
      </c>
      <c r="H333" s="161">
        <v>27</v>
      </c>
      <c r="I333" s="162"/>
      <c r="L333" s="158"/>
      <c r="M333" s="163"/>
      <c r="T333" s="164"/>
      <c r="AT333" s="159" t="s">
        <v>204</v>
      </c>
      <c r="AU333" s="159" t="s">
        <v>84</v>
      </c>
      <c r="AV333" s="13" t="s">
        <v>202</v>
      </c>
      <c r="AW333" s="13" t="s">
        <v>32</v>
      </c>
      <c r="AX333" s="13" t="s">
        <v>84</v>
      </c>
      <c r="AY333" s="159" t="s">
        <v>195</v>
      </c>
    </row>
    <row r="334" spans="2:65" s="1" customFormat="1" ht="16.5" customHeight="1">
      <c r="B334" s="32"/>
      <c r="C334" s="137" t="s">
        <v>418</v>
      </c>
      <c r="D334" s="137" t="s">
        <v>197</v>
      </c>
      <c r="E334" s="138" t="s">
        <v>544</v>
      </c>
      <c r="F334" s="139" t="s">
        <v>545</v>
      </c>
      <c r="G334" s="140" t="s">
        <v>319</v>
      </c>
      <c r="H334" s="141">
        <v>750</v>
      </c>
      <c r="I334" s="142"/>
      <c r="J334" s="143">
        <f>ROUND(I334*H334,2)</f>
        <v>0</v>
      </c>
      <c r="K334" s="139" t="s">
        <v>275</v>
      </c>
      <c r="L334" s="32"/>
      <c r="M334" s="144" t="s">
        <v>1</v>
      </c>
      <c r="N334" s="145" t="s">
        <v>42</v>
      </c>
      <c r="P334" s="146">
        <f>O334*H334</f>
        <v>0</v>
      </c>
      <c r="Q334" s="146">
        <v>3.3E-4</v>
      </c>
      <c r="R334" s="146">
        <f>Q334*H334</f>
        <v>0.2475</v>
      </c>
      <c r="S334" s="146">
        <v>0</v>
      </c>
      <c r="T334" s="147">
        <f>S334*H334</f>
        <v>0</v>
      </c>
      <c r="AR334" s="148" t="s">
        <v>202</v>
      </c>
      <c r="AT334" s="148" t="s">
        <v>197</v>
      </c>
      <c r="AU334" s="148" t="s">
        <v>84</v>
      </c>
      <c r="AY334" s="17" t="s">
        <v>195</v>
      </c>
      <c r="BE334" s="149">
        <f>IF(N334="základní",J334,0)</f>
        <v>0</v>
      </c>
      <c r="BF334" s="149">
        <f>IF(N334="snížená",J334,0)</f>
        <v>0</v>
      </c>
      <c r="BG334" s="149">
        <f>IF(N334="zákl. přenesená",J334,0)</f>
        <v>0</v>
      </c>
      <c r="BH334" s="149">
        <f>IF(N334="sníž. přenesená",J334,0)</f>
        <v>0</v>
      </c>
      <c r="BI334" s="149">
        <f>IF(N334="nulová",J334,0)</f>
        <v>0</v>
      </c>
      <c r="BJ334" s="17" t="s">
        <v>84</v>
      </c>
      <c r="BK334" s="149">
        <f>ROUND(I334*H334,2)</f>
        <v>0</v>
      </c>
      <c r="BL334" s="17" t="s">
        <v>202</v>
      </c>
      <c r="BM334" s="148" t="s">
        <v>546</v>
      </c>
    </row>
    <row r="335" spans="2:65" s="12" customFormat="1" ht="11.25">
      <c r="B335" s="150"/>
      <c r="D335" s="151" t="s">
        <v>204</v>
      </c>
      <c r="E335" s="152" t="s">
        <v>1</v>
      </c>
      <c r="F335" s="153" t="s">
        <v>547</v>
      </c>
      <c r="H335" s="154">
        <v>750</v>
      </c>
      <c r="I335" s="155"/>
      <c r="L335" s="150"/>
      <c r="M335" s="156"/>
      <c r="T335" s="157"/>
      <c r="AT335" s="152" t="s">
        <v>204</v>
      </c>
      <c r="AU335" s="152" t="s">
        <v>84</v>
      </c>
      <c r="AV335" s="12" t="s">
        <v>86</v>
      </c>
      <c r="AW335" s="12" t="s">
        <v>32</v>
      </c>
      <c r="AX335" s="12" t="s">
        <v>77</v>
      </c>
      <c r="AY335" s="152" t="s">
        <v>195</v>
      </c>
    </row>
    <row r="336" spans="2:65" s="13" customFormat="1" ht="11.25">
      <c r="B336" s="158"/>
      <c r="D336" s="151" t="s">
        <v>204</v>
      </c>
      <c r="E336" s="159" t="s">
        <v>1</v>
      </c>
      <c r="F336" s="160" t="s">
        <v>205</v>
      </c>
      <c r="H336" s="161">
        <v>750</v>
      </c>
      <c r="I336" s="162"/>
      <c r="L336" s="158"/>
      <c r="M336" s="163"/>
      <c r="T336" s="164"/>
      <c r="AT336" s="159" t="s">
        <v>204</v>
      </c>
      <c r="AU336" s="159" t="s">
        <v>84</v>
      </c>
      <c r="AV336" s="13" t="s">
        <v>202</v>
      </c>
      <c r="AW336" s="13" t="s">
        <v>32</v>
      </c>
      <c r="AX336" s="13" t="s">
        <v>84</v>
      </c>
      <c r="AY336" s="159" t="s">
        <v>195</v>
      </c>
    </row>
    <row r="337" spans="2:65" s="1" customFormat="1" ht="16.5" customHeight="1">
      <c r="B337" s="32"/>
      <c r="C337" s="137" t="s">
        <v>548</v>
      </c>
      <c r="D337" s="137" t="s">
        <v>197</v>
      </c>
      <c r="E337" s="138" t="s">
        <v>549</v>
      </c>
      <c r="F337" s="139" t="s">
        <v>550</v>
      </c>
      <c r="G337" s="140" t="s">
        <v>212</v>
      </c>
      <c r="H337" s="141">
        <v>10</v>
      </c>
      <c r="I337" s="142"/>
      <c r="J337" s="143">
        <f>ROUND(I337*H337,2)</f>
        <v>0</v>
      </c>
      <c r="K337" s="139" t="s">
        <v>275</v>
      </c>
      <c r="L337" s="32"/>
      <c r="M337" s="144" t="s">
        <v>1</v>
      </c>
      <c r="N337" s="145" t="s">
        <v>42</v>
      </c>
      <c r="P337" s="146">
        <f>O337*H337</f>
        <v>0</v>
      </c>
      <c r="Q337" s="146">
        <v>0.26461000000000001</v>
      </c>
      <c r="R337" s="146">
        <f>Q337*H337</f>
        <v>2.6461000000000001</v>
      </c>
      <c r="S337" s="146">
        <v>0</v>
      </c>
      <c r="T337" s="147">
        <f>S337*H337</f>
        <v>0</v>
      </c>
      <c r="AR337" s="148" t="s">
        <v>202</v>
      </c>
      <c r="AT337" s="148" t="s">
        <v>197</v>
      </c>
      <c r="AU337" s="148" t="s">
        <v>84</v>
      </c>
      <c r="AY337" s="17" t="s">
        <v>195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84</v>
      </c>
      <c r="BK337" s="149">
        <f>ROUND(I337*H337,2)</f>
        <v>0</v>
      </c>
      <c r="BL337" s="17" t="s">
        <v>202</v>
      </c>
      <c r="BM337" s="148" t="s">
        <v>551</v>
      </c>
    </row>
    <row r="338" spans="2:65" s="12" customFormat="1" ht="11.25">
      <c r="B338" s="150"/>
      <c r="D338" s="151" t="s">
        <v>204</v>
      </c>
      <c r="E338" s="152" t="s">
        <v>1</v>
      </c>
      <c r="F338" s="153" t="s">
        <v>552</v>
      </c>
      <c r="H338" s="154">
        <v>10</v>
      </c>
      <c r="I338" s="155"/>
      <c r="L338" s="150"/>
      <c r="M338" s="156"/>
      <c r="T338" s="157"/>
      <c r="AT338" s="152" t="s">
        <v>204</v>
      </c>
      <c r="AU338" s="152" t="s">
        <v>84</v>
      </c>
      <c r="AV338" s="12" t="s">
        <v>86</v>
      </c>
      <c r="AW338" s="12" t="s">
        <v>32</v>
      </c>
      <c r="AX338" s="12" t="s">
        <v>77</v>
      </c>
      <c r="AY338" s="152" t="s">
        <v>195</v>
      </c>
    </row>
    <row r="339" spans="2:65" s="13" customFormat="1" ht="11.25">
      <c r="B339" s="158"/>
      <c r="D339" s="151" t="s">
        <v>204</v>
      </c>
      <c r="E339" s="159" t="s">
        <v>1</v>
      </c>
      <c r="F339" s="160" t="s">
        <v>205</v>
      </c>
      <c r="H339" s="161">
        <v>10</v>
      </c>
      <c r="I339" s="162"/>
      <c r="L339" s="158"/>
      <c r="M339" s="163"/>
      <c r="T339" s="164"/>
      <c r="AT339" s="159" t="s">
        <v>204</v>
      </c>
      <c r="AU339" s="159" t="s">
        <v>84</v>
      </c>
      <c r="AV339" s="13" t="s">
        <v>202</v>
      </c>
      <c r="AW339" s="13" t="s">
        <v>32</v>
      </c>
      <c r="AX339" s="13" t="s">
        <v>84</v>
      </c>
      <c r="AY339" s="159" t="s">
        <v>195</v>
      </c>
    </row>
    <row r="340" spans="2:65" s="1" customFormat="1" ht="16.5" customHeight="1">
      <c r="B340" s="32"/>
      <c r="C340" s="137" t="s">
        <v>423</v>
      </c>
      <c r="D340" s="137" t="s">
        <v>197</v>
      </c>
      <c r="E340" s="138" t="s">
        <v>553</v>
      </c>
      <c r="F340" s="139" t="s">
        <v>554</v>
      </c>
      <c r="G340" s="140" t="s">
        <v>212</v>
      </c>
      <c r="H340" s="141">
        <v>1</v>
      </c>
      <c r="I340" s="142"/>
      <c r="J340" s="143">
        <f>ROUND(I340*H340,2)</f>
        <v>0</v>
      </c>
      <c r="K340" s="139" t="s">
        <v>275</v>
      </c>
      <c r="L340" s="32"/>
      <c r="M340" s="144" t="s">
        <v>1</v>
      </c>
      <c r="N340" s="145" t="s">
        <v>42</v>
      </c>
      <c r="P340" s="146">
        <f>O340*H340</f>
        <v>0</v>
      </c>
      <c r="Q340" s="146">
        <v>0.13477</v>
      </c>
      <c r="R340" s="146">
        <f>Q340*H340</f>
        <v>0.13477</v>
      </c>
      <c r="S340" s="146">
        <v>0</v>
      </c>
      <c r="T340" s="147">
        <f>S340*H340</f>
        <v>0</v>
      </c>
      <c r="AR340" s="148" t="s">
        <v>202</v>
      </c>
      <c r="AT340" s="148" t="s">
        <v>197</v>
      </c>
      <c r="AU340" s="148" t="s">
        <v>84</v>
      </c>
      <c r="AY340" s="17" t="s">
        <v>195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7" t="s">
        <v>84</v>
      </c>
      <c r="BK340" s="149">
        <f>ROUND(I340*H340,2)</f>
        <v>0</v>
      </c>
      <c r="BL340" s="17" t="s">
        <v>202</v>
      </c>
      <c r="BM340" s="148" t="s">
        <v>555</v>
      </c>
    </row>
    <row r="341" spans="2:65" s="12" customFormat="1" ht="11.25">
      <c r="B341" s="150"/>
      <c r="D341" s="151" t="s">
        <v>204</v>
      </c>
      <c r="E341" s="152" t="s">
        <v>1</v>
      </c>
      <c r="F341" s="153" t="s">
        <v>556</v>
      </c>
      <c r="H341" s="154">
        <v>1</v>
      </c>
      <c r="I341" s="155"/>
      <c r="L341" s="150"/>
      <c r="M341" s="156"/>
      <c r="T341" s="157"/>
      <c r="AT341" s="152" t="s">
        <v>204</v>
      </c>
      <c r="AU341" s="152" t="s">
        <v>84</v>
      </c>
      <c r="AV341" s="12" t="s">
        <v>86</v>
      </c>
      <c r="AW341" s="12" t="s">
        <v>32</v>
      </c>
      <c r="AX341" s="12" t="s">
        <v>77</v>
      </c>
      <c r="AY341" s="152" t="s">
        <v>195</v>
      </c>
    </row>
    <row r="342" spans="2:65" s="13" customFormat="1" ht="11.25">
      <c r="B342" s="158"/>
      <c r="D342" s="151" t="s">
        <v>204</v>
      </c>
      <c r="E342" s="159" t="s">
        <v>1</v>
      </c>
      <c r="F342" s="160" t="s">
        <v>205</v>
      </c>
      <c r="H342" s="161">
        <v>1</v>
      </c>
      <c r="I342" s="162"/>
      <c r="L342" s="158"/>
      <c r="M342" s="163"/>
      <c r="T342" s="164"/>
      <c r="AT342" s="159" t="s">
        <v>204</v>
      </c>
      <c r="AU342" s="159" t="s">
        <v>84</v>
      </c>
      <c r="AV342" s="13" t="s">
        <v>202</v>
      </c>
      <c r="AW342" s="13" t="s">
        <v>32</v>
      </c>
      <c r="AX342" s="13" t="s">
        <v>84</v>
      </c>
      <c r="AY342" s="159" t="s">
        <v>195</v>
      </c>
    </row>
    <row r="343" spans="2:65" s="1" customFormat="1" ht="16.5" customHeight="1">
      <c r="B343" s="32"/>
      <c r="C343" s="137" t="s">
        <v>557</v>
      </c>
      <c r="D343" s="137" t="s">
        <v>197</v>
      </c>
      <c r="E343" s="138" t="s">
        <v>558</v>
      </c>
      <c r="F343" s="139" t="s">
        <v>559</v>
      </c>
      <c r="G343" s="140" t="s">
        <v>212</v>
      </c>
      <c r="H343" s="141">
        <v>1</v>
      </c>
      <c r="I343" s="142"/>
      <c r="J343" s="143">
        <f>ROUND(I343*H343,2)</f>
        <v>0</v>
      </c>
      <c r="K343" s="139" t="s">
        <v>275</v>
      </c>
      <c r="L343" s="32"/>
      <c r="M343" s="144" t="s">
        <v>1</v>
      </c>
      <c r="N343" s="145" t="s">
        <v>42</v>
      </c>
      <c r="P343" s="146">
        <f>O343*H343</f>
        <v>0</v>
      </c>
      <c r="Q343" s="146">
        <v>0.17111999999999999</v>
      </c>
      <c r="R343" s="146">
        <f>Q343*H343</f>
        <v>0.17111999999999999</v>
      </c>
      <c r="S343" s="146">
        <v>0</v>
      </c>
      <c r="T343" s="147">
        <f>S343*H343</f>
        <v>0</v>
      </c>
      <c r="AR343" s="148" t="s">
        <v>202</v>
      </c>
      <c r="AT343" s="148" t="s">
        <v>197</v>
      </c>
      <c r="AU343" s="148" t="s">
        <v>84</v>
      </c>
      <c r="AY343" s="17" t="s">
        <v>195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84</v>
      </c>
      <c r="BK343" s="149">
        <f>ROUND(I343*H343,2)</f>
        <v>0</v>
      </c>
      <c r="BL343" s="17" t="s">
        <v>202</v>
      </c>
      <c r="BM343" s="148" t="s">
        <v>560</v>
      </c>
    </row>
    <row r="344" spans="2:65" s="12" customFormat="1" ht="11.25">
      <c r="B344" s="150"/>
      <c r="D344" s="151" t="s">
        <v>204</v>
      </c>
      <c r="E344" s="152" t="s">
        <v>1</v>
      </c>
      <c r="F344" s="153" t="s">
        <v>556</v>
      </c>
      <c r="H344" s="154">
        <v>1</v>
      </c>
      <c r="I344" s="155"/>
      <c r="L344" s="150"/>
      <c r="M344" s="156"/>
      <c r="T344" s="157"/>
      <c r="AT344" s="152" t="s">
        <v>204</v>
      </c>
      <c r="AU344" s="152" t="s">
        <v>84</v>
      </c>
      <c r="AV344" s="12" t="s">
        <v>86</v>
      </c>
      <c r="AW344" s="12" t="s">
        <v>32</v>
      </c>
      <c r="AX344" s="12" t="s">
        <v>77</v>
      </c>
      <c r="AY344" s="152" t="s">
        <v>195</v>
      </c>
    </row>
    <row r="345" spans="2:65" s="13" customFormat="1" ht="11.25">
      <c r="B345" s="158"/>
      <c r="D345" s="151" t="s">
        <v>204</v>
      </c>
      <c r="E345" s="159" t="s">
        <v>1</v>
      </c>
      <c r="F345" s="160" t="s">
        <v>205</v>
      </c>
      <c r="H345" s="161">
        <v>1</v>
      </c>
      <c r="I345" s="162"/>
      <c r="L345" s="158"/>
      <c r="M345" s="163"/>
      <c r="T345" s="164"/>
      <c r="AT345" s="159" t="s">
        <v>204</v>
      </c>
      <c r="AU345" s="159" t="s">
        <v>84</v>
      </c>
      <c r="AV345" s="13" t="s">
        <v>202</v>
      </c>
      <c r="AW345" s="13" t="s">
        <v>32</v>
      </c>
      <c r="AX345" s="13" t="s">
        <v>84</v>
      </c>
      <c r="AY345" s="159" t="s">
        <v>195</v>
      </c>
    </row>
    <row r="346" spans="2:65" s="1" customFormat="1" ht="21.75" customHeight="1">
      <c r="B346" s="32"/>
      <c r="C346" s="137" t="s">
        <v>426</v>
      </c>
      <c r="D346" s="137" t="s">
        <v>197</v>
      </c>
      <c r="E346" s="138" t="s">
        <v>561</v>
      </c>
      <c r="F346" s="139" t="s">
        <v>562</v>
      </c>
      <c r="G346" s="140" t="s">
        <v>212</v>
      </c>
      <c r="H346" s="141">
        <v>1</v>
      </c>
      <c r="I346" s="142"/>
      <c r="J346" s="143">
        <f>ROUND(I346*H346,2)</f>
        <v>0</v>
      </c>
      <c r="K346" s="139" t="s">
        <v>275</v>
      </c>
      <c r="L346" s="32"/>
      <c r="M346" s="144" t="s">
        <v>1</v>
      </c>
      <c r="N346" s="145" t="s">
        <v>42</v>
      </c>
      <c r="P346" s="146">
        <f>O346*H346</f>
        <v>0</v>
      </c>
      <c r="Q346" s="146">
        <v>1.9599999999999999E-3</v>
      </c>
      <c r="R346" s="146">
        <f>Q346*H346</f>
        <v>1.9599999999999999E-3</v>
      </c>
      <c r="S346" s="146">
        <v>0</v>
      </c>
      <c r="T346" s="147">
        <f>S346*H346</f>
        <v>0</v>
      </c>
      <c r="AR346" s="148" t="s">
        <v>202</v>
      </c>
      <c r="AT346" s="148" t="s">
        <v>197</v>
      </c>
      <c r="AU346" s="148" t="s">
        <v>84</v>
      </c>
      <c r="AY346" s="17" t="s">
        <v>195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7" t="s">
        <v>84</v>
      </c>
      <c r="BK346" s="149">
        <f>ROUND(I346*H346,2)</f>
        <v>0</v>
      </c>
      <c r="BL346" s="17" t="s">
        <v>202</v>
      </c>
      <c r="BM346" s="148" t="s">
        <v>563</v>
      </c>
    </row>
    <row r="347" spans="2:65" s="12" customFormat="1" ht="11.25">
      <c r="B347" s="150"/>
      <c r="D347" s="151" t="s">
        <v>204</v>
      </c>
      <c r="E347" s="152" t="s">
        <v>1</v>
      </c>
      <c r="F347" s="153" t="s">
        <v>556</v>
      </c>
      <c r="H347" s="154">
        <v>1</v>
      </c>
      <c r="I347" s="155"/>
      <c r="L347" s="150"/>
      <c r="M347" s="156"/>
      <c r="T347" s="157"/>
      <c r="AT347" s="152" t="s">
        <v>204</v>
      </c>
      <c r="AU347" s="152" t="s">
        <v>84</v>
      </c>
      <c r="AV347" s="12" t="s">
        <v>86</v>
      </c>
      <c r="AW347" s="12" t="s">
        <v>32</v>
      </c>
      <c r="AX347" s="12" t="s">
        <v>77</v>
      </c>
      <c r="AY347" s="152" t="s">
        <v>195</v>
      </c>
    </row>
    <row r="348" spans="2:65" s="13" customFormat="1" ht="11.25">
      <c r="B348" s="158"/>
      <c r="D348" s="151" t="s">
        <v>204</v>
      </c>
      <c r="E348" s="159" t="s">
        <v>1</v>
      </c>
      <c r="F348" s="160" t="s">
        <v>205</v>
      </c>
      <c r="H348" s="161">
        <v>1</v>
      </c>
      <c r="I348" s="162"/>
      <c r="L348" s="158"/>
      <c r="M348" s="163"/>
      <c r="T348" s="164"/>
      <c r="AT348" s="159" t="s">
        <v>204</v>
      </c>
      <c r="AU348" s="159" t="s">
        <v>84</v>
      </c>
      <c r="AV348" s="13" t="s">
        <v>202</v>
      </c>
      <c r="AW348" s="13" t="s">
        <v>32</v>
      </c>
      <c r="AX348" s="13" t="s">
        <v>84</v>
      </c>
      <c r="AY348" s="159" t="s">
        <v>195</v>
      </c>
    </row>
    <row r="349" spans="2:65" s="1" customFormat="1" ht="24.2" customHeight="1">
      <c r="B349" s="32"/>
      <c r="C349" s="137" t="s">
        <v>564</v>
      </c>
      <c r="D349" s="137" t="s">
        <v>197</v>
      </c>
      <c r="E349" s="138" t="s">
        <v>565</v>
      </c>
      <c r="F349" s="139" t="s">
        <v>566</v>
      </c>
      <c r="G349" s="140" t="s">
        <v>212</v>
      </c>
      <c r="H349" s="141">
        <v>22</v>
      </c>
      <c r="I349" s="142"/>
      <c r="J349" s="143">
        <f>ROUND(I349*H349,2)</f>
        <v>0</v>
      </c>
      <c r="K349" s="139" t="s">
        <v>275</v>
      </c>
      <c r="L349" s="32"/>
      <c r="M349" s="144" t="s">
        <v>1</v>
      </c>
      <c r="N349" s="145" t="s">
        <v>42</v>
      </c>
      <c r="P349" s="146">
        <f>O349*H349</f>
        <v>0</v>
      </c>
      <c r="Q349" s="146">
        <v>5.9899999999999997E-3</v>
      </c>
      <c r="R349" s="146">
        <f>Q349*H349</f>
        <v>0.13177999999999998</v>
      </c>
      <c r="S349" s="146">
        <v>0</v>
      </c>
      <c r="T349" s="147">
        <f>S349*H349</f>
        <v>0</v>
      </c>
      <c r="AR349" s="148" t="s">
        <v>202</v>
      </c>
      <c r="AT349" s="148" t="s">
        <v>197</v>
      </c>
      <c r="AU349" s="148" t="s">
        <v>84</v>
      </c>
      <c r="AY349" s="17" t="s">
        <v>195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7" t="s">
        <v>84</v>
      </c>
      <c r="BK349" s="149">
        <f>ROUND(I349*H349,2)</f>
        <v>0</v>
      </c>
      <c r="BL349" s="17" t="s">
        <v>202</v>
      </c>
      <c r="BM349" s="148" t="s">
        <v>567</v>
      </c>
    </row>
    <row r="350" spans="2:65" s="12" customFormat="1" ht="11.25">
      <c r="B350" s="150"/>
      <c r="D350" s="151" t="s">
        <v>204</v>
      </c>
      <c r="E350" s="152" t="s">
        <v>1</v>
      </c>
      <c r="F350" s="153" t="s">
        <v>568</v>
      </c>
      <c r="H350" s="154">
        <v>22</v>
      </c>
      <c r="I350" s="155"/>
      <c r="L350" s="150"/>
      <c r="M350" s="156"/>
      <c r="T350" s="157"/>
      <c r="AT350" s="152" t="s">
        <v>204</v>
      </c>
      <c r="AU350" s="152" t="s">
        <v>84</v>
      </c>
      <c r="AV350" s="12" t="s">
        <v>86</v>
      </c>
      <c r="AW350" s="12" t="s">
        <v>32</v>
      </c>
      <c r="AX350" s="12" t="s">
        <v>77</v>
      </c>
      <c r="AY350" s="152" t="s">
        <v>195</v>
      </c>
    </row>
    <row r="351" spans="2:65" s="13" customFormat="1" ht="11.25">
      <c r="B351" s="158"/>
      <c r="D351" s="151" t="s">
        <v>204</v>
      </c>
      <c r="E351" s="159" t="s">
        <v>1</v>
      </c>
      <c r="F351" s="160" t="s">
        <v>205</v>
      </c>
      <c r="H351" s="161">
        <v>22</v>
      </c>
      <c r="I351" s="162"/>
      <c r="L351" s="158"/>
      <c r="M351" s="163"/>
      <c r="T351" s="164"/>
      <c r="AT351" s="159" t="s">
        <v>204</v>
      </c>
      <c r="AU351" s="159" t="s">
        <v>84</v>
      </c>
      <c r="AV351" s="13" t="s">
        <v>202</v>
      </c>
      <c r="AW351" s="13" t="s">
        <v>32</v>
      </c>
      <c r="AX351" s="13" t="s">
        <v>84</v>
      </c>
      <c r="AY351" s="159" t="s">
        <v>195</v>
      </c>
    </row>
    <row r="352" spans="2:65" s="1" customFormat="1" ht="21.75" customHeight="1">
      <c r="B352" s="32"/>
      <c r="C352" s="137" t="s">
        <v>431</v>
      </c>
      <c r="D352" s="137" t="s">
        <v>197</v>
      </c>
      <c r="E352" s="138" t="s">
        <v>569</v>
      </c>
      <c r="F352" s="139" t="s">
        <v>570</v>
      </c>
      <c r="G352" s="140" t="s">
        <v>200</v>
      </c>
      <c r="H352" s="141">
        <v>61</v>
      </c>
      <c r="I352" s="142"/>
      <c r="J352" s="143">
        <f>ROUND(I352*H352,2)</f>
        <v>0</v>
      </c>
      <c r="K352" s="139" t="s">
        <v>275</v>
      </c>
      <c r="L352" s="32"/>
      <c r="M352" s="144" t="s">
        <v>1</v>
      </c>
      <c r="N352" s="145" t="s">
        <v>42</v>
      </c>
      <c r="P352" s="146">
        <f>O352*H352</f>
        <v>0</v>
      </c>
      <c r="Q352" s="146">
        <v>3.15E-2</v>
      </c>
      <c r="R352" s="146">
        <f>Q352*H352</f>
        <v>1.9215</v>
      </c>
      <c r="S352" s="146">
        <v>0</v>
      </c>
      <c r="T352" s="147">
        <f>S352*H352</f>
        <v>0</v>
      </c>
      <c r="AR352" s="148" t="s">
        <v>202</v>
      </c>
      <c r="AT352" s="148" t="s">
        <v>197</v>
      </c>
      <c r="AU352" s="148" t="s">
        <v>84</v>
      </c>
      <c r="AY352" s="17" t="s">
        <v>195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7" t="s">
        <v>84</v>
      </c>
      <c r="BK352" s="149">
        <f>ROUND(I352*H352,2)</f>
        <v>0</v>
      </c>
      <c r="BL352" s="17" t="s">
        <v>202</v>
      </c>
      <c r="BM352" s="148" t="s">
        <v>571</v>
      </c>
    </row>
    <row r="353" spans="2:65" s="12" customFormat="1" ht="11.25">
      <c r="B353" s="150"/>
      <c r="D353" s="151" t="s">
        <v>204</v>
      </c>
      <c r="E353" s="152" t="s">
        <v>1</v>
      </c>
      <c r="F353" s="153" t="s">
        <v>572</v>
      </c>
      <c r="H353" s="154">
        <v>61</v>
      </c>
      <c r="I353" s="155"/>
      <c r="L353" s="150"/>
      <c r="M353" s="156"/>
      <c r="T353" s="157"/>
      <c r="AT353" s="152" t="s">
        <v>204</v>
      </c>
      <c r="AU353" s="152" t="s">
        <v>84</v>
      </c>
      <c r="AV353" s="12" t="s">
        <v>86</v>
      </c>
      <c r="AW353" s="12" t="s">
        <v>32</v>
      </c>
      <c r="AX353" s="12" t="s">
        <v>77</v>
      </c>
      <c r="AY353" s="152" t="s">
        <v>195</v>
      </c>
    </row>
    <row r="354" spans="2:65" s="13" customFormat="1" ht="11.25">
      <c r="B354" s="158"/>
      <c r="D354" s="151" t="s">
        <v>204</v>
      </c>
      <c r="E354" s="159" t="s">
        <v>1</v>
      </c>
      <c r="F354" s="160" t="s">
        <v>205</v>
      </c>
      <c r="H354" s="161">
        <v>61</v>
      </c>
      <c r="I354" s="162"/>
      <c r="L354" s="158"/>
      <c r="M354" s="163"/>
      <c r="T354" s="164"/>
      <c r="AT354" s="159" t="s">
        <v>204</v>
      </c>
      <c r="AU354" s="159" t="s">
        <v>84</v>
      </c>
      <c r="AV354" s="13" t="s">
        <v>202</v>
      </c>
      <c r="AW354" s="13" t="s">
        <v>32</v>
      </c>
      <c r="AX354" s="13" t="s">
        <v>84</v>
      </c>
      <c r="AY354" s="159" t="s">
        <v>195</v>
      </c>
    </row>
    <row r="355" spans="2:65" s="1" customFormat="1" ht="16.5" customHeight="1">
      <c r="B355" s="32"/>
      <c r="C355" s="174" t="s">
        <v>573</v>
      </c>
      <c r="D355" s="174" t="s">
        <v>392</v>
      </c>
      <c r="E355" s="175" t="s">
        <v>574</v>
      </c>
      <c r="F355" s="176" t="s">
        <v>575</v>
      </c>
      <c r="G355" s="177" t="s">
        <v>212</v>
      </c>
      <c r="H355" s="178">
        <v>266.875</v>
      </c>
      <c r="I355" s="179"/>
      <c r="J355" s="180">
        <f>ROUND(I355*H355,2)</f>
        <v>0</v>
      </c>
      <c r="K355" s="176" t="s">
        <v>275</v>
      </c>
      <c r="L355" s="181"/>
      <c r="M355" s="182" t="s">
        <v>1</v>
      </c>
      <c r="N355" s="183" t="s">
        <v>42</v>
      </c>
      <c r="P355" s="146">
        <f>O355*H355</f>
        <v>0</v>
      </c>
      <c r="Q355" s="146">
        <v>2.8000000000000001E-2</v>
      </c>
      <c r="R355" s="146">
        <f>Q355*H355</f>
        <v>7.4725000000000001</v>
      </c>
      <c r="S355" s="146">
        <v>0</v>
      </c>
      <c r="T355" s="147">
        <f>S355*H355</f>
        <v>0</v>
      </c>
      <c r="AR355" s="148" t="s">
        <v>230</v>
      </c>
      <c r="AT355" s="148" t="s">
        <v>392</v>
      </c>
      <c r="AU355" s="148" t="s">
        <v>84</v>
      </c>
      <c r="AY355" s="17" t="s">
        <v>195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7" t="s">
        <v>84</v>
      </c>
      <c r="BK355" s="149">
        <f>ROUND(I355*H355,2)</f>
        <v>0</v>
      </c>
      <c r="BL355" s="17" t="s">
        <v>202</v>
      </c>
      <c r="BM355" s="148" t="s">
        <v>576</v>
      </c>
    </row>
    <row r="356" spans="2:65" s="1" customFormat="1" ht="16.5" customHeight="1">
      <c r="B356" s="32"/>
      <c r="C356" s="137" t="s">
        <v>435</v>
      </c>
      <c r="D356" s="137" t="s">
        <v>197</v>
      </c>
      <c r="E356" s="138" t="s">
        <v>577</v>
      </c>
      <c r="F356" s="139" t="s">
        <v>578</v>
      </c>
      <c r="G356" s="140" t="s">
        <v>332</v>
      </c>
      <c r="H356" s="141">
        <v>1.952</v>
      </c>
      <c r="I356" s="142"/>
      <c r="J356" s="143">
        <f>ROUND(I356*H356,2)</f>
        <v>0</v>
      </c>
      <c r="K356" s="139" t="s">
        <v>275</v>
      </c>
      <c r="L356" s="32"/>
      <c r="M356" s="144" t="s">
        <v>1</v>
      </c>
      <c r="N356" s="145" t="s">
        <v>42</v>
      </c>
      <c r="P356" s="146">
        <f>O356*H356</f>
        <v>0</v>
      </c>
      <c r="Q356" s="146">
        <v>0</v>
      </c>
      <c r="R356" s="146">
        <f>Q356*H356</f>
        <v>0</v>
      </c>
      <c r="S356" s="146">
        <v>0</v>
      </c>
      <c r="T356" s="147">
        <f>S356*H356</f>
        <v>0</v>
      </c>
      <c r="AR356" s="148" t="s">
        <v>202</v>
      </c>
      <c r="AT356" s="148" t="s">
        <v>197</v>
      </c>
      <c r="AU356" s="148" t="s">
        <v>84</v>
      </c>
      <c r="AY356" s="17" t="s">
        <v>195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7" t="s">
        <v>84</v>
      </c>
      <c r="BK356" s="149">
        <f>ROUND(I356*H356,2)</f>
        <v>0</v>
      </c>
      <c r="BL356" s="17" t="s">
        <v>202</v>
      </c>
      <c r="BM356" s="148" t="s">
        <v>579</v>
      </c>
    </row>
    <row r="357" spans="2:65" s="12" customFormat="1" ht="11.25">
      <c r="B357" s="150"/>
      <c r="D357" s="151" t="s">
        <v>204</v>
      </c>
      <c r="E357" s="152" t="s">
        <v>1</v>
      </c>
      <c r="F357" s="153" t="s">
        <v>580</v>
      </c>
      <c r="H357" s="154">
        <v>1.952</v>
      </c>
      <c r="I357" s="155"/>
      <c r="L357" s="150"/>
      <c r="M357" s="156"/>
      <c r="T357" s="157"/>
      <c r="AT357" s="152" t="s">
        <v>204</v>
      </c>
      <c r="AU357" s="152" t="s">
        <v>84</v>
      </c>
      <c r="AV357" s="12" t="s">
        <v>86</v>
      </c>
      <c r="AW357" s="12" t="s">
        <v>32</v>
      </c>
      <c r="AX357" s="12" t="s">
        <v>77</v>
      </c>
      <c r="AY357" s="152" t="s">
        <v>195</v>
      </c>
    </row>
    <row r="358" spans="2:65" s="13" customFormat="1" ht="11.25">
      <c r="B358" s="158"/>
      <c r="D358" s="151" t="s">
        <v>204</v>
      </c>
      <c r="E358" s="159" t="s">
        <v>1</v>
      </c>
      <c r="F358" s="160" t="s">
        <v>205</v>
      </c>
      <c r="H358" s="161">
        <v>1.952</v>
      </c>
      <c r="I358" s="162"/>
      <c r="L358" s="158"/>
      <c r="M358" s="163"/>
      <c r="T358" s="164"/>
      <c r="AT358" s="159" t="s">
        <v>204</v>
      </c>
      <c r="AU358" s="159" t="s">
        <v>84</v>
      </c>
      <c r="AV358" s="13" t="s">
        <v>202</v>
      </c>
      <c r="AW358" s="13" t="s">
        <v>32</v>
      </c>
      <c r="AX358" s="13" t="s">
        <v>84</v>
      </c>
      <c r="AY358" s="159" t="s">
        <v>195</v>
      </c>
    </row>
    <row r="359" spans="2:65" s="1" customFormat="1" ht="21.75" customHeight="1">
      <c r="B359" s="32"/>
      <c r="C359" s="174" t="s">
        <v>581</v>
      </c>
      <c r="D359" s="174" t="s">
        <v>392</v>
      </c>
      <c r="E359" s="175" t="s">
        <v>582</v>
      </c>
      <c r="F359" s="176" t="s">
        <v>583</v>
      </c>
      <c r="G359" s="177" t="s">
        <v>395</v>
      </c>
      <c r="H359" s="178">
        <v>3.1230000000000002</v>
      </c>
      <c r="I359" s="179"/>
      <c r="J359" s="180">
        <f>ROUND(I359*H359,2)</f>
        <v>0</v>
      </c>
      <c r="K359" s="176" t="s">
        <v>275</v>
      </c>
      <c r="L359" s="181"/>
      <c r="M359" s="182" t="s">
        <v>1</v>
      </c>
      <c r="N359" s="183" t="s">
        <v>42</v>
      </c>
      <c r="P359" s="146">
        <f>O359*H359</f>
        <v>0</v>
      </c>
      <c r="Q359" s="146">
        <v>1</v>
      </c>
      <c r="R359" s="146">
        <f>Q359*H359</f>
        <v>3.1230000000000002</v>
      </c>
      <c r="S359" s="146">
        <v>0</v>
      </c>
      <c r="T359" s="147">
        <f>S359*H359</f>
        <v>0</v>
      </c>
      <c r="AR359" s="148" t="s">
        <v>230</v>
      </c>
      <c r="AT359" s="148" t="s">
        <v>392</v>
      </c>
      <c r="AU359" s="148" t="s">
        <v>84</v>
      </c>
      <c r="AY359" s="17" t="s">
        <v>195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7" t="s">
        <v>84</v>
      </c>
      <c r="BK359" s="149">
        <f>ROUND(I359*H359,2)</f>
        <v>0</v>
      </c>
      <c r="BL359" s="17" t="s">
        <v>202</v>
      </c>
      <c r="BM359" s="148" t="s">
        <v>584</v>
      </c>
    </row>
    <row r="360" spans="2:65" s="12" customFormat="1" ht="11.25">
      <c r="B360" s="150"/>
      <c r="D360" s="151" t="s">
        <v>204</v>
      </c>
      <c r="E360" s="152" t="s">
        <v>1</v>
      </c>
      <c r="F360" s="153" t="s">
        <v>585</v>
      </c>
      <c r="H360" s="154">
        <v>3.1230000000000002</v>
      </c>
      <c r="I360" s="155"/>
      <c r="L360" s="150"/>
      <c r="M360" s="156"/>
      <c r="T360" s="157"/>
      <c r="AT360" s="152" t="s">
        <v>204</v>
      </c>
      <c r="AU360" s="152" t="s">
        <v>84</v>
      </c>
      <c r="AV360" s="12" t="s">
        <v>86</v>
      </c>
      <c r="AW360" s="12" t="s">
        <v>32</v>
      </c>
      <c r="AX360" s="12" t="s">
        <v>77</v>
      </c>
      <c r="AY360" s="152" t="s">
        <v>195</v>
      </c>
    </row>
    <row r="361" spans="2:65" s="13" customFormat="1" ht="11.25">
      <c r="B361" s="158"/>
      <c r="D361" s="151" t="s">
        <v>204</v>
      </c>
      <c r="E361" s="159" t="s">
        <v>1</v>
      </c>
      <c r="F361" s="160" t="s">
        <v>205</v>
      </c>
      <c r="H361" s="161">
        <v>3.1230000000000002</v>
      </c>
      <c r="I361" s="162"/>
      <c r="L361" s="158"/>
      <c r="M361" s="163"/>
      <c r="T361" s="164"/>
      <c r="AT361" s="159" t="s">
        <v>204</v>
      </c>
      <c r="AU361" s="159" t="s">
        <v>84</v>
      </c>
      <c r="AV361" s="13" t="s">
        <v>202</v>
      </c>
      <c r="AW361" s="13" t="s">
        <v>32</v>
      </c>
      <c r="AX361" s="13" t="s">
        <v>84</v>
      </c>
      <c r="AY361" s="159" t="s">
        <v>195</v>
      </c>
    </row>
    <row r="362" spans="2:65" s="11" customFormat="1" ht="25.9" customHeight="1">
      <c r="B362" s="125"/>
      <c r="D362" s="126" t="s">
        <v>76</v>
      </c>
      <c r="E362" s="127" t="s">
        <v>586</v>
      </c>
      <c r="F362" s="127" t="s">
        <v>587</v>
      </c>
      <c r="I362" s="128"/>
      <c r="J362" s="129">
        <f>BK362</f>
        <v>0</v>
      </c>
      <c r="L362" s="125"/>
      <c r="M362" s="130"/>
      <c r="P362" s="131">
        <f>SUM(P363:P374)</f>
        <v>0</v>
      </c>
      <c r="R362" s="131">
        <f>SUM(R363:R374)</f>
        <v>44.63785</v>
      </c>
      <c r="T362" s="132">
        <f>SUM(T363:T374)</f>
        <v>0</v>
      </c>
      <c r="AR362" s="126" t="s">
        <v>84</v>
      </c>
      <c r="AT362" s="133" t="s">
        <v>76</v>
      </c>
      <c r="AU362" s="133" t="s">
        <v>77</v>
      </c>
      <c r="AY362" s="126" t="s">
        <v>195</v>
      </c>
      <c r="BK362" s="134">
        <f>SUM(BK363:BK374)</f>
        <v>0</v>
      </c>
    </row>
    <row r="363" spans="2:65" s="1" customFormat="1" ht="49.15" customHeight="1">
      <c r="B363" s="32"/>
      <c r="C363" s="137" t="s">
        <v>440</v>
      </c>
      <c r="D363" s="137" t="s">
        <v>197</v>
      </c>
      <c r="E363" s="138" t="s">
        <v>588</v>
      </c>
      <c r="F363" s="139" t="s">
        <v>589</v>
      </c>
      <c r="G363" s="140" t="s">
        <v>319</v>
      </c>
      <c r="H363" s="141">
        <v>90</v>
      </c>
      <c r="I363" s="142"/>
      <c r="J363" s="143">
        <f>ROUND(I363*H363,2)</f>
        <v>0</v>
      </c>
      <c r="K363" s="139" t="s">
        <v>275</v>
      </c>
      <c r="L363" s="32"/>
      <c r="M363" s="144" t="s">
        <v>1</v>
      </c>
      <c r="N363" s="145" t="s">
        <v>42</v>
      </c>
      <c r="P363" s="146">
        <f>O363*H363</f>
        <v>0</v>
      </c>
      <c r="Q363" s="146">
        <v>0.48712</v>
      </c>
      <c r="R363" s="146">
        <f>Q363*H363</f>
        <v>43.840800000000002</v>
      </c>
      <c r="S363" s="146">
        <v>0</v>
      </c>
      <c r="T363" s="147">
        <f>S363*H363</f>
        <v>0</v>
      </c>
      <c r="AR363" s="148" t="s">
        <v>202</v>
      </c>
      <c r="AT363" s="148" t="s">
        <v>197</v>
      </c>
      <c r="AU363" s="148" t="s">
        <v>84</v>
      </c>
      <c r="AY363" s="17" t="s">
        <v>195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7" t="s">
        <v>84</v>
      </c>
      <c r="BK363" s="149">
        <f>ROUND(I363*H363,2)</f>
        <v>0</v>
      </c>
      <c r="BL363" s="17" t="s">
        <v>202</v>
      </c>
      <c r="BM363" s="148" t="s">
        <v>590</v>
      </c>
    </row>
    <row r="364" spans="2:65" s="12" customFormat="1" ht="11.25">
      <c r="B364" s="150"/>
      <c r="D364" s="151" t="s">
        <v>204</v>
      </c>
      <c r="E364" s="152" t="s">
        <v>1</v>
      </c>
      <c r="F364" s="153" t="s">
        <v>591</v>
      </c>
      <c r="H364" s="154">
        <v>90</v>
      </c>
      <c r="I364" s="155"/>
      <c r="L364" s="150"/>
      <c r="M364" s="156"/>
      <c r="T364" s="157"/>
      <c r="AT364" s="152" t="s">
        <v>204</v>
      </c>
      <c r="AU364" s="152" t="s">
        <v>84</v>
      </c>
      <c r="AV364" s="12" t="s">
        <v>86</v>
      </c>
      <c r="AW364" s="12" t="s">
        <v>32</v>
      </c>
      <c r="AX364" s="12" t="s">
        <v>77</v>
      </c>
      <c r="AY364" s="152" t="s">
        <v>195</v>
      </c>
    </row>
    <row r="365" spans="2:65" s="13" customFormat="1" ht="11.25">
      <c r="B365" s="158"/>
      <c r="D365" s="151" t="s">
        <v>204</v>
      </c>
      <c r="E365" s="159" t="s">
        <v>1</v>
      </c>
      <c r="F365" s="160" t="s">
        <v>205</v>
      </c>
      <c r="H365" s="161">
        <v>90</v>
      </c>
      <c r="I365" s="162"/>
      <c r="L365" s="158"/>
      <c r="M365" s="163"/>
      <c r="T365" s="164"/>
      <c r="AT365" s="159" t="s">
        <v>204</v>
      </c>
      <c r="AU365" s="159" t="s">
        <v>84</v>
      </c>
      <c r="AV365" s="13" t="s">
        <v>202</v>
      </c>
      <c r="AW365" s="13" t="s">
        <v>32</v>
      </c>
      <c r="AX365" s="13" t="s">
        <v>84</v>
      </c>
      <c r="AY365" s="159" t="s">
        <v>195</v>
      </c>
    </row>
    <row r="366" spans="2:65" s="1" customFormat="1" ht="16.5" customHeight="1">
      <c r="B366" s="32"/>
      <c r="C366" s="174" t="s">
        <v>592</v>
      </c>
      <c r="D366" s="174" t="s">
        <v>392</v>
      </c>
      <c r="E366" s="175" t="s">
        <v>593</v>
      </c>
      <c r="F366" s="176" t="s">
        <v>594</v>
      </c>
      <c r="G366" s="177" t="s">
        <v>212</v>
      </c>
      <c r="H366" s="178">
        <v>46</v>
      </c>
      <c r="I366" s="179"/>
      <c r="J366" s="180">
        <f>ROUND(I366*H366,2)</f>
        <v>0</v>
      </c>
      <c r="K366" s="176" t="s">
        <v>275</v>
      </c>
      <c r="L366" s="181"/>
      <c r="M366" s="182" t="s">
        <v>1</v>
      </c>
      <c r="N366" s="183" t="s">
        <v>42</v>
      </c>
      <c r="P366" s="146">
        <f>O366*H366</f>
        <v>0</v>
      </c>
      <c r="Q366" s="146">
        <v>0.01</v>
      </c>
      <c r="R366" s="146">
        <f>Q366*H366</f>
        <v>0.46</v>
      </c>
      <c r="S366" s="146">
        <v>0</v>
      </c>
      <c r="T366" s="147">
        <f>S366*H366</f>
        <v>0</v>
      </c>
      <c r="AR366" s="148" t="s">
        <v>230</v>
      </c>
      <c r="AT366" s="148" t="s">
        <v>392</v>
      </c>
      <c r="AU366" s="148" t="s">
        <v>84</v>
      </c>
      <c r="AY366" s="17" t="s">
        <v>195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7" t="s">
        <v>84</v>
      </c>
      <c r="BK366" s="149">
        <f>ROUND(I366*H366,2)</f>
        <v>0</v>
      </c>
      <c r="BL366" s="17" t="s">
        <v>202</v>
      </c>
      <c r="BM366" s="148" t="s">
        <v>595</v>
      </c>
    </row>
    <row r="367" spans="2:65" s="12" customFormat="1" ht="11.25">
      <c r="B367" s="150"/>
      <c r="D367" s="151" t="s">
        <v>204</v>
      </c>
      <c r="E367" s="152" t="s">
        <v>1</v>
      </c>
      <c r="F367" s="153" t="s">
        <v>596</v>
      </c>
      <c r="H367" s="154">
        <v>46</v>
      </c>
      <c r="I367" s="155"/>
      <c r="L367" s="150"/>
      <c r="M367" s="156"/>
      <c r="T367" s="157"/>
      <c r="AT367" s="152" t="s">
        <v>204</v>
      </c>
      <c r="AU367" s="152" t="s">
        <v>84</v>
      </c>
      <c r="AV367" s="12" t="s">
        <v>86</v>
      </c>
      <c r="AW367" s="12" t="s">
        <v>32</v>
      </c>
      <c r="AX367" s="12" t="s">
        <v>77</v>
      </c>
      <c r="AY367" s="152" t="s">
        <v>195</v>
      </c>
    </row>
    <row r="368" spans="2:65" s="13" customFormat="1" ht="11.25">
      <c r="B368" s="158"/>
      <c r="D368" s="151" t="s">
        <v>204</v>
      </c>
      <c r="E368" s="159" t="s">
        <v>1</v>
      </c>
      <c r="F368" s="160" t="s">
        <v>205</v>
      </c>
      <c r="H368" s="161">
        <v>46</v>
      </c>
      <c r="I368" s="162"/>
      <c r="L368" s="158"/>
      <c r="M368" s="163"/>
      <c r="T368" s="164"/>
      <c r="AT368" s="159" t="s">
        <v>204</v>
      </c>
      <c r="AU368" s="159" t="s">
        <v>84</v>
      </c>
      <c r="AV368" s="13" t="s">
        <v>202</v>
      </c>
      <c r="AW368" s="13" t="s">
        <v>32</v>
      </c>
      <c r="AX368" s="13" t="s">
        <v>84</v>
      </c>
      <c r="AY368" s="159" t="s">
        <v>195</v>
      </c>
    </row>
    <row r="369" spans="2:65" s="1" customFormat="1" ht="21.75" customHeight="1">
      <c r="B369" s="32"/>
      <c r="C369" s="137" t="s">
        <v>444</v>
      </c>
      <c r="D369" s="137" t="s">
        <v>197</v>
      </c>
      <c r="E369" s="138" t="s">
        <v>597</v>
      </c>
      <c r="F369" s="139" t="s">
        <v>598</v>
      </c>
      <c r="G369" s="140" t="s">
        <v>212</v>
      </c>
      <c r="H369" s="141">
        <v>21</v>
      </c>
      <c r="I369" s="142"/>
      <c r="J369" s="143">
        <f>ROUND(I369*H369,2)</f>
        <v>0</v>
      </c>
      <c r="K369" s="139" t="s">
        <v>275</v>
      </c>
      <c r="L369" s="32"/>
      <c r="M369" s="144" t="s">
        <v>1</v>
      </c>
      <c r="N369" s="145" t="s">
        <v>42</v>
      </c>
      <c r="P369" s="146">
        <f>O369*H369</f>
        <v>0</v>
      </c>
      <c r="Q369" s="146">
        <v>5.0000000000000002E-5</v>
      </c>
      <c r="R369" s="146">
        <f>Q369*H369</f>
        <v>1.0500000000000002E-3</v>
      </c>
      <c r="S369" s="146">
        <v>0</v>
      </c>
      <c r="T369" s="147">
        <f>S369*H369</f>
        <v>0</v>
      </c>
      <c r="AR369" s="148" t="s">
        <v>202</v>
      </c>
      <c r="AT369" s="148" t="s">
        <v>197</v>
      </c>
      <c r="AU369" s="148" t="s">
        <v>84</v>
      </c>
      <c r="AY369" s="17" t="s">
        <v>195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7" t="s">
        <v>84</v>
      </c>
      <c r="BK369" s="149">
        <f>ROUND(I369*H369,2)</f>
        <v>0</v>
      </c>
      <c r="BL369" s="17" t="s">
        <v>202</v>
      </c>
      <c r="BM369" s="148" t="s">
        <v>599</v>
      </c>
    </row>
    <row r="370" spans="2:65" s="12" customFormat="1" ht="11.25">
      <c r="B370" s="150"/>
      <c r="D370" s="151" t="s">
        <v>204</v>
      </c>
      <c r="E370" s="152" t="s">
        <v>1</v>
      </c>
      <c r="F370" s="153" t="s">
        <v>600</v>
      </c>
      <c r="H370" s="154">
        <v>21</v>
      </c>
      <c r="I370" s="155"/>
      <c r="L370" s="150"/>
      <c r="M370" s="156"/>
      <c r="T370" s="157"/>
      <c r="AT370" s="152" t="s">
        <v>204</v>
      </c>
      <c r="AU370" s="152" t="s">
        <v>84</v>
      </c>
      <c r="AV370" s="12" t="s">
        <v>86</v>
      </c>
      <c r="AW370" s="12" t="s">
        <v>32</v>
      </c>
      <c r="AX370" s="12" t="s">
        <v>77</v>
      </c>
      <c r="AY370" s="152" t="s">
        <v>195</v>
      </c>
    </row>
    <row r="371" spans="2:65" s="13" customFormat="1" ht="11.25">
      <c r="B371" s="158"/>
      <c r="D371" s="151" t="s">
        <v>204</v>
      </c>
      <c r="E371" s="159" t="s">
        <v>1</v>
      </c>
      <c r="F371" s="160" t="s">
        <v>205</v>
      </c>
      <c r="H371" s="161">
        <v>21</v>
      </c>
      <c r="I371" s="162"/>
      <c r="L371" s="158"/>
      <c r="M371" s="163"/>
      <c r="T371" s="164"/>
      <c r="AT371" s="159" t="s">
        <v>204</v>
      </c>
      <c r="AU371" s="159" t="s">
        <v>84</v>
      </c>
      <c r="AV371" s="13" t="s">
        <v>202</v>
      </c>
      <c r="AW371" s="13" t="s">
        <v>32</v>
      </c>
      <c r="AX371" s="13" t="s">
        <v>84</v>
      </c>
      <c r="AY371" s="159" t="s">
        <v>195</v>
      </c>
    </row>
    <row r="372" spans="2:65" s="1" customFormat="1" ht="21.75" customHeight="1">
      <c r="B372" s="32"/>
      <c r="C372" s="174" t="s">
        <v>601</v>
      </c>
      <c r="D372" s="174" t="s">
        <v>392</v>
      </c>
      <c r="E372" s="175" t="s">
        <v>602</v>
      </c>
      <c r="F372" s="176" t="s">
        <v>603</v>
      </c>
      <c r="G372" s="177" t="s">
        <v>212</v>
      </c>
      <c r="H372" s="178">
        <v>21</v>
      </c>
      <c r="I372" s="179"/>
      <c r="J372" s="180">
        <f>ROUND(I372*H372,2)</f>
        <v>0</v>
      </c>
      <c r="K372" s="176" t="s">
        <v>275</v>
      </c>
      <c r="L372" s="181"/>
      <c r="M372" s="182" t="s">
        <v>1</v>
      </c>
      <c r="N372" s="183" t="s">
        <v>42</v>
      </c>
      <c r="P372" s="146">
        <f>O372*H372</f>
        <v>0</v>
      </c>
      <c r="Q372" s="146">
        <v>1.6E-2</v>
      </c>
      <c r="R372" s="146">
        <f>Q372*H372</f>
        <v>0.33600000000000002</v>
      </c>
      <c r="S372" s="146">
        <v>0</v>
      </c>
      <c r="T372" s="147">
        <f>S372*H372</f>
        <v>0</v>
      </c>
      <c r="AR372" s="148" t="s">
        <v>230</v>
      </c>
      <c r="AT372" s="148" t="s">
        <v>392</v>
      </c>
      <c r="AU372" s="148" t="s">
        <v>84</v>
      </c>
      <c r="AY372" s="17" t="s">
        <v>195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7" t="s">
        <v>84</v>
      </c>
      <c r="BK372" s="149">
        <f>ROUND(I372*H372,2)</f>
        <v>0</v>
      </c>
      <c r="BL372" s="17" t="s">
        <v>202</v>
      </c>
      <c r="BM372" s="148" t="s">
        <v>604</v>
      </c>
    </row>
    <row r="373" spans="2:65" s="12" customFormat="1" ht="11.25">
      <c r="B373" s="150"/>
      <c r="D373" s="151" t="s">
        <v>204</v>
      </c>
      <c r="E373" s="152" t="s">
        <v>1</v>
      </c>
      <c r="F373" s="153" t="s">
        <v>605</v>
      </c>
      <c r="H373" s="154">
        <v>21</v>
      </c>
      <c r="I373" s="155"/>
      <c r="L373" s="150"/>
      <c r="M373" s="156"/>
      <c r="T373" s="157"/>
      <c r="AT373" s="152" t="s">
        <v>204</v>
      </c>
      <c r="AU373" s="152" t="s">
        <v>84</v>
      </c>
      <c r="AV373" s="12" t="s">
        <v>86</v>
      </c>
      <c r="AW373" s="12" t="s">
        <v>32</v>
      </c>
      <c r="AX373" s="12" t="s">
        <v>77</v>
      </c>
      <c r="AY373" s="152" t="s">
        <v>195</v>
      </c>
    </row>
    <row r="374" spans="2:65" s="13" customFormat="1" ht="11.25">
      <c r="B374" s="158"/>
      <c r="D374" s="151" t="s">
        <v>204</v>
      </c>
      <c r="E374" s="159" t="s">
        <v>1</v>
      </c>
      <c r="F374" s="160" t="s">
        <v>205</v>
      </c>
      <c r="H374" s="161">
        <v>21</v>
      </c>
      <c r="I374" s="162"/>
      <c r="L374" s="158"/>
      <c r="M374" s="163"/>
      <c r="T374" s="164"/>
      <c r="AT374" s="159" t="s">
        <v>204</v>
      </c>
      <c r="AU374" s="159" t="s">
        <v>84</v>
      </c>
      <c r="AV374" s="13" t="s">
        <v>202</v>
      </c>
      <c r="AW374" s="13" t="s">
        <v>32</v>
      </c>
      <c r="AX374" s="13" t="s">
        <v>84</v>
      </c>
      <c r="AY374" s="159" t="s">
        <v>195</v>
      </c>
    </row>
    <row r="375" spans="2:65" s="11" customFormat="1" ht="25.9" customHeight="1">
      <c r="B375" s="125"/>
      <c r="D375" s="126" t="s">
        <v>76</v>
      </c>
      <c r="E375" s="127" t="s">
        <v>606</v>
      </c>
      <c r="F375" s="127" t="s">
        <v>607</v>
      </c>
      <c r="I375" s="128"/>
      <c r="J375" s="129">
        <f>BK375</f>
        <v>0</v>
      </c>
      <c r="L375" s="125"/>
      <c r="M375" s="130"/>
      <c r="P375" s="131">
        <f>SUM(P376:P393)</f>
        <v>0</v>
      </c>
      <c r="R375" s="131">
        <f>SUM(R376:R393)</f>
        <v>50.303599999999989</v>
      </c>
      <c r="T375" s="132">
        <f>SUM(T376:T393)</f>
        <v>0</v>
      </c>
      <c r="AR375" s="126" t="s">
        <v>84</v>
      </c>
      <c r="AT375" s="133" t="s">
        <v>76</v>
      </c>
      <c r="AU375" s="133" t="s">
        <v>77</v>
      </c>
      <c r="AY375" s="126" t="s">
        <v>195</v>
      </c>
      <c r="BK375" s="134">
        <f>SUM(BK376:BK393)</f>
        <v>0</v>
      </c>
    </row>
    <row r="376" spans="2:65" s="1" customFormat="1" ht="21.75" customHeight="1">
      <c r="B376" s="32"/>
      <c r="C376" s="137" t="s">
        <v>449</v>
      </c>
      <c r="D376" s="137" t="s">
        <v>197</v>
      </c>
      <c r="E376" s="138" t="s">
        <v>608</v>
      </c>
      <c r="F376" s="139" t="s">
        <v>609</v>
      </c>
      <c r="G376" s="140" t="s">
        <v>212</v>
      </c>
      <c r="H376" s="141">
        <v>66</v>
      </c>
      <c r="I376" s="142"/>
      <c r="J376" s="143">
        <f>ROUND(I376*H376,2)</f>
        <v>0</v>
      </c>
      <c r="K376" s="139" t="s">
        <v>275</v>
      </c>
      <c r="L376" s="32"/>
      <c r="M376" s="144" t="s">
        <v>1</v>
      </c>
      <c r="N376" s="145" t="s">
        <v>42</v>
      </c>
      <c r="P376" s="146">
        <f>O376*H376</f>
        <v>0</v>
      </c>
      <c r="Q376" s="146">
        <v>0.43093999999999999</v>
      </c>
      <c r="R376" s="146">
        <f>Q376*H376</f>
        <v>28.442039999999999</v>
      </c>
      <c r="S376" s="146">
        <v>0</v>
      </c>
      <c r="T376" s="147">
        <f>S376*H376</f>
        <v>0</v>
      </c>
      <c r="AR376" s="148" t="s">
        <v>202</v>
      </c>
      <c r="AT376" s="148" t="s">
        <v>197</v>
      </c>
      <c r="AU376" s="148" t="s">
        <v>84</v>
      </c>
      <c r="AY376" s="17" t="s">
        <v>195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7" t="s">
        <v>84</v>
      </c>
      <c r="BK376" s="149">
        <f>ROUND(I376*H376,2)</f>
        <v>0</v>
      </c>
      <c r="BL376" s="17" t="s">
        <v>202</v>
      </c>
      <c r="BM376" s="148" t="s">
        <v>610</v>
      </c>
    </row>
    <row r="377" spans="2:65" s="12" customFormat="1" ht="11.25">
      <c r="B377" s="150"/>
      <c r="D377" s="151" t="s">
        <v>204</v>
      </c>
      <c r="E377" s="152" t="s">
        <v>1</v>
      </c>
      <c r="F377" s="153" t="s">
        <v>611</v>
      </c>
      <c r="H377" s="154">
        <v>66</v>
      </c>
      <c r="I377" s="155"/>
      <c r="L377" s="150"/>
      <c r="M377" s="156"/>
      <c r="T377" s="157"/>
      <c r="AT377" s="152" t="s">
        <v>204</v>
      </c>
      <c r="AU377" s="152" t="s">
        <v>84</v>
      </c>
      <c r="AV377" s="12" t="s">
        <v>86</v>
      </c>
      <c r="AW377" s="12" t="s">
        <v>32</v>
      </c>
      <c r="AX377" s="12" t="s">
        <v>77</v>
      </c>
      <c r="AY377" s="152" t="s">
        <v>195</v>
      </c>
    </row>
    <row r="378" spans="2:65" s="13" customFormat="1" ht="11.25">
      <c r="B378" s="158"/>
      <c r="D378" s="151" t="s">
        <v>204</v>
      </c>
      <c r="E378" s="159" t="s">
        <v>1</v>
      </c>
      <c r="F378" s="160" t="s">
        <v>205</v>
      </c>
      <c r="H378" s="161">
        <v>66</v>
      </c>
      <c r="I378" s="162"/>
      <c r="L378" s="158"/>
      <c r="M378" s="163"/>
      <c r="T378" s="164"/>
      <c r="AT378" s="159" t="s">
        <v>204</v>
      </c>
      <c r="AU378" s="159" t="s">
        <v>84</v>
      </c>
      <c r="AV378" s="13" t="s">
        <v>202</v>
      </c>
      <c r="AW378" s="13" t="s">
        <v>32</v>
      </c>
      <c r="AX378" s="13" t="s">
        <v>84</v>
      </c>
      <c r="AY378" s="159" t="s">
        <v>195</v>
      </c>
    </row>
    <row r="379" spans="2:65" s="1" customFormat="1" ht="21.75" customHeight="1">
      <c r="B379" s="32"/>
      <c r="C379" s="137" t="s">
        <v>612</v>
      </c>
      <c r="D379" s="137" t="s">
        <v>197</v>
      </c>
      <c r="E379" s="138" t="s">
        <v>613</v>
      </c>
      <c r="F379" s="139" t="s">
        <v>614</v>
      </c>
      <c r="G379" s="140" t="s">
        <v>212</v>
      </c>
      <c r="H379" s="141">
        <v>23</v>
      </c>
      <c r="I379" s="142"/>
      <c r="J379" s="143">
        <f>ROUND(I379*H379,2)</f>
        <v>0</v>
      </c>
      <c r="K379" s="139" t="s">
        <v>275</v>
      </c>
      <c r="L379" s="32"/>
      <c r="M379" s="144" t="s">
        <v>1</v>
      </c>
      <c r="N379" s="145" t="s">
        <v>42</v>
      </c>
      <c r="P379" s="146">
        <f>O379*H379</f>
        <v>0</v>
      </c>
      <c r="Q379" s="146">
        <v>0.14494000000000001</v>
      </c>
      <c r="R379" s="146">
        <f>Q379*H379</f>
        <v>3.3336200000000002</v>
      </c>
      <c r="S379" s="146">
        <v>0</v>
      </c>
      <c r="T379" s="147">
        <f>S379*H379</f>
        <v>0</v>
      </c>
      <c r="AR379" s="148" t="s">
        <v>202</v>
      </c>
      <c r="AT379" s="148" t="s">
        <v>197</v>
      </c>
      <c r="AU379" s="148" t="s">
        <v>84</v>
      </c>
      <c r="AY379" s="17" t="s">
        <v>195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84</v>
      </c>
      <c r="BK379" s="149">
        <f>ROUND(I379*H379,2)</f>
        <v>0</v>
      </c>
      <c r="BL379" s="17" t="s">
        <v>202</v>
      </c>
      <c r="BM379" s="148" t="s">
        <v>615</v>
      </c>
    </row>
    <row r="380" spans="2:65" s="12" customFormat="1" ht="11.25">
      <c r="B380" s="150"/>
      <c r="D380" s="151" t="s">
        <v>204</v>
      </c>
      <c r="E380" s="152" t="s">
        <v>1</v>
      </c>
      <c r="F380" s="153" t="s">
        <v>616</v>
      </c>
      <c r="H380" s="154">
        <v>23</v>
      </c>
      <c r="I380" s="155"/>
      <c r="L380" s="150"/>
      <c r="M380" s="156"/>
      <c r="T380" s="157"/>
      <c r="AT380" s="152" t="s">
        <v>204</v>
      </c>
      <c r="AU380" s="152" t="s">
        <v>84</v>
      </c>
      <c r="AV380" s="12" t="s">
        <v>86</v>
      </c>
      <c r="AW380" s="12" t="s">
        <v>32</v>
      </c>
      <c r="AX380" s="12" t="s">
        <v>77</v>
      </c>
      <c r="AY380" s="152" t="s">
        <v>195</v>
      </c>
    </row>
    <row r="381" spans="2:65" s="13" customFormat="1" ht="11.25">
      <c r="B381" s="158"/>
      <c r="D381" s="151" t="s">
        <v>204</v>
      </c>
      <c r="E381" s="159" t="s">
        <v>1</v>
      </c>
      <c r="F381" s="160" t="s">
        <v>205</v>
      </c>
      <c r="H381" s="161">
        <v>23</v>
      </c>
      <c r="I381" s="162"/>
      <c r="L381" s="158"/>
      <c r="M381" s="163"/>
      <c r="T381" s="164"/>
      <c r="AT381" s="159" t="s">
        <v>204</v>
      </c>
      <c r="AU381" s="159" t="s">
        <v>84</v>
      </c>
      <c r="AV381" s="13" t="s">
        <v>202</v>
      </c>
      <c r="AW381" s="13" t="s">
        <v>32</v>
      </c>
      <c r="AX381" s="13" t="s">
        <v>84</v>
      </c>
      <c r="AY381" s="159" t="s">
        <v>195</v>
      </c>
    </row>
    <row r="382" spans="2:65" s="1" customFormat="1" ht="21.75" customHeight="1">
      <c r="B382" s="32"/>
      <c r="C382" s="174" t="s">
        <v>453</v>
      </c>
      <c r="D382" s="174" t="s">
        <v>392</v>
      </c>
      <c r="E382" s="175" t="s">
        <v>617</v>
      </c>
      <c r="F382" s="176" t="s">
        <v>618</v>
      </c>
      <c r="G382" s="177" t="s">
        <v>212</v>
      </c>
      <c r="H382" s="178">
        <v>23.23</v>
      </c>
      <c r="I382" s="179"/>
      <c r="J382" s="180">
        <f t="shared" ref="J382:J388" si="10">ROUND(I382*H382,2)</f>
        <v>0</v>
      </c>
      <c r="K382" s="176" t="s">
        <v>275</v>
      </c>
      <c r="L382" s="181"/>
      <c r="M382" s="182" t="s">
        <v>1</v>
      </c>
      <c r="N382" s="183" t="s">
        <v>42</v>
      </c>
      <c r="P382" s="146">
        <f t="shared" ref="P382:P388" si="11">O382*H382</f>
        <v>0</v>
      </c>
      <c r="Q382" s="146">
        <v>7.0000000000000007E-2</v>
      </c>
      <c r="R382" s="146">
        <f t="shared" ref="R382:R388" si="12">Q382*H382</f>
        <v>1.6261000000000001</v>
      </c>
      <c r="S382" s="146">
        <v>0</v>
      </c>
      <c r="T382" s="147">
        <f t="shared" ref="T382:T388" si="13">S382*H382</f>
        <v>0</v>
      </c>
      <c r="AR382" s="148" t="s">
        <v>230</v>
      </c>
      <c r="AT382" s="148" t="s">
        <v>392</v>
      </c>
      <c r="AU382" s="148" t="s">
        <v>84</v>
      </c>
      <c r="AY382" s="17" t="s">
        <v>195</v>
      </c>
      <c r="BE382" s="149">
        <f t="shared" ref="BE382:BE388" si="14">IF(N382="základní",J382,0)</f>
        <v>0</v>
      </c>
      <c r="BF382" s="149">
        <f t="shared" ref="BF382:BF388" si="15">IF(N382="snížená",J382,0)</f>
        <v>0</v>
      </c>
      <c r="BG382" s="149">
        <f t="shared" ref="BG382:BG388" si="16">IF(N382="zákl. přenesená",J382,0)</f>
        <v>0</v>
      </c>
      <c r="BH382" s="149">
        <f t="shared" ref="BH382:BH388" si="17">IF(N382="sníž. přenesená",J382,0)</f>
        <v>0</v>
      </c>
      <c r="BI382" s="149">
        <f t="shared" ref="BI382:BI388" si="18">IF(N382="nulová",J382,0)</f>
        <v>0</v>
      </c>
      <c r="BJ382" s="17" t="s">
        <v>84</v>
      </c>
      <c r="BK382" s="149">
        <f t="shared" ref="BK382:BK388" si="19">ROUND(I382*H382,2)</f>
        <v>0</v>
      </c>
      <c r="BL382" s="17" t="s">
        <v>202</v>
      </c>
      <c r="BM382" s="148" t="s">
        <v>619</v>
      </c>
    </row>
    <row r="383" spans="2:65" s="1" customFormat="1" ht="16.5" customHeight="1">
      <c r="B383" s="32"/>
      <c r="C383" s="174" t="s">
        <v>620</v>
      </c>
      <c r="D383" s="174" t="s">
        <v>392</v>
      </c>
      <c r="E383" s="175" t="s">
        <v>621</v>
      </c>
      <c r="F383" s="176" t="s">
        <v>622</v>
      </c>
      <c r="G383" s="177" t="s">
        <v>212</v>
      </c>
      <c r="H383" s="178">
        <v>22.22</v>
      </c>
      <c r="I383" s="179"/>
      <c r="J383" s="180">
        <f t="shared" si="10"/>
        <v>0</v>
      </c>
      <c r="K383" s="176" t="s">
        <v>275</v>
      </c>
      <c r="L383" s="181"/>
      <c r="M383" s="182" t="s">
        <v>1</v>
      </c>
      <c r="N383" s="183" t="s">
        <v>42</v>
      </c>
      <c r="P383" s="146">
        <f t="shared" si="11"/>
        <v>0</v>
      </c>
      <c r="Q383" s="146">
        <v>7.5999999999999998E-2</v>
      </c>
      <c r="R383" s="146">
        <f t="shared" si="12"/>
        <v>1.6887199999999998</v>
      </c>
      <c r="S383" s="146">
        <v>0</v>
      </c>
      <c r="T383" s="147">
        <f t="shared" si="13"/>
        <v>0</v>
      </c>
      <c r="AR383" s="148" t="s">
        <v>230</v>
      </c>
      <c r="AT383" s="148" t="s">
        <v>392</v>
      </c>
      <c r="AU383" s="148" t="s">
        <v>84</v>
      </c>
      <c r="AY383" s="17" t="s">
        <v>195</v>
      </c>
      <c r="BE383" s="149">
        <f t="shared" si="14"/>
        <v>0</v>
      </c>
      <c r="BF383" s="149">
        <f t="shared" si="15"/>
        <v>0</v>
      </c>
      <c r="BG383" s="149">
        <f t="shared" si="16"/>
        <v>0</v>
      </c>
      <c r="BH383" s="149">
        <f t="shared" si="17"/>
        <v>0</v>
      </c>
      <c r="BI383" s="149">
        <f t="shared" si="18"/>
        <v>0</v>
      </c>
      <c r="BJ383" s="17" t="s">
        <v>84</v>
      </c>
      <c r="BK383" s="149">
        <f t="shared" si="19"/>
        <v>0</v>
      </c>
      <c r="BL383" s="17" t="s">
        <v>202</v>
      </c>
      <c r="BM383" s="148" t="s">
        <v>623</v>
      </c>
    </row>
    <row r="384" spans="2:65" s="1" customFormat="1" ht="16.5" customHeight="1">
      <c r="B384" s="32"/>
      <c r="C384" s="174" t="s">
        <v>458</v>
      </c>
      <c r="D384" s="174" t="s">
        <v>392</v>
      </c>
      <c r="E384" s="175" t="s">
        <v>624</v>
      </c>
      <c r="F384" s="176" t="s">
        <v>625</v>
      </c>
      <c r="G384" s="177" t="s">
        <v>212</v>
      </c>
      <c r="H384" s="178">
        <v>23.23</v>
      </c>
      <c r="I384" s="179"/>
      <c r="J384" s="180">
        <f t="shared" si="10"/>
        <v>0</v>
      </c>
      <c r="K384" s="176" t="s">
        <v>275</v>
      </c>
      <c r="L384" s="181"/>
      <c r="M384" s="182" t="s">
        <v>1</v>
      </c>
      <c r="N384" s="183" t="s">
        <v>42</v>
      </c>
      <c r="P384" s="146">
        <f t="shared" si="11"/>
        <v>0</v>
      </c>
      <c r="Q384" s="146">
        <v>0.155</v>
      </c>
      <c r="R384" s="146">
        <f t="shared" si="12"/>
        <v>3.6006499999999999</v>
      </c>
      <c r="S384" s="146">
        <v>0</v>
      </c>
      <c r="T384" s="147">
        <f t="shared" si="13"/>
        <v>0</v>
      </c>
      <c r="AR384" s="148" t="s">
        <v>230</v>
      </c>
      <c r="AT384" s="148" t="s">
        <v>392</v>
      </c>
      <c r="AU384" s="148" t="s">
        <v>84</v>
      </c>
      <c r="AY384" s="17" t="s">
        <v>195</v>
      </c>
      <c r="BE384" s="149">
        <f t="shared" si="14"/>
        <v>0</v>
      </c>
      <c r="BF384" s="149">
        <f t="shared" si="15"/>
        <v>0</v>
      </c>
      <c r="BG384" s="149">
        <f t="shared" si="16"/>
        <v>0</v>
      </c>
      <c r="BH384" s="149">
        <f t="shared" si="17"/>
        <v>0</v>
      </c>
      <c r="BI384" s="149">
        <f t="shared" si="18"/>
        <v>0</v>
      </c>
      <c r="BJ384" s="17" t="s">
        <v>84</v>
      </c>
      <c r="BK384" s="149">
        <f t="shared" si="19"/>
        <v>0</v>
      </c>
      <c r="BL384" s="17" t="s">
        <v>202</v>
      </c>
      <c r="BM384" s="148" t="s">
        <v>626</v>
      </c>
    </row>
    <row r="385" spans="2:65" s="1" customFormat="1" ht="21.75" customHeight="1">
      <c r="B385" s="32"/>
      <c r="C385" s="174" t="s">
        <v>627</v>
      </c>
      <c r="D385" s="174" t="s">
        <v>392</v>
      </c>
      <c r="E385" s="175" t="s">
        <v>628</v>
      </c>
      <c r="F385" s="176" t="s">
        <v>629</v>
      </c>
      <c r="G385" s="177" t="s">
        <v>212</v>
      </c>
      <c r="H385" s="178">
        <v>23.23</v>
      </c>
      <c r="I385" s="179"/>
      <c r="J385" s="180">
        <f t="shared" si="10"/>
        <v>0</v>
      </c>
      <c r="K385" s="176" t="s">
        <v>275</v>
      </c>
      <c r="L385" s="181"/>
      <c r="M385" s="182" t="s">
        <v>1</v>
      </c>
      <c r="N385" s="183" t="s">
        <v>42</v>
      </c>
      <c r="P385" s="146">
        <f t="shared" si="11"/>
        <v>0</v>
      </c>
      <c r="Q385" s="146">
        <v>0.15</v>
      </c>
      <c r="R385" s="146">
        <f t="shared" si="12"/>
        <v>3.4845000000000002</v>
      </c>
      <c r="S385" s="146">
        <v>0</v>
      </c>
      <c r="T385" s="147">
        <f t="shared" si="13"/>
        <v>0</v>
      </c>
      <c r="AR385" s="148" t="s">
        <v>230</v>
      </c>
      <c r="AT385" s="148" t="s">
        <v>392</v>
      </c>
      <c r="AU385" s="148" t="s">
        <v>84</v>
      </c>
      <c r="AY385" s="17" t="s">
        <v>195</v>
      </c>
      <c r="BE385" s="149">
        <f t="shared" si="14"/>
        <v>0</v>
      </c>
      <c r="BF385" s="149">
        <f t="shared" si="15"/>
        <v>0</v>
      </c>
      <c r="BG385" s="149">
        <f t="shared" si="16"/>
        <v>0</v>
      </c>
      <c r="BH385" s="149">
        <f t="shared" si="17"/>
        <v>0</v>
      </c>
      <c r="BI385" s="149">
        <f t="shared" si="18"/>
        <v>0</v>
      </c>
      <c r="BJ385" s="17" t="s">
        <v>84</v>
      </c>
      <c r="BK385" s="149">
        <f t="shared" si="19"/>
        <v>0</v>
      </c>
      <c r="BL385" s="17" t="s">
        <v>202</v>
      </c>
      <c r="BM385" s="148" t="s">
        <v>630</v>
      </c>
    </row>
    <row r="386" spans="2:65" s="1" customFormat="1" ht="21.75" customHeight="1">
      <c r="B386" s="32"/>
      <c r="C386" s="174" t="s">
        <v>463</v>
      </c>
      <c r="D386" s="174" t="s">
        <v>392</v>
      </c>
      <c r="E386" s="175" t="s">
        <v>631</v>
      </c>
      <c r="F386" s="176" t="s">
        <v>632</v>
      </c>
      <c r="G386" s="177" t="s">
        <v>212</v>
      </c>
      <c r="H386" s="178">
        <v>23.23</v>
      </c>
      <c r="I386" s="179"/>
      <c r="J386" s="180">
        <f t="shared" si="10"/>
        <v>0</v>
      </c>
      <c r="K386" s="176" t="s">
        <v>275</v>
      </c>
      <c r="L386" s="181"/>
      <c r="M386" s="182" t="s">
        <v>1</v>
      </c>
      <c r="N386" s="183" t="s">
        <v>42</v>
      </c>
      <c r="P386" s="146">
        <f t="shared" si="11"/>
        <v>0</v>
      </c>
      <c r="Q386" s="146">
        <v>0.28000000000000003</v>
      </c>
      <c r="R386" s="146">
        <f t="shared" si="12"/>
        <v>6.5044000000000004</v>
      </c>
      <c r="S386" s="146">
        <v>0</v>
      </c>
      <c r="T386" s="147">
        <f t="shared" si="13"/>
        <v>0</v>
      </c>
      <c r="AR386" s="148" t="s">
        <v>230</v>
      </c>
      <c r="AT386" s="148" t="s">
        <v>392</v>
      </c>
      <c r="AU386" s="148" t="s">
        <v>84</v>
      </c>
      <c r="AY386" s="17" t="s">
        <v>195</v>
      </c>
      <c r="BE386" s="149">
        <f t="shared" si="14"/>
        <v>0</v>
      </c>
      <c r="BF386" s="149">
        <f t="shared" si="15"/>
        <v>0</v>
      </c>
      <c r="BG386" s="149">
        <f t="shared" si="16"/>
        <v>0</v>
      </c>
      <c r="BH386" s="149">
        <f t="shared" si="17"/>
        <v>0</v>
      </c>
      <c r="BI386" s="149">
        <f t="shared" si="18"/>
        <v>0</v>
      </c>
      <c r="BJ386" s="17" t="s">
        <v>84</v>
      </c>
      <c r="BK386" s="149">
        <f t="shared" si="19"/>
        <v>0</v>
      </c>
      <c r="BL386" s="17" t="s">
        <v>202</v>
      </c>
      <c r="BM386" s="148" t="s">
        <v>633</v>
      </c>
    </row>
    <row r="387" spans="2:65" s="1" customFormat="1" ht="16.5" customHeight="1">
      <c r="B387" s="32"/>
      <c r="C387" s="174" t="s">
        <v>634</v>
      </c>
      <c r="D387" s="174" t="s">
        <v>392</v>
      </c>
      <c r="E387" s="175" t="s">
        <v>635</v>
      </c>
      <c r="F387" s="176" t="s">
        <v>636</v>
      </c>
      <c r="G387" s="177" t="s">
        <v>212</v>
      </c>
      <c r="H387" s="178">
        <v>23.23</v>
      </c>
      <c r="I387" s="179"/>
      <c r="J387" s="180">
        <f t="shared" si="10"/>
        <v>0</v>
      </c>
      <c r="K387" s="176" t="s">
        <v>275</v>
      </c>
      <c r="L387" s="181"/>
      <c r="M387" s="182" t="s">
        <v>1</v>
      </c>
      <c r="N387" s="183" t="s">
        <v>42</v>
      </c>
      <c r="P387" s="146">
        <f t="shared" si="11"/>
        <v>0</v>
      </c>
      <c r="Q387" s="146">
        <v>2.3E-2</v>
      </c>
      <c r="R387" s="146">
        <f t="shared" si="12"/>
        <v>0.53429000000000004</v>
      </c>
      <c r="S387" s="146">
        <v>0</v>
      </c>
      <c r="T387" s="147">
        <f t="shared" si="13"/>
        <v>0</v>
      </c>
      <c r="AR387" s="148" t="s">
        <v>230</v>
      </c>
      <c r="AT387" s="148" t="s">
        <v>392</v>
      </c>
      <c r="AU387" s="148" t="s">
        <v>84</v>
      </c>
      <c r="AY387" s="17" t="s">
        <v>195</v>
      </c>
      <c r="BE387" s="149">
        <f t="shared" si="14"/>
        <v>0</v>
      </c>
      <c r="BF387" s="149">
        <f t="shared" si="15"/>
        <v>0</v>
      </c>
      <c r="BG387" s="149">
        <f t="shared" si="16"/>
        <v>0</v>
      </c>
      <c r="BH387" s="149">
        <f t="shared" si="17"/>
        <v>0</v>
      </c>
      <c r="BI387" s="149">
        <f t="shared" si="18"/>
        <v>0</v>
      </c>
      <c r="BJ387" s="17" t="s">
        <v>84</v>
      </c>
      <c r="BK387" s="149">
        <f t="shared" si="19"/>
        <v>0</v>
      </c>
      <c r="BL387" s="17" t="s">
        <v>202</v>
      </c>
      <c r="BM387" s="148" t="s">
        <v>637</v>
      </c>
    </row>
    <row r="388" spans="2:65" s="1" customFormat="1" ht="16.5" customHeight="1">
      <c r="B388" s="32"/>
      <c r="C388" s="137" t="s">
        <v>469</v>
      </c>
      <c r="D388" s="137" t="s">
        <v>197</v>
      </c>
      <c r="E388" s="138" t="s">
        <v>638</v>
      </c>
      <c r="F388" s="139" t="s">
        <v>639</v>
      </c>
      <c r="G388" s="140" t="s">
        <v>212</v>
      </c>
      <c r="H388" s="141">
        <v>23</v>
      </c>
      <c r="I388" s="142"/>
      <c r="J388" s="143">
        <f t="shared" si="10"/>
        <v>0</v>
      </c>
      <c r="K388" s="139" t="s">
        <v>275</v>
      </c>
      <c r="L388" s="32"/>
      <c r="M388" s="144" t="s">
        <v>1</v>
      </c>
      <c r="N388" s="145" t="s">
        <v>42</v>
      </c>
      <c r="P388" s="146">
        <f t="shared" si="11"/>
        <v>0</v>
      </c>
      <c r="Q388" s="146">
        <v>9.3600000000000003E-3</v>
      </c>
      <c r="R388" s="146">
        <f t="shared" si="12"/>
        <v>0.21528</v>
      </c>
      <c r="S388" s="146">
        <v>0</v>
      </c>
      <c r="T388" s="147">
        <f t="shared" si="13"/>
        <v>0</v>
      </c>
      <c r="AR388" s="148" t="s">
        <v>202</v>
      </c>
      <c r="AT388" s="148" t="s">
        <v>197</v>
      </c>
      <c r="AU388" s="148" t="s">
        <v>84</v>
      </c>
      <c r="AY388" s="17" t="s">
        <v>195</v>
      </c>
      <c r="BE388" s="149">
        <f t="shared" si="14"/>
        <v>0</v>
      </c>
      <c r="BF388" s="149">
        <f t="shared" si="15"/>
        <v>0</v>
      </c>
      <c r="BG388" s="149">
        <f t="shared" si="16"/>
        <v>0</v>
      </c>
      <c r="BH388" s="149">
        <f t="shared" si="17"/>
        <v>0</v>
      </c>
      <c r="BI388" s="149">
        <f t="shared" si="18"/>
        <v>0</v>
      </c>
      <c r="BJ388" s="17" t="s">
        <v>84</v>
      </c>
      <c r="BK388" s="149">
        <f t="shared" si="19"/>
        <v>0</v>
      </c>
      <c r="BL388" s="17" t="s">
        <v>202</v>
      </c>
      <c r="BM388" s="148" t="s">
        <v>640</v>
      </c>
    </row>
    <row r="389" spans="2:65" s="12" customFormat="1" ht="11.25">
      <c r="B389" s="150"/>
      <c r="D389" s="151" t="s">
        <v>204</v>
      </c>
      <c r="E389" s="152" t="s">
        <v>1</v>
      </c>
      <c r="F389" s="153" t="s">
        <v>616</v>
      </c>
      <c r="H389" s="154">
        <v>23</v>
      </c>
      <c r="I389" s="155"/>
      <c r="L389" s="150"/>
      <c r="M389" s="156"/>
      <c r="T389" s="157"/>
      <c r="AT389" s="152" t="s">
        <v>204</v>
      </c>
      <c r="AU389" s="152" t="s">
        <v>84</v>
      </c>
      <c r="AV389" s="12" t="s">
        <v>86</v>
      </c>
      <c r="AW389" s="12" t="s">
        <v>32</v>
      </c>
      <c r="AX389" s="12" t="s">
        <v>77</v>
      </c>
      <c r="AY389" s="152" t="s">
        <v>195</v>
      </c>
    </row>
    <row r="390" spans="2:65" s="13" customFormat="1" ht="11.25">
      <c r="B390" s="158"/>
      <c r="D390" s="151" t="s">
        <v>204</v>
      </c>
      <c r="E390" s="159" t="s">
        <v>1</v>
      </c>
      <c r="F390" s="160" t="s">
        <v>205</v>
      </c>
      <c r="H390" s="161">
        <v>23</v>
      </c>
      <c r="I390" s="162"/>
      <c r="L390" s="158"/>
      <c r="M390" s="163"/>
      <c r="T390" s="164"/>
      <c r="AT390" s="159" t="s">
        <v>204</v>
      </c>
      <c r="AU390" s="159" t="s">
        <v>84</v>
      </c>
      <c r="AV390" s="13" t="s">
        <v>202</v>
      </c>
      <c r="AW390" s="13" t="s">
        <v>32</v>
      </c>
      <c r="AX390" s="13" t="s">
        <v>84</v>
      </c>
      <c r="AY390" s="159" t="s">
        <v>195</v>
      </c>
    </row>
    <row r="391" spans="2:65" s="1" customFormat="1" ht="16.5" customHeight="1">
      <c r="B391" s="32"/>
      <c r="C391" s="174" t="s">
        <v>586</v>
      </c>
      <c r="D391" s="174" t="s">
        <v>392</v>
      </c>
      <c r="E391" s="175" t="s">
        <v>641</v>
      </c>
      <c r="F391" s="176" t="s">
        <v>642</v>
      </c>
      <c r="G391" s="177" t="s">
        <v>212</v>
      </c>
      <c r="H391" s="178">
        <v>23</v>
      </c>
      <c r="I391" s="179"/>
      <c r="J391" s="180">
        <f>ROUND(I391*H391,2)</f>
        <v>0</v>
      </c>
      <c r="K391" s="176" t="s">
        <v>275</v>
      </c>
      <c r="L391" s="181"/>
      <c r="M391" s="182" t="s">
        <v>1</v>
      </c>
      <c r="N391" s="183" t="s">
        <v>42</v>
      </c>
      <c r="P391" s="146">
        <f>O391*H391</f>
        <v>0</v>
      </c>
      <c r="Q391" s="146">
        <v>3.7999999999999999E-2</v>
      </c>
      <c r="R391" s="146">
        <f>Q391*H391</f>
        <v>0.874</v>
      </c>
      <c r="S391" s="146">
        <v>0</v>
      </c>
      <c r="T391" s="147">
        <f>S391*H391</f>
        <v>0</v>
      </c>
      <c r="AR391" s="148" t="s">
        <v>230</v>
      </c>
      <c r="AT391" s="148" t="s">
        <v>392</v>
      </c>
      <c r="AU391" s="148" t="s">
        <v>84</v>
      </c>
      <c r="AY391" s="17" t="s">
        <v>195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7" t="s">
        <v>84</v>
      </c>
      <c r="BK391" s="149">
        <f>ROUND(I391*H391,2)</f>
        <v>0</v>
      </c>
      <c r="BL391" s="17" t="s">
        <v>202</v>
      </c>
      <c r="BM391" s="148" t="s">
        <v>643</v>
      </c>
    </row>
    <row r="392" spans="2:65" s="12" customFormat="1" ht="11.25">
      <c r="B392" s="150"/>
      <c r="D392" s="151" t="s">
        <v>204</v>
      </c>
      <c r="E392" s="152" t="s">
        <v>1</v>
      </c>
      <c r="F392" s="153" t="s">
        <v>616</v>
      </c>
      <c r="H392" s="154">
        <v>23</v>
      </c>
      <c r="I392" s="155"/>
      <c r="L392" s="150"/>
      <c r="M392" s="156"/>
      <c r="T392" s="157"/>
      <c r="AT392" s="152" t="s">
        <v>204</v>
      </c>
      <c r="AU392" s="152" t="s">
        <v>84</v>
      </c>
      <c r="AV392" s="12" t="s">
        <v>86</v>
      </c>
      <c r="AW392" s="12" t="s">
        <v>32</v>
      </c>
      <c r="AX392" s="12" t="s">
        <v>77</v>
      </c>
      <c r="AY392" s="152" t="s">
        <v>195</v>
      </c>
    </row>
    <row r="393" spans="2:65" s="13" customFormat="1" ht="11.25">
      <c r="B393" s="158"/>
      <c r="D393" s="151" t="s">
        <v>204</v>
      </c>
      <c r="E393" s="159" t="s">
        <v>1</v>
      </c>
      <c r="F393" s="160" t="s">
        <v>205</v>
      </c>
      <c r="H393" s="161">
        <v>23</v>
      </c>
      <c r="I393" s="162"/>
      <c r="L393" s="158"/>
      <c r="M393" s="163"/>
      <c r="T393" s="164"/>
      <c r="AT393" s="159" t="s">
        <v>204</v>
      </c>
      <c r="AU393" s="159" t="s">
        <v>84</v>
      </c>
      <c r="AV393" s="13" t="s">
        <v>202</v>
      </c>
      <c r="AW393" s="13" t="s">
        <v>32</v>
      </c>
      <c r="AX393" s="13" t="s">
        <v>84</v>
      </c>
      <c r="AY393" s="159" t="s">
        <v>195</v>
      </c>
    </row>
    <row r="394" spans="2:65" s="11" customFormat="1" ht="25.9" customHeight="1">
      <c r="B394" s="125"/>
      <c r="D394" s="126" t="s">
        <v>76</v>
      </c>
      <c r="E394" s="127" t="s">
        <v>644</v>
      </c>
      <c r="F394" s="127" t="s">
        <v>645</v>
      </c>
      <c r="I394" s="128"/>
      <c r="J394" s="129">
        <f>BK394</f>
        <v>0</v>
      </c>
      <c r="L394" s="125"/>
      <c r="M394" s="130"/>
      <c r="P394" s="131">
        <f>SUM(P395:P446)</f>
        <v>0</v>
      </c>
      <c r="R394" s="131">
        <f>SUM(R395:R446)</f>
        <v>865.16271999999992</v>
      </c>
      <c r="T394" s="132">
        <f>SUM(T395:T446)</f>
        <v>0</v>
      </c>
      <c r="AR394" s="126" t="s">
        <v>84</v>
      </c>
      <c r="AT394" s="133" t="s">
        <v>76</v>
      </c>
      <c r="AU394" s="133" t="s">
        <v>77</v>
      </c>
      <c r="AY394" s="126" t="s">
        <v>195</v>
      </c>
      <c r="BK394" s="134">
        <f>SUM(BK395:BK446)</f>
        <v>0</v>
      </c>
    </row>
    <row r="395" spans="2:65" s="1" customFormat="1" ht="21.75" customHeight="1">
      <c r="B395" s="32"/>
      <c r="C395" s="137" t="s">
        <v>475</v>
      </c>
      <c r="D395" s="137" t="s">
        <v>197</v>
      </c>
      <c r="E395" s="138" t="s">
        <v>646</v>
      </c>
      <c r="F395" s="139" t="s">
        <v>647</v>
      </c>
      <c r="G395" s="140" t="s">
        <v>319</v>
      </c>
      <c r="H395" s="141">
        <v>62</v>
      </c>
      <c r="I395" s="142"/>
      <c r="J395" s="143">
        <f>ROUND(I395*H395,2)</f>
        <v>0</v>
      </c>
      <c r="K395" s="139" t="s">
        <v>275</v>
      </c>
      <c r="L395" s="32"/>
      <c r="M395" s="144" t="s">
        <v>1</v>
      </c>
      <c r="N395" s="145" t="s">
        <v>42</v>
      </c>
      <c r="P395" s="146">
        <f>O395*H395</f>
        <v>0</v>
      </c>
      <c r="Q395" s="146">
        <v>0</v>
      </c>
      <c r="R395" s="146">
        <f>Q395*H395</f>
        <v>0</v>
      </c>
      <c r="S395" s="146">
        <v>0</v>
      </c>
      <c r="T395" s="147">
        <f>S395*H395</f>
        <v>0</v>
      </c>
      <c r="AR395" s="148" t="s">
        <v>202</v>
      </c>
      <c r="AT395" s="148" t="s">
        <v>197</v>
      </c>
      <c r="AU395" s="148" t="s">
        <v>84</v>
      </c>
      <c r="AY395" s="17" t="s">
        <v>195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7" t="s">
        <v>84</v>
      </c>
      <c r="BK395" s="149">
        <f>ROUND(I395*H395,2)</f>
        <v>0</v>
      </c>
      <c r="BL395" s="17" t="s">
        <v>202</v>
      </c>
      <c r="BM395" s="148" t="s">
        <v>648</v>
      </c>
    </row>
    <row r="396" spans="2:65" s="12" customFormat="1" ht="11.25">
      <c r="B396" s="150"/>
      <c r="D396" s="151" t="s">
        <v>204</v>
      </c>
      <c r="E396" s="152" t="s">
        <v>1</v>
      </c>
      <c r="F396" s="153" t="s">
        <v>649</v>
      </c>
      <c r="H396" s="154">
        <v>62</v>
      </c>
      <c r="I396" s="155"/>
      <c r="L396" s="150"/>
      <c r="M396" s="156"/>
      <c r="T396" s="157"/>
      <c r="AT396" s="152" t="s">
        <v>204</v>
      </c>
      <c r="AU396" s="152" t="s">
        <v>84</v>
      </c>
      <c r="AV396" s="12" t="s">
        <v>86</v>
      </c>
      <c r="AW396" s="12" t="s">
        <v>32</v>
      </c>
      <c r="AX396" s="12" t="s">
        <v>77</v>
      </c>
      <c r="AY396" s="152" t="s">
        <v>195</v>
      </c>
    </row>
    <row r="397" spans="2:65" s="13" customFormat="1" ht="11.25">
      <c r="B397" s="158"/>
      <c r="D397" s="151" t="s">
        <v>204</v>
      </c>
      <c r="E397" s="159" t="s">
        <v>1</v>
      </c>
      <c r="F397" s="160" t="s">
        <v>205</v>
      </c>
      <c r="H397" s="161">
        <v>62</v>
      </c>
      <c r="I397" s="162"/>
      <c r="L397" s="158"/>
      <c r="M397" s="163"/>
      <c r="T397" s="164"/>
      <c r="AT397" s="159" t="s">
        <v>204</v>
      </c>
      <c r="AU397" s="159" t="s">
        <v>84</v>
      </c>
      <c r="AV397" s="13" t="s">
        <v>202</v>
      </c>
      <c r="AW397" s="13" t="s">
        <v>32</v>
      </c>
      <c r="AX397" s="13" t="s">
        <v>84</v>
      </c>
      <c r="AY397" s="159" t="s">
        <v>195</v>
      </c>
    </row>
    <row r="398" spans="2:65" s="1" customFormat="1" ht="21.75" customHeight="1">
      <c r="B398" s="32"/>
      <c r="C398" s="137" t="s">
        <v>650</v>
      </c>
      <c r="D398" s="137" t="s">
        <v>197</v>
      </c>
      <c r="E398" s="138" t="s">
        <v>651</v>
      </c>
      <c r="F398" s="139" t="s">
        <v>652</v>
      </c>
      <c r="G398" s="140" t="s">
        <v>319</v>
      </c>
      <c r="H398" s="141">
        <v>510</v>
      </c>
      <c r="I398" s="142"/>
      <c r="J398" s="143">
        <f>ROUND(I398*H398,2)</f>
        <v>0</v>
      </c>
      <c r="K398" s="139" t="s">
        <v>275</v>
      </c>
      <c r="L398" s="32"/>
      <c r="M398" s="144" t="s">
        <v>1</v>
      </c>
      <c r="N398" s="145" t="s">
        <v>42</v>
      </c>
      <c r="P398" s="146">
        <f>O398*H398</f>
        <v>0</v>
      </c>
      <c r="Q398" s="146">
        <v>0.185</v>
      </c>
      <c r="R398" s="146">
        <f>Q398*H398</f>
        <v>94.35</v>
      </c>
      <c r="S398" s="146">
        <v>0</v>
      </c>
      <c r="T398" s="147">
        <f>S398*H398</f>
        <v>0</v>
      </c>
      <c r="AR398" s="148" t="s">
        <v>202</v>
      </c>
      <c r="AT398" s="148" t="s">
        <v>197</v>
      </c>
      <c r="AU398" s="148" t="s">
        <v>84</v>
      </c>
      <c r="AY398" s="17" t="s">
        <v>195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7" t="s">
        <v>84</v>
      </c>
      <c r="BK398" s="149">
        <f>ROUND(I398*H398,2)</f>
        <v>0</v>
      </c>
      <c r="BL398" s="17" t="s">
        <v>202</v>
      </c>
      <c r="BM398" s="148" t="s">
        <v>653</v>
      </c>
    </row>
    <row r="399" spans="2:65" s="12" customFormat="1" ht="11.25">
      <c r="B399" s="150"/>
      <c r="D399" s="151" t="s">
        <v>204</v>
      </c>
      <c r="E399" s="152" t="s">
        <v>1</v>
      </c>
      <c r="F399" s="153" t="s">
        <v>654</v>
      </c>
      <c r="H399" s="154">
        <v>510</v>
      </c>
      <c r="I399" s="155"/>
      <c r="L399" s="150"/>
      <c r="M399" s="156"/>
      <c r="T399" s="157"/>
      <c r="AT399" s="152" t="s">
        <v>204</v>
      </c>
      <c r="AU399" s="152" t="s">
        <v>84</v>
      </c>
      <c r="AV399" s="12" t="s">
        <v>86</v>
      </c>
      <c r="AW399" s="12" t="s">
        <v>32</v>
      </c>
      <c r="AX399" s="12" t="s">
        <v>77</v>
      </c>
      <c r="AY399" s="152" t="s">
        <v>195</v>
      </c>
    </row>
    <row r="400" spans="2:65" s="13" customFormat="1" ht="11.25">
      <c r="B400" s="158"/>
      <c r="D400" s="151" t="s">
        <v>204</v>
      </c>
      <c r="E400" s="159" t="s">
        <v>1</v>
      </c>
      <c r="F400" s="160" t="s">
        <v>205</v>
      </c>
      <c r="H400" s="161">
        <v>510</v>
      </c>
      <c r="I400" s="162"/>
      <c r="L400" s="158"/>
      <c r="M400" s="163"/>
      <c r="T400" s="164"/>
      <c r="AT400" s="159" t="s">
        <v>204</v>
      </c>
      <c r="AU400" s="159" t="s">
        <v>84</v>
      </c>
      <c r="AV400" s="13" t="s">
        <v>202</v>
      </c>
      <c r="AW400" s="13" t="s">
        <v>32</v>
      </c>
      <c r="AX400" s="13" t="s">
        <v>84</v>
      </c>
      <c r="AY400" s="159" t="s">
        <v>195</v>
      </c>
    </row>
    <row r="401" spans="2:65" s="1" customFormat="1" ht="21.75" customHeight="1">
      <c r="B401" s="32"/>
      <c r="C401" s="137" t="s">
        <v>484</v>
      </c>
      <c r="D401" s="137" t="s">
        <v>197</v>
      </c>
      <c r="E401" s="138" t="s">
        <v>655</v>
      </c>
      <c r="F401" s="139" t="s">
        <v>656</v>
      </c>
      <c r="G401" s="140" t="s">
        <v>319</v>
      </c>
      <c r="H401" s="141">
        <v>510</v>
      </c>
      <c r="I401" s="142"/>
      <c r="J401" s="143">
        <f>ROUND(I401*H401,2)</f>
        <v>0</v>
      </c>
      <c r="K401" s="139" t="s">
        <v>275</v>
      </c>
      <c r="L401" s="32"/>
      <c r="M401" s="144" t="s">
        <v>1</v>
      </c>
      <c r="N401" s="145" t="s">
        <v>42</v>
      </c>
      <c r="P401" s="146">
        <f>O401*H401</f>
        <v>0</v>
      </c>
      <c r="Q401" s="146">
        <v>0.13</v>
      </c>
      <c r="R401" s="146">
        <f>Q401*H401</f>
        <v>66.3</v>
      </c>
      <c r="S401" s="146">
        <v>0</v>
      </c>
      <c r="T401" s="147">
        <f>S401*H401</f>
        <v>0</v>
      </c>
      <c r="AR401" s="148" t="s">
        <v>202</v>
      </c>
      <c r="AT401" s="148" t="s">
        <v>197</v>
      </c>
      <c r="AU401" s="148" t="s">
        <v>84</v>
      </c>
      <c r="AY401" s="17" t="s">
        <v>195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7" t="s">
        <v>84</v>
      </c>
      <c r="BK401" s="149">
        <f>ROUND(I401*H401,2)</f>
        <v>0</v>
      </c>
      <c r="BL401" s="17" t="s">
        <v>202</v>
      </c>
      <c r="BM401" s="148" t="s">
        <v>657</v>
      </c>
    </row>
    <row r="402" spans="2:65" s="12" customFormat="1" ht="11.25">
      <c r="B402" s="150"/>
      <c r="D402" s="151" t="s">
        <v>204</v>
      </c>
      <c r="E402" s="152" t="s">
        <v>1</v>
      </c>
      <c r="F402" s="153" t="s">
        <v>654</v>
      </c>
      <c r="H402" s="154">
        <v>510</v>
      </c>
      <c r="I402" s="155"/>
      <c r="L402" s="150"/>
      <c r="M402" s="156"/>
      <c r="T402" s="157"/>
      <c r="AT402" s="152" t="s">
        <v>204</v>
      </c>
      <c r="AU402" s="152" t="s">
        <v>84</v>
      </c>
      <c r="AV402" s="12" t="s">
        <v>86</v>
      </c>
      <c r="AW402" s="12" t="s">
        <v>32</v>
      </c>
      <c r="AX402" s="12" t="s">
        <v>77</v>
      </c>
      <c r="AY402" s="152" t="s">
        <v>195</v>
      </c>
    </row>
    <row r="403" spans="2:65" s="13" customFormat="1" ht="11.25">
      <c r="B403" s="158"/>
      <c r="D403" s="151" t="s">
        <v>204</v>
      </c>
      <c r="E403" s="159" t="s">
        <v>1</v>
      </c>
      <c r="F403" s="160" t="s">
        <v>205</v>
      </c>
      <c r="H403" s="161">
        <v>510</v>
      </c>
      <c r="I403" s="162"/>
      <c r="L403" s="158"/>
      <c r="M403" s="163"/>
      <c r="T403" s="164"/>
      <c r="AT403" s="159" t="s">
        <v>204</v>
      </c>
      <c r="AU403" s="159" t="s">
        <v>84</v>
      </c>
      <c r="AV403" s="13" t="s">
        <v>202</v>
      </c>
      <c r="AW403" s="13" t="s">
        <v>32</v>
      </c>
      <c r="AX403" s="13" t="s">
        <v>84</v>
      </c>
      <c r="AY403" s="159" t="s">
        <v>195</v>
      </c>
    </row>
    <row r="404" spans="2:65" s="1" customFormat="1" ht="21.75" customHeight="1">
      <c r="B404" s="32"/>
      <c r="C404" s="137" t="s">
        <v>658</v>
      </c>
      <c r="D404" s="137" t="s">
        <v>197</v>
      </c>
      <c r="E404" s="138" t="s">
        <v>659</v>
      </c>
      <c r="F404" s="139" t="s">
        <v>660</v>
      </c>
      <c r="G404" s="140" t="s">
        <v>319</v>
      </c>
      <c r="H404" s="141">
        <v>2389</v>
      </c>
      <c r="I404" s="142"/>
      <c r="J404" s="143">
        <f>ROUND(I404*H404,2)</f>
        <v>0</v>
      </c>
      <c r="K404" s="139" t="s">
        <v>275</v>
      </c>
      <c r="L404" s="32"/>
      <c r="M404" s="144" t="s">
        <v>1</v>
      </c>
      <c r="N404" s="145" t="s">
        <v>42</v>
      </c>
      <c r="P404" s="146">
        <f>O404*H404</f>
        <v>0</v>
      </c>
      <c r="Q404" s="146">
        <v>0.188</v>
      </c>
      <c r="R404" s="146">
        <f>Q404*H404</f>
        <v>449.13200000000001</v>
      </c>
      <c r="S404" s="146">
        <v>0</v>
      </c>
      <c r="T404" s="147">
        <f>S404*H404</f>
        <v>0</v>
      </c>
      <c r="AR404" s="148" t="s">
        <v>202</v>
      </c>
      <c r="AT404" s="148" t="s">
        <v>197</v>
      </c>
      <c r="AU404" s="148" t="s">
        <v>84</v>
      </c>
      <c r="AY404" s="17" t="s">
        <v>195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7" t="s">
        <v>84</v>
      </c>
      <c r="BK404" s="149">
        <f>ROUND(I404*H404,2)</f>
        <v>0</v>
      </c>
      <c r="BL404" s="17" t="s">
        <v>202</v>
      </c>
      <c r="BM404" s="148" t="s">
        <v>661</v>
      </c>
    </row>
    <row r="405" spans="2:65" s="12" customFormat="1" ht="11.25">
      <c r="B405" s="150"/>
      <c r="D405" s="151" t="s">
        <v>204</v>
      </c>
      <c r="E405" s="152" t="s">
        <v>1</v>
      </c>
      <c r="F405" s="153" t="s">
        <v>662</v>
      </c>
      <c r="H405" s="154">
        <v>2389</v>
      </c>
      <c r="I405" s="155"/>
      <c r="L405" s="150"/>
      <c r="M405" s="156"/>
      <c r="T405" s="157"/>
      <c r="AT405" s="152" t="s">
        <v>204</v>
      </c>
      <c r="AU405" s="152" t="s">
        <v>84</v>
      </c>
      <c r="AV405" s="12" t="s">
        <v>86</v>
      </c>
      <c r="AW405" s="12" t="s">
        <v>32</v>
      </c>
      <c r="AX405" s="12" t="s">
        <v>77</v>
      </c>
      <c r="AY405" s="152" t="s">
        <v>195</v>
      </c>
    </row>
    <row r="406" spans="2:65" s="13" customFormat="1" ht="11.25">
      <c r="B406" s="158"/>
      <c r="D406" s="151" t="s">
        <v>204</v>
      </c>
      <c r="E406" s="159" t="s">
        <v>1</v>
      </c>
      <c r="F406" s="160" t="s">
        <v>205</v>
      </c>
      <c r="H406" s="161">
        <v>2389</v>
      </c>
      <c r="I406" s="162"/>
      <c r="L406" s="158"/>
      <c r="M406" s="163"/>
      <c r="T406" s="164"/>
      <c r="AT406" s="159" t="s">
        <v>204</v>
      </c>
      <c r="AU406" s="159" t="s">
        <v>84</v>
      </c>
      <c r="AV406" s="13" t="s">
        <v>202</v>
      </c>
      <c r="AW406" s="13" t="s">
        <v>32</v>
      </c>
      <c r="AX406" s="13" t="s">
        <v>84</v>
      </c>
      <c r="AY406" s="159" t="s">
        <v>195</v>
      </c>
    </row>
    <row r="407" spans="2:65" s="1" customFormat="1" ht="16.5" customHeight="1">
      <c r="B407" s="32"/>
      <c r="C407" s="174" t="s">
        <v>487</v>
      </c>
      <c r="D407" s="174" t="s">
        <v>392</v>
      </c>
      <c r="E407" s="175" t="s">
        <v>663</v>
      </c>
      <c r="F407" s="176" t="s">
        <v>664</v>
      </c>
      <c r="G407" s="177" t="s">
        <v>212</v>
      </c>
      <c r="H407" s="178">
        <v>898.9</v>
      </c>
      <c r="I407" s="179"/>
      <c r="J407" s="180">
        <f>ROUND(I407*H407,2)</f>
        <v>0</v>
      </c>
      <c r="K407" s="176" t="s">
        <v>275</v>
      </c>
      <c r="L407" s="181"/>
      <c r="M407" s="182" t="s">
        <v>1</v>
      </c>
      <c r="N407" s="183" t="s">
        <v>42</v>
      </c>
      <c r="P407" s="146">
        <f>O407*H407</f>
        <v>0</v>
      </c>
      <c r="Q407" s="146">
        <v>0.08</v>
      </c>
      <c r="R407" s="146">
        <f>Q407*H407</f>
        <v>71.912000000000006</v>
      </c>
      <c r="S407" s="146">
        <v>0</v>
      </c>
      <c r="T407" s="147">
        <f>S407*H407</f>
        <v>0</v>
      </c>
      <c r="AR407" s="148" t="s">
        <v>230</v>
      </c>
      <c r="AT407" s="148" t="s">
        <v>392</v>
      </c>
      <c r="AU407" s="148" t="s">
        <v>84</v>
      </c>
      <c r="AY407" s="17" t="s">
        <v>195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84</v>
      </c>
      <c r="BK407" s="149">
        <f>ROUND(I407*H407,2)</f>
        <v>0</v>
      </c>
      <c r="BL407" s="17" t="s">
        <v>202</v>
      </c>
      <c r="BM407" s="148" t="s">
        <v>665</v>
      </c>
    </row>
    <row r="408" spans="2:65" s="1" customFormat="1" ht="16.5" customHeight="1">
      <c r="B408" s="32"/>
      <c r="C408" s="174" t="s">
        <v>606</v>
      </c>
      <c r="D408" s="174" t="s">
        <v>392</v>
      </c>
      <c r="E408" s="175" t="s">
        <v>666</v>
      </c>
      <c r="F408" s="176" t="s">
        <v>667</v>
      </c>
      <c r="G408" s="177" t="s">
        <v>212</v>
      </c>
      <c r="H408" s="178">
        <v>424.2</v>
      </c>
      <c r="I408" s="179"/>
      <c r="J408" s="180">
        <f>ROUND(I408*H408,2)</f>
        <v>0</v>
      </c>
      <c r="K408" s="176" t="s">
        <v>275</v>
      </c>
      <c r="L408" s="181"/>
      <c r="M408" s="182" t="s">
        <v>1</v>
      </c>
      <c r="N408" s="183" t="s">
        <v>42</v>
      </c>
      <c r="P408" s="146">
        <f>O408*H408</f>
        <v>0</v>
      </c>
      <c r="Q408" s="146">
        <v>5.1999999999999998E-2</v>
      </c>
      <c r="R408" s="146">
        <f>Q408*H408</f>
        <v>22.058399999999999</v>
      </c>
      <c r="S408" s="146">
        <v>0</v>
      </c>
      <c r="T408" s="147">
        <f>S408*H408</f>
        <v>0</v>
      </c>
      <c r="AR408" s="148" t="s">
        <v>230</v>
      </c>
      <c r="AT408" s="148" t="s">
        <v>392</v>
      </c>
      <c r="AU408" s="148" t="s">
        <v>84</v>
      </c>
      <c r="AY408" s="17" t="s">
        <v>195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7" t="s">
        <v>84</v>
      </c>
      <c r="BK408" s="149">
        <f>ROUND(I408*H408,2)</f>
        <v>0</v>
      </c>
      <c r="BL408" s="17" t="s">
        <v>202</v>
      </c>
      <c r="BM408" s="148" t="s">
        <v>668</v>
      </c>
    </row>
    <row r="409" spans="2:65" s="1" customFormat="1" ht="16.5" customHeight="1">
      <c r="B409" s="32"/>
      <c r="C409" s="174" t="s">
        <v>157</v>
      </c>
      <c r="D409" s="174" t="s">
        <v>392</v>
      </c>
      <c r="E409" s="175" t="s">
        <v>669</v>
      </c>
      <c r="F409" s="176" t="s">
        <v>670</v>
      </c>
      <c r="G409" s="177" t="s">
        <v>212</v>
      </c>
      <c r="H409" s="178">
        <v>984.75</v>
      </c>
      <c r="I409" s="179"/>
      <c r="J409" s="180">
        <f>ROUND(I409*H409,2)</f>
        <v>0</v>
      </c>
      <c r="K409" s="176" t="s">
        <v>275</v>
      </c>
      <c r="L409" s="181"/>
      <c r="M409" s="182" t="s">
        <v>1</v>
      </c>
      <c r="N409" s="183" t="s">
        <v>42</v>
      </c>
      <c r="P409" s="146">
        <f>O409*H409</f>
        <v>0</v>
      </c>
      <c r="Q409" s="146">
        <v>4.5999999999999999E-2</v>
      </c>
      <c r="R409" s="146">
        <f>Q409*H409</f>
        <v>45.298499999999997</v>
      </c>
      <c r="S409" s="146">
        <v>0</v>
      </c>
      <c r="T409" s="147">
        <f>S409*H409</f>
        <v>0</v>
      </c>
      <c r="AR409" s="148" t="s">
        <v>230</v>
      </c>
      <c r="AT409" s="148" t="s">
        <v>392</v>
      </c>
      <c r="AU409" s="148" t="s">
        <v>84</v>
      </c>
      <c r="AY409" s="17" t="s">
        <v>195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7" t="s">
        <v>84</v>
      </c>
      <c r="BK409" s="149">
        <f>ROUND(I409*H409,2)</f>
        <v>0</v>
      </c>
      <c r="BL409" s="17" t="s">
        <v>202</v>
      </c>
      <c r="BM409" s="148" t="s">
        <v>671</v>
      </c>
    </row>
    <row r="410" spans="2:65" s="1" customFormat="1" ht="16.5" customHeight="1">
      <c r="B410" s="32"/>
      <c r="C410" s="174" t="s">
        <v>644</v>
      </c>
      <c r="D410" s="174" t="s">
        <v>392</v>
      </c>
      <c r="E410" s="175" t="s">
        <v>672</v>
      </c>
      <c r="F410" s="176" t="s">
        <v>673</v>
      </c>
      <c r="G410" s="177" t="s">
        <v>212</v>
      </c>
      <c r="H410" s="178">
        <v>105.04</v>
      </c>
      <c r="I410" s="179"/>
      <c r="J410" s="180">
        <f>ROUND(I410*H410,2)</f>
        <v>0</v>
      </c>
      <c r="K410" s="176" t="s">
        <v>275</v>
      </c>
      <c r="L410" s="181"/>
      <c r="M410" s="182" t="s">
        <v>1</v>
      </c>
      <c r="N410" s="183" t="s">
        <v>42</v>
      </c>
      <c r="P410" s="146">
        <f>O410*H410</f>
        <v>0</v>
      </c>
      <c r="Q410" s="146">
        <v>6.7000000000000004E-2</v>
      </c>
      <c r="R410" s="146">
        <f>Q410*H410</f>
        <v>7.0376800000000008</v>
      </c>
      <c r="S410" s="146">
        <v>0</v>
      </c>
      <c r="T410" s="147">
        <f>S410*H410</f>
        <v>0</v>
      </c>
      <c r="AR410" s="148" t="s">
        <v>230</v>
      </c>
      <c r="AT410" s="148" t="s">
        <v>392</v>
      </c>
      <c r="AU410" s="148" t="s">
        <v>84</v>
      </c>
      <c r="AY410" s="17" t="s">
        <v>195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7" t="s">
        <v>84</v>
      </c>
      <c r="BK410" s="149">
        <f>ROUND(I410*H410,2)</f>
        <v>0</v>
      </c>
      <c r="BL410" s="17" t="s">
        <v>202</v>
      </c>
      <c r="BM410" s="148" t="s">
        <v>674</v>
      </c>
    </row>
    <row r="411" spans="2:65" s="1" customFormat="1" ht="21.75" customHeight="1">
      <c r="B411" s="32"/>
      <c r="C411" s="137" t="s">
        <v>493</v>
      </c>
      <c r="D411" s="137" t="s">
        <v>197</v>
      </c>
      <c r="E411" s="138" t="s">
        <v>675</v>
      </c>
      <c r="F411" s="139" t="s">
        <v>676</v>
      </c>
      <c r="G411" s="140" t="s">
        <v>332</v>
      </c>
      <c r="H411" s="141">
        <v>42</v>
      </c>
      <c r="I411" s="142"/>
      <c r="J411" s="143">
        <f>ROUND(I411*H411,2)</f>
        <v>0</v>
      </c>
      <c r="K411" s="139" t="s">
        <v>275</v>
      </c>
      <c r="L411" s="32"/>
      <c r="M411" s="144" t="s">
        <v>1</v>
      </c>
      <c r="N411" s="145" t="s">
        <v>42</v>
      </c>
      <c r="P411" s="146">
        <f>O411*H411</f>
        <v>0</v>
      </c>
      <c r="Q411" s="146">
        <v>2.5249999999999999</v>
      </c>
      <c r="R411" s="146">
        <f>Q411*H411</f>
        <v>106.05</v>
      </c>
      <c r="S411" s="146">
        <v>0</v>
      </c>
      <c r="T411" s="147">
        <f>S411*H411</f>
        <v>0</v>
      </c>
      <c r="AR411" s="148" t="s">
        <v>202</v>
      </c>
      <c r="AT411" s="148" t="s">
        <v>197</v>
      </c>
      <c r="AU411" s="148" t="s">
        <v>84</v>
      </c>
      <c r="AY411" s="17" t="s">
        <v>195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7" t="s">
        <v>84</v>
      </c>
      <c r="BK411" s="149">
        <f>ROUND(I411*H411,2)</f>
        <v>0</v>
      </c>
      <c r="BL411" s="17" t="s">
        <v>202</v>
      </c>
      <c r="BM411" s="148" t="s">
        <v>677</v>
      </c>
    </row>
    <row r="412" spans="2:65" s="12" customFormat="1" ht="11.25">
      <c r="B412" s="150"/>
      <c r="D412" s="151" t="s">
        <v>204</v>
      </c>
      <c r="E412" s="152" t="s">
        <v>1</v>
      </c>
      <c r="F412" s="153" t="s">
        <v>678</v>
      </c>
      <c r="H412" s="154">
        <v>42</v>
      </c>
      <c r="I412" s="155"/>
      <c r="L412" s="150"/>
      <c r="M412" s="156"/>
      <c r="T412" s="157"/>
      <c r="AT412" s="152" t="s">
        <v>204</v>
      </c>
      <c r="AU412" s="152" t="s">
        <v>84</v>
      </c>
      <c r="AV412" s="12" t="s">
        <v>86</v>
      </c>
      <c r="AW412" s="12" t="s">
        <v>32</v>
      </c>
      <c r="AX412" s="12" t="s">
        <v>77</v>
      </c>
      <c r="AY412" s="152" t="s">
        <v>195</v>
      </c>
    </row>
    <row r="413" spans="2:65" s="13" customFormat="1" ht="11.25">
      <c r="B413" s="158"/>
      <c r="D413" s="151" t="s">
        <v>204</v>
      </c>
      <c r="E413" s="159" t="s">
        <v>1</v>
      </c>
      <c r="F413" s="160" t="s">
        <v>205</v>
      </c>
      <c r="H413" s="161">
        <v>42</v>
      </c>
      <c r="I413" s="162"/>
      <c r="L413" s="158"/>
      <c r="M413" s="163"/>
      <c r="T413" s="164"/>
      <c r="AT413" s="159" t="s">
        <v>204</v>
      </c>
      <c r="AU413" s="159" t="s">
        <v>84</v>
      </c>
      <c r="AV413" s="13" t="s">
        <v>202</v>
      </c>
      <c r="AW413" s="13" t="s">
        <v>32</v>
      </c>
      <c r="AX413" s="13" t="s">
        <v>84</v>
      </c>
      <c r="AY413" s="159" t="s">
        <v>195</v>
      </c>
    </row>
    <row r="414" spans="2:65" s="1" customFormat="1" ht="16.5" customHeight="1">
      <c r="B414" s="32"/>
      <c r="C414" s="137" t="s">
        <v>679</v>
      </c>
      <c r="D414" s="137" t="s">
        <v>197</v>
      </c>
      <c r="E414" s="138" t="s">
        <v>680</v>
      </c>
      <c r="F414" s="139" t="s">
        <v>681</v>
      </c>
      <c r="G414" s="140" t="s">
        <v>319</v>
      </c>
      <c r="H414" s="141">
        <v>62</v>
      </c>
      <c r="I414" s="142"/>
      <c r="J414" s="143">
        <f>ROUND(I414*H414,2)</f>
        <v>0</v>
      </c>
      <c r="K414" s="139" t="s">
        <v>275</v>
      </c>
      <c r="L414" s="32"/>
      <c r="M414" s="144" t="s">
        <v>1</v>
      </c>
      <c r="N414" s="145" t="s">
        <v>42</v>
      </c>
      <c r="P414" s="146">
        <f>O414*H414</f>
        <v>0</v>
      </c>
      <c r="Q414" s="146">
        <v>2.0000000000000002E-5</v>
      </c>
      <c r="R414" s="146">
        <f>Q414*H414</f>
        <v>1.24E-3</v>
      </c>
      <c r="S414" s="146">
        <v>0</v>
      </c>
      <c r="T414" s="147">
        <f>S414*H414</f>
        <v>0</v>
      </c>
      <c r="AR414" s="148" t="s">
        <v>202</v>
      </c>
      <c r="AT414" s="148" t="s">
        <v>197</v>
      </c>
      <c r="AU414" s="148" t="s">
        <v>84</v>
      </c>
      <c r="AY414" s="17" t="s">
        <v>195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7" t="s">
        <v>84</v>
      </c>
      <c r="BK414" s="149">
        <f>ROUND(I414*H414,2)</f>
        <v>0</v>
      </c>
      <c r="BL414" s="17" t="s">
        <v>202</v>
      </c>
      <c r="BM414" s="148" t="s">
        <v>682</v>
      </c>
    </row>
    <row r="415" spans="2:65" s="12" customFormat="1" ht="11.25">
      <c r="B415" s="150"/>
      <c r="D415" s="151" t="s">
        <v>204</v>
      </c>
      <c r="E415" s="152" t="s">
        <v>1</v>
      </c>
      <c r="F415" s="153" t="s">
        <v>649</v>
      </c>
      <c r="H415" s="154">
        <v>62</v>
      </c>
      <c r="I415" s="155"/>
      <c r="L415" s="150"/>
      <c r="M415" s="156"/>
      <c r="T415" s="157"/>
      <c r="AT415" s="152" t="s">
        <v>204</v>
      </c>
      <c r="AU415" s="152" t="s">
        <v>84</v>
      </c>
      <c r="AV415" s="12" t="s">
        <v>86</v>
      </c>
      <c r="AW415" s="12" t="s">
        <v>32</v>
      </c>
      <c r="AX415" s="12" t="s">
        <v>77</v>
      </c>
      <c r="AY415" s="152" t="s">
        <v>195</v>
      </c>
    </row>
    <row r="416" spans="2:65" s="13" customFormat="1" ht="11.25">
      <c r="B416" s="158"/>
      <c r="D416" s="151" t="s">
        <v>204</v>
      </c>
      <c r="E416" s="159" t="s">
        <v>1</v>
      </c>
      <c r="F416" s="160" t="s">
        <v>205</v>
      </c>
      <c r="H416" s="161">
        <v>62</v>
      </c>
      <c r="I416" s="162"/>
      <c r="L416" s="158"/>
      <c r="M416" s="163"/>
      <c r="T416" s="164"/>
      <c r="AT416" s="159" t="s">
        <v>204</v>
      </c>
      <c r="AU416" s="159" t="s">
        <v>84</v>
      </c>
      <c r="AV416" s="13" t="s">
        <v>202</v>
      </c>
      <c r="AW416" s="13" t="s">
        <v>32</v>
      </c>
      <c r="AX416" s="13" t="s">
        <v>84</v>
      </c>
      <c r="AY416" s="159" t="s">
        <v>195</v>
      </c>
    </row>
    <row r="417" spans="2:65" s="1" customFormat="1" ht="16.5" customHeight="1">
      <c r="B417" s="32"/>
      <c r="C417" s="137" t="s">
        <v>497</v>
      </c>
      <c r="D417" s="137" t="s">
        <v>197</v>
      </c>
      <c r="E417" s="138" t="s">
        <v>683</v>
      </c>
      <c r="F417" s="139" t="s">
        <v>684</v>
      </c>
      <c r="G417" s="140" t="s">
        <v>212</v>
      </c>
      <c r="H417" s="141">
        <v>7</v>
      </c>
      <c r="I417" s="142"/>
      <c r="J417" s="143">
        <f>ROUND(I417*H417,2)</f>
        <v>0</v>
      </c>
      <c r="K417" s="139" t="s">
        <v>275</v>
      </c>
      <c r="L417" s="32"/>
      <c r="M417" s="144" t="s">
        <v>1</v>
      </c>
      <c r="N417" s="145" t="s">
        <v>42</v>
      </c>
      <c r="P417" s="146">
        <f>O417*H417</f>
        <v>0</v>
      </c>
      <c r="Q417" s="146">
        <v>0.2266</v>
      </c>
      <c r="R417" s="146">
        <f>Q417*H417</f>
        <v>1.5862000000000001</v>
      </c>
      <c r="S417" s="146">
        <v>0</v>
      </c>
      <c r="T417" s="147">
        <f>S417*H417</f>
        <v>0</v>
      </c>
      <c r="AR417" s="148" t="s">
        <v>202</v>
      </c>
      <c r="AT417" s="148" t="s">
        <v>197</v>
      </c>
      <c r="AU417" s="148" t="s">
        <v>84</v>
      </c>
      <c r="AY417" s="17" t="s">
        <v>195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7" t="s">
        <v>84</v>
      </c>
      <c r="BK417" s="149">
        <f>ROUND(I417*H417,2)</f>
        <v>0</v>
      </c>
      <c r="BL417" s="17" t="s">
        <v>202</v>
      </c>
      <c r="BM417" s="148" t="s">
        <v>685</v>
      </c>
    </row>
    <row r="418" spans="2:65" s="12" customFormat="1" ht="11.25">
      <c r="B418" s="150"/>
      <c r="D418" s="151" t="s">
        <v>204</v>
      </c>
      <c r="E418" s="152" t="s">
        <v>1</v>
      </c>
      <c r="F418" s="153" t="s">
        <v>686</v>
      </c>
      <c r="H418" s="154">
        <v>7</v>
      </c>
      <c r="I418" s="155"/>
      <c r="L418" s="150"/>
      <c r="M418" s="156"/>
      <c r="T418" s="157"/>
      <c r="AT418" s="152" t="s">
        <v>204</v>
      </c>
      <c r="AU418" s="152" t="s">
        <v>84</v>
      </c>
      <c r="AV418" s="12" t="s">
        <v>86</v>
      </c>
      <c r="AW418" s="12" t="s">
        <v>32</v>
      </c>
      <c r="AX418" s="12" t="s">
        <v>77</v>
      </c>
      <c r="AY418" s="152" t="s">
        <v>195</v>
      </c>
    </row>
    <row r="419" spans="2:65" s="13" customFormat="1" ht="11.25">
      <c r="B419" s="158"/>
      <c r="D419" s="151" t="s">
        <v>204</v>
      </c>
      <c r="E419" s="159" t="s">
        <v>1</v>
      </c>
      <c r="F419" s="160" t="s">
        <v>205</v>
      </c>
      <c r="H419" s="161">
        <v>7</v>
      </c>
      <c r="I419" s="162"/>
      <c r="L419" s="158"/>
      <c r="M419" s="163"/>
      <c r="T419" s="164"/>
      <c r="AT419" s="159" t="s">
        <v>204</v>
      </c>
      <c r="AU419" s="159" t="s">
        <v>84</v>
      </c>
      <c r="AV419" s="13" t="s">
        <v>202</v>
      </c>
      <c r="AW419" s="13" t="s">
        <v>32</v>
      </c>
      <c r="AX419" s="13" t="s">
        <v>84</v>
      </c>
      <c r="AY419" s="159" t="s">
        <v>195</v>
      </c>
    </row>
    <row r="420" spans="2:65" s="1" customFormat="1" ht="21.75" customHeight="1">
      <c r="B420" s="32"/>
      <c r="C420" s="137" t="s">
        <v>687</v>
      </c>
      <c r="D420" s="137" t="s">
        <v>197</v>
      </c>
      <c r="E420" s="138" t="s">
        <v>688</v>
      </c>
      <c r="F420" s="139" t="s">
        <v>689</v>
      </c>
      <c r="G420" s="140" t="s">
        <v>212</v>
      </c>
      <c r="H420" s="141">
        <v>10</v>
      </c>
      <c r="I420" s="142"/>
      <c r="J420" s="143">
        <f>ROUND(I420*H420,2)</f>
        <v>0</v>
      </c>
      <c r="K420" s="139" t="s">
        <v>275</v>
      </c>
      <c r="L420" s="32"/>
      <c r="M420" s="144" t="s">
        <v>1</v>
      </c>
      <c r="N420" s="145" t="s">
        <v>42</v>
      </c>
      <c r="P420" s="146">
        <f>O420*H420</f>
        <v>0</v>
      </c>
      <c r="Q420" s="146">
        <v>0.1133</v>
      </c>
      <c r="R420" s="146">
        <f>Q420*H420</f>
        <v>1.133</v>
      </c>
      <c r="S420" s="146">
        <v>0</v>
      </c>
      <c r="T420" s="147">
        <f>S420*H420</f>
        <v>0</v>
      </c>
      <c r="AR420" s="148" t="s">
        <v>202</v>
      </c>
      <c r="AT420" s="148" t="s">
        <v>197</v>
      </c>
      <c r="AU420" s="148" t="s">
        <v>84</v>
      </c>
      <c r="AY420" s="17" t="s">
        <v>195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7" t="s">
        <v>84</v>
      </c>
      <c r="BK420" s="149">
        <f>ROUND(I420*H420,2)</f>
        <v>0</v>
      </c>
      <c r="BL420" s="17" t="s">
        <v>202</v>
      </c>
      <c r="BM420" s="148" t="s">
        <v>690</v>
      </c>
    </row>
    <row r="421" spans="2:65" s="12" customFormat="1" ht="11.25">
      <c r="B421" s="150"/>
      <c r="D421" s="151" t="s">
        <v>204</v>
      </c>
      <c r="E421" s="152" t="s">
        <v>1</v>
      </c>
      <c r="F421" s="153" t="s">
        <v>552</v>
      </c>
      <c r="H421" s="154">
        <v>10</v>
      </c>
      <c r="I421" s="155"/>
      <c r="L421" s="150"/>
      <c r="M421" s="156"/>
      <c r="T421" s="157"/>
      <c r="AT421" s="152" t="s">
        <v>204</v>
      </c>
      <c r="AU421" s="152" t="s">
        <v>84</v>
      </c>
      <c r="AV421" s="12" t="s">
        <v>86</v>
      </c>
      <c r="AW421" s="12" t="s">
        <v>32</v>
      </c>
      <c r="AX421" s="12" t="s">
        <v>77</v>
      </c>
      <c r="AY421" s="152" t="s">
        <v>195</v>
      </c>
    </row>
    <row r="422" spans="2:65" s="13" customFormat="1" ht="11.25">
      <c r="B422" s="158"/>
      <c r="D422" s="151" t="s">
        <v>204</v>
      </c>
      <c r="E422" s="159" t="s">
        <v>1</v>
      </c>
      <c r="F422" s="160" t="s">
        <v>205</v>
      </c>
      <c r="H422" s="161">
        <v>10</v>
      </c>
      <c r="I422" s="162"/>
      <c r="L422" s="158"/>
      <c r="M422" s="163"/>
      <c r="T422" s="164"/>
      <c r="AT422" s="159" t="s">
        <v>204</v>
      </c>
      <c r="AU422" s="159" t="s">
        <v>84</v>
      </c>
      <c r="AV422" s="13" t="s">
        <v>202</v>
      </c>
      <c r="AW422" s="13" t="s">
        <v>32</v>
      </c>
      <c r="AX422" s="13" t="s">
        <v>84</v>
      </c>
      <c r="AY422" s="159" t="s">
        <v>195</v>
      </c>
    </row>
    <row r="423" spans="2:65" s="1" customFormat="1" ht="16.5" customHeight="1">
      <c r="B423" s="32"/>
      <c r="C423" s="174" t="s">
        <v>500</v>
      </c>
      <c r="D423" s="174" t="s">
        <v>392</v>
      </c>
      <c r="E423" s="175" t="s">
        <v>691</v>
      </c>
      <c r="F423" s="176" t="s">
        <v>692</v>
      </c>
      <c r="G423" s="177" t="s">
        <v>212</v>
      </c>
      <c r="H423" s="178">
        <v>24</v>
      </c>
      <c r="I423" s="179"/>
      <c r="J423" s="180">
        <f>ROUND(I423*H423,2)</f>
        <v>0</v>
      </c>
      <c r="K423" s="176" t="s">
        <v>275</v>
      </c>
      <c r="L423" s="181"/>
      <c r="M423" s="182" t="s">
        <v>1</v>
      </c>
      <c r="N423" s="183" t="s">
        <v>42</v>
      </c>
      <c r="P423" s="146">
        <f>O423*H423</f>
        <v>0</v>
      </c>
      <c r="Q423" s="146">
        <v>6.1000000000000004E-3</v>
      </c>
      <c r="R423" s="146">
        <f>Q423*H423</f>
        <v>0.1464</v>
      </c>
      <c r="S423" s="146">
        <v>0</v>
      </c>
      <c r="T423" s="147">
        <f>S423*H423</f>
        <v>0</v>
      </c>
      <c r="AR423" s="148" t="s">
        <v>230</v>
      </c>
      <c r="AT423" s="148" t="s">
        <v>392</v>
      </c>
      <c r="AU423" s="148" t="s">
        <v>84</v>
      </c>
      <c r="AY423" s="17" t="s">
        <v>195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84</v>
      </c>
      <c r="BK423" s="149">
        <f>ROUND(I423*H423,2)</f>
        <v>0</v>
      </c>
      <c r="BL423" s="17" t="s">
        <v>202</v>
      </c>
      <c r="BM423" s="148" t="s">
        <v>693</v>
      </c>
    </row>
    <row r="424" spans="2:65" s="12" customFormat="1" ht="11.25">
      <c r="B424" s="150"/>
      <c r="D424" s="151" t="s">
        <v>204</v>
      </c>
      <c r="E424" s="152" t="s">
        <v>1</v>
      </c>
      <c r="F424" s="153" t="s">
        <v>694</v>
      </c>
      <c r="H424" s="154">
        <v>24</v>
      </c>
      <c r="I424" s="155"/>
      <c r="L424" s="150"/>
      <c r="M424" s="156"/>
      <c r="T424" s="157"/>
      <c r="AT424" s="152" t="s">
        <v>204</v>
      </c>
      <c r="AU424" s="152" t="s">
        <v>84</v>
      </c>
      <c r="AV424" s="12" t="s">
        <v>86</v>
      </c>
      <c r="AW424" s="12" t="s">
        <v>32</v>
      </c>
      <c r="AX424" s="12" t="s">
        <v>77</v>
      </c>
      <c r="AY424" s="152" t="s">
        <v>195</v>
      </c>
    </row>
    <row r="425" spans="2:65" s="13" customFormat="1" ht="11.25">
      <c r="B425" s="158"/>
      <c r="D425" s="151" t="s">
        <v>204</v>
      </c>
      <c r="E425" s="159" t="s">
        <v>1</v>
      </c>
      <c r="F425" s="160" t="s">
        <v>205</v>
      </c>
      <c r="H425" s="161">
        <v>24</v>
      </c>
      <c r="I425" s="162"/>
      <c r="L425" s="158"/>
      <c r="M425" s="163"/>
      <c r="T425" s="164"/>
      <c r="AT425" s="159" t="s">
        <v>204</v>
      </c>
      <c r="AU425" s="159" t="s">
        <v>84</v>
      </c>
      <c r="AV425" s="13" t="s">
        <v>202</v>
      </c>
      <c r="AW425" s="13" t="s">
        <v>32</v>
      </c>
      <c r="AX425" s="13" t="s">
        <v>84</v>
      </c>
      <c r="AY425" s="159" t="s">
        <v>195</v>
      </c>
    </row>
    <row r="426" spans="2:65" s="1" customFormat="1" ht="16.5" customHeight="1">
      <c r="B426" s="32"/>
      <c r="C426" s="174" t="s">
        <v>695</v>
      </c>
      <c r="D426" s="174" t="s">
        <v>392</v>
      </c>
      <c r="E426" s="175" t="s">
        <v>696</v>
      </c>
      <c r="F426" s="176" t="s">
        <v>697</v>
      </c>
      <c r="G426" s="177" t="s">
        <v>212</v>
      </c>
      <c r="H426" s="178">
        <v>7</v>
      </c>
      <c r="I426" s="179"/>
      <c r="J426" s="180">
        <f>ROUND(I426*H426,2)</f>
        <v>0</v>
      </c>
      <c r="K426" s="176" t="s">
        <v>275</v>
      </c>
      <c r="L426" s="181"/>
      <c r="M426" s="182" t="s">
        <v>1</v>
      </c>
      <c r="N426" s="183" t="s">
        <v>42</v>
      </c>
      <c r="P426" s="146">
        <f>O426*H426</f>
        <v>0</v>
      </c>
      <c r="Q426" s="146">
        <v>1.2999999999999999E-2</v>
      </c>
      <c r="R426" s="146">
        <f>Q426*H426</f>
        <v>9.0999999999999998E-2</v>
      </c>
      <c r="S426" s="146">
        <v>0</v>
      </c>
      <c r="T426" s="147">
        <f>S426*H426</f>
        <v>0</v>
      </c>
      <c r="AR426" s="148" t="s">
        <v>230</v>
      </c>
      <c r="AT426" s="148" t="s">
        <v>392</v>
      </c>
      <c r="AU426" s="148" t="s">
        <v>84</v>
      </c>
      <c r="AY426" s="17" t="s">
        <v>195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7" t="s">
        <v>84</v>
      </c>
      <c r="BK426" s="149">
        <f>ROUND(I426*H426,2)</f>
        <v>0</v>
      </c>
      <c r="BL426" s="17" t="s">
        <v>202</v>
      </c>
      <c r="BM426" s="148" t="s">
        <v>698</v>
      </c>
    </row>
    <row r="427" spans="2:65" s="12" customFormat="1" ht="11.25">
      <c r="B427" s="150"/>
      <c r="D427" s="151" t="s">
        <v>204</v>
      </c>
      <c r="E427" s="152" t="s">
        <v>1</v>
      </c>
      <c r="F427" s="153" t="s">
        <v>699</v>
      </c>
      <c r="H427" s="154">
        <v>7</v>
      </c>
      <c r="I427" s="155"/>
      <c r="L427" s="150"/>
      <c r="M427" s="156"/>
      <c r="T427" s="157"/>
      <c r="AT427" s="152" t="s">
        <v>204</v>
      </c>
      <c r="AU427" s="152" t="s">
        <v>84</v>
      </c>
      <c r="AV427" s="12" t="s">
        <v>86</v>
      </c>
      <c r="AW427" s="12" t="s">
        <v>32</v>
      </c>
      <c r="AX427" s="12" t="s">
        <v>77</v>
      </c>
      <c r="AY427" s="152" t="s">
        <v>195</v>
      </c>
    </row>
    <row r="428" spans="2:65" s="13" customFormat="1" ht="11.25">
      <c r="B428" s="158"/>
      <c r="D428" s="151" t="s">
        <v>204</v>
      </c>
      <c r="E428" s="159" t="s">
        <v>1</v>
      </c>
      <c r="F428" s="160" t="s">
        <v>205</v>
      </c>
      <c r="H428" s="161">
        <v>7</v>
      </c>
      <c r="I428" s="162"/>
      <c r="L428" s="158"/>
      <c r="M428" s="163"/>
      <c r="T428" s="164"/>
      <c r="AT428" s="159" t="s">
        <v>204</v>
      </c>
      <c r="AU428" s="159" t="s">
        <v>84</v>
      </c>
      <c r="AV428" s="13" t="s">
        <v>202</v>
      </c>
      <c r="AW428" s="13" t="s">
        <v>32</v>
      </c>
      <c r="AX428" s="13" t="s">
        <v>84</v>
      </c>
      <c r="AY428" s="159" t="s">
        <v>195</v>
      </c>
    </row>
    <row r="429" spans="2:65" s="1" customFormat="1" ht="21.75" customHeight="1">
      <c r="B429" s="32"/>
      <c r="C429" s="174" t="s">
        <v>504</v>
      </c>
      <c r="D429" s="174" t="s">
        <v>392</v>
      </c>
      <c r="E429" s="175" t="s">
        <v>700</v>
      </c>
      <c r="F429" s="176" t="s">
        <v>701</v>
      </c>
      <c r="G429" s="177" t="s">
        <v>212</v>
      </c>
      <c r="H429" s="178">
        <v>4</v>
      </c>
      <c r="I429" s="179"/>
      <c r="J429" s="180">
        <f>ROUND(I429*H429,2)</f>
        <v>0</v>
      </c>
      <c r="K429" s="176" t="s">
        <v>275</v>
      </c>
      <c r="L429" s="181"/>
      <c r="M429" s="182" t="s">
        <v>1</v>
      </c>
      <c r="N429" s="183" t="s">
        <v>42</v>
      </c>
      <c r="P429" s="146">
        <f>O429*H429</f>
        <v>0</v>
      </c>
      <c r="Q429" s="146">
        <v>5.1000000000000004E-3</v>
      </c>
      <c r="R429" s="146">
        <f>Q429*H429</f>
        <v>2.0400000000000001E-2</v>
      </c>
      <c r="S429" s="146">
        <v>0</v>
      </c>
      <c r="T429" s="147">
        <f>S429*H429</f>
        <v>0</v>
      </c>
      <c r="AR429" s="148" t="s">
        <v>230</v>
      </c>
      <c r="AT429" s="148" t="s">
        <v>392</v>
      </c>
      <c r="AU429" s="148" t="s">
        <v>84</v>
      </c>
      <c r="AY429" s="17" t="s">
        <v>195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7" t="s">
        <v>84</v>
      </c>
      <c r="BK429" s="149">
        <f>ROUND(I429*H429,2)</f>
        <v>0</v>
      </c>
      <c r="BL429" s="17" t="s">
        <v>202</v>
      </c>
      <c r="BM429" s="148" t="s">
        <v>702</v>
      </c>
    </row>
    <row r="430" spans="2:65" s="12" customFormat="1" ht="11.25">
      <c r="B430" s="150"/>
      <c r="D430" s="151" t="s">
        <v>204</v>
      </c>
      <c r="E430" s="152" t="s">
        <v>1</v>
      </c>
      <c r="F430" s="153" t="s">
        <v>703</v>
      </c>
      <c r="H430" s="154">
        <v>4</v>
      </c>
      <c r="I430" s="155"/>
      <c r="L430" s="150"/>
      <c r="M430" s="156"/>
      <c r="T430" s="157"/>
      <c r="AT430" s="152" t="s">
        <v>204</v>
      </c>
      <c r="AU430" s="152" t="s">
        <v>84</v>
      </c>
      <c r="AV430" s="12" t="s">
        <v>86</v>
      </c>
      <c r="AW430" s="12" t="s">
        <v>32</v>
      </c>
      <c r="AX430" s="12" t="s">
        <v>77</v>
      </c>
      <c r="AY430" s="152" t="s">
        <v>195</v>
      </c>
    </row>
    <row r="431" spans="2:65" s="13" customFormat="1" ht="11.25">
      <c r="B431" s="158"/>
      <c r="D431" s="151" t="s">
        <v>204</v>
      </c>
      <c r="E431" s="159" t="s">
        <v>1</v>
      </c>
      <c r="F431" s="160" t="s">
        <v>205</v>
      </c>
      <c r="H431" s="161">
        <v>4</v>
      </c>
      <c r="I431" s="162"/>
      <c r="L431" s="158"/>
      <c r="M431" s="163"/>
      <c r="T431" s="164"/>
      <c r="AT431" s="159" t="s">
        <v>204</v>
      </c>
      <c r="AU431" s="159" t="s">
        <v>84</v>
      </c>
      <c r="AV431" s="13" t="s">
        <v>202</v>
      </c>
      <c r="AW431" s="13" t="s">
        <v>32</v>
      </c>
      <c r="AX431" s="13" t="s">
        <v>84</v>
      </c>
      <c r="AY431" s="159" t="s">
        <v>195</v>
      </c>
    </row>
    <row r="432" spans="2:65" s="1" customFormat="1" ht="16.5" customHeight="1">
      <c r="B432" s="32"/>
      <c r="C432" s="174" t="s">
        <v>704</v>
      </c>
      <c r="D432" s="174" t="s">
        <v>392</v>
      </c>
      <c r="E432" s="175" t="s">
        <v>705</v>
      </c>
      <c r="F432" s="176" t="s">
        <v>706</v>
      </c>
      <c r="G432" s="177" t="s">
        <v>212</v>
      </c>
      <c r="H432" s="178">
        <v>1</v>
      </c>
      <c r="I432" s="179"/>
      <c r="J432" s="180">
        <f>ROUND(I432*H432,2)</f>
        <v>0</v>
      </c>
      <c r="K432" s="176" t="s">
        <v>275</v>
      </c>
      <c r="L432" s="181"/>
      <c r="M432" s="182" t="s">
        <v>1</v>
      </c>
      <c r="N432" s="183" t="s">
        <v>42</v>
      </c>
      <c r="P432" s="146">
        <f>O432*H432</f>
        <v>0</v>
      </c>
      <c r="Q432" s="146">
        <v>5.1000000000000004E-3</v>
      </c>
      <c r="R432" s="146">
        <f>Q432*H432</f>
        <v>5.1000000000000004E-3</v>
      </c>
      <c r="S432" s="146">
        <v>0</v>
      </c>
      <c r="T432" s="147">
        <f>S432*H432</f>
        <v>0</v>
      </c>
      <c r="AR432" s="148" t="s">
        <v>230</v>
      </c>
      <c r="AT432" s="148" t="s">
        <v>392</v>
      </c>
      <c r="AU432" s="148" t="s">
        <v>84</v>
      </c>
      <c r="AY432" s="17" t="s">
        <v>195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7" t="s">
        <v>84</v>
      </c>
      <c r="BK432" s="149">
        <f>ROUND(I432*H432,2)</f>
        <v>0</v>
      </c>
      <c r="BL432" s="17" t="s">
        <v>202</v>
      </c>
      <c r="BM432" s="148" t="s">
        <v>707</v>
      </c>
    </row>
    <row r="433" spans="2:65" s="12" customFormat="1" ht="11.25">
      <c r="B433" s="150"/>
      <c r="D433" s="151" t="s">
        <v>204</v>
      </c>
      <c r="E433" s="152" t="s">
        <v>1</v>
      </c>
      <c r="F433" s="153" t="s">
        <v>556</v>
      </c>
      <c r="H433" s="154">
        <v>1</v>
      </c>
      <c r="I433" s="155"/>
      <c r="L433" s="150"/>
      <c r="M433" s="156"/>
      <c r="T433" s="157"/>
      <c r="AT433" s="152" t="s">
        <v>204</v>
      </c>
      <c r="AU433" s="152" t="s">
        <v>84</v>
      </c>
      <c r="AV433" s="12" t="s">
        <v>86</v>
      </c>
      <c r="AW433" s="12" t="s">
        <v>32</v>
      </c>
      <c r="AX433" s="12" t="s">
        <v>77</v>
      </c>
      <c r="AY433" s="152" t="s">
        <v>195</v>
      </c>
    </row>
    <row r="434" spans="2:65" s="13" customFormat="1" ht="11.25">
      <c r="B434" s="158"/>
      <c r="D434" s="151" t="s">
        <v>204</v>
      </c>
      <c r="E434" s="159" t="s">
        <v>1</v>
      </c>
      <c r="F434" s="160" t="s">
        <v>205</v>
      </c>
      <c r="H434" s="161">
        <v>1</v>
      </c>
      <c r="I434" s="162"/>
      <c r="L434" s="158"/>
      <c r="M434" s="163"/>
      <c r="T434" s="164"/>
      <c r="AT434" s="159" t="s">
        <v>204</v>
      </c>
      <c r="AU434" s="159" t="s">
        <v>84</v>
      </c>
      <c r="AV434" s="13" t="s">
        <v>202</v>
      </c>
      <c r="AW434" s="13" t="s">
        <v>32</v>
      </c>
      <c r="AX434" s="13" t="s">
        <v>84</v>
      </c>
      <c r="AY434" s="159" t="s">
        <v>195</v>
      </c>
    </row>
    <row r="435" spans="2:65" s="1" customFormat="1" ht="21.75" customHeight="1">
      <c r="B435" s="32"/>
      <c r="C435" s="174" t="s">
        <v>507</v>
      </c>
      <c r="D435" s="174" t="s">
        <v>392</v>
      </c>
      <c r="E435" s="175" t="s">
        <v>708</v>
      </c>
      <c r="F435" s="176" t="s">
        <v>709</v>
      </c>
      <c r="G435" s="177" t="s">
        <v>212</v>
      </c>
      <c r="H435" s="178">
        <v>5</v>
      </c>
      <c r="I435" s="179"/>
      <c r="J435" s="180">
        <f>ROUND(I435*H435,2)</f>
        <v>0</v>
      </c>
      <c r="K435" s="176" t="s">
        <v>275</v>
      </c>
      <c r="L435" s="181"/>
      <c r="M435" s="182" t="s">
        <v>1</v>
      </c>
      <c r="N435" s="183" t="s">
        <v>42</v>
      </c>
      <c r="P435" s="146">
        <f>O435*H435</f>
        <v>0</v>
      </c>
      <c r="Q435" s="146">
        <v>5.1000000000000004E-3</v>
      </c>
      <c r="R435" s="146">
        <f>Q435*H435</f>
        <v>2.5500000000000002E-2</v>
      </c>
      <c r="S435" s="146">
        <v>0</v>
      </c>
      <c r="T435" s="147">
        <f>S435*H435</f>
        <v>0</v>
      </c>
      <c r="AR435" s="148" t="s">
        <v>230</v>
      </c>
      <c r="AT435" s="148" t="s">
        <v>392</v>
      </c>
      <c r="AU435" s="148" t="s">
        <v>84</v>
      </c>
      <c r="AY435" s="17" t="s">
        <v>195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7" t="s">
        <v>84</v>
      </c>
      <c r="BK435" s="149">
        <f>ROUND(I435*H435,2)</f>
        <v>0</v>
      </c>
      <c r="BL435" s="17" t="s">
        <v>202</v>
      </c>
      <c r="BM435" s="148" t="s">
        <v>710</v>
      </c>
    </row>
    <row r="436" spans="2:65" s="12" customFormat="1" ht="11.25">
      <c r="B436" s="150"/>
      <c r="D436" s="151" t="s">
        <v>204</v>
      </c>
      <c r="E436" s="152" t="s">
        <v>1</v>
      </c>
      <c r="F436" s="153" t="s">
        <v>711</v>
      </c>
      <c r="H436" s="154">
        <v>5</v>
      </c>
      <c r="I436" s="155"/>
      <c r="L436" s="150"/>
      <c r="M436" s="156"/>
      <c r="T436" s="157"/>
      <c r="AT436" s="152" t="s">
        <v>204</v>
      </c>
      <c r="AU436" s="152" t="s">
        <v>84</v>
      </c>
      <c r="AV436" s="12" t="s">
        <v>86</v>
      </c>
      <c r="AW436" s="12" t="s">
        <v>32</v>
      </c>
      <c r="AX436" s="12" t="s">
        <v>77</v>
      </c>
      <c r="AY436" s="152" t="s">
        <v>195</v>
      </c>
    </row>
    <row r="437" spans="2:65" s="13" customFormat="1" ht="11.25">
      <c r="B437" s="158"/>
      <c r="D437" s="151" t="s">
        <v>204</v>
      </c>
      <c r="E437" s="159" t="s">
        <v>1</v>
      </c>
      <c r="F437" s="160" t="s">
        <v>205</v>
      </c>
      <c r="H437" s="161">
        <v>5</v>
      </c>
      <c r="I437" s="162"/>
      <c r="L437" s="158"/>
      <c r="M437" s="163"/>
      <c r="T437" s="164"/>
      <c r="AT437" s="159" t="s">
        <v>204</v>
      </c>
      <c r="AU437" s="159" t="s">
        <v>84</v>
      </c>
      <c r="AV437" s="13" t="s">
        <v>202</v>
      </c>
      <c r="AW437" s="13" t="s">
        <v>32</v>
      </c>
      <c r="AX437" s="13" t="s">
        <v>84</v>
      </c>
      <c r="AY437" s="159" t="s">
        <v>195</v>
      </c>
    </row>
    <row r="438" spans="2:65" s="1" customFormat="1" ht="21.75" customHeight="1">
      <c r="B438" s="32"/>
      <c r="C438" s="174" t="s">
        <v>712</v>
      </c>
      <c r="D438" s="174" t="s">
        <v>392</v>
      </c>
      <c r="E438" s="175" t="s">
        <v>713</v>
      </c>
      <c r="F438" s="176" t="s">
        <v>714</v>
      </c>
      <c r="G438" s="177" t="s">
        <v>212</v>
      </c>
      <c r="H438" s="178">
        <v>2</v>
      </c>
      <c r="I438" s="179"/>
      <c r="J438" s="180">
        <f>ROUND(I438*H438,2)</f>
        <v>0</v>
      </c>
      <c r="K438" s="176" t="s">
        <v>275</v>
      </c>
      <c r="L438" s="181"/>
      <c r="M438" s="182" t="s">
        <v>1</v>
      </c>
      <c r="N438" s="183" t="s">
        <v>42</v>
      </c>
      <c r="P438" s="146">
        <f>O438*H438</f>
        <v>0</v>
      </c>
      <c r="Q438" s="146">
        <v>5.1000000000000004E-3</v>
      </c>
      <c r="R438" s="146">
        <f>Q438*H438</f>
        <v>1.0200000000000001E-2</v>
      </c>
      <c r="S438" s="146">
        <v>0</v>
      </c>
      <c r="T438" s="147">
        <f>S438*H438</f>
        <v>0</v>
      </c>
      <c r="AR438" s="148" t="s">
        <v>230</v>
      </c>
      <c r="AT438" s="148" t="s">
        <v>392</v>
      </c>
      <c r="AU438" s="148" t="s">
        <v>84</v>
      </c>
      <c r="AY438" s="17" t="s">
        <v>195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7" t="s">
        <v>84</v>
      </c>
      <c r="BK438" s="149">
        <f>ROUND(I438*H438,2)</f>
        <v>0</v>
      </c>
      <c r="BL438" s="17" t="s">
        <v>202</v>
      </c>
      <c r="BM438" s="148" t="s">
        <v>715</v>
      </c>
    </row>
    <row r="439" spans="2:65" s="12" customFormat="1" ht="11.25">
      <c r="B439" s="150"/>
      <c r="D439" s="151" t="s">
        <v>204</v>
      </c>
      <c r="E439" s="152" t="s">
        <v>1</v>
      </c>
      <c r="F439" s="153" t="s">
        <v>716</v>
      </c>
      <c r="H439" s="154">
        <v>2</v>
      </c>
      <c r="I439" s="155"/>
      <c r="L439" s="150"/>
      <c r="M439" s="156"/>
      <c r="T439" s="157"/>
      <c r="AT439" s="152" t="s">
        <v>204</v>
      </c>
      <c r="AU439" s="152" t="s">
        <v>84</v>
      </c>
      <c r="AV439" s="12" t="s">
        <v>86</v>
      </c>
      <c r="AW439" s="12" t="s">
        <v>32</v>
      </c>
      <c r="AX439" s="12" t="s">
        <v>77</v>
      </c>
      <c r="AY439" s="152" t="s">
        <v>195</v>
      </c>
    </row>
    <row r="440" spans="2:65" s="13" customFormat="1" ht="11.25">
      <c r="B440" s="158"/>
      <c r="D440" s="151" t="s">
        <v>204</v>
      </c>
      <c r="E440" s="159" t="s">
        <v>1</v>
      </c>
      <c r="F440" s="160" t="s">
        <v>205</v>
      </c>
      <c r="H440" s="161">
        <v>2</v>
      </c>
      <c r="I440" s="162"/>
      <c r="L440" s="158"/>
      <c r="M440" s="163"/>
      <c r="T440" s="164"/>
      <c r="AT440" s="159" t="s">
        <v>204</v>
      </c>
      <c r="AU440" s="159" t="s">
        <v>84</v>
      </c>
      <c r="AV440" s="13" t="s">
        <v>202</v>
      </c>
      <c r="AW440" s="13" t="s">
        <v>32</v>
      </c>
      <c r="AX440" s="13" t="s">
        <v>84</v>
      </c>
      <c r="AY440" s="159" t="s">
        <v>195</v>
      </c>
    </row>
    <row r="441" spans="2:65" s="1" customFormat="1" ht="21.75" customHeight="1">
      <c r="B441" s="32"/>
      <c r="C441" s="174" t="s">
        <v>512</v>
      </c>
      <c r="D441" s="174" t="s">
        <v>392</v>
      </c>
      <c r="E441" s="175" t="s">
        <v>717</v>
      </c>
      <c r="F441" s="176" t="s">
        <v>718</v>
      </c>
      <c r="G441" s="177" t="s">
        <v>212</v>
      </c>
      <c r="H441" s="178">
        <v>1</v>
      </c>
      <c r="I441" s="179"/>
      <c r="J441" s="180">
        <f>ROUND(I441*H441,2)</f>
        <v>0</v>
      </c>
      <c r="K441" s="176" t="s">
        <v>275</v>
      </c>
      <c r="L441" s="181"/>
      <c r="M441" s="182" t="s">
        <v>1</v>
      </c>
      <c r="N441" s="183" t="s">
        <v>42</v>
      </c>
      <c r="P441" s="146">
        <f>O441*H441</f>
        <v>0</v>
      </c>
      <c r="Q441" s="146">
        <v>5.1000000000000004E-3</v>
      </c>
      <c r="R441" s="146">
        <f>Q441*H441</f>
        <v>5.1000000000000004E-3</v>
      </c>
      <c r="S441" s="146">
        <v>0</v>
      </c>
      <c r="T441" s="147">
        <f>S441*H441</f>
        <v>0</v>
      </c>
      <c r="AR441" s="148" t="s">
        <v>230</v>
      </c>
      <c r="AT441" s="148" t="s">
        <v>392</v>
      </c>
      <c r="AU441" s="148" t="s">
        <v>84</v>
      </c>
      <c r="AY441" s="17" t="s">
        <v>195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7" t="s">
        <v>84</v>
      </c>
      <c r="BK441" s="149">
        <f>ROUND(I441*H441,2)</f>
        <v>0</v>
      </c>
      <c r="BL441" s="17" t="s">
        <v>202</v>
      </c>
      <c r="BM441" s="148" t="s">
        <v>719</v>
      </c>
    </row>
    <row r="442" spans="2:65" s="12" customFormat="1" ht="11.25">
      <c r="B442" s="150"/>
      <c r="D442" s="151" t="s">
        <v>204</v>
      </c>
      <c r="E442" s="152" t="s">
        <v>1</v>
      </c>
      <c r="F442" s="153" t="s">
        <v>556</v>
      </c>
      <c r="H442" s="154">
        <v>1</v>
      </c>
      <c r="I442" s="155"/>
      <c r="L442" s="150"/>
      <c r="M442" s="156"/>
      <c r="T442" s="157"/>
      <c r="AT442" s="152" t="s">
        <v>204</v>
      </c>
      <c r="AU442" s="152" t="s">
        <v>84</v>
      </c>
      <c r="AV442" s="12" t="s">
        <v>86</v>
      </c>
      <c r="AW442" s="12" t="s">
        <v>32</v>
      </c>
      <c r="AX442" s="12" t="s">
        <v>77</v>
      </c>
      <c r="AY442" s="152" t="s">
        <v>195</v>
      </c>
    </row>
    <row r="443" spans="2:65" s="13" customFormat="1" ht="11.25">
      <c r="B443" s="158"/>
      <c r="D443" s="151" t="s">
        <v>204</v>
      </c>
      <c r="E443" s="159" t="s">
        <v>1</v>
      </c>
      <c r="F443" s="160" t="s">
        <v>205</v>
      </c>
      <c r="H443" s="161">
        <v>1</v>
      </c>
      <c r="I443" s="162"/>
      <c r="L443" s="158"/>
      <c r="M443" s="163"/>
      <c r="T443" s="164"/>
      <c r="AT443" s="159" t="s">
        <v>204</v>
      </c>
      <c r="AU443" s="159" t="s">
        <v>84</v>
      </c>
      <c r="AV443" s="13" t="s">
        <v>202</v>
      </c>
      <c r="AW443" s="13" t="s">
        <v>32</v>
      </c>
      <c r="AX443" s="13" t="s">
        <v>84</v>
      </c>
      <c r="AY443" s="159" t="s">
        <v>195</v>
      </c>
    </row>
    <row r="444" spans="2:65" s="1" customFormat="1" ht="21.75" customHeight="1">
      <c r="B444" s="32"/>
      <c r="C444" s="137" t="s">
        <v>720</v>
      </c>
      <c r="D444" s="137" t="s">
        <v>197</v>
      </c>
      <c r="E444" s="138" t="s">
        <v>721</v>
      </c>
      <c r="F444" s="139" t="s">
        <v>722</v>
      </c>
      <c r="G444" s="140" t="s">
        <v>212</v>
      </c>
      <c r="H444" s="141">
        <v>4</v>
      </c>
      <c r="I444" s="142"/>
      <c r="J444" s="143">
        <f>ROUND(I444*H444,2)</f>
        <v>0</v>
      </c>
      <c r="K444" s="139" t="s">
        <v>275</v>
      </c>
      <c r="L444" s="32"/>
      <c r="M444" s="144" t="s">
        <v>1</v>
      </c>
      <c r="N444" s="145" t="s">
        <v>42</v>
      </c>
      <c r="P444" s="146">
        <f>O444*H444</f>
        <v>0</v>
      </c>
      <c r="Q444" s="146">
        <v>0</v>
      </c>
      <c r="R444" s="146">
        <f>Q444*H444</f>
        <v>0</v>
      </c>
      <c r="S444" s="146">
        <v>0</v>
      </c>
      <c r="T444" s="147">
        <f>S444*H444</f>
        <v>0</v>
      </c>
      <c r="AR444" s="148" t="s">
        <v>202</v>
      </c>
      <c r="AT444" s="148" t="s">
        <v>197</v>
      </c>
      <c r="AU444" s="148" t="s">
        <v>84</v>
      </c>
      <c r="AY444" s="17" t="s">
        <v>195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7" t="s">
        <v>84</v>
      </c>
      <c r="BK444" s="149">
        <f>ROUND(I444*H444,2)</f>
        <v>0</v>
      </c>
      <c r="BL444" s="17" t="s">
        <v>202</v>
      </c>
      <c r="BM444" s="148" t="s">
        <v>723</v>
      </c>
    </row>
    <row r="445" spans="2:65" s="12" customFormat="1" ht="11.25">
      <c r="B445" s="150"/>
      <c r="D445" s="151" t="s">
        <v>204</v>
      </c>
      <c r="E445" s="152" t="s">
        <v>1</v>
      </c>
      <c r="F445" s="153" t="s">
        <v>724</v>
      </c>
      <c r="H445" s="154">
        <v>4</v>
      </c>
      <c r="I445" s="155"/>
      <c r="L445" s="150"/>
      <c r="M445" s="156"/>
      <c r="T445" s="157"/>
      <c r="AT445" s="152" t="s">
        <v>204</v>
      </c>
      <c r="AU445" s="152" t="s">
        <v>84</v>
      </c>
      <c r="AV445" s="12" t="s">
        <v>86</v>
      </c>
      <c r="AW445" s="12" t="s">
        <v>32</v>
      </c>
      <c r="AX445" s="12" t="s">
        <v>77</v>
      </c>
      <c r="AY445" s="152" t="s">
        <v>195</v>
      </c>
    </row>
    <row r="446" spans="2:65" s="13" customFormat="1" ht="11.25">
      <c r="B446" s="158"/>
      <c r="D446" s="151" t="s">
        <v>204</v>
      </c>
      <c r="E446" s="159" t="s">
        <v>1</v>
      </c>
      <c r="F446" s="160" t="s">
        <v>205</v>
      </c>
      <c r="H446" s="161">
        <v>4</v>
      </c>
      <c r="I446" s="162"/>
      <c r="L446" s="158"/>
      <c r="M446" s="163"/>
      <c r="T446" s="164"/>
      <c r="AT446" s="159" t="s">
        <v>204</v>
      </c>
      <c r="AU446" s="159" t="s">
        <v>84</v>
      </c>
      <c r="AV446" s="13" t="s">
        <v>202</v>
      </c>
      <c r="AW446" s="13" t="s">
        <v>32</v>
      </c>
      <c r="AX446" s="13" t="s">
        <v>84</v>
      </c>
      <c r="AY446" s="159" t="s">
        <v>195</v>
      </c>
    </row>
    <row r="447" spans="2:65" s="11" customFormat="1" ht="25.9" customHeight="1">
      <c r="B447" s="125"/>
      <c r="D447" s="126" t="s">
        <v>76</v>
      </c>
      <c r="E447" s="127" t="s">
        <v>500</v>
      </c>
      <c r="F447" s="127" t="s">
        <v>725</v>
      </c>
      <c r="I447" s="128"/>
      <c r="J447" s="129">
        <f>BK447</f>
        <v>0</v>
      </c>
      <c r="L447" s="125"/>
      <c r="M447" s="130"/>
      <c r="P447" s="131">
        <f>SUM(P448:P450)</f>
        <v>0</v>
      </c>
      <c r="R447" s="131">
        <f>SUM(R448:R450)</f>
        <v>0.16400000000000001</v>
      </c>
      <c r="T447" s="132">
        <f>SUM(T448:T450)</f>
        <v>0</v>
      </c>
      <c r="AR447" s="126" t="s">
        <v>84</v>
      </c>
      <c r="AT447" s="133" t="s">
        <v>76</v>
      </c>
      <c r="AU447" s="133" t="s">
        <v>77</v>
      </c>
      <c r="AY447" s="126" t="s">
        <v>195</v>
      </c>
      <c r="BK447" s="134">
        <f>SUM(BK448:BK450)</f>
        <v>0</v>
      </c>
    </row>
    <row r="448" spans="2:65" s="1" customFormat="1" ht="21.75" customHeight="1">
      <c r="B448" s="32"/>
      <c r="C448" s="137" t="s">
        <v>517</v>
      </c>
      <c r="D448" s="137" t="s">
        <v>197</v>
      </c>
      <c r="E448" s="138" t="s">
        <v>726</v>
      </c>
      <c r="F448" s="139" t="s">
        <v>727</v>
      </c>
      <c r="G448" s="140" t="s">
        <v>212</v>
      </c>
      <c r="H448" s="141">
        <v>2</v>
      </c>
      <c r="I448" s="142"/>
      <c r="J448" s="143">
        <f>ROUND(I448*H448,2)</f>
        <v>0</v>
      </c>
      <c r="K448" s="139" t="s">
        <v>275</v>
      </c>
      <c r="L448" s="32"/>
      <c r="M448" s="144" t="s">
        <v>1</v>
      </c>
      <c r="N448" s="145" t="s">
        <v>42</v>
      </c>
      <c r="P448" s="146">
        <f>O448*H448</f>
        <v>0</v>
      </c>
      <c r="Q448" s="146">
        <v>8.2000000000000003E-2</v>
      </c>
      <c r="R448" s="146">
        <f>Q448*H448</f>
        <v>0.16400000000000001</v>
      </c>
      <c r="S448" s="146">
        <v>0</v>
      </c>
      <c r="T448" s="147">
        <f>S448*H448</f>
        <v>0</v>
      </c>
      <c r="AR448" s="148" t="s">
        <v>202</v>
      </c>
      <c r="AT448" s="148" t="s">
        <v>197</v>
      </c>
      <c r="AU448" s="148" t="s">
        <v>84</v>
      </c>
      <c r="AY448" s="17" t="s">
        <v>195</v>
      </c>
      <c r="BE448" s="149">
        <f>IF(N448="základní",J448,0)</f>
        <v>0</v>
      </c>
      <c r="BF448" s="149">
        <f>IF(N448="snížená",J448,0)</f>
        <v>0</v>
      </c>
      <c r="BG448" s="149">
        <f>IF(N448="zákl. přenesená",J448,0)</f>
        <v>0</v>
      </c>
      <c r="BH448" s="149">
        <f>IF(N448="sníž. přenesená",J448,0)</f>
        <v>0</v>
      </c>
      <c r="BI448" s="149">
        <f>IF(N448="nulová",J448,0)</f>
        <v>0</v>
      </c>
      <c r="BJ448" s="17" t="s">
        <v>84</v>
      </c>
      <c r="BK448" s="149">
        <f>ROUND(I448*H448,2)</f>
        <v>0</v>
      </c>
      <c r="BL448" s="17" t="s">
        <v>202</v>
      </c>
      <c r="BM448" s="148" t="s">
        <v>728</v>
      </c>
    </row>
    <row r="449" spans="2:65" s="12" customFormat="1" ht="11.25">
      <c r="B449" s="150"/>
      <c r="D449" s="151" t="s">
        <v>204</v>
      </c>
      <c r="E449" s="152" t="s">
        <v>1</v>
      </c>
      <c r="F449" s="153" t="s">
        <v>716</v>
      </c>
      <c r="H449" s="154">
        <v>2</v>
      </c>
      <c r="I449" s="155"/>
      <c r="L449" s="150"/>
      <c r="M449" s="156"/>
      <c r="T449" s="157"/>
      <c r="AT449" s="152" t="s">
        <v>204</v>
      </c>
      <c r="AU449" s="152" t="s">
        <v>84</v>
      </c>
      <c r="AV449" s="12" t="s">
        <v>86</v>
      </c>
      <c r="AW449" s="12" t="s">
        <v>32</v>
      </c>
      <c r="AX449" s="12" t="s">
        <v>77</v>
      </c>
      <c r="AY449" s="152" t="s">
        <v>195</v>
      </c>
    </row>
    <row r="450" spans="2:65" s="13" customFormat="1" ht="11.25">
      <c r="B450" s="158"/>
      <c r="D450" s="151" t="s">
        <v>204</v>
      </c>
      <c r="E450" s="159" t="s">
        <v>1</v>
      </c>
      <c r="F450" s="160" t="s">
        <v>205</v>
      </c>
      <c r="H450" s="161">
        <v>2</v>
      </c>
      <c r="I450" s="162"/>
      <c r="L450" s="158"/>
      <c r="M450" s="163"/>
      <c r="T450" s="164"/>
      <c r="AT450" s="159" t="s">
        <v>204</v>
      </c>
      <c r="AU450" s="159" t="s">
        <v>84</v>
      </c>
      <c r="AV450" s="13" t="s">
        <v>202</v>
      </c>
      <c r="AW450" s="13" t="s">
        <v>32</v>
      </c>
      <c r="AX450" s="13" t="s">
        <v>84</v>
      </c>
      <c r="AY450" s="159" t="s">
        <v>195</v>
      </c>
    </row>
    <row r="451" spans="2:65" s="11" customFormat="1" ht="25.9" customHeight="1">
      <c r="B451" s="125"/>
      <c r="D451" s="126" t="s">
        <v>76</v>
      </c>
      <c r="E451" s="127" t="s">
        <v>695</v>
      </c>
      <c r="F451" s="127" t="s">
        <v>729</v>
      </c>
      <c r="I451" s="128"/>
      <c r="J451" s="129">
        <f>BK451</f>
        <v>0</v>
      </c>
      <c r="L451" s="125"/>
      <c r="M451" s="130"/>
      <c r="P451" s="131">
        <f>SUM(P452:P457)</f>
        <v>0</v>
      </c>
      <c r="R451" s="131">
        <f>SUM(R452:R457)</f>
        <v>0</v>
      </c>
      <c r="T451" s="132">
        <f>SUM(T452:T457)</f>
        <v>0</v>
      </c>
      <c r="AR451" s="126" t="s">
        <v>84</v>
      </c>
      <c r="AT451" s="133" t="s">
        <v>76</v>
      </c>
      <c r="AU451" s="133" t="s">
        <v>77</v>
      </c>
      <c r="AY451" s="126" t="s">
        <v>195</v>
      </c>
      <c r="BK451" s="134">
        <f>SUM(BK452:BK457)</f>
        <v>0</v>
      </c>
    </row>
    <row r="452" spans="2:65" s="1" customFormat="1" ht="16.5" customHeight="1">
      <c r="B452" s="32"/>
      <c r="C452" s="137" t="s">
        <v>730</v>
      </c>
      <c r="D452" s="137" t="s">
        <v>197</v>
      </c>
      <c r="E452" s="138" t="s">
        <v>731</v>
      </c>
      <c r="F452" s="139" t="s">
        <v>732</v>
      </c>
      <c r="G452" s="140" t="s">
        <v>200</v>
      </c>
      <c r="H452" s="141">
        <v>367.3</v>
      </c>
      <c r="I452" s="142"/>
      <c r="J452" s="143">
        <f>ROUND(I452*H452,2)</f>
        <v>0</v>
      </c>
      <c r="K452" s="139" t="s">
        <v>275</v>
      </c>
      <c r="L452" s="32"/>
      <c r="M452" s="144" t="s">
        <v>1</v>
      </c>
      <c r="N452" s="145" t="s">
        <v>42</v>
      </c>
      <c r="P452" s="146">
        <f>O452*H452</f>
        <v>0</v>
      </c>
      <c r="Q452" s="146">
        <v>0</v>
      </c>
      <c r="R452" s="146">
        <f>Q452*H452</f>
        <v>0</v>
      </c>
      <c r="S452" s="146">
        <v>0</v>
      </c>
      <c r="T452" s="147">
        <f>S452*H452</f>
        <v>0</v>
      </c>
      <c r="AR452" s="148" t="s">
        <v>202</v>
      </c>
      <c r="AT452" s="148" t="s">
        <v>197</v>
      </c>
      <c r="AU452" s="148" t="s">
        <v>84</v>
      </c>
      <c r="AY452" s="17" t="s">
        <v>195</v>
      </c>
      <c r="BE452" s="149">
        <f>IF(N452="základní",J452,0)</f>
        <v>0</v>
      </c>
      <c r="BF452" s="149">
        <f>IF(N452="snížená",J452,0)</f>
        <v>0</v>
      </c>
      <c r="BG452" s="149">
        <f>IF(N452="zákl. přenesená",J452,0)</f>
        <v>0</v>
      </c>
      <c r="BH452" s="149">
        <f>IF(N452="sníž. přenesená",J452,0)</f>
        <v>0</v>
      </c>
      <c r="BI452" s="149">
        <f>IF(N452="nulová",J452,0)</f>
        <v>0</v>
      </c>
      <c r="BJ452" s="17" t="s">
        <v>84</v>
      </c>
      <c r="BK452" s="149">
        <f>ROUND(I452*H452,2)</f>
        <v>0</v>
      </c>
      <c r="BL452" s="17" t="s">
        <v>202</v>
      </c>
      <c r="BM452" s="148" t="s">
        <v>733</v>
      </c>
    </row>
    <row r="453" spans="2:65" s="14" customFormat="1" ht="11.25">
      <c r="B453" s="168"/>
      <c r="D453" s="151" t="s">
        <v>204</v>
      </c>
      <c r="E453" s="169" t="s">
        <v>1</v>
      </c>
      <c r="F453" s="170" t="s">
        <v>298</v>
      </c>
      <c r="H453" s="169" t="s">
        <v>1</v>
      </c>
      <c r="I453" s="171"/>
      <c r="L453" s="168"/>
      <c r="M453" s="172"/>
      <c r="T453" s="173"/>
      <c r="AT453" s="169" t="s">
        <v>204</v>
      </c>
      <c r="AU453" s="169" t="s">
        <v>84</v>
      </c>
      <c r="AV453" s="14" t="s">
        <v>84</v>
      </c>
      <c r="AW453" s="14" t="s">
        <v>32</v>
      </c>
      <c r="AX453" s="14" t="s">
        <v>77</v>
      </c>
      <c r="AY453" s="169" t="s">
        <v>195</v>
      </c>
    </row>
    <row r="454" spans="2:65" s="12" customFormat="1" ht="11.25">
      <c r="B454" s="150"/>
      <c r="D454" s="151" t="s">
        <v>204</v>
      </c>
      <c r="E454" s="152" t="s">
        <v>1</v>
      </c>
      <c r="F454" s="153" t="s">
        <v>734</v>
      </c>
      <c r="H454" s="154">
        <v>137.69999999999999</v>
      </c>
      <c r="I454" s="155"/>
      <c r="L454" s="150"/>
      <c r="M454" s="156"/>
      <c r="T454" s="157"/>
      <c r="AT454" s="152" t="s">
        <v>204</v>
      </c>
      <c r="AU454" s="152" t="s">
        <v>84</v>
      </c>
      <c r="AV454" s="12" t="s">
        <v>86</v>
      </c>
      <c r="AW454" s="12" t="s">
        <v>32</v>
      </c>
      <c r="AX454" s="12" t="s">
        <v>77</v>
      </c>
      <c r="AY454" s="152" t="s">
        <v>195</v>
      </c>
    </row>
    <row r="455" spans="2:65" s="12" customFormat="1" ht="11.25">
      <c r="B455" s="150"/>
      <c r="D455" s="151" t="s">
        <v>204</v>
      </c>
      <c r="E455" s="152" t="s">
        <v>1</v>
      </c>
      <c r="F455" s="153" t="s">
        <v>735</v>
      </c>
      <c r="H455" s="154">
        <v>215.6</v>
      </c>
      <c r="I455" s="155"/>
      <c r="L455" s="150"/>
      <c r="M455" s="156"/>
      <c r="T455" s="157"/>
      <c r="AT455" s="152" t="s">
        <v>204</v>
      </c>
      <c r="AU455" s="152" t="s">
        <v>84</v>
      </c>
      <c r="AV455" s="12" t="s">
        <v>86</v>
      </c>
      <c r="AW455" s="12" t="s">
        <v>32</v>
      </c>
      <c r="AX455" s="12" t="s">
        <v>77</v>
      </c>
      <c r="AY455" s="152" t="s">
        <v>195</v>
      </c>
    </row>
    <row r="456" spans="2:65" s="12" customFormat="1" ht="11.25">
      <c r="B456" s="150"/>
      <c r="D456" s="151" t="s">
        <v>204</v>
      </c>
      <c r="E456" s="152" t="s">
        <v>1</v>
      </c>
      <c r="F456" s="153" t="s">
        <v>736</v>
      </c>
      <c r="H456" s="154">
        <v>14</v>
      </c>
      <c r="I456" s="155"/>
      <c r="L456" s="150"/>
      <c r="M456" s="156"/>
      <c r="T456" s="157"/>
      <c r="AT456" s="152" t="s">
        <v>204</v>
      </c>
      <c r="AU456" s="152" t="s">
        <v>84</v>
      </c>
      <c r="AV456" s="12" t="s">
        <v>86</v>
      </c>
      <c r="AW456" s="12" t="s">
        <v>32</v>
      </c>
      <c r="AX456" s="12" t="s">
        <v>77</v>
      </c>
      <c r="AY456" s="152" t="s">
        <v>195</v>
      </c>
    </row>
    <row r="457" spans="2:65" s="13" customFormat="1" ht="11.25">
      <c r="B457" s="158"/>
      <c r="D457" s="151" t="s">
        <v>204</v>
      </c>
      <c r="E457" s="159" t="s">
        <v>1</v>
      </c>
      <c r="F457" s="160" t="s">
        <v>205</v>
      </c>
      <c r="H457" s="161">
        <v>367.3</v>
      </c>
      <c r="I457" s="162"/>
      <c r="L457" s="158"/>
      <c r="M457" s="163"/>
      <c r="T457" s="164"/>
      <c r="AT457" s="159" t="s">
        <v>204</v>
      </c>
      <c r="AU457" s="159" t="s">
        <v>84</v>
      </c>
      <c r="AV457" s="13" t="s">
        <v>202</v>
      </c>
      <c r="AW457" s="13" t="s">
        <v>32</v>
      </c>
      <c r="AX457" s="13" t="s">
        <v>84</v>
      </c>
      <c r="AY457" s="159" t="s">
        <v>195</v>
      </c>
    </row>
    <row r="458" spans="2:65" s="11" customFormat="1" ht="25.9" customHeight="1">
      <c r="B458" s="125"/>
      <c r="D458" s="126" t="s">
        <v>76</v>
      </c>
      <c r="E458" s="127" t="s">
        <v>737</v>
      </c>
      <c r="F458" s="127" t="s">
        <v>738</v>
      </c>
      <c r="I458" s="128"/>
      <c r="J458" s="129">
        <f>BK458</f>
        <v>0</v>
      </c>
      <c r="L458" s="125"/>
      <c r="M458" s="130"/>
      <c r="P458" s="131">
        <f>SUM(P459:P476)</f>
        <v>0</v>
      </c>
      <c r="R458" s="131">
        <f>SUM(R459:R476)</f>
        <v>0</v>
      </c>
      <c r="T458" s="132">
        <f>SUM(T459:T476)</f>
        <v>0</v>
      </c>
      <c r="AR458" s="126" t="s">
        <v>84</v>
      </c>
      <c r="AT458" s="133" t="s">
        <v>76</v>
      </c>
      <c r="AU458" s="133" t="s">
        <v>77</v>
      </c>
      <c r="AY458" s="126" t="s">
        <v>195</v>
      </c>
      <c r="BK458" s="134">
        <f>SUM(BK459:BK476)</f>
        <v>0</v>
      </c>
    </row>
    <row r="459" spans="2:65" s="1" customFormat="1" ht="21.75" customHeight="1">
      <c r="B459" s="32"/>
      <c r="C459" s="137" t="s">
        <v>522</v>
      </c>
      <c r="D459" s="137" t="s">
        <v>197</v>
      </c>
      <c r="E459" s="138" t="s">
        <v>739</v>
      </c>
      <c r="F459" s="139" t="s">
        <v>740</v>
      </c>
      <c r="G459" s="140" t="s">
        <v>395</v>
      </c>
      <c r="H459" s="141">
        <v>103.32</v>
      </c>
      <c r="I459" s="142"/>
      <c r="J459" s="143">
        <f>ROUND(I459*H459,2)</f>
        <v>0</v>
      </c>
      <c r="K459" s="139" t="s">
        <v>275</v>
      </c>
      <c r="L459" s="32"/>
      <c r="M459" s="144" t="s">
        <v>1</v>
      </c>
      <c r="N459" s="145" t="s">
        <v>42</v>
      </c>
      <c r="P459" s="146">
        <f>O459*H459</f>
        <v>0</v>
      </c>
      <c r="Q459" s="146">
        <v>0</v>
      </c>
      <c r="R459" s="146">
        <f>Q459*H459</f>
        <v>0</v>
      </c>
      <c r="S459" s="146">
        <v>0</v>
      </c>
      <c r="T459" s="147">
        <f>S459*H459</f>
        <v>0</v>
      </c>
      <c r="AR459" s="148" t="s">
        <v>202</v>
      </c>
      <c r="AT459" s="148" t="s">
        <v>197</v>
      </c>
      <c r="AU459" s="148" t="s">
        <v>84</v>
      </c>
      <c r="AY459" s="17" t="s">
        <v>195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7" t="s">
        <v>84</v>
      </c>
      <c r="BK459" s="149">
        <f>ROUND(I459*H459,2)</f>
        <v>0</v>
      </c>
      <c r="BL459" s="17" t="s">
        <v>202</v>
      </c>
      <c r="BM459" s="148" t="s">
        <v>741</v>
      </c>
    </row>
    <row r="460" spans="2:65" s="12" customFormat="1" ht="22.5">
      <c r="B460" s="150"/>
      <c r="D460" s="151" t="s">
        <v>204</v>
      </c>
      <c r="E460" s="152" t="s">
        <v>1</v>
      </c>
      <c r="F460" s="153" t="s">
        <v>742</v>
      </c>
      <c r="H460" s="154">
        <v>103.32</v>
      </c>
      <c r="I460" s="155"/>
      <c r="L460" s="150"/>
      <c r="M460" s="156"/>
      <c r="T460" s="157"/>
      <c r="AT460" s="152" t="s">
        <v>204</v>
      </c>
      <c r="AU460" s="152" t="s">
        <v>84</v>
      </c>
      <c r="AV460" s="12" t="s">
        <v>86</v>
      </c>
      <c r="AW460" s="12" t="s">
        <v>32</v>
      </c>
      <c r="AX460" s="12" t="s">
        <v>77</v>
      </c>
      <c r="AY460" s="152" t="s">
        <v>195</v>
      </c>
    </row>
    <row r="461" spans="2:65" s="13" customFormat="1" ht="11.25">
      <c r="B461" s="158"/>
      <c r="D461" s="151" t="s">
        <v>204</v>
      </c>
      <c r="E461" s="159" t="s">
        <v>1</v>
      </c>
      <c r="F461" s="160" t="s">
        <v>205</v>
      </c>
      <c r="H461" s="161">
        <v>103.32</v>
      </c>
      <c r="I461" s="162"/>
      <c r="L461" s="158"/>
      <c r="M461" s="163"/>
      <c r="T461" s="164"/>
      <c r="AT461" s="159" t="s">
        <v>204</v>
      </c>
      <c r="AU461" s="159" t="s">
        <v>84</v>
      </c>
      <c r="AV461" s="13" t="s">
        <v>202</v>
      </c>
      <c r="AW461" s="13" t="s">
        <v>32</v>
      </c>
      <c r="AX461" s="13" t="s">
        <v>84</v>
      </c>
      <c r="AY461" s="159" t="s">
        <v>195</v>
      </c>
    </row>
    <row r="462" spans="2:65" s="1" customFormat="1" ht="37.9" customHeight="1">
      <c r="B462" s="32"/>
      <c r="C462" s="137" t="s">
        <v>743</v>
      </c>
      <c r="D462" s="137" t="s">
        <v>197</v>
      </c>
      <c r="E462" s="138" t="s">
        <v>744</v>
      </c>
      <c r="F462" s="139" t="s">
        <v>745</v>
      </c>
      <c r="G462" s="140" t="s">
        <v>395</v>
      </c>
      <c r="H462" s="141">
        <v>310.86599999999999</v>
      </c>
      <c r="I462" s="142"/>
      <c r="J462" s="143">
        <f>ROUND(I462*H462,2)</f>
        <v>0</v>
      </c>
      <c r="K462" s="139" t="s">
        <v>275</v>
      </c>
      <c r="L462" s="32"/>
      <c r="M462" s="144" t="s">
        <v>1</v>
      </c>
      <c r="N462" s="145" t="s">
        <v>42</v>
      </c>
      <c r="P462" s="146">
        <f>O462*H462</f>
        <v>0</v>
      </c>
      <c r="Q462" s="146">
        <v>0</v>
      </c>
      <c r="R462" s="146">
        <f>Q462*H462</f>
        <v>0</v>
      </c>
      <c r="S462" s="146">
        <v>0</v>
      </c>
      <c r="T462" s="147">
        <f>S462*H462</f>
        <v>0</v>
      </c>
      <c r="AR462" s="148" t="s">
        <v>202</v>
      </c>
      <c r="AT462" s="148" t="s">
        <v>197</v>
      </c>
      <c r="AU462" s="148" t="s">
        <v>84</v>
      </c>
      <c r="AY462" s="17" t="s">
        <v>195</v>
      </c>
      <c r="BE462" s="149">
        <f>IF(N462="základní",J462,0)</f>
        <v>0</v>
      </c>
      <c r="BF462" s="149">
        <f>IF(N462="snížená",J462,0)</f>
        <v>0</v>
      </c>
      <c r="BG462" s="149">
        <f>IF(N462="zákl. přenesená",J462,0)</f>
        <v>0</v>
      </c>
      <c r="BH462" s="149">
        <f>IF(N462="sníž. přenesená",J462,0)</f>
        <v>0</v>
      </c>
      <c r="BI462" s="149">
        <f>IF(N462="nulová",J462,0)</f>
        <v>0</v>
      </c>
      <c r="BJ462" s="17" t="s">
        <v>84</v>
      </c>
      <c r="BK462" s="149">
        <f>ROUND(I462*H462,2)</f>
        <v>0</v>
      </c>
      <c r="BL462" s="17" t="s">
        <v>202</v>
      </c>
      <c r="BM462" s="148" t="s">
        <v>746</v>
      </c>
    </row>
    <row r="463" spans="2:65" s="1" customFormat="1" ht="21.75" customHeight="1">
      <c r="B463" s="32"/>
      <c r="C463" s="137" t="s">
        <v>526</v>
      </c>
      <c r="D463" s="137" t="s">
        <v>197</v>
      </c>
      <c r="E463" s="138" t="s">
        <v>747</v>
      </c>
      <c r="F463" s="139" t="s">
        <v>748</v>
      </c>
      <c r="G463" s="140" t="s">
        <v>395</v>
      </c>
      <c r="H463" s="141">
        <v>621.73199999999997</v>
      </c>
      <c r="I463" s="142"/>
      <c r="J463" s="143">
        <f>ROUND(I463*H463,2)</f>
        <v>0</v>
      </c>
      <c r="K463" s="139" t="s">
        <v>275</v>
      </c>
      <c r="L463" s="32"/>
      <c r="M463" s="144" t="s">
        <v>1</v>
      </c>
      <c r="N463" s="145" t="s">
        <v>42</v>
      </c>
      <c r="P463" s="146">
        <f>O463*H463</f>
        <v>0</v>
      </c>
      <c r="Q463" s="146">
        <v>0</v>
      </c>
      <c r="R463" s="146">
        <f>Q463*H463</f>
        <v>0</v>
      </c>
      <c r="S463" s="146">
        <v>0</v>
      </c>
      <c r="T463" s="147">
        <f>S463*H463</f>
        <v>0</v>
      </c>
      <c r="AR463" s="148" t="s">
        <v>202</v>
      </c>
      <c r="AT463" s="148" t="s">
        <v>197</v>
      </c>
      <c r="AU463" s="148" t="s">
        <v>84</v>
      </c>
      <c r="AY463" s="17" t="s">
        <v>195</v>
      </c>
      <c r="BE463" s="149">
        <f>IF(N463="základní",J463,0)</f>
        <v>0</v>
      </c>
      <c r="BF463" s="149">
        <f>IF(N463="snížená",J463,0)</f>
        <v>0</v>
      </c>
      <c r="BG463" s="149">
        <f>IF(N463="zákl. přenesená",J463,0)</f>
        <v>0</v>
      </c>
      <c r="BH463" s="149">
        <f>IF(N463="sníž. přenesená",J463,0)</f>
        <v>0</v>
      </c>
      <c r="BI463" s="149">
        <f>IF(N463="nulová",J463,0)</f>
        <v>0</v>
      </c>
      <c r="BJ463" s="17" t="s">
        <v>84</v>
      </c>
      <c r="BK463" s="149">
        <f>ROUND(I463*H463,2)</f>
        <v>0</v>
      </c>
      <c r="BL463" s="17" t="s">
        <v>202</v>
      </c>
      <c r="BM463" s="148" t="s">
        <v>749</v>
      </c>
    </row>
    <row r="464" spans="2:65" s="12" customFormat="1" ht="11.25">
      <c r="B464" s="150"/>
      <c r="D464" s="151" t="s">
        <v>204</v>
      </c>
      <c r="E464" s="152" t="s">
        <v>1</v>
      </c>
      <c r="F464" s="153" t="s">
        <v>750</v>
      </c>
      <c r="H464" s="154">
        <v>621.73199999999997</v>
      </c>
      <c r="I464" s="155"/>
      <c r="L464" s="150"/>
      <c r="M464" s="156"/>
      <c r="T464" s="157"/>
      <c r="AT464" s="152" t="s">
        <v>204</v>
      </c>
      <c r="AU464" s="152" t="s">
        <v>84</v>
      </c>
      <c r="AV464" s="12" t="s">
        <v>86</v>
      </c>
      <c r="AW464" s="12" t="s">
        <v>32</v>
      </c>
      <c r="AX464" s="12" t="s">
        <v>77</v>
      </c>
      <c r="AY464" s="152" t="s">
        <v>195</v>
      </c>
    </row>
    <row r="465" spans="2:65" s="13" customFormat="1" ht="11.25">
      <c r="B465" s="158"/>
      <c r="D465" s="151" t="s">
        <v>204</v>
      </c>
      <c r="E465" s="159" t="s">
        <v>1</v>
      </c>
      <c r="F465" s="160" t="s">
        <v>205</v>
      </c>
      <c r="H465" s="161">
        <v>621.73199999999997</v>
      </c>
      <c r="I465" s="162"/>
      <c r="L465" s="158"/>
      <c r="M465" s="163"/>
      <c r="T465" s="164"/>
      <c r="AT465" s="159" t="s">
        <v>204</v>
      </c>
      <c r="AU465" s="159" t="s">
        <v>84</v>
      </c>
      <c r="AV465" s="13" t="s">
        <v>202</v>
      </c>
      <c r="AW465" s="13" t="s">
        <v>32</v>
      </c>
      <c r="AX465" s="13" t="s">
        <v>84</v>
      </c>
      <c r="AY465" s="159" t="s">
        <v>195</v>
      </c>
    </row>
    <row r="466" spans="2:65" s="1" customFormat="1" ht="21.75" customHeight="1">
      <c r="B466" s="32"/>
      <c r="C466" s="137" t="s">
        <v>751</v>
      </c>
      <c r="D466" s="137" t="s">
        <v>197</v>
      </c>
      <c r="E466" s="138" t="s">
        <v>752</v>
      </c>
      <c r="F466" s="139" t="s">
        <v>753</v>
      </c>
      <c r="G466" s="140" t="s">
        <v>395</v>
      </c>
      <c r="H466" s="141">
        <v>3081.74</v>
      </c>
      <c r="I466" s="142"/>
      <c r="J466" s="143">
        <f>ROUND(I466*H466,2)</f>
        <v>0</v>
      </c>
      <c r="K466" s="139" t="s">
        <v>275</v>
      </c>
      <c r="L466" s="32"/>
      <c r="M466" s="144" t="s">
        <v>1</v>
      </c>
      <c r="N466" s="145" t="s">
        <v>42</v>
      </c>
      <c r="P466" s="146">
        <f>O466*H466</f>
        <v>0</v>
      </c>
      <c r="Q466" s="146">
        <v>0</v>
      </c>
      <c r="R466" s="146">
        <f>Q466*H466</f>
        <v>0</v>
      </c>
      <c r="S466" s="146">
        <v>0</v>
      </c>
      <c r="T466" s="147">
        <f>S466*H466</f>
        <v>0</v>
      </c>
      <c r="AR466" s="148" t="s">
        <v>202</v>
      </c>
      <c r="AT466" s="148" t="s">
        <v>197</v>
      </c>
      <c r="AU466" s="148" t="s">
        <v>84</v>
      </c>
      <c r="AY466" s="17" t="s">
        <v>195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7" t="s">
        <v>84</v>
      </c>
      <c r="BK466" s="149">
        <f>ROUND(I466*H466,2)</f>
        <v>0</v>
      </c>
      <c r="BL466" s="17" t="s">
        <v>202</v>
      </c>
      <c r="BM466" s="148" t="s">
        <v>754</v>
      </c>
    </row>
    <row r="467" spans="2:65" s="1" customFormat="1" ht="21.75" customHeight="1">
      <c r="B467" s="32"/>
      <c r="C467" s="137" t="s">
        <v>530</v>
      </c>
      <c r="D467" s="137" t="s">
        <v>197</v>
      </c>
      <c r="E467" s="138" t="s">
        <v>755</v>
      </c>
      <c r="F467" s="139" t="s">
        <v>756</v>
      </c>
      <c r="G467" s="140" t="s">
        <v>395</v>
      </c>
      <c r="H467" s="141">
        <v>24653.919000000002</v>
      </c>
      <c r="I467" s="142"/>
      <c r="J467" s="143">
        <f>ROUND(I467*H467,2)</f>
        <v>0</v>
      </c>
      <c r="K467" s="139" t="s">
        <v>275</v>
      </c>
      <c r="L467" s="32"/>
      <c r="M467" s="144" t="s">
        <v>1</v>
      </c>
      <c r="N467" s="145" t="s">
        <v>42</v>
      </c>
      <c r="P467" s="146">
        <f>O467*H467</f>
        <v>0</v>
      </c>
      <c r="Q467" s="146">
        <v>0</v>
      </c>
      <c r="R467" s="146">
        <f>Q467*H467</f>
        <v>0</v>
      </c>
      <c r="S467" s="146">
        <v>0</v>
      </c>
      <c r="T467" s="147">
        <f>S467*H467</f>
        <v>0</v>
      </c>
      <c r="AR467" s="148" t="s">
        <v>202</v>
      </c>
      <c r="AT467" s="148" t="s">
        <v>197</v>
      </c>
      <c r="AU467" s="148" t="s">
        <v>84</v>
      </c>
      <c r="AY467" s="17" t="s">
        <v>195</v>
      </c>
      <c r="BE467" s="149">
        <f>IF(N467="základní",J467,0)</f>
        <v>0</v>
      </c>
      <c r="BF467" s="149">
        <f>IF(N467="snížená",J467,0)</f>
        <v>0</v>
      </c>
      <c r="BG467" s="149">
        <f>IF(N467="zákl. přenesená",J467,0)</f>
        <v>0</v>
      </c>
      <c r="BH467" s="149">
        <f>IF(N467="sníž. přenesená",J467,0)</f>
        <v>0</v>
      </c>
      <c r="BI467" s="149">
        <f>IF(N467="nulová",J467,0)</f>
        <v>0</v>
      </c>
      <c r="BJ467" s="17" t="s">
        <v>84</v>
      </c>
      <c r="BK467" s="149">
        <f>ROUND(I467*H467,2)</f>
        <v>0</v>
      </c>
      <c r="BL467" s="17" t="s">
        <v>202</v>
      </c>
      <c r="BM467" s="148" t="s">
        <v>757</v>
      </c>
    </row>
    <row r="468" spans="2:65" s="12" customFormat="1" ht="11.25">
      <c r="B468" s="150"/>
      <c r="D468" s="151" t="s">
        <v>204</v>
      </c>
      <c r="E468" s="152" t="s">
        <v>1</v>
      </c>
      <c r="F468" s="153" t="s">
        <v>758</v>
      </c>
      <c r="H468" s="154">
        <v>24653.919000000002</v>
      </c>
      <c r="I468" s="155"/>
      <c r="L468" s="150"/>
      <c r="M468" s="156"/>
      <c r="T468" s="157"/>
      <c r="AT468" s="152" t="s">
        <v>204</v>
      </c>
      <c r="AU468" s="152" t="s">
        <v>84</v>
      </c>
      <c r="AV468" s="12" t="s">
        <v>86</v>
      </c>
      <c r="AW468" s="12" t="s">
        <v>32</v>
      </c>
      <c r="AX468" s="12" t="s">
        <v>77</v>
      </c>
      <c r="AY468" s="152" t="s">
        <v>195</v>
      </c>
    </row>
    <row r="469" spans="2:65" s="13" customFormat="1" ht="11.25">
      <c r="B469" s="158"/>
      <c r="D469" s="151" t="s">
        <v>204</v>
      </c>
      <c r="E469" s="159" t="s">
        <v>1</v>
      </c>
      <c r="F469" s="160" t="s">
        <v>205</v>
      </c>
      <c r="H469" s="161">
        <v>24653.919000000002</v>
      </c>
      <c r="I469" s="162"/>
      <c r="L469" s="158"/>
      <c r="M469" s="163"/>
      <c r="T469" s="164"/>
      <c r="AT469" s="159" t="s">
        <v>204</v>
      </c>
      <c r="AU469" s="159" t="s">
        <v>84</v>
      </c>
      <c r="AV469" s="13" t="s">
        <v>202</v>
      </c>
      <c r="AW469" s="13" t="s">
        <v>32</v>
      </c>
      <c r="AX469" s="13" t="s">
        <v>84</v>
      </c>
      <c r="AY469" s="159" t="s">
        <v>195</v>
      </c>
    </row>
    <row r="470" spans="2:65" s="1" customFormat="1" ht="21.75" customHeight="1">
      <c r="B470" s="32"/>
      <c r="C470" s="137" t="s">
        <v>759</v>
      </c>
      <c r="D470" s="137" t="s">
        <v>197</v>
      </c>
      <c r="E470" s="138" t="s">
        <v>760</v>
      </c>
      <c r="F470" s="139" t="s">
        <v>761</v>
      </c>
      <c r="G470" s="140" t="s">
        <v>395</v>
      </c>
      <c r="H470" s="141">
        <v>6818.424</v>
      </c>
      <c r="I470" s="142"/>
      <c r="J470" s="143">
        <f>ROUND(I470*H470,2)</f>
        <v>0</v>
      </c>
      <c r="K470" s="139" t="s">
        <v>208</v>
      </c>
      <c r="L470" s="32"/>
      <c r="M470" s="144" t="s">
        <v>1</v>
      </c>
      <c r="N470" s="145" t="s">
        <v>42</v>
      </c>
      <c r="P470" s="146">
        <f>O470*H470</f>
        <v>0</v>
      </c>
      <c r="Q470" s="146">
        <v>0</v>
      </c>
      <c r="R470" s="146">
        <f>Q470*H470</f>
        <v>0</v>
      </c>
      <c r="S470" s="146">
        <v>0</v>
      </c>
      <c r="T470" s="147">
        <f>S470*H470</f>
        <v>0</v>
      </c>
      <c r="AR470" s="148" t="s">
        <v>202</v>
      </c>
      <c r="AT470" s="148" t="s">
        <v>197</v>
      </c>
      <c r="AU470" s="148" t="s">
        <v>84</v>
      </c>
      <c r="AY470" s="17" t="s">
        <v>195</v>
      </c>
      <c r="BE470" s="149">
        <f>IF(N470="základní",J470,0)</f>
        <v>0</v>
      </c>
      <c r="BF470" s="149">
        <f>IF(N470="snížená",J470,0)</f>
        <v>0</v>
      </c>
      <c r="BG470" s="149">
        <f>IF(N470="zákl. přenesená",J470,0)</f>
        <v>0</v>
      </c>
      <c r="BH470" s="149">
        <f>IF(N470="sníž. přenesená",J470,0)</f>
        <v>0</v>
      </c>
      <c r="BI470" s="149">
        <f>IF(N470="nulová",J470,0)</f>
        <v>0</v>
      </c>
      <c r="BJ470" s="17" t="s">
        <v>84</v>
      </c>
      <c r="BK470" s="149">
        <f>ROUND(I470*H470,2)</f>
        <v>0</v>
      </c>
      <c r="BL470" s="17" t="s">
        <v>202</v>
      </c>
      <c r="BM470" s="148" t="s">
        <v>762</v>
      </c>
    </row>
    <row r="471" spans="2:65" s="12" customFormat="1" ht="11.25">
      <c r="B471" s="150"/>
      <c r="D471" s="151" t="s">
        <v>204</v>
      </c>
      <c r="E471" s="152" t="s">
        <v>1</v>
      </c>
      <c r="F471" s="153" t="s">
        <v>763</v>
      </c>
      <c r="H471" s="154">
        <v>2130.7440000000001</v>
      </c>
      <c r="I471" s="155"/>
      <c r="L471" s="150"/>
      <c r="M471" s="156"/>
      <c r="T471" s="157"/>
      <c r="AT471" s="152" t="s">
        <v>204</v>
      </c>
      <c r="AU471" s="152" t="s">
        <v>84</v>
      </c>
      <c r="AV471" s="12" t="s">
        <v>86</v>
      </c>
      <c r="AW471" s="12" t="s">
        <v>32</v>
      </c>
      <c r="AX471" s="12" t="s">
        <v>77</v>
      </c>
      <c r="AY471" s="152" t="s">
        <v>195</v>
      </c>
    </row>
    <row r="472" spans="2:65" s="12" customFormat="1" ht="11.25">
      <c r="B472" s="150"/>
      <c r="D472" s="151" t="s">
        <v>204</v>
      </c>
      <c r="E472" s="152" t="s">
        <v>1</v>
      </c>
      <c r="F472" s="153" t="s">
        <v>764</v>
      </c>
      <c r="H472" s="154">
        <v>4687.68</v>
      </c>
      <c r="I472" s="155"/>
      <c r="L472" s="150"/>
      <c r="M472" s="156"/>
      <c r="T472" s="157"/>
      <c r="AT472" s="152" t="s">
        <v>204</v>
      </c>
      <c r="AU472" s="152" t="s">
        <v>84</v>
      </c>
      <c r="AV472" s="12" t="s">
        <v>86</v>
      </c>
      <c r="AW472" s="12" t="s">
        <v>32</v>
      </c>
      <c r="AX472" s="12" t="s">
        <v>77</v>
      </c>
      <c r="AY472" s="152" t="s">
        <v>195</v>
      </c>
    </row>
    <row r="473" spans="2:65" s="13" customFormat="1" ht="11.25">
      <c r="B473" s="158"/>
      <c r="D473" s="151" t="s">
        <v>204</v>
      </c>
      <c r="E473" s="159" t="s">
        <v>1</v>
      </c>
      <c r="F473" s="160" t="s">
        <v>205</v>
      </c>
      <c r="H473" s="161">
        <v>6818.424</v>
      </c>
      <c r="I473" s="162"/>
      <c r="L473" s="158"/>
      <c r="M473" s="163"/>
      <c r="T473" s="164"/>
      <c r="AT473" s="159" t="s">
        <v>204</v>
      </c>
      <c r="AU473" s="159" t="s">
        <v>84</v>
      </c>
      <c r="AV473" s="13" t="s">
        <v>202</v>
      </c>
      <c r="AW473" s="13" t="s">
        <v>32</v>
      </c>
      <c r="AX473" s="13" t="s">
        <v>84</v>
      </c>
      <c r="AY473" s="159" t="s">
        <v>195</v>
      </c>
    </row>
    <row r="474" spans="2:65" s="1" customFormat="1" ht="24.2" customHeight="1">
      <c r="B474" s="32"/>
      <c r="C474" s="137" t="s">
        <v>533</v>
      </c>
      <c r="D474" s="137" t="s">
        <v>197</v>
      </c>
      <c r="E474" s="138" t="s">
        <v>765</v>
      </c>
      <c r="F474" s="139" t="s">
        <v>766</v>
      </c>
      <c r="G474" s="140" t="s">
        <v>395</v>
      </c>
      <c r="H474" s="141">
        <v>626.38400000000001</v>
      </c>
      <c r="I474" s="142"/>
      <c r="J474" s="143">
        <f>ROUND(I474*H474,2)</f>
        <v>0</v>
      </c>
      <c r="K474" s="139" t="s">
        <v>208</v>
      </c>
      <c r="L474" s="32"/>
      <c r="M474" s="144" t="s">
        <v>1</v>
      </c>
      <c r="N474" s="145" t="s">
        <v>42</v>
      </c>
      <c r="P474" s="146">
        <f>O474*H474</f>
        <v>0</v>
      </c>
      <c r="Q474" s="146">
        <v>0</v>
      </c>
      <c r="R474" s="146">
        <f>Q474*H474</f>
        <v>0</v>
      </c>
      <c r="S474" s="146">
        <v>0</v>
      </c>
      <c r="T474" s="147">
        <f>S474*H474</f>
        <v>0</v>
      </c>
      <c r="AR474" s="148" t="s">
        <v>202</v>
      </c>
      <c r="AT474" s="148" t="s">
        <v>197</v>
      </c>
      <c r="AU474" s="148" t="s">
        <v>84</v>
      </c>
      <c r="AY474" s="17" t="s">
        <v>195</v>
      </c>
      <c r="BE474" s="149">
        <f>IF(N474="základní",J474,0)</f>
        <v>0</v>
      </c>
      <c r="BF474" s="149">
        <f>IF(N474="snížená",J474,0)</f>
        <v>0</v>
      </c>
      <c r="BG474" s="149">
        <f>IF(N474="zákl. přenesená",J474,0)</f>
        <v>0</v>
      </c>
      <c r="BH474" s="149">
        <f>IF(N474="sníž. přenesená",J474,0)</f>
        <v>0</v>
      </c>
      <c r="BI474" s="149">
        <f>IF(N474="nulová",J474,0)</f>
        <v>0</v>
      </c>
      <c r="BJ474" s="17" t="s">
        <v>84</v>
      </c>
      <c r="BK474" s="149">
        <f>ROUND(I474*H474,2)</f>
        <v>0</v>
      </c>
      <c r="BL474" s="17" t="s">
        <v>202</v>
      </c>
      <c r="BM474" s="148" t="s">
        <v>767</v>
      </c>
    </row>
    <row r="475" spans="2:65" s="1" customFormat="1" ht="24.2" customHeight="1">
      <c r="B475" s="32"/>
      <c r="C475" s="137" t="s">
        <v>768</v>
      </c>
      <c r="D475" s="137" t="s">
        <v>197</v>
      </c>
      <c r="E475" s="138" t="s">
        <v>769</v>
      </c>
      <c r="F475" s="139" t="s">
        <v>770</v>
      </c>
      <c r="G475" s="140" t="s">
        <v>395</v>
      </c>
      <c r="H475" s="141">
        <v>607.93799999999999</v>
      </c>
      <c r="I475" s="142"/>
      <c r="J475" s="143">
        <f>ROUND(I475*H475,2)</f>
        <v>0</v>
      </c>
      <c r="K475" s="139" t="s">
        <v>208</v>
      </c>
      <c r="L475" s="32"/>
      <c r="M475" s="144" t="s">
        <v>1</v>
      </c>
      <c r="N475" s="145" t="s">
        <v>42</v>
      </c>
      <c r="P475" s="146">
        <f>O475*H475</f>
        <v>0</v>
      </c>
      <c r="Q475" s="146">
        <v>0</v>
      </c>
      <c r="R475" s="146">
        <f>Q475*H475</f>
        <v>0</v>
      </c>
      <c r="S475" s="146">
        <v>0</v>
      </c>
      <c r="T475" s="147">
        <f>S475*H475</f>
        <v>0</v>
      </c>
      <c r="AR475" s="148" t="s">
        <v>202</v>
      </c>
      <c r="AT475" s="148" t="s">
        <v>197</v>
      </c>
      <c r="AU475" s="148" t="s">
        <v>84</v>
      </c>
      <c r="AY475" s="17" t="s">
        <v>195</v>
      </c>
      <c r="BE475" s="149">
        <f>IF(N475="základní",J475,0)</f>
        <v>0</v>
      </c>
      <c r="BF475" s="149">
        <f>IF(N475="snížená",J475,0)</f>
        <v>0</v>
      </c>
      <c r="BG475" s="149">
        <f>IF(N475="zákl. přenesená",J475,0)</f>
        <v>0</v>
      </c>
      <c r="BH475" s="149">
        <f>IF(N475="sníž. přenesená",J475,0)</f>
        <v>0</v>
      </c>
      <c r="BI475" s="149">
        <f>IF(N475="nulová",J475,0)</f>
        <v>0</v>
      </c>
      <c r="BJ475" s="17" t="s">
        <v>84</v>
      </c>
      <c r="BK475" s="149">
        <f>ROUND(I475*H475,2)</f>
        <v>0</v>
      </c>
      <c r="BL475" s="17" t="s">
        <v>202</v>
      </c>
      <c r="BM475" s="148" t="s">
        <v>771</v>
      </c>
    </row>
    <row r="476" spans="2:65" s="1" customFormat="1" ht="16.5" customHeight="1">
      <c r="B476" s="32"/>
      <c r="C476" s="137" t="s">
        <v>536</v>
      </c>
      <c r="D476" s="137" t="s">
        <v>197</v>
      </c>
      <c r="E476" s="138" t="s">
        <v>772</v>
      </c>
      <c r="F476" s="139" t="s">
        <v>773</v>
      </c>
      <c r="G476" s="140" t="s">
        <v>395</v>
      </c>
      <c r="H476" s="141">
        <v>14424.995999999999</v>
      </c>
      <c r="I476" s="142"/>
      <c r="J476" s="143">
        <f>ROUND(I476*H476,2)</f>
        <v>0</v>
      </c>
      <c r="K476" s="139" t="s">
        <v>275</v>
      </c>
      <c r="L476" s="32"/>
      <c r="M476" s="184" t="s">
        <v>1</v>
      </c>
      <c r="N476" s="185" t="s">
        <v>42</v>
      </c>
      <c r="O476" s="186"/>
      <c r="P476" s="187">
        <f>O476*H476</f>
        <v>0</v>
      </c>
      <c r="Q476" s="187">
        <v>0</v>
      </c>
      <c r="R476" s="187">
        <f>Q476*H476</f>
        <v>0</v>
      </c>
      <c r="S476" s="187">
        <v>0</v>
      </c>
      <c r="T476" s="188">
        <f>S476*H476</f>
        <v>0</v>
      </c>
      <c r="AR476" s="148" t="s">
        <v>202</v>
      </c>
      <c r="AT476" s="148" t="s">
        <v>197</v>
      </c>
      <c r="AU476" s="148" t="s">
        <v>84</v>
      </c>
      <c r="AY476" s="17" t="s">
        <v>195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7" t="s">
        <v>84</v>
      </c>
      <c r="BK476" s="149">
        <f>ROUND(I476*H476,2)</f>
        <v>0</v>
      </c>
      <c r="BL476" s="17" t="s">
        <v>202</v>
      </c>
      <c r="BM476" s="148" t="s">
        <v>774</v>
      </c>
    </row>
    <row r="477" spans="2:65" s="1" customFormat="1" ht="6.95" customHeight="1">
      <c r="B477" s="44"/>
      <c r="C477" s="45"/>
      <c r="D477" s="45"/>
      <c r="E477" s="45"/>
      <c r="F477" s="45"/>
      <c r="G477" s="45"/>
      <c r="H477" s="45"/>
      <c r="I477" s="45"/>
      <c r="J477" s="45"/>
      <c r="K477" s="45"/>
      <c r="L477" s="32"/>
    </row>
  </sheetData>
  <sheetProtection algorithmName="SHA-512" hashValue="z9aC7xECUci/ToybP7NdX0BdK8K6CiSgm05m3inrHOa3XNJtdOrDfD6qY67WOUzkVrsdteMO7hpg1cGtzxKrMw==" saltValue="dkYocTtZeb1GUyWsl0MPB8q6Nx+RDXaRXBp3pvezvDsEDtvtaX1ZXRb2QodbnpRGpa2MHcdYaPwmPLpvaTlngg==" spinCount="100000" sheet="1" objects="1" scenarios="1" formatColumns="0" formatRows="0" autoFilter="0"/>
  <autoFilter ref="C136:K476" xr:uid="{00000000-0009-0000-0000-000002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B2:BM2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164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46" ht="12" customHeight="1">
      <c r="B8" s="20"/>
      <c r="D8" s="27" t="s">
        <v>169</v>
      </c>
      <c r="L8" s="20"/>
    </row>
    <row r="9" spans="2:46" s="1" customFormat="1" ht="16.5" customHeight="1">
      <c r="B9" s="32"/>
      <c r="E9" s="243" t="s">
        <v>253</v>
      </c>
      <c r="F9" s="245"/>
      <c r="G9" s="245"/>
      <c r="H9" s="245"/>
      <c r="L9" s="32"/>
    </row>
    <row r="10" spans="2:46" s="1" customFormat="1" ht="12" customHeight="1">
      <c r="B10" s="32"/>
      <c r="D10" s="27" t="s">
        <v>171</v>
      </c>
      <c r="L10" s="32"/>
    </row>
    <row r="11" spans="2:46" s="1" customFormat="1" ht="16.5" customHeight="1">
      <c r="B11" s="32"/>
      <c r="E11" s="200" t="s">
        <v>775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103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ROUND((SUM(BE128:BE204)),  2)</f>
        <v>0</v>
      </c>
      <c r="I35" s="97">
        <v>0.21</v>
      </c>
      <c r="J35" s="86">
        <f>ROUND(((SUM(BE128:BE204))*I35),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ROUND((SUM(BF128:BF204)),  2)</f>
        <v>0</v>
      </c>
      <c r="I36" s="97">
        <v>0.12</v>
      </c>
      <c r="J36" s="86">
        <f>ROUND(((SUM(BF128:BF204))*I36),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ROUND((SUM(BG128:BG204)),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ROUND((SUM(BH128:BH204)),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ROUND((SUM(BI128:BI204)),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253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100.2 - chodníky a vjezdy ve správě městské části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J128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255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8" customFormat="1" ht="24.95" customHeight="1">
      <c r="B100" s="109"/>
      <c r="D100" s="110" t="s">
        <v>256</v>
      </c>
      <c r="E100" s="111"/>
      <c r="F100" s="111"/>
      <c r="G100" s="111"/>
      <c r="H100" s="111"/>
      <c r="I100" s="111"/>
      <c r="J100" s="112">
        <f>J142</f>
        <v>0</v>
      </c>
      <c r="L100" s="109"/>
    </row>
    <row r="101" spans="2:47" s="8" customFormat="1" ht="24.95" customHeight="1">
      <c r="B101" s="109"/>
      <c r="D101" s="110" t="s">
        <v>259</v>
      </c>
      <c r="E101" s="111"/>
      <c r="F101" s="111"/>
      <c r="G101" s="111"/>
      <c r="H101" s="111"/>
      <c r="I101" s="111"/>
      <c r="J101" s="112">
        <f>J149</f>
        <v>0</v>
      </c>
      <c r="L101" s="109"/>
    </row>
    <row r="102" spans="2:47" s="8" customFormat="1" ht="24.95" customHeight="1">
      <c r="B102" s="109"/>
      <c r="D102" s="110" t="s">
        <v>260</v>
      </c>
      <c r="E102" s="111"/>
      <c r="F102" s="111"/>
      <c r="G102" s="111"/>
      <c r="H102" s="111"/>
      <c r="I102" s="111"/>
      <c r="J102" s="112">
        <f>J153</f>
        <v>0</v>
      </c>
      <c r="L102" s="109"/>
    </row>
    <row r="103" spans="2:47" s="8" customFormat="1" ht="24.95" customHeight="1">
      <c r="B103" s="109"/>
      <c r="D103" s="110" t="s">
        <v>263</v>
      </c>
      <c r="E103" s="111"/>
      <c r="F103" s="111"/>
      <c r="G103" s="111"/>
      <c r="H103" s="111"/>
      <c r="I103" s="111"/>
      <c r="J103" s="112">
        <f>J157</f>
        <v>0</v>
      </c>
      <c r="L103" s="109"/>
    </row>
    <row r="104" spans="2:47" s="8" customFormat="1" ht="24.95" customHeight="1">
      <c r="B104" s="109"/>
      <c r="D104" s="110" t="s">
        <v>265</v>
      </c>
      <c r="E104" s="111"/>
      <c r="F104" s="111"/>
      <c r="G104" s="111"/>
      <c r="H104" s="111"/>
      <c r="I104" s="111"/>
      <c r="J104" s="112">
        <f>J167</f>
        <v>0</v>
      </c>
      <c r="L104" s="109"/>
    </row>
    <row r="105" spans="2:47" s="8" customFormat="1" ht="24.95" customHeight="1">
      <c r="B105" s="109"/>
      <c r="D105" s="110" t="s">
        <v>268</v>
      </c>
      <c r="E105" s="111"/>
      <c r="F105" s="111"/>
      <c r="G105" s="111"/>
      <c r="H105" s="111"/>
      <c r="I105" s="111"/>
      <c r="J105" s="112">
        <f>J186</f>
        <v>0</v>
      </c>
      <c r="L105" s="109"/>
    </row>
    <row r="106" spans="2:47" s="8" customFormat="1" ht="24.95" customHeight="1">
      <c r="B106" s="109"/>
      <c r="D106" s="110" t="s">
        <v>271</v>
      </c>
      <c r="E106" s="111"/>
      <c r="F106" s="111"/>
      <c r="G106" s="111"/>
      <c r="H106" s="111"/>
      <c r="I106" s="111"/>
      <c r="J106" s="112">
        <f>J191</f>
        <v>0</v>
      </c>
      <c r="L106" s="109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180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3" t="str">
        <f>E7</f>
        <v>BRNO, DOHNALOVA - VÝSTAVBA DEŠŤOVÉ KANALIZACE</v>
      </c>
      <c r="F116" s="244"/>
      <c r="G116" s="244"/>
      <c r="H116" s="244"/>
      <c r="L116" s="32"/>
    </row>
    <row r="117" spans="2:63" ht="12" customHeight="1">
      <c r="B117" s="20"/>
      <c r="C117" s="27" t="s">
        <v>169</v>
      </c>
      <c r="L117" s="20"/>
    </row>
    <row r="118" spans="2:63" s="1" customFormat="1" ht="16.5" customHeight="1">
      <c r="B118" s="32"/>
      <c r="E118" s="243" t="s">
        <v>253</v>
      </c>
      <c r="F118" s="245"/>
      <c r="G118" s="245"/>
      <c r="H118" s="245"/>
      <c r="L118" s="32"/>
    </row>
    <row r="119" spans="2:63" s="1" customFormat="1" ht="12" customHeight="1">
      <c r="B119" s="32"/>
      <c r="C119" s="27" t="s">
        <v>171</v>
      </c>
      <c r="L119" s="32"/>
    </row>
    <row r="120" spans="2:63" s="1" customFormat="1" ht="16.5" customHeight="1">
      <c r="B120" s="32"/>
      <c r="E120" s="200" t="str">
        <f>E11</f>
        <v>SO 100.2 - chodníky a vjezdy ve správě městské části</v>
      </c>
      <c r="F120" s="245"/>
      <c r="G120" s="245"/>
      <c r="H120" s="245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>Brno</v>
      </c>
      <c r="I122" s="27" t="s">
        <v>22</v>
      </c>
      <c r="J122" s="52" t="str">
        <f>IF(J14="","",J14)</f>
        <v>27. 2. 2023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E17</f>
        <v>Statutární město Brno</v>
      </c>
      <c r="I124" s="27" t="s">
        <v>30</v>
      </c>
      <c r="J124" s="30" t="str">
        <f>E23</f>
        <v>JV PROJEKT VH s.r.o.</v>
      </c>
      <c r="L124" s="32"/>
    </row>
    <row r="125" spans="2:63" s="1" customFormat="1" ht="15.2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Obrtel M.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181</v>
      </c>
      <c r="D127" s="119" t="s">
        <v>62</v>
      </c>
      <c r="E127" s="119" t="s">
        <v>58</v>
      </c>
      <c r="F127" s="119" t="s">
        <v>59</v>
      </c>
      <c r="G127" s="119" t="s">
        <v>182</v>
      </c>
      <c r="H127" s="119" t="s">
        <v>183</v>
      </c>
      <c r="I127" s="119" t="s">
        <v>184</v>
      </c>
      <c r="J127" s="119" t="s">
        <v>175</v>
      </c>
      <c r="K127" s="120" t="s">
        <v>185</v>
      </c>
      <c r="L127" s="117"/>
      <c r="M127" s="59" t="s">
        <v>1</v>
      </c>
      <c r="N127" s="60" t="s">
        <v>41</v>
      </c>
      <c r="O127" s="60" t="s">
        <v>186</v>
      </c>
      <c r="P127" s="60" t="s">
        <v>187</v>
      </c>
      <c r="Q127" s="60" t="s">
        <v>188</v>
      </c>
      <c r="R127" s="60" t="s">
        <v>189</v>
      </c>
      <c r="S127" s="60" t="s">
        <v>190</v>
      </c>
      <c r="T127" s="61" t="s">
        <v>191</v>
      </c>
    </row>
    <row r="128" spans="2:63" s="1" customFormat="1" ht="22.9" customHeight="1">
      <c r="B128" s="32"/>
      <c r="C128" s="64" t="s">
        <v>192</v>
      </c>
      <c r="J128" s="121">
        <f>BK128</f>
        <v>0</v>
      </c>
      <c r="L128" s="32"/>
      <c r="M128" s="62"/>
      <c r="N128" s="53"/>
      <c r="O128" s="53"/>
      <c r="P128" s="122">
        <f>P129+P142+P149+P153+P157+P167+P186+P191</f>
        <v>0</v>
      </c>
      <c r="Q128" s="53"/>
      <c r="R128" s="122">
        <f>R129+R142+R149+R153+R157+R167+R186+R191</f>
        <v>51.294679000000002</v>
      </c>
      <c r="S128" s="53"/>
      <c r="T128" s="123">
        <f>T129+T142+T149+T153+T157+T167+T186+T191</f>
        <v>0</v>
      </c>
      <c r="AT128" s="17" t="s">
        <v>76</v>
      </c>
      <c r="AU128" s="17" t="s">
        <v>177</v>
      </c>
      <c r="BK128" s="124">
        <f>BK129+BK142+BK149+BK153+BK157+BK167+BK186+BK191</f>
        <v>0</v>
      </c>
    </row>
    <row r="129" spans="2:65" s="11" customFormat="1" ht="25.9" customHeight="1">
      <c r="B129" s="125"/>
      <c r="D129" s="126" t="s">
        <v>76</v>
      </c>
      <c r="E129" s="127" t="s">
        <v>242</v>
      </c>
      <c r="F129" s="127" t="s">
        <v>272</v>
      </c>
      <c r="I129" s="128"/>
      <c r="J129" s="129">
        <f>BK129</f>
        <v>0</v>
      </c>
      <c r="L129" s="125"/>
      <c r="M129" s="130"/>
      <c r="P129" s="131">
        <f>SUM(P130:P141)</f>
        <v>0</v>
      </c>
      <c r="R129" s="131">
        <f>SUM(R130:R141)</f>
        <v>15.498000000000001</v>
      </c>
      <c r="T129" s="132">
        <f>SUM(T130:T141)</f>
        <v>0</v>
      </c>
      <c r="AR129" s="126" t="s">
        <v>84</v>
      </c>
      <c r="AT129" s="133" t="s">
        <v>76</v>
      </c>
      <c r="AU129" s="133" t="s">
        <v>77</v>
      </c>
      <c r="AY129" s="126" t="s">
        <v>195</v>
      </c>
      <c r="BK129" s="134">
        <f>SUM(BK130:BK141)</f>
        <v>0</v>
      </c>
    </row>
    <row r="130" spans="2:65" s="1" customFormat="1" ht="16.5" customHeight="1">
      <c r="B130" s="32"/>
      <c r="C130" s="137" t="s">
        <v>84</v>
      </c>
      <c r="D130" s="137" t="s">
        <v>197</v>
      </c>
      <c r="E130" s="138" t="s">
        <v>273</v>
      </c>
      <c r="F130" s="139" t="s">
        <v>274</v>
      </c>
      <c r="G130" s="140" t="s">
        <v>200</v>
      </c>
      <c r="H130" s="141">
        <v>1</v>
      </c>
      <c r="I130" s="142"/>
      <c r="J130" s="143">
        <f>ROUND(I130*H130,2)</f>
        <v>0</v>
      </c>
      <c r="K130" s="139" t="s">
        <v>275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0.13800000000000001</v>
      </c>
      <c r="R130" s="146">
        <f>Q130*H130</f>
        <v>0.13800000000000001</v>
      </c>
      <c r="S130" s="146">
        <v>0</v>
      </c>
      <c r="T130" s="147">
        <f>S130*H130</f>
        <v>0</v>
      </c>
      <c r="AR130" s="148" t="s">
        <v>202</v>
      </c>
      <c r="AT130" s="148" t="s">
        <v>197</v>
      </c>
      <c r="AU130" s="148" t="s">
        <v>84</v>
      </c>
      <c r="AY130" s="17" t="s">
        <v>195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202</v>
      </c>
      <c r="BM130" s="148" t="s">
        <v>86</v>
      </c>
    </row>
    <row r="131" spans="2:65" s="12" customFormat="1" ht="11.25">
      <c r="B131" s="150"/>
      <c r="D131" s="151" t="s">
        <v>204</v>
      </c>
      <c r="E131" s="152" t="s">
        <v>1</v>
      </c>
      <c r="F131" s="153" t="s">
        <v>556</v>
      </c>
      <c r="H131" s="154">
        <v>1</v>
      </c>
      <c r="I131" s="155"/>
      <c r="L131" s="150"/>
      <c r="M131" s="156"/>
      <c r="T131" s="157"/>
      <c r="AT131" s="152" t="s">
        <v>204</v>
      </c>
      <c r="AU131" s="152" t="s">
        <v>84</v>
      </c>
      <c r="AV131" s="12" t="s">
        <v>86</v>
      </c>
      <c r="AW131" s="12" t="s">
        <v>32</v>
      </c>
      <c r="AX131" s="12" t="s">
        <v>77</v>
      </c>
      <c r="AY131" s="152" t="s">
        <v>195</v>
      </c>
    </row>
    <row r="132" spans="2:65" s="13" customFormat="1" ht="11.25">
      <c r="B132" s="158"/>
      <c r="D132" s="151" t="s">
        <v>204</v>
      </c>
      <c r="E132" s="159" t="s">
        <v>1</v>
      </c>
      <c r="F132" s="160" t="s">
        <v>205</v>
      </c>
      <c r="H132" s="161">
        <v>1</v>
      </c>
      <c r="I132" s="162"/>
      <c r="L132" s="158"/>
      <c r="M132" s="163"/>
      <c r="T132" s="164"/>
      <c r="AT132" s="159" t="s">
        <v>204</v>
      </c>
      <c r="AU132" s="159" t="s">
        <v>84</v>
      </c>
      <c r="AV132" s="13" t="s">
        <v>202</v>
      </c>
      <c r="AW132" s="13" t="s">
        <v>32</v>
      </c>
      <c r="AX132" s="13" t="s">
        <v>84</v>
      </c>
      <c r="AY132" s="159" t="s">
        <v>195</v>
      </c>
    </row>
    <row r="133" spans="2:65" s="1" customFormat="1" ht="16.5" customHeight="1">
      <c r="B133" s="32"/>
      <c r="C133" s="137" t="s">
        <v>86</v>
      </c>
      <c r="D133" s="137" t="s">
        <v>197</v>
      </c>
      <c r="E133" s="138" t="s">
        <v>282</v>
      </c>
      <c r="F133" s="139" t="s">
        <v>283</v>
      </c>
      <c r="G133" s="140" t="s">
        <v>200</v>
      </c>
      <c r="H133" s="141">
        <v>20</v>
      </c>
      <c r="I133" s="142"/>
      <c r="J133" s="143">
        <f>ROUND(I133*H133,2)</f>
        <v>0</v>
      </c>
      <c r="K133" s="139" t="s">
        <v>275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0.22500000000000001</v>
      </c>
      <c r="R133" s="146">
        <f>Q133*H133</f>
        <v>4.5</v>
      </c>
      <c r="S133" s="146">
        <v>0</v>
      </c>
      <c r="T133" s="147">
        <f>S133*H133</f>
        <v>0</v>
      </c>
      <c r="AR133" s="148" t="s">
        <v>202</v>
      </c>
      <c r="AT133" s="148" t="s">
        <v>197</v>
      </c>
      <c r="AU133" s="148" t="s">
        <v>84</v>
      </c>
      <c r="AY133" s="17" t="s">
        <v>195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202</v>
      </c>
      <c r="BM133" s="148" t="s">
        <v>202</v>
      </c>
    </row>
    <row r="134" spans="2:65" s="12" customFormat="1" ht="11.25">
      <c r="B134" s="150"/>
      <c r="D134" s="151" t="s">
        <v>204</v>
      </c>
      <c r="E134" s="152" t="s">
        <v>1</v>
      </c>
      <c r="F134" s="153" t="s">
        <v>776</v>
      </c>
      <c r="H134" s="154">
        <v>20</v>
      </c>
      <c r="I134" s="155"/>
      <c r="L134" s="150"/>
      <c r="M134" s="156"/>
      <c r="T134" s="157"/>
      <c r="AT134" s="152" t="s">
        <v>204</v>
      </c>
      <c r="AU134" s="152" t="s">
        <v>84</v>
      </c>
      <c r="AV134" s="12" t="s">
        <v>86</v>
      </c>
      <c r="AW134" s="12" t="s">
        <v>32</v>
      </c>
      <c r="AX134" s="12" t="s">
        <v>77</v>
      </c>
      <c r="AY134" s="152" t="s">
        <v>195</v>
      </c>
    </row>
    <row r="135" spans="2:65" s="13" customFormat="1" ht="11.25">
      <c r="B135" s="158"/>
      <c r="D135" s="151" t="s">
        <v>204</v>
      </c>
      <c r="E135" s="159" t="s">
        <v>1</v>
      </c>
      <c r="F135" s="160" t="s">
        <v>205</v>
      </c>
      <c r="H135" s="161">
        <v>20</v>
      </c>
      <c r="I135" s="162"/>
      <c r="L135" s="158"/>
      <c r="M135" s="163"/>
      <c r="T135" s="164"/>
      <c r="AT135" s="159" t="s">
        <v>204</v>
      </c>
      <c r="AU135" s="159" t="s">
        <v>84</v>
      </c>
      <c r="AV135" s="13" t="s">
        <v>202</v>
      </c>
      <c r="AW135" s="13" t="s">
        <v>32</v>
      </c>
      <c r="AX135" s="13" t="s">
        <v>84</v>
      </c>
      <c r="AY135" s="159" t="s">
        <v>195</v>
      </c>
    </row>
    <row r="136" spans="2:65" s="1" customFormat="1" ht="21.75" customHeight="1">
      <c r="B136" s="32"/>
      <c r="C136" s="137" t="s">
        <v>112</v>
      </c>
      <c r="D136" s="137" t="s">
        <v>197</v>
      </c>
      <c r="E136" s="138" t="s">
        <v>301</v>
      </c>
      <c r="F136" s="139" t="s">
        <v>302</v>
      </c>
      <c r="G136" s="140" t="s">
        <v>200</v>
      </c>
      <c r="H136" s="141">
        <v>21</v>
      </c>
      <c r="I136" s="142"/>
      <c r="J136" s="143">
        <f>ROUND(I136*H136,2)</f>
        <v>0</v>
      </c>
      <c r="K136" s="139" t="s">
        <v>275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0.44</v>
      </c>
      <c r="R136" s="146">
        <f>Q136*H136</f>
        <v>9.24</v>
      </c>
      <c r="S136" s="146">
        <v>0</v>
      </c>
      <c r="T136" s="147">
        <f>S136*H136</f>
        <v>0</v>
      </c>
      <c r="AR136" s="148" t="s">
        <v>202</v>
      </c>
      <c r="AT136" s="148" t="s">
        <v>197</v>
      </c>
      <c r="AU136" s="148" t="s">
        <v>84</v>
      </c>
      <c r="AY136" s="17" t="s">
        <v>195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202</v>
      </c>
      <c r="BM136" s="148" t="s">
        <v>221</v>
      </c>
    </row>
    <row r="137" spans="2:65" s="12" customFormat="1" ht="11.25">
      <c r="B137" s="150"/>
      <c r="D137" s="151" t="s">
        <v>204</v>
      </c>
      <c r="E137" s="152" t="s">
        <v>1</v>
      </c>
      <c r="F137" s="153" t="s">
        <v>605</v>
      </c>
      <c r="H137" s="154">
        <v>21</v>
      </c>
      <c r="I137" s="155"/>
      <c r="L137" s="150"/>
      <c r="M137" s="156"/>
      <c r="T137" s="157"/>
      <c r="AT137" s="152" t="s">
        <v>204</v>
      </c>
      <c r="AU137" s="152" t="s">
        <v>84</v>
      </c>
      <c r="AV137" s="12" t="s">
        <v>86</v>
      </c>
      <c r="AW137" s="12" t="s">
        <v>32</v>
      </c>
      <c r="AX137" s="12" t="s">
        <v>77</v>
      </c>
      <c r="AY137" s="152" t="s">
        <v>195</v>
      </c>
    </row>
    <row r="138" spans="2:65" s="13" customFormat="1" ht="11.25">
      <c r="B138" s="158"/>
      <c r="D138" s="151" t="s">
        <v>204</v>
      </c>
      <c r="E138" s="159" t="s">
        <v>1</v>
      </c>
      <c r="F138" s="160" t="s">
        <v>205</v>
      </c>
      <c r="H138" s="161">
        <v>21</v>
      </c>
      <c r="I138" s="162"/>
      <c r="L138" s="158"/>
      <c r="M138" s="163"/>
      <c r="T138" s="164"/>
      <c r="AT138" s="159" t="s">
        <v>204</v>
      </c>
      <c r="AU138" s="159" t="s">
        <v>84</v>
      </c>
      <c r="AV138" s="13" t="s">
        <v>202</v>
      </c>
      <c r="AW138" s="13" t="s">
        <v>32</v>
      </c>
      <c r="AX138" s="13" t="s">
        <v>84</v>
      </c>
      <c r="AY138" s="159" t="s">
        <v>195</v>
      </c>
    </row>
    <row r="139" spans="2:65" s="1" customFormat="1" ht="16.5" customHeight="1">
      <c r="B139" s="32"/>
      <c r="C139" s="137" t="s">
        <v>202</v>
      </c>
      <c r="D139" s="137" t="s">
        <v>197</v>
      </c>
      <c r="E139" s="138" t="s">
        <v>320</v>
      </c>
      <c r="F139" s="139" t="s">
        <v>321</v>
      </c>
      <c r="G139" s="140" t="s">
        <v>319</v>
      </c>
      <c r="H139" s="141">
        <v>6</v>
      </c>
      <c r="I139" s="142"/>
      <c r="J139" s="143">
        <f>ROUND(I139*H139,2)</f>
        <v>0</v>
      </c>
      <c r="K139" s="139" t="s">
        <v>275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0.27</v>
      </c>
      <c r="R139" s="146">
        <f>Q139*H139</f>
        <v>1.62</v>
      </c>
      <c r="S139" s="146">
        <v>0</v>
      </c>
      <c r="T139" s="147">
        <f>S139*H139</f>
        <v>0</v>
      </c>
      <c r="AR139" s="148" t="s">
        <v>202</v>
      </c>
      <c r="AT139" s="148" t="s">
        <v>197</v>
      </c>
      <c r="AU139" s="148" t="s">
        <v>84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230</v>
      </c>
    </row>
    <row r="140" spans="2:65" s="12" customFormat="1" ht="11.25">
      <c r="B140" s="150"/>
      <c r="D140" s="151" t="s">
        <v>204</v>
      </c>
      <c r="E140" s="152" t="s">
        <v>1</v>
      </c>
      <c r="F140" s="153" t="s">
        <v>777</v>
      </c>
      <c r="H140" s="154">
        <v>6</v>
      </c>
      <c r="I140" s="155"/>
      <c r="L140" s="150"/>
      <c r="M140" s="156"/>
      <c r="T140" s="157"/>
      <c r="AT140" s="152" t="s">
        <v>204</v>
      </c>
      <c r="AU140" s="152" t="s">
        <v>84</v>
      </c>
      <c r="AV140" s="12" t="s">
        <v>86</v>
      </c>
      <c r="AW140" s="12" t="s">
        <v>32</v>
      </c>
      <c r="AX140" s="12" t="s">
        <v>77</v>
      </c>
      <c r="AY140" s="152" t="s">
        <v>195</v>
      </c>
    </row>
    <row r="141" spans="2:65" s="13" customFormat="1" ht="11.25">
      <c r="B141" s="158"/>
      <c r="D141" s="151" t="s">
        <v>204</v>
      </c>
      <c r="E141" s="159" t="s">
        <v>1</v>
      </c>
      <c r="F141" s="160" t="s">
        <v>205</v>
      </c>
      <c r="H141" s="161">
        <v>6</v>
      </c>
      <c r="I141" s="162"/>
      <c r="L141" s="158"/>
      <c r="M141" s="163"/>
      <c r="T141" s="164"/>
      <c r="AT141" s="159" t="s">
        <v>204</v>
      </c>
      <c r="AU141" s="159" t="s">
        <v>84</v>
      </c>
      <c r="AV141" s="13" t="s">
        <v>202</v>
      </c>
      <c r="AW141" s="13" t="s">
        <v>32</v>
      </c>
      <c r="AX141" s="13" t="s">
        <v>84</v>
      </c>
      <c r="AY141" s="159" t="s">
        <v>195</v>
      </c>
    </row>
    <row r="142" spans="2:65" s="11" customFormat="1" ht="25.9" customHeight="1">
      <c r="B142" s="125"/>
      <c r="D142" s="126" t="s">
        <v>76</v>
      </c>
      <c r="E142" s="127" t="s">
        <v>8</v>
      </c>
      <c r="F142" s="127" t="s">
        <v>329</v>
      </c>
      <c r="I142" s="128"/>
      <c r="J142" s="129">
        <f>BK142</f>
        <v>0</v>
      </c>
      <c r="L142" s="125"/>
      <c r="M142" s="130"/>
      <c r="P142" s="131">
        <f>SUM(P143:P148)</f>
        <v>0</v>
      </c>
      <c r="R142" s="131">
        <f>SUM(R143:R148)</f>
        <v>0</v>
      </c>
      <c r="T142" s="132">
        <f>SUM(T143:T148)</f>
        <v>0</v>
      </c>
      <c r="AR142" s="126" t="s">
        <v>84</v>
      </c>
      <c r="AT142" s="133" t="s">
        <v>76</v>
      </c>
      <c r="AU142" s="133" t="s">
        <v>77</v>
      </c>
      <c r="AY142" s="126" t="s">
        <v>195</v>
      </c>
      <c r="BK142" s="134">
        <f>SUM(BK143:BK148)</f>
        <v>0</v>
      </c>
    </row>
    <row r="143" spans="2:65" s="1" customFormat="1" ht="16.5" customHeight="1">
      <c r="B143" s="32"/>
      <c r="C143" s="137" t="s">
        <v>217</v>
      </c>
      <c r="D143" s="137" t="s">
        <v>197</v>
      </c>
      <c r="E143" s="138" t="s">
        <v>330</v>
      </c>
      <c r="F143" s="139" t="s">
        <v>331</v>
      </c>
      <c r="G143" s="140" t="s">
        <v>332</v>
      </c>
      <c r="H143" s="141">
        <v>4</v>
      </c>
      <c r="I143" s="142"/>
      <c r="J143" s="143">
        <f>ROUND(I143*H143,2)</f>
        <v>0</v>
      </c>
      <c r="K143" s="139" t="s">
        <v>275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202</v>
      </c>
      <c r="AT143" s="148" t="s">
        <v>197</v>
      </c>
      <c r="AU143" s="148" t="s">
        <v>84</v>
      </c>
      <c r="AY143" s="17" t="s">
        <v>195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202</v>
      </c>
      <c r="BM143" s="148" t="s">
        <v>238</v>
      </c>
    </row>
    <row r="144" spans="2:65" s="12" customFormat="1" ht="11.25">
      <c r="B144" s="150"/>
      <c r="D144" s="151" t="s">
        <v>204</v>
      </c>
      <c r="E144" s="152" t="s">
        <v>1</v>
      </c>
      <c r="F144" s="153" t="s">
        <v>724</v>
      </c>
      <c r="H144" s="154">
        <v>4</v>
      </c>
      <c r="I144" s="155"/>
      <c r="L144" s="150"/>
      <c r="M144" s="156"/>
      <c r="T144" s="157"/>
      <c r="AT144" s="152" t="s">
        <v>204</v>
      </c>
      <c r="AU144" s="152" t="s">
        <v>84</v>
      </c>
      <c r="AV144" s="12" t="s">
        <v>86</v>
      </c>
      <c r="AW144" s="12" t="s">
        <v>32</v>
      </c>
      <c r="AX144" s="12" t="s">
        <v>77</v>
      </c>
      <c r="AY144" s="152" t="s">
        <v>195</v>
      </c>
    </row>
    <row r="145" spans="2:65" s="13" customFormat="1" ht="11.25">
      <c r="B145" s="158"/>
      <c r="D145" s="151" t="s">
        <v>204</v>
      </c>
      <c r="E145" s="159" t="s">
        <v>1</v>
      </c>
      <c r="F145" s="160" t="s">
        <v>205</v>
      </c>
      <c r="H145" s="161">
        <v>4</v>
      </c>
      <c r="I145" s="162"/>
      <c r="L145" s="158"/>
      <c r="M145" s="163"/>
      <c r="T145" s="164"/>
      <c r="AT145" s="159" t="s">
        <v>204</v>
      </c>
      <c r="AU145" s="159" t="s">
        <v>84</v>
      </c>
      <c r="AV145" s="13" t="s">
        <v>202</v>
      </c>
      <c r="AW145" s="13" t="s">
        <v>32</v>
      </c>
      <c r="AX145" s="13" t="s">
        <v>84</v>
      </c>
      <c r="AY145" s="159" t="s">
        <v>195</v>
      </c>
    </row>
    <row r="146" spans="2:65" s="1" customFormat="1" ht="16.5" customHeight="1">
      <c r="B146" s="32"/>
      <c r="C146" s="137" t="s">
        <v>221</v>
      </c>
      <c r="D146" s="137" t="s">
        <v>197</v>
      </c>
      <c r="E146" s="138" t="s">
        <v>337</v>
      </c>
      <c r="F146" s="139" t="s">
        <v>338</v>
      </c>
      <c r="G146" s="140" t="s">
        <v>332</v>
      </c>
      <c r="H146" s="141">
        <v>0.4</v>
      </c>
      <c r="I146" s="142"/>
      <c r="J146" s="143">
        <f>ROUND(I146*H146,2)</f>
        <v>0</v>
      </c>
      <c r="K146" s="139" t="s">
        <v>275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202</v>
      </c>
      <c r="AT146" s="148" t="s">
        <v>197</v>
      </c>
      <c r="AU146" s="148" t="s">
        <v>84</v>
      </c>
      <c r="AY146" s="17" t="s">
        <v>195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202</v>
      </c>
      <c r="BM146" s="148" t="s">
        <v>8</v>
      </c>
    </row>
    <row r="147" spans="2:65" s="12" customFormat="1" ht="11.25">
      <c r="B147" s="150"/>
      <c r="D147" s="151" t="s">
        <v>204</v>
      </c>
      <c r="E147" s="152" t="s">
        <v>1</v>
      </c>
      <c r="F147" s="153" t="s">
        <v>778</v>
      </c>
      <c r="H147" s="154">
        <v>0.4</v>
      </c>
      <c r="I147" s="155"/>
      <c r="L147" s="150"/>
      <c r="M147" s="156"/>
      <c r="T147" s="157"/>
      <c r="AT147" s="152" t="s">
        <v>204</v>
      </c>
      <c r="AU147" s="152" t="s">
        <v>84</v>
      </c>
      <c r="AV147" s="12" t="s">
        <v>86</v>
      </c>
      <c r="AW147" s="12" t="s">
        <v>32</v>
      </c>
      <c r="AX147" s="12" t="s">
        <v>77</v>
      </c>
      <c r="AY147" s="152" t="s">
        <v>195</v>
      </c>
    </row>
    <row r="148" spans="2:65" s="13" customFormat="1" ht="11.25">
      <c r="B148" s="158"/>
      <c r="D148" s="151" t="s">
        <v>204</v>
      </c>
      <c r="E148" s="159" t="s">
        <v>1</v>
      </c>
      <c r="F148" s="160" t="s">
        <v>205</v>
      </c>
      <c r="H148" s="161">
        <v>0.4</v>
      </c>
      <c r="I148" s="162"/>
      <c r="L148" s="158"/>
      <c r="M148" s="163"/>
      <c r="T148" s="164"/>
      <c r="AT148" s="159" t="s">
        <v>204</v>
      </c>
      <c r="AU148" s="159" t="s">
        <v>84</v>
      </c>
      <c r="AV148" s="13" t="s">
        <v>202</v>
      </c>
      <c r="AW148" s="13" t="s">
        <v>32</v>
      </c>
      <c r="AX148" s="13" t="s">
        <v>84</v>
      </c>
      <c r="AY148" s="159" t="s">
        <v>195</v>
      </c>
    </row>
    <row r="149" spans="2:65" s="11" customFormat="1" ht="25.9" customHeight="1">
      <c r="B149" s="125"/>
      <c r="D149" s="126" t="s">
        <v>76</v>
      </c>
      <c r="E149" s="127" t="s">
        <v>166</v>
      </c>
      <c r="F149" s="127" t="s">
        <v>381</v>
      </c>
      <c r="I149" s="128"/>
      <c r="J149" s="129">
        <f>BK149</f>
        <v>0</v>
      </c>
      <c r="L149" s="125"/>
      <c r="M149" s="130"/>
      <c r="P149" s="131">
        <f>SUM(P150:P152)</f>
        <v>0</v>
      </c>
      <c r="R149" s="131">
        <f>SUM(R150:R152)</f>
        <v>0</v>
      </c>
      <c r="T149" s="132">
        <f>SUM(T150:T152)</f>
        <v>0</v>
      </c>
      <c r="AR149" s="126" t="s">
        <v>84</v>
      </c>
      <c r="AT149" s="133" t="s">
        <v>76</v>
      </c>
      <c r="AU149" s="133" t="s">
        <v>77</v>
      </c>
      <c r="AY149" s="126" t="s">
        <v>195</v>
      </c>
      <c r="BK149" s="134">
        <f>SUM(BK150:BK152)</f>
        <v>0</v>
      </c>
    </row>
    <row r="150" spans="2:65" s="1" customFormat="1" ht="16.5" customHeight="1">
      <c r="B150" s="32"/>
      <c r="C150" s="137" t="s">
        <v>225</v>
      </c>
      <c r="D150" s="137" t="s">
        <v>197</v>
      </c>
      <c r="E150" s="138" t="s">
        <v>387</v>
      </c>
      <c r="F150" s="139" t="s">
        <v>388</v>
      </c>
      <c r="G150" s="140" t="s">
        <v>332</v>
      </c>
      <c r="H150" s="141">
        <v>4</v>
      </c>
      <c r="I150" s="142"/>
      <c r="J150" s="143">
        <f>ROUND(I150*H150,2)</f>
        <v>0</v>
      </c>
      <c r="K150" s="139" t="s">
        <v>275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202</v>
      </c>
      <c r="AT150" s="148" t="s">
        <v>197</v>
      </c>
      <c r="AU150" s="148" t="s">
        <v>84</v>
      </c>
      <c r="AY150" s="17" t="s">
        <v>195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202</v>
      </c>
      <c r="BM150" s="148" t="s">
        <v>251</v>
      </c>
    </row>
    <row r="151" spans="2:65" s="12" customFormat="1" ht="11.25">
      <c r="B151" s="150"/>
      <c r="D151" s="151" t="s">
        <v>204</v>
      </c>
      <c r="E151" s="152" t="s">
        <v>1</v>
      </c>
      <c r="F151" s="153" t="s">
        <v>724</v>
      </c>
      <c r="H151" s="154">
        <v>4</v>
      </c>
      <c r="I151" s="155"/>
      <c r="L151" s="150"/>
      <c r="M151" s="156"/>
      <c r="T151" s="157"/>
      <c r="AT151" s="152" t="s">
        <v>204</v>
      </c>
      <c r="AU151" s="152" t="s">
        <v>84</v>
      </c>
      <c r="AV151" s="12" t="s">
        <v>86</v>
      </c>
      <c r="AW151" s="12" t="s">
        <v>32</v>
      </c>
      <c r="AX151" s="12" t="s">
        <v>77</v>
      </c>
      <c r="AY151" s="152" t="s">
        <v>195</v>
      </c>
    </row>
    <row r="152" spans="2:65" s="13" customFormat="1" ht="11.25">
      <c r="B152" s="158"/>
      <c r="D152" s="151" t="s">
        <v>204</v>
      </c>
      <c r="E152" s="159" t="s">
        <v>1</v>
      </c>
      <c r="F152" s="160" t="s">
        <v>205</v>
      </c>
      <c r="H152" s="161">
        <v>4</v>
      </c>
      <c r="I152" s="162"/>
      <c r="L152" s="158"/>
      <c r="M152" s="163"/>
      <c r="T152" s="164"/>
      <c r="AT152" s="159" t="s">
        <v>204</v>
      </c>
      <c r="AU152" s="159" t="s">
        <v>84</v>
      </c>
      <c r="AV152" s="13" t="s">
        <v>202</v>
      </c>
      <c r="AW152" s="13" t="s">
        <v>32</v>
      </c>
      <c r="AX152" s="13" t="s">
        <v>84</v>
      </c>
      <c r="AY152" s="159" t="s">
        <v>195</v>
      </c>
    </row>
    <row r="153" spans="2:65" s="11" customFormat="1" ht="25.9" customHeight="1">
      <c r="B153" s="125"/>
      <c r="D153" s="126" t="s">
        <v>76</v>
      </c>
      <c r="E153" s="127" t="s">
        <v>315</v>
      </c>
      <c r="F153" s="127" t="s">
        <v>398</v>
      </c>
      <c r="I153" s="128"/>
      <c r="J153" s="129">
        <f>BK153</f>
        <v>0</v>
      </c>
      <c r="L153" s="125"/>
      <c r="M153" s="130"/>
      <c r="P153" s="131">
        <f>SUM(P154:P156)</f>
        <v>0</v>
      </c>
      <c r="R153" s="131">
        <f>SUM(R154:R156)</f>
        <v>0</v>
      </c>
      <c r="T153" s="132">
        <f>SUM(T154:T156)</f>
        <v>0</v>
      </c>
      <c r="AR153" s="126" t="s">
        <v>84</v>
      </c>
      <c r="AT153" s="133" t="s">
        <v>76</v>
      </c>
      <c r="AU153" s="133" t="s">
        <v>77</v>
      </c>
      <c r="AY153" s="126" t="s">
        <v>195</v>
      </c>
      <c r="BK153" s="134">
        <f>SUM(BK154:BK156)</f>
        <v>0</v>
      </c>
    </row>
    <row r="154" spans="2:65" s="1" customFormat="1" ht="21.75" customHeight="1">
      <c r="B154" s="32"/>
      <c r="C154" s="137" t="s">
        <v>230</v>
      </c>
      <c r="D154" s="137" t="s">
        <v>197</v>
      </c>
      <c r="E154" s="138" t="s">
        <v>400</v>
      </c>
      <c r="F154" s="139" t="s">
        <v>401</v>
      </c>
      <c r="G154" s="140" t="s">
        <v>200</v>
      </c>
      <c r="H154" s="141">
        <v>33</v>
      </c>
      <c r="I154" s="142"/>
      <c r="J154" s="143">
        <f>ROUND(I154*H154,2)</f>
        <v>0</v>
      </c>
      <c r="K154" s="139" t="s">
        <v>275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202</v>
      </c>
      <c r="AT154" s="148" t="s">
        <v>197</v>
      </c>
      <c r="AU154" s="148" t="s">
        <v>84</v>
      </c>
      <c r="AY154" s="17" t="s">
        <v>195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84</v>
      </c>
      <c r="BK154" s="149">
        <f>ROUND(I154*H154,2)</f>
        <v>0</v>
      </c>
      <c r="BL154" s="17" t="s">
        <v>202</v>
      </c>
      <c r="BM154" s="148" t="s">
        <v>310</v>
      </c>
    </row>
    <row r="155" spans="2:65" s="12" customFormat="1" ht="11.25">
      <c r="B155" s="150"/>
      <c r="D155" s="151" t="s">
        <v>204</v>
      </c>
      <c r="E155" s="152" t="s">
        <v>1</v>
      </c>
      <c r="F155" s="153" t="s">
        <v>779</v>
      </c>
      <c r="H155" s="154">
        <v>33</v>
      </c>
      <c r="I155" s="155"/>
      <c r="L155" s="150"/>
      <c r="M155" s="156"/>
      <c r="T155" s="157"/>
      <c r="AT155" s="152" t="s">
        <v>204</v>
      </c>
      <c r="AU155" s="152" t="s">
        <v>84</v>
      </c>
      <c r="AV155" s="12" t="s">
        <v>86</v>
      </c>
      <c r="AW155" s="12" t="s">
        <v>32</v>
      </c>
      <c r="AX155" s="12" t="s">
        <v>77</v>
      </c>
      <c r="AY155" s="152" t="s">
        <v>195</v>
      </c>
    </row>
    <row r="156" spans="2:65" s="13" customFormat="1" ht="11.25">
      <c r="B156" s="158"/>
      <c r="D156" s="151" t="s">
        <v>204</v>
      </c>
      <c r="E156" s="159" t="s">
        <v>1</v>
      </c>
      <c r="F156" s="160" t="s">
        <v>205</v>
      </c>
      <c r="H156" s="161">
        <v>33</v>
      </c>
      <c r="I156" s="162"/>
      <c r="L156" s="158"/>
      <c r="M156" s="163"/>
      <c r="T156" s="164"/>
      <c r="AT156" s="159" t="s">
        <v>204</v>
      </c>
      <c r="AU156" s="159" t="s">
        <v>84</v>
      </c>
      <c r="AV156" s="13" t="s">
        <v>202</v>
      </c>
      <c r="AW156" s="13" t="s">
        <v>32</v>
      </c>
      <c r="AX156" s="13" t="s">
        <v>84</v>
      </c>
      <c r="AY156" s="159" t="s">
        <v>195</v>
      </c>
    </row>
    <row r="157" spans="2:65" s="11" customFormat="1" ht="25.9" customHeight="1">
      <c r="B157" s="125"/>
      <c r="D157" s="126" t="s">
        <v>76</v>
      </c>
      <c r="E157" s="127" t="s">
        <v>407</v>
      </c>
      <c r="F157" s="127" t="s">
        <v>415</v>
      </c>
      <c r="I157" s="128"/>
      <c r="J157" s="129">
        <f>BK157</f>
        <v>0</v>
      </c>
      <c r="L157" s="125"/>
      <c r="M157" s="130"/>
      <c r="P157" s="131">
        <f>SUM(P158:P166)</f>
        <v>0</v>
      </c>
      <c r="R157" s="131">
        <f>SUM(R158:R166)</f>
        <v>23.880800000000001</v>
      </c>
      <c r="T157" s="132">
        <f>SUM(T158:T166)</f>
        <v>0</v>
      </c>
      <c r="AR157" s="126" t="s">
        <v>84</v>
      </c>
      <c r="AT157" s="133" t="s">
        <v>76</v>
      </c>
      <c r="AU157" s="133" t="s">
        <v>77</v>
      </c>
      <c r="AY157" s="126" t="s">
        <v>195</v>
      </c>
      <c r="BK157" s="134">
        <f>SUM(BK158:BK166)</f>
        <v>0</v>
      </c>
    </row>
    <row r="158" spans="2:65" s="1" customFormat="1" ht="24.2" customHeight="1">
      <c r="B158" s="32"/>
      <c r="C158" s="137" t="s">
        <v>234</v>
      </c>
      <c r="D158" s="137" t="s">
        <v>197</v>
      </c>
      <c r="E158" s="138" t="s">
        <v>433</v>
      </c>
      <c r="F158" s="139" t="s">
        <v>780</v>
      </c>
      <c r="G158" s="140" t="s">
        <v>200</v>
      </c>
      <c r="H158" s="141">
        <v>33</v>
      </c>
      <c r="I158" s="142"/>
      <c r="J158" s="143">
        <f>ROUND(I158*H158,2)</f>
        <v>0</v>
      </c>
      <c r="K158" s="139" t="s">
        <v>275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0.378</v>
      </c>
      <c r="R158" s="146">
        <f>Q158*H158</f>
        <v>12.474</v>
      </c>
      <c r="S158" s="146">
        <v>0</v>
      </c>
      <c r="T158" s="147">
        <f>S158*H158</f>
        <v>0</v>
      </c>
      <c r="AR158" s="148" t="s">
        <v>202</v>
      </c>
      <c r="AT158" s="148" t="s">
        <v>197</v>
      </c>
      <c r="AU158" s="148" t="s">
        <v>84</v>
      </c>
      <c r="AY158" s="17" t="s">
        <v>195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202</v>
      </c>
      <c r="BM158" s="148" t="s">
        <v>315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779</v>
      </c>
      <c r="H159" s="154">
        <v>33</v>
      </c>
      <c r="I159" s="155"/>
      <c r="L159" s="150"/>
      <c r="M159" s="156"/>
      <c r="T159" s="157"/>
      <c r="AT159" s="152" t="s">
        <v>204</v>
      </c>
      <c r="AU159" s="152" t="s">
        <v>84</v>
      </c>
      <c r="AV159" s="12" t="s">
        <v>86</v>
      </c>
      <c r="AW159" s="12" t="s">
        <v>32</v>
      </c>
      <c r="AX159" s="12" t="s">
        <v>77</v>
      </c>
      <c r="AY159" s="152" t="s">
        <v>195</v>
      </c>
    </row>
    <row r="160" spans="2:65" s="13" customFormat="1" ht="11.25">
      <c r="B160" s="158"/>
      <c r="D160" s="151" t="s">
        <v>204</v>
      </c>
      <c r="E160" s="159" t="s">
        <v>1</v>
      </c>
      <c r="F160" s="160" t="s">
        <v>205</v>
      </c>
      <c r="H160" s="161">
        <v>33</v>
      </c>
      <c r="I160" s="162"/>
      <c r="L160" s="158"/>
      <c r="M160" s="163"/>
      <c r="T160" s="164"/>
      <c r="AT160" s="159" t="s">
        <v>204</v>
      </c>
      <c r="AU160" s="159" t="s">
        <v>84</v>
      </c>
      <c r="AV160" s="13" t="s">
        <v>202</v>
      </c>
      <c r="AW160" s="13" t="s">
        <v>32</v>
      </c>
      <c r="AX160" s="13" t="s">
        <v>84</v>
      </c>
      <c r="AY160" s="159" t="s">
        <v>195</v>
      </c>
    </row>
    <row r="161" spans="2:65" s="1" customFormat="1" ht="24.2" customHeight="1">
      <c r="B161" s="32"/>
      <c r="C161" s="137" t="s">
        <v>238</v>
      </c>
      <c r="D161" s="137" t="s">
        <v>197</v>
      </c>
      <c r="E161" s="138" t="s">
        <v>438</v>
      </c>
      <c r="F161" s="139" t="s">
        <v>781</v>
      </c>
      <c r="G161" s="140" t="s">
        <v>200</v>
      </c>
      <c r="H161" s="141">
        <v>13</v>
      </c>
      <c r="I161" s="142"/>
      <c r="J161" s="143">
        <f>ROUND(I161*H161,2)</f>
        <v>0</v>
      </c>
      <c r="K161" s="139" t="s">
        <v>275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0.28799999999999998</v>
      </c>
      <c r="R161" s="146">
        <f>Q161*H161</f>
        <v>3.7439999999999998</v>
      </c>
      <c r="S161" s="146">
        <v>0</v>
      </c>
      <c r="T161" s="147">
        <f>S161*H161</f>
        <v>0</v>
      </c>
      <c r="AR161" s="148" t="s">
        <v>202</v>
      </c>
      <c r="AT161" s="148" t="s">
        <v>197</v>
      </c>
      <c r="AU161" s="148" t="s">
        <v>84</v>
      </c>
      <c r="AY161" s="17" t="s">
        <v>195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202</v>
      </c>
      <c r="BM161" s="148" t="s">
        <v>168</v>
      </c>
    </row>
    <row r="162" spans="2:65" s="12" customFormat="1" ht="11.25">
      <c r="B162" s="150"/>
      <c r="D162" s="151" t="s">
        <v>204</v>
      </c>
      <c r="E162" s="152" t="s">
        <v>1</v>
      </c>
      <c r="F162" s="153" t="s">
        <v>782</v>
      </c>
      <c r="H162" s="154">
        <v>13</v>
      </c>
      <c r="I162" s="155"/>
      <c r="L162" s="150"/>
      <c r="M162" s="156"/>
      <c r="T162" s="157"/>
      <c r="AT162" s="152" t="s">
        <v>204</v>
      </c>
      <c r="AU162" s="152" t="s">
        <v>84</v>
      </c>
      <c r="AV162" s="12" t="s">
        <v>86</v>
      </c>
      <c r="AW162" s="12" t="s">
        <v>32</v>
      </c>
      <c r="AX162" s="12" t="s">
        <v>77</v>
      </c>
      <c r="AY162" s="152" t="s">
        <v>195</v>
      </c>
    </row>
    <row r="163" spans="2:65" s="13" customFormat="1" ht="11.25">
      <c r="B163" s="158"/>
      <c r="D163" s="151" t="s">
        <v>204</v>
      </c>
      <c r="E163" s="159" t="s">
        <v>1</v>
      </c>
      <c r="F163" s="160" t="s">
        <v>205</v>
      </c>
      <c r="H163" s="161">
        <v>13</v>
      </c>
      <c r="I163" s="162"/>
      <c r="L163" s="158"/>
      <c r="M163" s="163"/>
      <c r="T163" s="164"/>
      <c r="AT163" s="159" t="s">
        <v>204</v>
      </c>
      <c r="AU163" s="159" t="s">
        <v>84</v>
      </c>
      <c r="AV163" s="13" t="s">
        <v>202</v>
      </c>
      <c r="AW163" s="13" t="s">
        <v>32</v>
      </c>
      <c r="AX163" s="13" t="s">
        <v>84</v>
      </c>
      <c r="AY163" s="159" t="s">
        <v>195</v>
      </c>
    </row>
    <row r="164" spans="2:65" s="1" customFormat="1" ht="24.2" customHeight="1">
      <c r="B164" s="32"/>
      <c r="C164" s="137" t="s">
        <v>242</v>
      </c>
      <c r="D164" s="137" t="s">
        <v>197</v>
      </c>
      <c r="E164" s="138" t="s">
        <v>447</v>
      </c>
      <c r="F164" s="139" t="s">
        <v>448</v>
      </c>
      <c r="G164" s="140" t="s">
        <v>200</v>
      </c>
      <c r="H164" s="141">
        <v>20</v>
      </c>
      <c r="I164" s="142"/>
      <c r="J164" s="143">
        <f>ROUND(I164*H164,2)</f>
        <v>0</v>
      </c>
      <c r="K164" s="139" t="s">
        <v>275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0.38313999999999998</v>
      </c>
      <c r="R164" s="146">
        <f>Q164*H164</f>
        <v>7.6627999999999998</v>
      </c>
      <c r="S164" s="146">
        <v>0</v>
      </c>
      <c r="T164" s="147">
        <f>S164*H164</f>
        <v>0</v>
      </c>
      <c r="AR164" s="148" t="s">
        <v>202</v>
      </c>
      <c r="AT164" s="148" t="s">
        <v>197</v>
      </c>
      <c r="AU164" s="148" t="s">
        <v>84</v>
      </c>
      <c r="AY164" s="17" t="s">
        <v>195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202</v>
      </c>
      <c r="BM164" s="148" t="s">
        <v>322</v>
      </c>
    </row>
    <row r="165" spans="2:65" s="12" customFormat="1" ht="11.25">
      <c r="B165" s="150"/>
      <c r="D165" s="151" t="s">
        <v>204</v>
      </c>
      <c r="E165" s="152" t="s">
        <v>1</v>
      </c>
      <c r="F165" s="153" t="s">
        <v>783</v>
      </c>
      <c r="H165" s="154">
        <v>20</v>
      </c>
      <c r="I165" s="155"/>
      <c r="L165" s="150"/>
      <c r="M165" s="156"/>
      <c r="T165" s="157"/>
      <c r="AT165" s="152" t="s">
        <v>204</v>
      </c>
      <c r="AU165" s="152" t="s">
        <v>84</v>
      </c>
      <c r="AV165" s="12" t="s">
        <v>86</v>
      </c>
      <c r="AW165" s="12" t="s">
        <v>32</v>
      </c>
      <c r="AX165" s="12" t="s">
        <v>77</v>
      </c>
      <c r="AY165" s="152" t="s">
        <v>195</v>
      </c>
    </row>
    <row r="166" spans="2:65" s="13" customFormat="1" ht="11.25">
      <c r="B166" s="158"/>
      <c r="D166" s="151" t="s">
        <v>204</v>
      </c>
      <c r="E166" s="159" t="s">
        <v>1</v>
      </c>
      <c r="F166" s="160" t="s">
        <v>205</v>
      </c>
      <c r="H166" s="161">
        <v>20</v>
      </c>
      <c r="I166" s="162"/>
      <c r="L166" s="158"/>
      <c r="M166" s="163"/>
      <c r="T166" s="164"/>
      <c r="AT166" s="159" t="s">
        <v>204</v>
      </c>
      <c r="AU166" s="159" t="s">
        <v>84</v>
      </c>
      <c r="AV166" s="13" t="s">
        <v>202</v>
      </c>
      <c r="AW166" s="13" t="s">
        <v>32</v>
      </c>
      <c r="AX166" s="13" t="s">
        <v>84</v>
      </c>
      <c r="AY166" s="159" t="s">
        <v>195</v>
      </c>
    </row>
    <row r="167" spans="2:65" s="11" customFormat="1" ht="25.9" customHeight="1">
      <c r="B167" s="125"/>
      <c r="D167" s="126" t="s">
        <v>76</v>
      </c>
      <c r="E167" s="127" t="s">
        <v>471</v>
      </c>
      <c r="F167" s="127" t="s">
        <v>472</v>
      </c>
      <c r="I167" s="128"/>
      <c r="J167" s="129">
        <f>BK167</f>
        <v>0</v>
      </c>
      <c r="L167" s="125"/>
      <c r="M167" s="130"/>
      <c r="P167" s="131">
        <f>SUM(P168:P185)</f>
        <v>0</v>
      </c>
      <c r="R167" s="131">
        <f>SUM(R168:R185)</f>
        <v>7.9300589999999991</v>
      </c>
      <c r="T167" s="132">
        <f>SUM(T168:T185)</f>
        <v>0</v>
      </c>
      <c r="AR167" s="126" t="s">
        <v>84</v>
      </c>
      <c r="AT167" s="133" t="s">
        <v>76</v>
      </c>
      <c r="AU167" s="133" t="s">
        <v>77</v>
      </c>
      <c r="AY167" s="126" t="s">
        <v>195</v>
      </c>
      <c r="BK167" s="134">
        <f>SUM(BK168:BK185)</f>
        <v>0</v>
      </c>
    </row>
    <row r="168" spans="2:65" s="1" customFormat="1" ht="21.75" customHeight="1">
      <c r="B168" s="32"/>
      <c r="C168" s="137" t="s">
        <v>8</v>
      </c>
      <c r="D168" s="137" t="s">
        <v>197</v>
      </c>
      <c r="E168" s="138" t="s">
        <v>473</v>
      </c>
      <c r="F168" s="139" t="s">
        <v>474</v>
      </c>
      <c r="G168" s="140" t="s">
        <v>200</v>
      </c>
      <c r="H168" s="141">
        <v>20</v>
      </c>
      <c r="I168" s="142"/>
      <c r="J168" s="143">
        <f>ROUND(I168*H168,2)</f>
        <v>0</v>
      </c>
      <c r="K168" s="139" t="s">
        <v>275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7.3899999999999993E-2</v>
      </c>
      <c r="R168" s="146">
        <f>Q168*H168</f>
        <v>1.4779999999999998</v>
      </c>
      <c r="S168" s="146">
        <v>0</v>
      </c>
      <c r="T168" s="147">
        <f>S168*H168</f>
        <v>0</v>
      </c>
      <c r="AR168" s="148" t="s">
        <v>202</v>
      </c>
      <c r="AT168" s="148" t="s">
        <v>197</v>
      </c>
      <c r="AU168" s="148" t="s">
        <v>84</v>
      </c>
      <c r="AY168" s="17" t="s">
        <v>195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84</v>
      </c>
      <c r="BK168" s="149">
        <f>ROUND(I168*H168,2)</f>
        <v>0</v>
      </c>
      <c r="BL168" s="17" t="s">
        <v>202</v>
      </c>
      <c r="BM168" s="148" t="s">
        <v>327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783</v>
      </c>
      <c r="H169" s="154">
        <v>20</v>
      </c>
      <c r="I169" s="155"/>
      <c r="L169" s="150"/>
      <c r="M169" s="156"/>
      <c r="T169" s="157"/>
      <c r="AT169" s="152" t="s">
        <v>204</v>
      </c>
      <c r="AU169" s="152" t="s">
        <v>84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3" customFormat="1" ht="11.25">
      <c r="B170" s="158"/>
      <c r="D170" s="151" t="s">
        <v>204</v>
      </c>
      <c r="E170" s="159" t="s">
        <v>1</v>
      </c>
      <c r="F170" s="160" t="s">
        <v>205</v>
      </c>
      <c r="H170" s="161">
        <v>20</v>
      </c>
      <c r="I170" s="162"/>
      <c r="L170" s="158"/>
      <c r="M170" s="163"/>
      <c r="T170" s="164"/>
      <c r="AT170" s="159" t="s">
        <v>204</v>
      </c>
      <c r="AU170" s="159" t="s">
        <v>84</v>
      </c>
      <c r="AV170" s="13" t="s">
        <v>202</v>
      </c>
      <c r="AW170" s="13" t="s">
        <v>32</v>
      </c>
      <c r="AX170" s="13" t="s">
        <v>84</v>
      </c>
      <c r="AY170" s="159" t="s">
        <v>195</v>
      </c>
    </row>
    <row r="171" spans="2:65" s="1" customFormat="1" ht="24.2" customHeight="1">
      <c r="B171" s="32"/>
      <c r="C171" s="174" t="s">
        <v>247</v>
      </c>
      <c r="D171" s="174" t="s">
        <v>392</v>
      </c>
      <c r="E171" s="175" t="s">
        <v>482</v>
      </c>
      <c r="F171" s="176" t="s">
        <v>784</v>
      </c>
      <c r="G171" s="177" t="s">
        <v>200</v>
      </c>
      <c r="H171" s="178">
        <v>20.58</v>
      </c>
      <c r="I171" s="179"/>
      <c r="J171" s="180">
        <f>ROUND(I171*H171,2)</f>
        <v>0</v>
      </c>
      <c r="K171" s="176" t="s">
        <v>275</v>
      </c>
      <c r="L171" s="181"/>
      <c r="M171" s="182" t="s">
        <v>1</v>
      </c>
      <c r="N171" s="183" t="s">
        <v>42</v>
      </c>
      <c r="P171" s="146">
        <f>O171*H171</f>
        <v>0</v>
      </c>
      <c r="Q171" s="146">
        <v>0.17599999999999999</v>
      </c>
      <c r="R171" s="146">
        <f>Q171*H171</f>
        <v>3.6220799999999995</v>
      </c>
      <c r="S171" s="146">
        <v>0</v>
      </c>
      <c r="T171" s="147">
        <f>S171*H171</f>
        <v>0</v>
      </c>
      <c r="AR171" s="148" t="s">
        <v>230</v>
      </c>
      <c r="AT171" s="148" t="s">
        <v>392</v>
      </c>
      <c r="AU171" s="148" t="s">
        <v>84</v>
      </c>
      <c r="AY171" s="17" t="s">
        <v>195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84</v>
      </c>
      <c r="BK171" s="149">
        <f>ROUND(I171*H171,2)</f>
        <v>0</v>
      </c>
      <c r="BL171" s="17" t="s">
        <v>202</v>
      </c>
      <c r="BM171" s="148" t="s">
        <v>333</v>
      </c>
    </row>
    <row r="172" spans="2:65" s="1" customFormat="1" ht="21.75" customHeight="1">
      <c r="B172" s="32"/>
      <c r="C172" s="174" t="s">
        <v>251</v>
      </c>
      <c r="D172" s="174" t="s">
        <v>392</v>
      </c>
      <c r="E172" s="175" t="s">
        <v>502</v>
      </c>
      <c r="F172" s="176" t="s">
        <v>785</v>
      </c>
      <c r="G172" s="177" t="s">
        <v>200</v>
      </c>
      <c r="H172" s="178">
        <v>0.42</v>
      </c>
      <c r="I172" s="179"/>
      <c r="J172" s="180">
        <f>ROUND(I172*H172,2)</f>
        <v>0</v>
      </c>
      <c r="K172" s="176" t="s">
        <v>275</v>
      </c>
      <c r="L172" s="181"/>
      <c r="M172" s="182" t="s">
        <v>1</v>
      </c>
      <c r="N172" s="183" t="s">
        <v>42</v>
      </c>
      <c r="P172" s="146">
        <f>O172*H172</f>
        <v>0</v>
      </c>
      <c r="Q172" s="146">
        <v>0.17244999999999999</v>
      </c>
      <c r="R172" s="146">
        <f>Q172*H172</f>
        <v>7.2428999999999993E-2</v>
      </c>
      <c r="S172" s="146">
        <v>0</v>
      </c>
      <c r="T172" s="147">
        <f>S172*H172</f>
        <v>0</v>
      </c>
      <c r="AR172" s="148" t="s">
        <v>230</v>
      </c>
      <c r="AT172" s="148" t="s">
        <v>392</v>
      </c>
      <c r="AU172" s="148" t="s">
        <v>84</v>
      </c>
      <c r="AY172" s="17" t="s">
        <v>195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202</v>
      </c>
      <c r="BM172" s="148" t="s">
        <v>339</v>
      </c>
    </row>
    <row r="173" spans="2:65" s="1" customFormat="1" ht="16.5" customHeight="1">
      <c r="B173" s="32"/>
      <c r="C173" s="137" t="s">
        <v>342</v>
      </c>
      <c r="D173" s="137" t="s">
        <v>197</v>
      </c>
      <c r="E173" s="138" t="s">
        <v>510</v>
      </c>
      <c r="F173" s="139" t="s">
        <v>511</v>
      </c>
      <c r="G173" s="140" t="s">
        <v>200</v>
      </c>
      <c r="H173" s="141">
        <v>0.4</v>
      </c>
      <c r="I173" s="142"/>
      <c r="J173" s="143">
        <f>ROUND(I173*H173,2)</f>
        <v>0</v>
      </c>
      <c r="K173" s="139" t="s">
        <v>275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202</v>
      </c>
      <c r="AT173" s="148" t="s">
        <v>197</v>
      </c>
      <c r="AU173" s="148" t="s">
        <v>84</v>
      </c>
      <c r="AY173" s="17" t="s">
        <v>195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202</v>
      </c>
      <c r="BM173" s="148" t="s">
        <v>345</v>
      </c>
    </row>
    <row r="174" spans="2:65" s="12" customFormat="1" ht="11.25">
      <c r="B174" s="150"/>
      <c r="D174" s="151" t="s">
        <v>204</v>
      </c>
      <c r="E174" s="152" t="s">
        <v>1</v>
      </c>
      <c r="F174" s="153" t="s">
        <v>786</v>
      </c>
      <c r="H174" s="154">
        <v>0.4</v>
      </c>
      <c r="I174" s="155"/>
      <c r="L174" s="150"/>
      <c r="M174" s="156"/>
      <c r="T174" s="157"/>
      <c r="AT174" s="152" t="s">
        <v>204</v>
      </c>
      <c r="AU174" s="152" t="s">
        <v>84</v>
      </c>
      <c r="AV174" s="12" t="s">
        <v>86</v>
      </c>
      <c r="AW174" s="12" t="s">
        <v>32</v>
      </c>
      <c r="AX174" s="12" t="s">
        <v>77</v>
      </c>
      <c r="AY174" s="152" t="s">
        <v>195</v>
      </c>
    </row>
    <row r="175" spans="2:65" s="13" customFormat="1" ht="11.25">
      <c r="B175" s="158"/>
      <c r="D175" s="151" t="s">
        <v>204</v>
      </c>
      <c r="E175" s="159" t="s">
        <v>1</v>
      </c>
      <c r="F175" s="160" t="s">
        <v>205</v>
      </c>
      <c r="H175" s="161">
        <v>0.4</v>
      </c>
      <c r="I175" s="162"/>
      <c r="L175" s="158"/>
      <c r="M175" s="163"/>
      <c r="T175" s="164"/>
      <c r="AT175" s="159" t="s">
        <v>204</v>
      </c>
      <c r="AU175" s="159" t="s">
        <v>84</v>
      </c>
      <c r="AV175" s="13" t="s">
        <v>202</v>
      </c>
      <c r="AW175" s="13" t="s">
        <v>32</v>
      </c>
      <c r="AX175" s="13" t="s">
        <v>84</v>
      </c>
      <c r="AY175" s="159" t="s">
        <v>195</v>
      </c>
    </row>
    <row r="176" spans="2:65" s="1" customFormat="1" ht="16.5" customHeight="1">
      <c r="B176" s="32"/>
      <c r="C176" s="137" t="s">
        <v>310</v>
      </c>
      <c r="D176" s="137" t="s">
        <v>197</v>
      </c>
      <c r="E176" s="138" t="s">
        <v>520</v>
      </c>
      <c r="F176" s="139" t="s">
        <v>521</v>
      </c>
      <c r="G176" s="140" t="s">
        <v>319</v>
      </c>
      <c r="H176" s="141">
        <v>15</v>
      </c>
      <c r="I176" s="142"/>
      <c r="J176" s="143">
        <f>ROUND(I176*H176,2)</f>
        <v>0</v>
      </c>
      <c r="K176" s="139" t="s">
        <v>275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3.6000000000000002E-4</v>
      </c>
      <c r="R176" s="146">
        <f>Q176*H176</f>
        <v>5.4000000000000003E-3</v>
      </c>
      <c r="S176" s="146">
        <v>0</v>
      </c>
      <c r="T176" s="147">
        <f>S176*H176</f>
        <v>0</v>
      </c>
      <c r="AR176" s="148" t="s">
        <v>202</v>
      </c>
      <c r="AT176" s="148" t="s">
        <v>197</v>
      </c>
      <c r="AU176" s="148" t="s">
        <v>84</v>
      </c>
      <c r="AY176" s="17" t="s">
        <v>195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84</v>
      </c>
      <c r="BK176" s="149">
        <f>ROUND(I176*H176,2)</f>
        <v>0</v>
      </c>
      <c r="BL176" s="17" t="s">
        <v>202</v>
      </c>
      <c r="BM176" s="148" t="s">
        <v>349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787</v>
      </c>
      <c r="H177" s="154">
        <v>15</v>
      </c>
      <c r="I177" s="155"/>
      <c r="L177" s="150"/>
      <c r="M177" s="156"/>
      <c r="T177" s="157"/>
      <c r="AT177" s="152" t="s">
        <v>204</v>
      </c>
      <c r="AU177" s="152" t="s">
        <v>84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3" customFormat="1" ht="11.25">
      <c r="B178" s="158"/>
      <c r="D178" s="151" t="s">
        <v>204</v>
      </c>
      <c r="E178" s="159" t="s">
        <v>1</v>
      </c>
      <c r="F178" s="160" t="s">
        <v>205</v>
      </c>
      <c r="H178" s="161">
        <v>15</v>
      </c>
      <c r="I178" s="162"/>
      <c r="L178" s="158"/>
      <c r="M178" s="163"/>
      <c r="T178" s="164"/>
      <c r="AT178" s="159" t="s">
        <v>204</v>
      </c>
      <c r="AU178" s="159" t="s">
        <v>84</v>
      </c>
      <c r="AV178" s="13" t="s">
        <v>202</v>
      </c>
      <c r="AW178" s="13" t="s">
        <v>32</v>
      </c>
      <c r="AX178" s="13" t="s">
        <v>84</v>
      </c>
      <c r="AY178" s="159" t="s">
        <v>195</v>
      </c>
    </row>
    <row r="179" spans="2:65" s="1" customFormat="1" ht="21.75" customHeight="1">
      <c r="B179" s="32"/>
      <c r="C179" s="137" t="s">
        <v>166</v>
      </c>
      <c r="D179" s="137" t="s">
        <v>197</v>
      </c>
      <c r="E179" s="138" t="s">
        <v>524</v>
      </c>
      <c r="F179" s="139" t="s">
        <v>525</v>
      </c>
      <c r="G179" s="140" t="s">
        <v>200</v>
      </c>
      <c r="H179" s="141">
        <v>13</v>
      </c>
      <c r="I179" s="142"/>
      <c r="J179" s="143">
        <f>ROUND(I179*H179,2)</f>
        <v>0</v>
      </c>
      <c r="K179" s="139" t="s">
        <v>275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7.3899999999999993E-2</v>
      </c>
      <c r="R179" s="146">
        <f>Q179*H179</f>
        <v>0.96069999999999989</v>
      </c>
      <c r="S179" s="146">
        <v>0</v>
      </c>
      <c r="T179" s="147">
        <f>S179*H179</f>
        <v>0</v>
      </c>
      <c r="AR179" s="148" t="s">
        <v>202</v>
      </c>
      <c r="AT179" s="148" t="s">
        <v>197</v>
      </c>
      <c r="AU179" s="148" t="s">
        <v>84</v>
      </c>
      <c r="AY179" s="17" t="s">
        <v>195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84</v>
      </c>
      <c r="BK179" s="149">
        <f>ROUND(I179*H179,2)</f>
        <v>0</v>
      </c>
      <c r="BL179" s="17" t="s">
        <v>202</v>
      </c>
      <c r="BM179" s="148" t="s">
        <v>353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782</v>
      </c>
      <c r="H180" s="154">
        <v>13</v>
      </c>
      <c r="I180" s="155"/>
      <c r="L180" s="150"/>
      <c r="M180" s="156"/>
      <c r="T180" s="157"/>
      <c r="AT180" s="152" t="s">
        <v>204</v>
      </c>
      <c r="AU180" s="152" t="s">
        <v>84</v>
      </c>
      <c r="AV180" s="12" t="s">
        <v>86</v>
      </c>
      <c r="AW180" s="12" t="s">
        <v>32</v>
      </c>
      <c r="AX180" s="12" t="s">
        <v>77</v>
      </c>
      <c r="AY180" s="152" t="s">
        <v>195</v>
      </c>
    </row>
    <row r="181" spans="2:65" s="13" customFormat="1" ht="11.25">
      <c r="B181" s="158"/>
      <c r="D181" s="151" t="s">
        <v>204</v>
      </c>
      <c r="E181" s="159" t="s">
        <v>1</v>
      </c>
      <c r="F181" s="160" t="s">
        <v>205</v>
      </c>
      <c r="H181" s="161">
        <v>13</v>
      </c>
      <c r="I181" s="162"/>
      <c r="L181" s="158"/>
      <c r="M181" s="163"/>
      <c r="T181" s="164"/>
      <c r="AT181" s="159" t="s">
        <v>204</v>
      </c>
      <c r="AU181" s="159" t="s">
        <v>84</v>
      </c>
      <c r="AV181" s="13" t="s">
        <v>202</v>
      </c>
      <c r="AW181" s="13" t="s">
        <v>32</v>
      </c>
      <c r="AX181" s="13" t="s">
        <v>84</v>
      </c>
      <c r="AY181" s="159" t="s">
        <v>195</v>
      </c>
    </row>
    <row r="182" spans="2:65" s="1" customFormat="1" ht="37.9" customHeight="1">
      <c r="B182" s="32"/>
      <c r="C182" s="174" t="s">
        <v>315</v>
      </c>
      <c r="D182" s="174" t="s">
        <v>392</v>
      </c>
      <c r="E182" s="175" t="s">
        <v>531</v>
      </c>
      <c r="F182" s="176" t="s">
        <v>788</v>
      </c>
      <c r="G182" s="177" t="s">
        <v>200</v>
      </c>
      <c r="H182" s="178">
        <v>13.65</v>
      </c>
      <c r="I182" s="179"/>
      <c r="J182" s="180">
        <f>ROUND(I182*H182,2)</f>
        <v>0</v>
      </c>
      <c r="K182" s="176" t="s">
        <v>275</v>
      </c>
      <c r="L182" s="181"/>
      <c r="M182" s="182" t="s">
        <v>1</v>
      </c>
      <c r="N182" s="183" t="s">
        <v>42</v>
      </c>
      <c r="P182" s="146">
        <f>O182*H182</f>
        <v>0</v>
      </c>
      <c r="Q182" s="146">
        <v>0.13100000000000001</v>
      </c>
      <c r="R182" s="146">
        <f>Q182*H182</f>
        <v>1.7881500000000001</v>
      </c>
      <c r="S182" s="146">
        <v>0</v>
      </c>
      <c r="T182" s="147">
        <f>S182*H182</f>
        <v>0</v>
      </c>
      <c r="AR182" s="148" t="s">
        <v>230</v>
      </c>
      <c r="AT182" s="148" t="s">
        <v>392</v>
      </c>
      <c r="AU182" s="148" t="s">
        <v>84</v>
      </c>
      <c r="AY182" s="17" t="s">
        <v>195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202</v>
      </c>
      <c r="BM182" s="148" t="s">
        <v>357</v>
      </c>
    </row>
    <row r="183" spans="2:65" s="1" customFormat="1" ht="16.5" customHeight="1">
      <c r="B183" s="32"/>
      <c r="C183" s="137" t="s">
        <v>358</v>
      </c>
      <c r="D183" s="137" t="s">
        <v>197</v>
      </c>
      <c r="E183" s="138" t="s">
        <v>544</v>
      </c>
      <c r="F183" s="139" t="s">
        <v>545</v>
      </c>
      <c r="G183" s="140" t="s">
        <v>319</v>
      </c>
      <c r="H183" s="141">
        <v>10</v>
      </c>
      <c r="I183" s="142"/>
      <c r="J183" s="143">
        <f>ROUND(I183*H183,2)</f>
        <v>0</v>
      </c>
      <c r="K183" s="139" t="s">
        <v>275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3.3E-4</v>
      </c>
      <c r="R183" s="146">
        <f>Q183*H183</f>
        <v>3.3E-3</v>
      </c>
      <c r="S183" s="146">
        <v>0</v>
      </c>
      <c r="T183" s="147">
        <f>S183*H183</f>
        <v>0</v>
      </c>
      <c r="AR183" s="148" t="s">
        <v>202</v>
      </c>
      <c r="AT183" s="148" t="s">
        <v>197</v>
      </c>
      <c r="AU183" s="148" t="s">
        <v>84</v>
      </c>
      <c r="AY183" s="17" t="s">
        <v>195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202</v>
      </c>
      <c r="BM183" s="148" t="s">
        <v>361</v>
      </c>
    </row>
    <row r="184" spans="2:65" s="12" customFormat="1" ht="11.25">
      <c r="B184" s="150"/>
      <c r="D184" s="151" t="s">
        <v>204</v>
      </c>
      <c r="E184" s="152" t="s">
        <v>1</v>
      </c>
      <c r="F184" s="153" t="s">
        <v>552</v>
      </c>
      <c r="H184" s="154">
        <v>10</v>
      </c>
      <c r="I184" s="155"/>
      <c r="L184" s="150"/>
      <c r="M184" s="156"/>
      <c r="T184" s="157"/>
      <c r="AT184" s="152" t="s">
        <v>204</v>
      </c>
      <c r="AU184" s="152" t="s">
        <v>84</v>
      </c>
      <c r="AV184" s="12" t="s">
        <v>86</v>
      </c>
      <c r="AW184" s="12" t="s">
        <v>32</v>
      </c>
      <c r="AX184" s="12" t="s">
        <v>77</v>
      </c>
      <c r="AY184" s="152" t="s">
        <v>195</v>
      </c>
    </row>
    <row r="185" spans="2:65" s="13" customFormat="1" ht="11.25">
      <c r="B185" s="158"/>
      <c r="D185" s="151" t="s">
        <v>204</v>
      </c>
      <c r="E185" s="159" t="s">
        <v>1</v>
      </c>
      <c r="F185" s="160" t="s">
        <v>205</v>
      </c>
      <c r="H185" s="161">
        <v>10</v>
      </c>
      <c r="I185" s="162"/>
      <c r="L185" s="158"/>
      <c r="M185" s="163"/>
      <c r="T185" s="164"/>
      <c r="AT185" s="159" t="s">
        <v>204</v>
      </c>
      <c r="AU185" s="159" t="s">
        <v>84</v>
      </c>
      <c r="AV185" s="13" t="s">
        <v>202</v>
      </c>
      <c r="AW185" s="13" t="s">
        <v>32</v>
      </c>
      <c r="AX185" s="13" t="s">
        <v>84</v>
      </c>
      <c r="AY185" s="159" t="s">
        <v>195</v>
      </c>
    </row>
    <row r="186" spans="2:65" s="11" customFormat="1" ht="25.9" customHeight="1">
      <c r="B186" s="125"/>
      <c r="D186" s="126" t="s">
        <v>76</v>
      </c>
      <c r="E186" s="127" t="s">
        <v>644</v>
      </c>
      <c r="F186" s="127" t="s">
        <v>645</v>
      </c>
      <c r="I186" s="128"/>
      <c r="J186" s="129">
        <f>BK186</f>
        <v>0</v>
      </c>
      <c r="L186" s="125"/>
      <c r="M186" s="130"/>
      <c r="P186" s="131">
        <f>SUM(P187:P190)</f>
        <v>0</v>
      </c>
      <c r="R186" s="131">
        <f>SUM(R187:R190)</f>
        <v>3.9858200000000004</v>
      </c>
      <c r="T186" s="132">
        <f>SUM(T187:T190)</f>
        <v>0</v>
      </c>
      <c r="AR186" s="126" t="s">
        <v>84</v>
      </c>
      <c r="AT186" s="133" t="s">
        <v>76</v>
      </c>
      <c r="AU186" s="133" t="s">
        <v>77</v>
      </c>
      <c r="AY186" s="126" t="s">
        <v>195</v>
      </c>
      <c r="BK186" s="134">
        <f>SUM(BK187:BK190)</f>
        <v>0</v>
      </c>
    </row>
    <row r="187" spans="2:65" s="1" customFormat="1" ht="21.75" customHeight="1">
      <c r="B187" s="32"/>
      <c r="C187" s="137" t="s">
        <v>168</v>
      </c>
      <c r="D187" s="137" t="s">
        <v>197</v>
      </c>
      <c r="E187" s="138" t="s">
        <v>659</v>
      </c>
      <c r="F187" s="139" t="s">
        <v>660</v>
      </c>
      <c r="G187" s="140" t="s">
        <v>319</v>
      </c>
      <c r="H187" s="141">
        <v>17</v>
      </c>
      <c r="I187" s="142"/>
      <c r="J187" s="143">
        <f>ROUND(I187*H187,2)</f>
        <v>0</v>
      </c>
      <c r="K187" s="139" t="s">
        <v>275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0.188</v>
      </c>
      <c r="R187" s="146">
        <f>Q187*H187</f>
        <v>3.1960000000000002</v>
      </c>
      <c r="S187" s="146">
        <v>0</v>
      </c>
      <c r="T187" s="147">
        <f>S187*H187</f>
        <v>0</v>
      </c>
      <c r="AR187" s="148" t="s">
        <v>202</v>
      </c>
      <c r="AT187" s="148" t="s">
        <v>197</v>
      </c>
      <c r="AU187" s="148" t="s">
        <v>84</v>
      </c>
      <c r="AY187" s="17" t="s">
        <v>195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202</v>
      </c>
      <c r="BM187" s="148" t="s">
        <v>365</v>
      </c>
    </row>
    <row r="188" spans="2:65" s="12" customFormat="1" ht="11.25">
      <c r="B188" s="150"/>
      <c r="D188" s="151" t="s">
        <v>204</v>
      </c>
      <c r="E188" s="152" t="s">
        <v>1</v>
      </c>
      <c r="F188" s="153" t="s">
        <v>789</v>
      </c>
      <c r="H188" s="154">
        <v>17</v>
      </c>
      <c r="I188" s="155"/>
      <c r="L188" s="150"/>
      <c r="M188" s="156"/>
      <c r="T188" s="157"/>
      <c r="AT188" s="152" t="s">
        <v>204</v>
      </c>
      <c r="AU188" s="152" t="s">
        <v>84</v>
      </c>
      <c r="AV188" s="12" t="s">
        <v>86</v>
      </c>
      <c r="AW188" s="12" t="s">
        <v>32</v>
      </c>
      <c r="AX188" s="12" t="s">
        <v>77</v>
      </c>
      <c r="AY188" s="152" t="s">
        <v>195</v>
      </c>
    </row>
    <row r="189" spans="2:65" s="13" customFormat="1" ht="11.25">
      <c r="B189" s="158"/>
      <c r="D189" s="151" t="s">
        <v>204</v>
      </c>
      <c r="E189" s="159" t="s">
        <v>1</v>
      </c>
      <c r="F189" s="160" t="s">
        <v>205</v>
      </c>
      <c r="H189" s="161">
        <v>17</v>
      </c>
      <c r="I189" s="162"/>
      <c r="L189" s="158"/>
      <c r="M189" s="163"/>
      <c r="T189" s="164"/>
      <c r="AT189" s="159" t="s">
        <v>204</v>
      </c>
      <c r="AU189" s="159" t="s">
        <v>84</v>
      </c>
      <c r="AV189" s="13" t="s">
        <v>202</v>
      </c>
      <c r="AW189" s="13" t="s">
        <v>32</v>
      </c>
      <c r="AX189" s="13" t="s">
        <v>84</v>
      </c>
      <c r="AY189" s="159" t="s">
        <v>195</v>
      </c>
    </row>
    <row r="190" spans="2:65" s="1" customFormat="1" ht="16.5" customHeight="1">
      <c r="B190" s="32"/>
      <c r="C190" s="174" t="s">
        <v>7</v>
      </c>
      <c r="D190" s="174" t="s">
        <v>392</v>
      </c>
      <c r="E190" s="175" t="s">
        <v>669</v>
      </c>
      <c r="F190" s="176" t="s">
        <v>670</v>
      </c>
      <c r="G190" s="177" t="s">
        <v>212</v>
      </c>
      <c r="H190" s="178">
        <v>17.170000000000002</v>
      </c>
      <c r="I190" s="179"/>
      <c r="J190" s="180">
        <f>ROUND(I190*H190,2)</f>
        <v>0</v>
      </c>
      <c r="K190" s="176" t="s">
        <v>275</v>
      </c>
      <c r="L190" s="181"/>
      <c r="M190" s="182" t="s">
        <v>1</v>
      </c>
      <c r="N190" s="183" t="s">
        <v>42</v>
      </c>
      <c r="P190" s="146">
        <f>O190*H190</f>
        <v>0</v>
      </c>
      <c r="Q190" s="146">
        <v>4.5999999999999999E-2</v>
      </c>
      <c r="R190" s="146">
        <f>Q190*H190</f>
        <v>0.78982000000000008</v>
      </c>
      <c r="S190" s="146">
        <v>0</v>
      </c>
      <c r="T190" s="147">
        <f>S190*H190</f>
        <v>0</v>
      </c>
      <c r="AR190" s="148" t="s">
        <v>230</v>
      </c>
      <c r="AT190" s="148" t="s">
        <v>392</v>
      </c>
      <c r="AU190" s="148" t="s">
        <v>84</v>
      </c>
      <c r="AY190" s="17" t="s">
        <v>195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202</v>
      </c>
      <c r="BM190" s="148" t="s">
        <v>369</v>
      </c>
    </row>
    <row r="191" spans="2:65" s="11" customFormat="1" ht="25.9" customHeight="1">
      <c r="B191" s="125"/>
      <c r="D191" s="126" t="s">
        <v>76</v>
      </c>
      <c r="E191" s="127" t="s">
        <v>737</v>
      </c>
      <c r="F191" s="127" t="s">
        <v>738</v>
      </c>
      <c r="I191" s="128"/>
      <c r="J191" s="129">
        <f>BK191</f>
        <v>0</v>
      </c>
      <c r="L191" s="125"/>
      <c r="M191" s="130"/>
      <c r="P191" s="131">
        <f>SUM(P192:P204)</f>
        <v>0</v>
      </c>
      <c r="R191" s="131">
        <f>SUM(R192:R204)</f>
        <v>0</v>
      </c>
      <c r="T191" s="132">
        <f>SUM(T192:T204)</f>
        <v>0</v>
      </c>
      <c r="AR191" s="126" t="s">
        <v>84</v>
      </c>
      <c r="AT191" s="133" t="s">
        <v>76</v>
      </c>
      <c r="AU191" s="133" t="s">
        <v>77</v>
      </c>
      <c r="AY191" s="126" t="s">
        <v>195</v>
      </c>
      <c r="BK191" s="134">
        <f>SUM(BK192:BK204)</f>
        <v>0</v>
      </c>
    </row>
    <row r="192" spans="2:65" s="1" customFormat="1" ht="21.75" customHeight="1">
      <c r="B192" s="32"/>
      <c r="C192" s="137" t="s">
        <v>322</v>
      </c>
      <c r="D192" s="137" t="s">
        <v>197</v>
      </c>
      <c r="E192" s="138" t="s">
        <v>744</v>
      </c>
      <c r="F192" s="139" t="s">
        <v>790</v>
      </c>
      <c r="G192" s="140" t="s">
        <v>395</v>
      </c>
      <c r="H192" s="141">
        <v>1.62</v>
      </c>
      <c r="I192" s="142"/>
      <c r="J192" s="143">
        <f>ROUND(I192*H192,2)</f>
        <v>0</v>
      </c>
      <c r="K192" s="139" t="s">
        <v>275</v>
      </c>
      <c r="L192" s="32"/>
      <c r="M192" s="144" t="s">
        <v>1</v>
      </c>
      <c r="N192" s="145" t="s">
        <v>42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202</v>
      </c>
      <c r="AT192" s="148" t="s">
        <v>197</v>
      </c>
      <c r="AU192" s="148" t="s">
        <v>84</v>
      </c>
      <c r="AY192" s="17" t="s">
        <v>195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84</v>
      </c>
      <c r="BK192" s="149">
        <f>ROUND(I192*H192,2)</f>
        <v>0</v>
      </c>
      <c r="BL192" s="17" t="s">
        <v>202</v>
      </c>
      <c r="BM192" s="148" t="s">
        <v>373</v>
      </c>
    </row>
    <row r="193" spans="2:65" s="1" customFormat="1" ht="21.75" customHeight="1">
      <c r="B193" s="32"/>
      <c r="C193" s="137" t="s">
        <v>376</v>
      </c>
      <c r="D193" s="137" t="s">
        <v>197</v>
      </c>
      <c r="E193" s="138" t="s">
        <v>747</v>
      </c>
      <c r="F193" s="139" t="s">
        <v>748</v>
      </c>
      <c r="G193" s="140" t="s">
        <v>395</v>
      </c>
      <c r="H193" s="141">
        <v>3.24</v>
      </c>
      <c r="I193" s="142"/>
      <c r="J193" s="143">
        <f>ROUND(I193*H193,2)</f>
        <v>0</v>
      </c>
      <c r="K193" s="139" t="s">
        <v>275</v>
      </c>
      <c r="L193" s="32"/>
      <c r="M193" s="144" t="s">
        <v>1</v>
      </c>
      <c r="N193" s="145" t="s">
        <v>42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202</v>
      </c>
      <c r="AT193" s="148" t="s">
        <v>197</v>
      </c>
      <c r="AU193" s="148" t="s">
        <v>84</v>
      </c>
      <c r="AY193" s="17" t="s">
        <v>195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84</v>
      </c>
      <c r="BK193" s="149">
        <f>ROUND(I193*H193,2)</f>
        <v>0</v>
      </c>
      <c r="BL193" s="17" t="s">
        <v>202</v>
      </c>
      <c r="BM193" s="148" t="s">
        <v>379</v>
      </c>
    </row>
    <row r="194" spans="2:65" s="12" customFormat="1" ht="11.25">
      <c r="B194" s="150"/>
      <c r="D194" s="151" t="s">
        <v>204</v>
      </c>
      <c r="E194" s="152" t="s">
        <v>1</v>
      </c>
      <c r="F194" s="153" t="s">
        <v>791</v>
      </c>
      <c r="H194" s="154">
        <v>3.24</v>
      </c>
      <c r="I194" s="155"/>
      <c r="L194" s="150"/>
      <c r="M194" s="156"/>
      <c r="T194" s="157"/>
      <c r="AT194" s="152" t="s">
        <v>204</v>
      </c>
      <c r="AU194" s="152" t="s">
        <v>84</v>
      </c>
      <c r="AV194" s="12" t="s">
        <v>86</v>
      </c>
      <c r="AW194" s="12" t="s">
        <v>32</v>
      </c>
      <c r="AX194" s="12" t="s">
        <v>77</v>
      </c>
      <c r="AY194" s="152" t="s">
        <v>195</v>
      </c>
    </row>
    <row r="195" spans="2:65" s="13" customFormat="1" ht="11.25">
      <c r="B195" s="158"/>
      <c r="D195" s="151" t="s">
        <v>204</v>
      </c>
      <c r="E195" s="159" t="s">
        <v>1</v>
      </c>
      <c r="F195" s="160" t="s">
        <v>205</v>
      </c>
      <c r="H195" s="161">
        <v>3.24</v>
      </c>
      <c r="I195" s="162"/>
      <c r="L195" s="158"/>
      <c r="M195" s="163"/>
      <c r="T195" s="164"/>
      <c r="AT195" s="159" t="s">
        <v>204</v>
      </c>
      <c r="AU195" s="159" t="s">
        <v>84</v>
      </c>
      <c r="AV195" s="13" t="s">
        <v>202</v>
      </c>
      <c r="AW195" s="13" t="s">
        <v>32</v>
      </c>
      <c r="AX195" s="13" t="s">
        <v>84</v>
      </c>
      <c r="AY195" s="159" t="s">
        <v>195</v>
      </c>
    </row>
    <row r="196" spans="2:65" s="1" customFormat="1" ht="21.75" customHeight="1">
      <c r="B196" s="32"/>
      <c r="C196" s="137" t="s">
        <v>327</v>
      </c>
      <c r="D196" s="137" t="s">
        <v>197</v>
      </c>
      <c r="E196" s="138" t="s">
        <v>752</v>
      </c>
      <c r="F196" s="139" t="s">
        <v>753</v>
      </c>
      <c r="G196" s="140" t="s">
        <v>395</v>
      </c>
      <c r="H196" s="141">
        <v>13.878</v>
      </c>
      <c r="I196" s="142"/>
      <c r="J196" s="143">
        <f>ROUND(I196*H196,2)</f>
        <v>0</v>
      </c>
      <c r="K196" s="139" t="s">
        <v>275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202</v>
      </c>
      <c r="AT196" s="148" t="s">
        <v>197</v>
      </c>
      <c r="AU196" s="148" t="s">
        <v>84</v>
      </c>
      <c r="AY196" s="17" t="s">
        <v>195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84</v>
      </c>
      <c r="BK196" s="149">
        <f>ROUND(I196*H196,2)</f>
        <v>0</v>
      </c>
      <c r="BL196" s="17" t="s">
        <v>202</v>
      </c>
      <c r="BM196" s="148" t="s">
        <v>384</v>
      </c>
    </row>
    <row r="197" spans="2:65" s="1" customFormat="1" ht="21.75" customHeight="1">
      <c r="B197" s="32"/>
      <c r="C197" s="137" t="s">
        <v>386</v>
      </c>
      <c r="D197" s="137" t="s">
        <v>197</v>
      </c>
      <c r="E197" s="138" t="s">
        <v>755</v>
      </c>
      <c r="F197" s="139" t="s">
        <v>756</v>
      </c>
      <c r="G197" s="140" t="s">
        <v>395</v>
      </c>
      <c r="H197" s="141">
        <v>111.024</v>
      </c>
      <c r="I197" s="142"/>
      <c r="J197" s="143">
        <f>ROUND(I197*H197,2)</f>
        <v>0</v>
      </c>
      <c r="K197" s="139" t="s">
        <v>275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202</v>
      </c>
      <c r="AT197" s="148" t="s">
        <v>197</v>
      </c>
      <c r="AU197" s="148" t="s">
        <v>84</v>
      </c>
      <c r="AY197" s="17" t="s">
        <v>195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84</v>
      </c>
      <c r="BK197" s="149">
        <f>ROUND(I197*H197,2)</f>
        <v>0</v>
      </c>
      <c r="BL197" s="17" t="s">
        <v>202</v>
      </c>
      <c r="BM197" s="148" t="s">
        <v>389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792</v>
      </c>
      <c r="H198" s="154">
        <v>111.024</v>
      </c>
      <c r="I198" s="155"/>
      <c r="L198" s="150"/>
      <c r="M198" s="156"/>
      <c r="T198" s="157"/>
      <c r="AT198" s="152" t="s">
        <v>204</v>
      </c>
      <c r="AU198" s="152" t="s">
        <v>84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3" customFormat="1" ht="11.25">
      <c r="B199" s="158"/>
      <c r="D199" s="151" t="s">
        <v>204</v>
      </c>
      <c r="E199" s="159" t="s">
        <v>1</v>
      </c>
      <c r="F199" s="160" t="s">
        <v>205</v>
      </c>
      <c r="H199" s="161">
        <v>111.024</v>
      </c>
      <c r="I199" s="162"/>
      <c r="L199" s="158"/>
      <c r="M199" s="163"/>
      <c r="T199" s="164"/>
      <c r="AT199" s="159" t="s">
        <v>204</v>
      </c>
      <c r="AU199" s="159" t="s">
        <v>84</v>
      </c>
      <c r="AV199" s="13" t="s">
        <v>202</v>
      </c>
      <c r="AW199" s="13" t="s">
        <v>32</v>
      </c>
      <c r="AX199" s="13" t="s">
        <v>84</v>
      </c>
      <c r="AY199" s="159" t="s">
        <v>195</v>
      </c>
    </row>
    <row r="200" spans="2:65" s="1" customFormat="1" ht="21.75" customHeight="1">
      <c r="B200" s="32"/>
      <c r="C200" s="137" t="s">
        <v>333</v>
      </c>
      <c r="D200" s="137" t="s">
        <v>197</v>
      </c>
      <c r="E200" s="138" t="s">
        <v>760</v>
      </c>
      <c r="F200" s="139" t="s">
        <v>761</v>
      </c>
      <c r="G200" s="140" t="s">
        <v>395</v>
      </c>
      <c r="H200" s="141">
        <v>9.24</v>
      </c>
      <c r="I200" s="142"/>
      <c r="J200" s="143">
        <f>ROUND(I200*H200,2)</f>
        <v>0</v>
      </c>
      <c r="K200" s="139" t="s">
        <v>208</v>
      </c>
      <c r="L200" s="32"/>
      <c r="M200" s="144" t="s">
        <v>1</v>
      </c>
      <c r="N200" s="145" t="s">
        <v>42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202</v>
      </c>
      <c r="AT200" s="148" t="s">
        <v>197</v>
      </c>
      <c r="AU200" s="148" t="s">
        <v>84</v>
      </c>
      <c r="AY200" s="17" t="s">
        <v>195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84</v>
      </c>
      <c r="BK200" s="149">
        <f>ROUND(I200*H200,2)</f>
        <v>0</v>
      </c>
      <c r="BL200" s="17" t="s">
        <v>202</v>
      </c>
      <c r="BM200" s="148" t="s">
        <v>396</v>
      </c>
    </row>
    <row r="201" spans="2:65" s="12" customFormat="1" ht="11.25">
      <c r="B201" s="150"/>
      <c r="D201" s="151" t="s">
        <v>204</v>
      </c>
      <c r="E201" s="152" t="s">
        <v>1</v>
      </c>
      <c r="F201" s="153" t="s">
        <v>793</v>
      </c>
      <c r="H201" s="154">
        <v>9.24</v>
      </c>
      <c r="I201" s="155"/>
      <c r="L201" s="150"/>
      <c r="M201" s="156"/>
      <c r="T201" s="157"/>
      <c r="AT201" s="152" t="s">
        <v>204</v>
      </c>
      <c r="AU201" s="152" t="s">
        <v>84</v>
      </c>
      <c r="AV201" s="12" t="s">
        <v>86</v>
      </c>
      <c r="AW201" s="12" t="s">
        <v>32</v>
      </c>
      <c r="AX201" s="12" t="s">
        <v>77</v>
      </c>
      <c r="AY201" s="152" t="s">
        <v>195</v>
      </c>
    </row>
    <row r="202" spans="2:65" s="13" customFormat="1" ht="11.25">
      <c r="B202" s="158"/>
      <c r="D202" s="151" t="s">
        <v>204</v>
      </c>
      <c r="E202" s="159" t="s">
        <v>1</v>
      </c>
      <c r="F202" s="160" t="s">
        <v>205</v>
      </c>
      <c r="H202" s="161">
        <v>9.24</v>
      </c>
      <c r="I202" s="162"/>
      <c r="L202" s="158"/>
      <c r="M202" s="163"/>
      <c r="T202" s="164"/>
      <c r="AT202" s="159" t="s">
        <v>204</v>
      </c>
      <c r="AU202" s="159" t="s">
        <v>84</v>
      </c>
      <c r="AV202" s="13" t="s">
        <v>202</v>
      </c>
      <c r="AW202" s="13" t="s">
        <v>32</v>
      </c>
      <c r="AX202" s="13" t="s">
        <v>84</v>
      </c>
      <c r="AY202" s="159" t="s">
        <v>195</v>
      </c>
    </row>
    <row r="203" spans="2:65" s="1" customFormat="1" ht="24.2" customHeight="1">
      <c r="B203" s="32"/>
      <c r="C203" s="137" t="s">
        <v>399</v>
      </c>
      <c r="D203" s="137" t="s">
        <v>197</v>
      </c>
      <c r="E203" s="138" t="s">
        <v>769</v>
      </c>
      <c r="F203" s="139" t="s">
        <v>770</v>
      </c>
      <c r="G203" s="140" t="s">
        <v>395</v>
      </c>
      <c r="H203" s="141">
        <v>4.6379999999999999</v>
      </c>
      <c r="I203" s="142"/>
      <c r="J203" s="143">
        <f>ROUND(I203*H203,2)</f>
        <v>0</v>
      </c>
      <c r="K203" s="139" t="s">
        <v>208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202</v>
      </c>
      <c r="AT203" s="148" t="s">
        <v>197</v>
      </c>
      <c r="AU203" s="148" t="s">
        <v>84</v>
      </c>
      <c r="AY203" s="17" t="s">
        <v>195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84</v>
      </c>
      <c r="BK203" s="149">
        <f>ROUND(I203*H203,2)</f>
        <v>0</v>
      </c>
      <c r="BL203" s="17" t="s">
        <v>202</v>
      </c>
      <c r="BM203" s="148" t="s">
        <v>402</v>
      </c>
    </row>
    <row r="204" spans="2:65" s="1" customFormat="1" ht="16.5" customHeight="1">
      <c r="B204" s="32"/>
      <c r="C204" s="137" t="s">
        <v>339</v>
      </c>
      <c r="D204" s="137" t="s">
        <v>197</v>
      </c>
      <c r="E204" s="138" t="s">
        <v>794</v>
      </c>
      <c r="F204" s="139" t="s">
        <v>795</v>
      </c>
      <c r="G204" s="140" t="s">
        <v>395</v>
      </c>
      <c r="H204" s="141">
        <v>51.295000000000002</v>
      </c>
      <c r="I204" s="142"/>
      <c r="J204" s="143">
        <f>ROUND(I204*H204,2)</f>
        <v>0</v>
      </c>
      <c r="K204" s="139" t="s">
        <v>275</v>
      </c>
      <c r="L204" s="32"/>
      <c r="M204" s="184" t="s">
        <v>1</v>
      </c>
      <c r="N204" s="185" t="s">
        <v>42</v>
      </c>
      <c r="O204" s="186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AR204" s="148" t="s">
        <v>202</v>
      </c>
      <c r="AT204" s="148" t="s">
        <v>197</v>
      </c>
      <c r="AU204" s="148" t="s">
        <v>84</v>
      </c>
      <c r="AY204" s="17" t="s">
        <v>195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202</v>
      </c>
      <c r="BM204" s="148" t="s">
        <v>407</v>
      </c>
    </row>
    <row r="205" spans="2:65" s="1" customFormat="1" ht="6.95" customHeight="1">
      <c r="B205" s="44"/>
      <c r="C205" s="45"/>
      <c r="D205" s="45"/>
      <c r="E205" s="45"/>
      <c r="F205" s="45"/>
      <c r="G205" s="45"/>
      <c r="H205" s="45"/>
      <c r="I205" s="45"/>
      <c r="J205" s="45"/>
      <c r="K205" s="45"/>
      <c r="L205" s="32"/>
    </row>
  </sheetData>
  <sheetProtection algorithmName="SHA-512" hashValue="5vTGBfysYml3lYlXUHg2gSmhquYrKqR7J1anUP2TzgKacjeFeJiGuu0ksTTTyC95rtrLEOjhW0EUpewiNXoPCQ==" saltValue="FUsgHZrtb1sbuqXjPVlXQ6MiuLvP1S2D0gegP5YXBb0x1rf1zTzUTo35DEZYy6odP3NsYnNsRxs6owPP5bBQlw==" spinCount="100000" sheet="1" objects="1" scenarios="1" formatColumns="0" formatRows="0" autoFilter="0"/>
  <autoFilter ref="C127:K204" xr:uid="{00000000-0009-0000-0000-00000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B2:BM6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113</v>
      </c>
      <c r="AZ2" s="93" t="s">
        <v>796</v>
      </c>
      <c r="BA2" s="93" t="s">
        <v>1</v>
      </c>
      <c r="BB2" s="93" t="s">
        <v>1</v>
      </c>
      <c r="BC2" s="93" t="s">
        <v>797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798</v>
      </c>
      <c r="BA3" s="93" t="s">
        <v>1</v>
      </c>
      <c r="BB3" s="93" t="s">
        <v>1</v>
      </c>
      <c r="BC3" s="93" t="s">
        <v>799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800</v>
      </c>
      <c r="BA4" s="93" t="s">
        <v>1</v>
      </c>
      <c r="BB4" s="93" t="s">
        <v>1</v>
      </c>
      <c r="BC4" s="93" t="s">
        <v>801</v>
      </c>
      <c r="BD4" s="93" t="s">
        <v>86</v>
      </c>
    </row>
    <row r="5" spans="2:56" ht="6.95" customHeight="1">
      <c r="B5" s="20"/>
      <c r="L5" s="20"/>
      <c r="AZ5" s="93" t="s">
        <v>802</v>
      </c>
      <c r="BA5" s="93" t="s">
        <v>1</v>
      </c>
      <c r="BB5" s="93" t="s">
        <v>1</v>
      </c>
      <c r="BC5" s="93" t="s">
        <v>803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804</v>
      </c>
      <c r="BA6" s="93" t="s">
        <v>1</v>
      </c>
      <c r="BB6" s="93" t="s">
        <v>1</v>
      </c>
      <c r="BC6" s="93" t="s">
        <v>805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806</v>
      </c>
      <c r="BA7" s="93" t="s">
        <v>1</v>
      </c>
      <c r="BB7" s="93" t="s">
        <v>1</v>
      </c>
      <c r="BC7" s="93" t="s">
        <v>807</v>
      </c>
      <c r="BD7" s="93" t="s">
        <v>86</v>
      </c>
    </row>
    <row r="8" spans="2:56" ht="12.75">
      <c r="B8" s="20"/>
      <c r="D8" s="27" t="s">
        <v>169</v>
      </c>
      <c r="L8" s="20"/>
      <c r="AZ8" s="93" t="s">
        <v>808</v>
      </c>
      <c r="BA8" s="93" t="s">
        <v>1</v>
      </c>
      <c r="BB8" s="93" t="s">
        <v>1</v>
      </c>
      <c r="BC8" s="93" t="s">
        <v>809</v>
      </c>
      <c r="BD8" s="93" t="s">
        <v>86</v>
      </c>
    </row>
    <row r="9" spans="2:56" ht="16.5" customHeight="1">
      <c r="B9" s="20"/>
      <c r="E9" s="243" t="s">
        <v>810</v>
      </c>
      <c r="F9" s="227"/>
      <c r="G9" s="227"/>
      <c r="H9" s="227"/>
      <c r="L9" s="20"/>
      <c r="AZ9" s="93" t="s">
        <v>811</v>
      </c>
      <c r="BA9" s="93" t="s">
        <v>1</v>
      </c>
      <c r="BB9" s="93" t="s">
        <v>1</v>
      </c>
      <c r="BC9" s="93" t="s">
        <v>234</v>
      </c>
      <c r="BD9" s="93" t="s">
        <v>86</v>
      </c>
    </row>
    <row r="10" spans="2:56" ht="12" customHeight="1">
      <c r="B10" s="20"/>
      <c r="D10" s="27" t="s">
        <v>171</v>
      </c>
      <c r="L10" s="20"/>
      <c r="AZ10" s="93" t="s">
        <v>812</v>
      </c>
      <c r="BA10" s="93" t="s">
        <v>1</v>
      </c>
      <c r="BB10" s="93" t="s">
        <v>1</v>
      </c>
      <c r="BC10" s="93" t="s">
        <v>358</v>
      </c>
      <c r="BD10" s="93" t="s">
        <v>86</v>
      </c>
    </row>
    <row r="11" spans="2:56" s="1" customFormat="1" ht="16.5" customHeight="1">
      <c r="B11" s="32"/>
      <c r="E11" s="206" t="s">
        <v>813</v>
      </c>
      <c r="F11" s="245"/>
      <c r="G11" s="245"/>
      <c r="H11" s="245"/>
      <c r="L11" s="32"/>
      <c r="AZ11" s="93" t="s">
        <v>814</v>
      </c>
      <c r="BA11" s="93" t="s">
        <v>1</v>
      </c>
      <c r="BB11" s="93" t="s">
        <v>1</v>
      </c>
      <c r="BC11" s="93" t="s">
        <v>251</v>
      </c>
      <c r="BD11" s="93" t="s">
        <v>86</v>
      </c>
    </row>
    <row r="12" spans="2:56" s="1" customFormat="1" ht="12" customHeight="1">
      <c r="B12" s="32"/>
      <c r="D12" s="27" t="s">
        <v>815</v>
      </c>
      <c r="L12" s="32"/>
      <c r="AZ12" s="93" t="s">
        <v>816</v>
      </c>
      <c r="BA12" s="93" t="s">
        <v>1</v>
      </c>
      <c r="BB12" s="93" t="s">
        <v>1</v>
      </c>
      <c r="BC12" s="93" t="s">
        <v>217</v>
      </c>
      <c r="BD12" s="93" t="s">
        <v>86</v>
      </c>
    </row>
    <row r="13" spans="2:56" s="1" customFormat="1" ht="16.5" customHeight="1">
      <c r="B13" s="32"/>
      <c r="E13" s="200" t="s">
        <v>817</v>
      </c>
      <c r="F13" s="245"/>
      <c r="G13" s="245"/>
      <c r="H13" s="245"/>
      <c r="L13" s="32"/>
      <c r="AZ13" s="93" t="s">
        <v>818</v>
      </c>
      <c r="BA13" s="93" t="s">
        <v>1</v>
      </c>
      <c r="BB13" s="93" t="s">
        <v>1</v>
      </c>
      <c r="BC13" s="93" t="s">
        <v>819</v>
      </c>
      <c r="BD13" s="93" t="s">
        <v>86</v>
      </c>
    </row>
    <row r="14" spans="2:56" s="1" customFormat="1" ht="11.25">
      <c r="B14" s="32"/>
      <c r="L14" s="32"/>
      <c r="AZ14" s="93" t="s">
        <v>820</v>
      </c>
      <c r="BA14" s="93" t="s">
        <v>1</v>
      </c>
      <c r="BB14" s="93" t="s">
        <v>1</v>
      </c>
      <c r="BC14" s="93" t="s">
        <v>821</v>
      </c>
      <c r="BD14" s="93" t="s">
        <v>86</v>
      </c>
    </row>
    <row r="15" spans="2:56" s="1" customFormat="1" ht="12" customHeight="1">
      <c r="B15" s="32"/>
      <c r="D15" s="27" t="s">
        <v>18</v>
      </c>
      <c r="F15" s="25" t="s">
        <v>110</v>
      </c>
      <c r="I15" s="27" t="s">
        <v>19</v>
      </c>
      <c r="J15" s="25" t="s">
        <v>1</v>
      </c>
      <c r="L15" s="32"/>
      <c r="AZ15" s="93" t="s">
        <v>822</v>
      </c>
      <c r="BA15" s="93" t="s">
        <v>1</v>
      </c>
      <c r="BB15" s="93" t="s">
        <v>1</v>
      </c>
      <c r="BC15" s="93" t="s">
        <v>823</v>
      </c>
      <c r="BD15" s="93" t="s">
        <v>86</v>
      </c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27. 2. 2023</v>
      </c>
      <c r="L16" s="32"/>
      <c r="AZ16" s="93" t="s">
        <v>824</v>
      </c>
      <c r="BA16" s="93" t="s">
        <v>1</v>
      </c>
      <c r="BB16" s="93" t="s">
        <v>1</v>
      </c>
      <c r="BC16" s="93" t="s">
        <v>825</v>
      </c>
      <c r="BD16" s="93" t="s">
        <v>86</v>
      </c>
    </row>
    <row r="17" spans="2:56" s="1" customFormat="1" ht="10.9" customHeight="1">
      <c r="B17" s="32"/>
      <c r="L17" s="32"/>
      <c r="AZ17" s="93" t="s">
        <v>826</v>
      </c>
      <c r="BA17" s="93" t="s">
        <v>1</v>
      </c>
      <c r="BB17" s="93" t="s">
        <v>1</v>
      </c>
      <c r="BC17" s="93" t="s">
        <v>234</v>
      </c>
      <c r="BD17" s="93" t="s">
        <v>86</v>
      </c>
    </row>
    <row r="18" spans="2:56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  <c r="AZ18" s="93" t="s">
        <v>827</v>
      </c>
      <c r="BA18" s="93" t="s">
        <v>1</v>
      </c>
      <c r="BB18" s="93" t="s">
        <v>1</v>
      </c>
      <c r="BC18" s="93" t="s">
        <v>234</v>
      </c>
      <c r="BD18" s="93" t="s">
        <v>86</v>
      </c>
    </row>
    <row r="19" spans="2:56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  <c r="AZ19" s="93" t="s">
        <v>828</v>
      </c>
      <c r="BA19" s="93" t="s">
        <v>1</v>
      </c>
      <c r="BB19" s="93" t="s">
        <v>1</v>
      </c>
      <c r="BC19" s="93" t="s">
        <v>829</v>
      </c>
      <c r="BD19" s="93" t="s">
        <v>86</v>
      </c>
    </row>
    <row r="20" spans="2:56" s="1" customFormat="1" ht="6.95" customHeight="1">
      <c r="B20" s="32"/>
      <c r="L20" s="32"/>
      <c r="AZ20" s="93" t="s">
        <v>830</v>
      </c>
      <c r="BA20" s="93" t="s">
        <v>1</v>
      </c>
      <c r="BB20" s="93" t="s">
        <v>1</v>
      </c>
      <c r="BC20" s="93" t="s">
        <v>831</v>
      </c>
      <c r="BD20" s="93" t="s">
        <v>86</v>
      </c>
    </row>
    <row r="21" spans="2:56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  <c r="AZ21" s="93" t="s">
        <v>832</v>
      </c>
      <c r="BA21" s="93" t="s">
        <v>1</v>
      </c>
      <c r="BB21" s="93" t="s">
        <v>1</v>
      </c>
      <c r="BC21" s="93" t="s">
        <v>833</v>
      </c>
      <c r="BD21" s="93" t="s">
        <v>86</v>
      </c>
    </row>
    <row r="22" spans="2:56" s="1" customFormat="1" ht="18" customHeight="1">
      <c r="B22" s="32"/>
      <c r="E22" s="246" t="str">
        <f>'Rekapitulace stavby'!E14</f>
        <v>Vyplň údaj</v>
      </c>
      <c r="F22" s="226"/>
      <c r="G22" s="226"/>
      <c r="H22" s="226"/>
      <c r="I22" s="27" t="s">
        <v>27</v>
      </c>
      <c r="J22" s="28" t="str">
        <f>'Rekapitulace stavby'!AN14</f>
        <v>Vyplň údaj</v>
      </c>
      <c r="L22" s="32"/>
      <c r="AZ22" s="93" t="s">
        <v>834</v>
      </c>
      <c r="BA22" s="93" t="s">
        <v>1</v>
      </c>
      <c r="BB22" s="93" t="s">
        <v>1</v>
      </c>
      <c r="BC22" s="93" t="s">
        <v>835</v>
      </c>
      <c r="BD22" s="93" t="s">
        <v>86</v>
      </c>
    </row>
    <row r="23" spans="2:56" s="1" customFormat="1" ht="6.95" customHeight="1">
      <c r="B23" s="32"/>
      <c r="L23" s="32"/>
      <c r="AZ23" s="93" t="s">
        <v>836</v>
      </c>
      <c r="BA23" s="93" t="s">
        <v>1</v>
      </c>
      <c r="BB23" s="93" t="s">
        <v>1</v>
      </c>
      <c r="BC23" s="93" t="s">
        <v>837</v>
      </c>
      <c r="BD23" s="93" t="s">
        <v>86</v>
      </c>
    </row>
    <row r="24" spans="2:56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  <c r="AZ24" s="93" t="s">
        <v>838</v>
      </c>
      <c r="BA24" s="93" t="s">
        <v>1</v>
      </c>
      <c r="BB24" s="93" t="s">
        <v>1</v>
      </c>
      <c r="BC24" s="93" t="s">
        <v>839</v>
      </c>
      <c r="BD24" s="93" t="s">
        <v>86</v>
      </c>
    </row>
    <row r="25" spans="2:56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  <c r="AZ25" s="93" t="s">
        <v>840</v>
      </c>
      <c r="BA25" s="93" t="s">
        <v>1</v>
      </c>
      <c r="BB25" s="93" t="s">
        <v>1</v>
      </c>
      <c r="BC25" s="93" t="s">
        <v>841</v>
      </c>
      <c r="BD25" s="93" t="s">
        <v>86</v>
      </c>
    </row>
    <row r="26" spans="2:56" s="1" customFormat="1" ht="6.95" customHeight="1">
      <c r="B26" s="32"/>
      <c r="L26" s="32"/>
      <c r="AZ26" s="93" t="s">
        <v>842</v>
      </c>
      <c r="BA26" s="93" t="s">
        <v>1</v>
      </c>
      <c r="BB26" s="93" t="s">
        <v>1</v>
      </c>
      <c r="BC26" s="93" t="s">
        <v>843</v>
      </c>
      <c r="BD26" s="93" t="s">
        <v>86</v>
      </c>
    </row>
    <row r="27" spans="2:56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  <c r="AZ27" s="93" t="s">
        <v>844</v>
      </c>
      <c r="BA27" s="93" t="s">
        <v>1</v>
      </c>
      <c r="BB27" s="93" t="s">
        <v>1</v>
      </c>
      <c r="BC27" s="93" t="s">
        <v>315</v>
      </c>
      <c r="BD27" s="93" t="s">
        <v>86</v>
      </c>
    </row>
    <row r="28" spans="2:56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  <c r="AZ28" s="93" t="s">
        <v>845</v>
      </c>
      <c r="BA28" s="93" t="s">
        <v>1</v>
      </c>
      <c r="BB28" s="93" t="s">
        <v>1</v>
      </c>
      <c r="BC28" s="93" t="s">
        <v>846</v>
      </c>
      <c r="BD28" s="93" t="s">
        <v>86</v>
      </c>
    </row>
    <row r="29" spans="2:56" s="1" customFormat="1" ht="6.95" customHeight="1">
      <c r="B29" s="32"/>
      <c r="L29" s="32"/>
      <c r="AZ29" s="93" t="s">
        <v>847</v>
      </c>
      <c r="BA29" s="93" t="s">
        <v>1</v>
      </c>
      <c r="BB29" s="93" t="s">
        <v>1</v>
      </c>
      <c r="BC29" s="93" t="s">
        <v>848</v>
      </c>
      <c r="BD29" s="93" t="s">
        <v>86</v>
      </c>
    </row>
    <row r="30" spans="2:56" s="1" customFormat="1" ht="12" customHeight="1">
      <c r="B30" s="32"/>
      <c r="D30" s="27" t="s">
        <v>35</v>
      </c>
      <c r="L30" s="32"/>
      <c r="AZ30" s="93" t="s">
        <v>849</v>
      </c>
      <c r="BA30" s="93" t="s">
        <v>1</v>
      </c>
      <c r="BB30" s="93" t="s">
        <v>1</v>
      </c>
      <c r="BC30" s="93" t="s">
        <v>850</v>
      </c>
      <c r="BD30" s="93" t="s">
        <v>86</v>
      </c>
    </row>
    <row r="31" spans="2:56" s="7" customFormat="1" ht="16.5" customHeight="1">
      <c r="B31" s="95"/>
      <c r="E31" s="231" t="s">
        <v>1</v>
      </c>
      <c r="F31" s="231"/>
      <c r="G31" s="231"/>
      <c r="H31" s="231"/>
      <c r="L31" s="95"/>
      <c r="AZ31" s="189" t="s">
        <v>851</v>
      </c>
      <c r="BA31" s="189" t="s">
        <v>1</v>
      </c>
      <c r="BB31" s="189" t="s">
        <v>1</v>
      </c>
      <c r="BC31" s="189" t="s">
        <v>234</v>
      </c>
      <c r="BD31" s="189" t="s">
        <v>86</v>
      </c>
    </row>
    <row r="32" spans="2:56" s="1" customFormat="1" ht="6.95" customHeight="1">
      <c r="B32" s="32"/>
      <c r="L32" s="32"/>
      <c r="AZ32" s="93" t="s">
        <v>852</v>
      </c>
      <c r="BA32" s="93" t="s">
        <v>1</v>
      </c>
      <c r="BB32" s="93" t="s">
        <v>1</v>
      </c>
      <c r="BC32" s="93" t="s">
        <v>853</v>
      </c>
      <c r="BD32" s="93" t="s">
        <v>86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854</v>
      </c>
      <c r="BA33" s="93" t="s">
        <v>1</v>
      </c>
      <c r="BB33" s="93" t="s">
        <v>1</v>
      </c>
      <c r="BC33" s="93" t="s">
        <v>855</v>
      </c>
      <c r="BD33" s="93" t="s">
        <v>86</v>
      </c>
    </row>
    <row r="34" spans="2:56" s="1" customFormat="1" ht="25.35" customHeight="1">
      <c r="B34" s="32"/>
      <c r="D34" s="96" t="s">
        <v>37</v>
      </c>
      <c r="J34" s="66">
        <f>ROUND(J134, 2)</f>
        <v>0</v>
      </c>
      <c r="L34" s="32"/>
    </row>
    <row r="35" spans="2:56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56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56" s="1" customFormat="1" ht="14.45" customHeight="1">
      <c r="B37" s="32"/>
      <c r="D37" s="55" t="s">
        <v>41</v>
      </c>
      <c r="E37" s="27" t="s">
        <v>42</v>
      </c>
      <c r="F37" s="86">
        <f>ROUND((SUM(BE134:BE676)),  2)</f>
        <v>0</v>
      </c>
      <c r="I37" s="97">
        <v>0.21</v>
      </c>
      <c r="J37" s="86">
        <f>ROUND(((SUM(BE134:BE676))*I37),  2)</f>
        <v>0</v>
      </c>
      <c r="L37" s="32"/>
    </row>
    <row r="38" spans="2:56" s="1" customFormat="1" ht="14.45" customHeight="1">
      <c r="B38" s="32"/>
      <c r="E38" s="27" t="s">
        <v>43</v>
      </c>
      <c r="F38" s="86">
        <f>ROUND((SUM(BF134:BF676)),  2)</f>
        <v>0</v>
      </c>
      <c r="I38" s="97">
        <v>0.12</v>
      </c>
      <c r="J38" s="86">
        <f>ROUND(((SUM(BF134:BF676))*I38),  2)</f>
        <v>0</v>
      </c>
      <c r="L38" s="32"/>
    </row>
    <row r="39" spans="2:56" s="1" customFormat="1" ht="14.45" hidden="1" customHeight="1">
      <c r="B39" s="32"/>
      <c r="E39" s="27" t="s">
        <v>44</v>
      </c>
      <c r="F39" s="86">
        <f>ROUND((SUM(BG134:BG676)),  2)</f>
        <v>0</v>
      </c>
      <c r="I39" s="97">
        <v>0.21</v>
      </c>
      <c r="J39" s="86">
        <f>0</f>
        <v>0</v>
      </c>
      <c r="L39" s="32"/>
    </row>
    <row r="40" spans="2:56" s="1" customFormat="1" ht="14.45" hidden="1" customHeight="1">
      <c r="B40" s="32"/>
      <c r="E40" s="27" t="s">
        <v>45</v>
      </c>
      <c r="F40" s="86">
        <f>ROUND((SUM(BH134:BH676)),  2)</f>
        <v>0</v>
      </c>
      <c r="I40" s="97">
        <v>0.12</v>
      </c>
      <c r="J40" s="86">
        <f>0</f>
        <v>0</v>
      </c>
      <c r="L40" s="32"/>
    </row>
    <row r="41" spans="2:56" s="1" customFormat="1" ht="14.45" hidden="1" customHeight="1">
      <c r="B41" s="32"/>
      <c r="E41" s="27" t="s">
        <v>46</v>
      </c>
      <c r="F41" s="86">
        <f>ROUND((SUM(BI134:BI676)),  2)</f>
        <v>0</v>
      </c>
      <c r="I41" s="97">
        <v>0</v>
      </c>
      <c r="J41" s="86">
        <f>0</f>
        <v>0</v>
      </c>
      <c r="L41" s="32"/>
    </row>
    <row r="42" spans="2:56" s="1" customFormat="1" ht="6.95" customHeight="1">
      <c r="B42" s="32"/>
      <c r="L42" s="32"/>
    </row>
    <row r="43" spans="2:56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56" s="1" customFormat="1" ht="14.45" customHeight="1">
      <c r="B44" s="32"/>
      <c r="L44" s="32"/>
    </row>
    <row r="45" spans="2:56" ht="14.45" customHeight="1">
      <c r="B45" s="20"/>
      <c r="L45" s="20"/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ht="16.5" customHeight="1">
      <c r="B87" s="20"/>
      <c r="E87" s="243" t="s">
        <v>810</v>
      </c>
      <c r="F87" s="227"/>
      <c r="G87" s="227"/>
      <c r="H87" s="227"/>
      <c r="L87" s="20"/>
    </row>
    <row r="88" spans="2:12" ht="12" customHeight="1">
      <c r="B88" s="20"/>
      <c r="C88" s="27" t="s">
        <v>171</v>
      </c>
      <c r="L88" s="20"/>
    </row>
    <row r="89" spans="2:12" s="1" customFormat="1" ht="16.5" customHeight="1">
      <c r="B89" s="32"/>
      <c r="E89" s="206" t="s">
        <v>813</v>
      </c>
      <c r="F89" s="245"/>
      <c r="G89" s="245"/>
      <c r="H89" s="245"/>
      <c r="L89" s="32"/>
    </row>
    <row r="90" spans="2:12" s="1" customFormat="1" ht="12" customHeight="1">
      <c r="B90" s="32"/>
      <c r="C90" s="27" t="s">
        <v>815</v>
      </c>
      <c r="L90" s="32"/>
    </row>
    <row r="91" spans="2:12" s="1" customFormat="1" ht="16.5" customHeight="1">
      <c r="B91" s="32"/>
      <c r="E91" s="200" t="str">
        <f>E13</f>
        <v>SO 310.1 - dešťová kanalizace</v>
      </c>
      <c r="F91" s="245"/>
      <c r="G91" s="245"/>
      <c r="H91" s="245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Brno</v>
      </c>
      <c r="I93" s="27" t="s">
        <v>22</v>
      </c>
      <c r="J93" s="52" t="str">
        <f>IF(J16="","",J16)</f>
        <v>27. 2. 2023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Statutární město Brno</v>
      </c>
      <c r="I95" s="27" t="s">
        <v>30</v>
      </c>
      <c r="J95" s="30" t="str">
        <f>E25</f>
        <v>JV PROJEKT VH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Obrtel M.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174</v>
      </c>
      <c r="D98" s="98"/>
      <c r="E98" s="98"/>
      <c r="F98" s="98"/>
      <c r="G98" s="98"/>
      <c r="H98" s="98"/>
      <c r="I98" s="98"/>
      <c r="J98" s="107" t="s">
        <v>175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176</v>
      </c>
      <c r="J100" s="66">
        <f>J134</f>
        <v>0</v>
      </c>
      <c r="L100" s="32"/>
      <c r="AU100" s="17" t="s">
        <v>177</v>
      </c>
    </row>
    <row r="101" spans="2:47" s="8" customFormat="1" ht="24.95" customHeight="1">
      <c r="B101" s="109"/>
      <c r="D101" s="110" t="s">
        <v>178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47" s="9" customFormat="1" ht="19.899999999999999" customHeight="1">
      <c r="B102" s="113"/>
      <c r="D102" s="114" t="s">
        <v>179</v>
      </c>
      <c r="E102" s="115"/>
      <c r="F102" s="115"/>
      <c r="G102" s="115"/>
      <c r="H102" s="115"/>
      <c r="I102" s="115"/>
      <c r="J102" s="116">
        <f>J136</f>
        <v>0</v>
      </c>
      <c r="L102" s="113"/>
    </row>
    <row r="103" spans="2:47" s="9" customFormat="1" ht="19.899999999999999" customHeight="1">
      <c r="B103" s="113"/>
      <c r="D103" s="114" t="s">
        <v>856</v>
      </c>
      <c r="E103" s="115"/>
      <c r="F103" s="115"/>
      <c r="G103" s="115"/>
      <c r="H103" s="115"/>
      <c r="I103" s="115"/>
      <c r="J103" s="116">
        <f>J458</f>
        <v>0</v>
      </c>
      <c r="L103" s="113"/>
    </row>
    <row r="104" spans="2:47" s="9" customFormat="1" ht="19.899999999999999" customHeight="1">
      <c r="B104" s="113"/>
      <c r="D104" s="114" t="s">
        <v>857</v>
      </c>
      <c r="E104" s="115"/>
      <c r="F104" s="115"/>
      <c r="G104" s="115"/>
      <c r="H104" s="115"/>
      <c r="I104" s="115"/>
      <c r="J104" s="116">
        <f>J500</f>
        <v>0</v>
      </c>
      <c r="L104" s="113"/>
    </row>
    <row r="105" spans="2:47" s="9" customFormat="1" ht="19.899999999999999" customHeight="1">
      <c r="B105" s="113"/>
      <c r="D105" s="114" t="s">
        <v>858</v>
      </c>
      <c r="E105" s="115"/>
      <c r="F105" s="115"/>
      <c r="G105" s="115"/>
      <c r="H105" s="115"/>
      <c r="I105" s="115"/>
      <c r="J105" s="116">
        <f>J509</f>
        <v>0</v>
      </c>
      <c r="L105" s="113"/>
    </row>
    <row r="106" spans="2:47" s="9" customFormat="1" ht="19.899999999999999" customHeight="1">
      <c r="B106" s="113"/>
      <c r="D106" s="114" t="s">
        <v>859</v>
      </c>
      <c r="E106" s="115"/>
      <c r="F106" s="115"/>
      <c r="G106" s="115"/>
      <c r="H106" s="115"/>
      <c r="I106" s="115"/>
      <c r="J106" s="116">
        <f>J537</f>
        <v>0</v>
      </c>
      <c r="L106" s="113"/>
    </row>
    <row r="107" spans="2:47" s="9" customFormat="1" ht="19.899999999999999" customHeight="1">
      <c r="B107" s="113"/>
      <c r="D107" s="114" t="s">
        <v>860</v>
      </c>
      <c r="E107" s="115"/>
      <c r="F107" s="115"/>
      <c r="G107" s="115"/>
      <c r="H107" s="115"/>
      <c r="I107" s="115"/>
      <c r="J107" s="116">
        <f>J661</f>
        <v>0</v>
      </c>
      <c r="L107" s="113"/>
    </row>
    <row r="108" spans="2:47" s="9" customFormat="1" ht="19.899999999999999" customHeight="1">
      <c r="B108" s="113"/>
      <c r="D108" s="114" t="s">
        <v>861</v>
      </c>
      <c r="E108" s="115"/>
      <c r="F108" s="115"/>
      <c r="G108" s="115"/>
      <c r="H108" s="115"/>
      <c r="I108" s="115"/>
      <c r="J108" s="116">
        <f>J665</f>
        <v>0</v>
      </c>
      <c r="L108" s="113"/>
    </row>
    <row r="109" spans="2:47" s="8" customFormat="1" ht="24.95" customHeight="1">
      <c r="B109" s="109"/>
      <c r="D109" s="110" t="s">
        <v>862</v>
      </c>
      <c r="E109" s="111"/>
      <c r="F109" s="111"/>
      <c r="G109" s="111"/>
      <c r="H109" s="111"/>
      <c r="I109" s="111"/>
      <c r="J109" s="112">
        <f>J667</f>
        <v>0</v>
      </c>
      <c r="L109" s="109"/>
    </row>
    <row r="110" spans="2:47" s="9" customFormat="1" ht="19.899999999999999" customHeight="1">
      <c r="B110" s="113"/>
      <c r="D110" s="114" t="s">
        <v>863</v>
      </c>
      <c r="E110" s="115"/>
      <c r="F110" s="115"/>
      <c r="G110" s="115"/>
      <c r="H110" s="115"/>
      <c r="I110" s="115"/>
      <c r="J110" s="116">
        <f>J668</f>
        <v>0</v>
      </c>
      <c r="L110" s="113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180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3" t="str">
        <f>E7</f>
        <v>BRNO, DOHNALOVA - VÝSTAVBA DEŠŤOVÉ KANALIZACE</v>
      </c>
      <c r="F120" s="244"/>
      <c r="G120" s="244"/>
      <c r="H120" s="244"/>
      <c r="L120" s="32"/>
    </row>
    <row r="121" spans="2:12" ht="12" customHeight="1">
      <c r="B121" s="20"/>
      <c r="C121" s="27" t="s">
        <v>169</v>
      </c>
      <c r="L121" s="20"/>
    </row>
    <row r="122" spans="2:12" ht="16.5" customHeight="1">
      <c r="B122" s="20"/>
      <c r="E122" s="243" t="s">
        <v>810</v>
      </c>
      <c r="F122" s="227"/>
      <c r="G122" s="227"/>
      <c r="H122" s="227"/>
      <c r="L122" s="20"/>
    </row>
    <row r="123" spans="2:12" ht="12" customHeight="1">
      <c r="B123" s="20"/>
      <c r="C123" s="27" t="s">
        <v>171</v>
      </c>
      <c r="L123" s="20"/>
    </row>
    <row r="124" spans="2:12" s="1" customFormat="1" ht="16.5" customHeight="1">
      <c r="B124" s="32"/>
      <c r="E124" s="206" t="s">
        <v>813</v>
      </c>
      <c r="F124" s="245"/>
      <c r="G124" s="245"/>
      <c r="H124" s="245"/>
      <c r="L124" s="32"/>
    </row>
    <row r="125" spans="2:12" s="1" customFormat="1" ht="12" customHeight="1">
      <c r="B125" s="32"/>
      <c r="C125" s="27" t="s">
        <v>815</v>
      </c>
      <c r="L125" s="32"/>
    </row>
    <row r="126" spans="2:12" s="1" customFormat="1" ht="16.5" customHeight="1">
      <c r="B126" s="32"/>
      <c r="E126" s="200" t="str">
        <f>E13</f>
        <v>SO 310.1 - dešťová kanalizace</v>
      </c>
      <c r="F126" s="245"/>
      <c r="G126" s="245"/>
      <c r="H126" s="245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>Brno</v>
      </c>
      <c r="I128" s="27" t="s">
        <v>22</v>
      </c>
      <c r="J128" s="52" t="str">
        <f>IF(J16="","",J16)</f>
        <v>27. 2. 2023</v>
      </c>
      <c r="L128" s="32"/>
    </row>
    <row r="129" spans="2:65" s="1" customFormat="1" ht="6.95" customHeight="1">
      <c r="B129" s="32"/>
      <c r="L129" s="32"/>
    </row>
    <row r="130" spans="2:65" s="1" customFormat="1" ht="25.7" customHeight="1">
      <c r="B130" s="32"/>
      <c r="C130" s="27" t="s">
        <v>24</v>
      </c>
      <c r="F130" s="25" t="str">
        <f>E19</f>
        <v>Statutární město Brno</v>
      </c>
      <c r="I130" s="27" t="s">
        <v>30</v>
      </c>
      <c r="J130" s="30" t="str">
        <f>E25</f>
        <v>JV PROJEKT VH s.r.o.</v>
      </c>
      <c r="L130" s="32"/>
    </row>
    <row r="131" spans="2:65" s="1" customFormat="1" ht="15.2" customHeight="1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>Obrtel M.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7"/>
      <c r="C133" s="118" t="s">
        <v>181</v>
      </c>
      <c r="D133" s="119" t="s">
        <v>62</v>
      </c>
      <c r="E133" s="119" t="s">
        <v>58</v>
      </c>
      <c r="F133" s="119" t="s">
        <v>59</v>
      </c>
      <c r="G133" s="119" t="s">
        <v>182</v>
      </c>
      <c r="H133" s="119" t="s">
        <v>183</v>
      </c>
      <c r="I133" s="119" t="s">
        <v>184</v>
      </c>
      <c r="J133" s="119" t="s">
        <v>175</v>
      </c>
      <c r="K133" s="120" t="s">
        <v>185</v>
      </c>
      <c r="L133" s="117"/>
      <c r="M133" s="59" t="s">
        <v>1</v>
      </c>
      <c r="N133" s="60" t="s">
        <v>41</v>
      </c>
      <c r="O133" s="60" t="s">
        <v>186</v>
      </c>
      <c r="P133" s="60" t="s">
        <v>187</v>
      </c>
      <c r="Q133" s="60" t="s">
        <v>188</v>
      </c>
      <c r="R133" s="60" t="s">
        <v>189</v>
      </c>
      <c r="S133" s="60" t="s">
        <v>190</v>
      </c>
      <c r="T133" s="61" t="s">
        <v>191</v>
      </c>
    </row>
    <row r="134" spans="2:65" s="1" customFormat="1" ht="22.9" customHeight="1">
      <c r="B134" s="32"/>
      <c r="C134" s="64" t="s">
        <v>192</v>
      </c>
      <c r="J134" s="121">
        <f>BK134</f>
        <v>0</v>
      </c>
      <c r="L134" s="32"/>
      <c r="M134" s="62"/>
      <c r="N134" s="53"/>
      <c r="O134" s="53"/>
      <c r="P134" s="122">
        <f>P135+P667</f>
        <v>0</v>
      </c>
      <c r="Q134" s="53"/>
      <c r="R134" s="122">
        <f>R135+R667</f>
        <v>235.86507765000007</v>
      </c>
      <c r="S134" s="53"/>
      <c r="T134" s="123">
        <f>T135+T667</f>
        <v>440.49681999999996</v>
      </c>
      <c r="AT134" s="17" t="s">
        <v>76</v>
      </c>
      <c r="AU134" s="17" t="s">
        <v>177</v>
      </c>
      <c r="BK134" s="124">
        <f>BK135+BK667</f>
        <v>0</v>
      </c>
    </row>
    <row r="135" spans="2:65" s="11" customFormat="1" ht="25.9" customHeight="1">
      <c r="B135" s="125"/>
      <c r="D135" s="126" t="s">
        <v>76</v>
      </c>
      <c r="E135" s="127" t="s">
        <v>193</v>
      </c>
      <c r="F135" s="127" t="s">
        <v>194</v>
      </c>
      <c r="I135" s="128"/>
      <c r="J135" s="129">
        <f>BK135</f>
        <v>0</v>
      </c>
      <c r="L135" s="125"/>
      <c r="M135" s="130"/>
      <c r="P135" s="131">
        <f>P136+P458+P500+P509+P537+P661+P665</f>
        <v>0</v>
      </c>
      <c r="R135" s="131">
        <f>R136+R458+R500+R509+R537+R661+R665</f>
        <v>232.16747845000006</v>
      </c>
      <c r="T135" s="132">
        <f>T136+T458+T500+T509+T537+T661+T665</f>
        <v>440.49681999999996</v>
      </c>
      <c r="AR135" s="126" t="s">
        <v>84</v>
      </c>
      <c r="AT135" s="133" t="s">
        <v>76</v>
      </c>
      <c r="AU135" s="133" t="s">
        <v>77</v>
      </c>
      <c r="AY135" s="126" t="s">
        <v>195</v>
      </c>
      <c r="BK135" s="134">
        <f>BK136+BK458+BK500+BK509+BK537+BK661+BK665</f>
        <v>0</v>
      </c>
    </row>
    <row r="136" spans="2:65" s="11" customFormat="1" ht="22.9" customHeight="1">
      <c r="B136" s="125"/>
      <c r="D136" s="126" t="s">
        <v>76</v>
      </c>
      <c r="E136" s="135" t="s">
        <v>84</v>
      </c>
      <c r="F136" s="135" t="s">
        <v>196</v>
      </c>
      <c r="I136" s="128"/>
      <c r="J136" s="136">
        <f>BK136</f>
        <v>0</v>
      </c>
      <c r="L136" s="125"/>
      <c r="M136" s="130"/>
      <c r="P136" s="131">
        <f>SUM(P137:P457)</f>
        <v>0</v>
      </c>
      <c r="R136" s="131">
        <f>SUM(R137:R457)</f>
        <v>9.3767805099999979</v>
      </c>
      <c r="T136" s="132">
        <f>SUM(T137:T457)</f>
        <v>422.99979999999999</v>
      </c>
      <c r="AR136" s="126" t="s">
        <v>84</v>
      </c>
      <c r="AT136" s="133" t="s">
        <v>76</v>
      </c>
      <c r="AU136" s="133" t="s">
        <v>84</v>
      </c>
      <c r="AY136" s="126" t="s">
        <v>195</v>
      </c>
      <c r="BK136" s="134">
        <f>SUM(BK137:BK457)</f>
        <v>0</v>
      </c>
    </row>
    <row r="137" spans="2:65" s="1" customFormat="1" ht="33" customHeight="1">
      <c r="B137" s="32"/>
      <c r="C137" s="137" t="s">
        <v>84</v>
      </c>
      <c r="D137" s="137" t="s">
        <v>197</v>
      </c>
      <c r="E137" s="138" t="s">
        <v>864</v>
      </c>
      <c r="F137" s="139" t="s">
        <v>865</v>
      </c>
      <c r="G137" s="140" t="s">
        <v>200</v>
      </c>
      <c r="H137" s="141">
        <v>609.64499999999998</v>
      </c>
      <c r="I137" s="142"/>
      <c r="J137" s="143">
        <f>ROUND(I137*H137,2)</f>
        <v>0</v>
      </c>
      <c r="K137" s="139" t="s">
        <v>201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0.28999999999999998</v>
      </c>
      <c r="T137" s="147">
        <f>S137*H137</f>
        <v>176.79704999999998</v>
      </c>
      <c r="AR137" s="148" t="s">
        <v>202</v>
      </c>
      <c r="AT137" s="148" t="s">
        <v>197</v>
      </c>
      <c r="AU137" s="148" t="s">
        <v>86</v>
      </c>
      <c r="AY137" s="17" t="s">
        <v>195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202</v>
      </c>
      <c r="BM137" s="148" t="s">
        <v>866</v>
      </c>
    </row>
    <row r="138" spans="2:65" s="12" customFormat="1" ht="22.5">
      <c r="B138" s="150"/>
      <c r="D138" s="151" t="s">
        <v>204</v>
      </c>
      <c r="E138" s="152" t="s">
        <v>1</v>
      </c>
      <c r="F138" s="153" t="s">
        <v>867</v>
      </c>
      <c r="H138" s="154">
        <v>235.89500000000001</v>
      </c>
      <c r="I138" s="155"/>
      <c r="L138" s="150"/>
      <c r="M138" s="156"/>
      <c r="T138" s="157"/>
      <c r="AT138" s="152" t="s">
        <v>204</v>
      </c>
      <c r="AU138" s="152" t="s">
        <v>86</v>
      </c>
      <c r="AV138" s="12" t="s">
        <v>86</v>
      </c>
      <c r="AW138" s="12" t="s">
        <v>32</v>
      </c>
      <c r="AX138" s="12" t="s">
        <v>77</v>
      </c>
      <c r="AY138" s="152" t="s">
        <v>195</v>
      </c>
    </row>
    <row r="139" spans="2:65" s="12" customFormat="1" ht="22.5">
      <c r="B139" s="150"/>
      <c r="D139" s="151" t="s">
        <v>204</v>
      </c>
      <c r="E139" s="152" t="s">
        <v>1</v>
      </c>
      <c r="F139" s="153" t="s">
        <v>868</v>
      </c>
      <c r="H139" s="154">
        <v>63.25</v>
      </c>
      <c r="I139" s="155"/>
      <c r="L139" s="150"/>
      <c r="M139" s="156"/>
      <c r="T139" s="157"/>
      <c r="AT139" s="152" t="s">
        <v>204</v>
      </c>
      <c r="AU139" s="152" t="s">
        <v>86</v>
      </c>
      <c r="AV139" s="12" t="s">
        <v>86</v>
      </c>
      <c r="AW139" s="12" t="s">
        <v>32</v>
      </c>
      <c r="AX139" s="12" t="s">
        <v>77</v>
      </c>
      <c r="AY139" s="152" t="s">
        <v>195</v>
      </c>
    </row>
    <row r="140" spans="2:65" s="12" customFormat="1" ht="22.5">
      <c r="B140" s="150"/>
      <c r="D140" s="151" t="s">
        <v>204</v>
      </c>
      <c r="E140" s="152" t="s">
        <v>1</v>
      </c>
      <c r="F140" s="153" t="s">
        <v>869</v>
      </c>
      <c r="H140" s="154">
        <v>310.5</v>
      </c>
      <c r="I140" s="155"/>
      <c r="L140" s="150"/>
      <c r="M140" s="156"/>
      <c r="T140" s="157"/>
      <c r="AT140" s="152" t="s">
        <v>204</v>
      </c>
      <c r="AU140" s="152" t="s">
        <v>86</v>
      </c>
      <c r="AV140" s="12" t="s">
        <v>86</v>
      </c>
      <c r="AW140" s="12" t="s">
        <v>32</v>
      </c>
      <c r="AX140" s="12" t="s">
        <v>77</v>
      </c>
      <c r="AY140" s="152" t="s">
        <v>195</v>
      </c>
    </row>
    <row r="141" spans="2:65" s="13" customFormat="1" ht="11.25">
      <c r="B141" s="158"/>
      <c r="D141" s="151" t="s">
        <v>204</v>
      </c>
      <c r="E141" s="159" t="s">
        <v>1</v>
      </c>
      <c r="F141" s="160" t="s">
        <v>205</v>
      </c>
      <c r="H141" s="161">
        <v>609.64499999999998</v>
      </c>
      <c r="I141" s="162"/>
      <c r="L141" s="158"/>
      <c r="M141" s="163"/>
      <c r="T141" s="164"/>
      <c r="AT141" s="159" t="s">
        <v>204</v>
      </c>
      <c r="AU141" s="159" t="s">
        <v>86</v>
      </c>
      <c r="AV141" s="13" t="s">
        <v>202</v>
      </c>
      <c r="AW141" s="13" t="s">
        <v>32</v>
      </c>
      <c r="AX141" s="13" t="s">
        <v>84</v>
      </c>
      <c r="AY141" s="159" t="s">
        <v>195</v>
      </c>
    </row>
    <row r="142" spans="2:65" s="1" customFormat="1" ht="33" customHeight="1">
      <c r="B142" s="32"/>
      <c r="C142" s="137" t="s">
        <v>86</v>
      </c>
      <c r="D142" s="137" t="s">
        <v>197</v>
      </c>
      <c r="E142" s="138" t="s">
        <v>870</v>
      </c>
      <c r="F142" s="139" t="s">
        <v>871</v>
      </c>
      <c r="G142" s="140" t="s">
        <v>200</v>
      </c>
      <c r="H142" s="141">
        <v>63.674999999999997</v>
      </c>
      <c r="I142" s="142"/>
      <c r="J142" s="143">
        <f>ROUND(I142*H142,2)</f>
        <v>0</v>
      </c>
      <c r="K142" s="139" t="s">
        <v>201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0.44</v>
      </c>
      <c r="T142" s="147">
        <f>S142*H142</f>
        <v>28.016999999999999</v>
      </c>
      <c r="AR142" s="148" t="s">
        <v>202</v>
      </c>
      <c r="AT142" s="148" t="s">
        <v>197</v>
      </c>
      <c r="AU142" s="148" t="s">
        <v>86</v>
      </c>
      <c r="AY142" s="17" t="s">
        <v>195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202</v>
      </c>
      <c r="BM142" s="148" t="s">
        <v>872</v>
      </c>
    </row>
    <row r="143" spans="2:65" s="14" customFormat="1" ht="11.25">
      <c r="B143" s="168"/>
      <c r="D143" s="151" t="s">
        <v>204</v>
      </c>
      <c r="E143" s="169" t="s">
        <v>1</v>
      </c>
      <c r="F143" s="170" t="s">
        <v>873</v>
      </c>
      <c r="H143" s="169" t="s">
        <v>1</v>
      </c>
      <c r="I143" s="171"/>
      <c r="L143" s="168"/>
      <c r="M143" s="172"/>
      <c r="T143" s="173"/>
      <c r="AT143" s="169" t="s">
        <v>204</v>
      </c>
      <c r="AU143" s="169" t="s">
        <v>86</v>
      </c>
      <c r="AV143" s="14" t="s">
        <v>84</v>
      </c>
      <c r="AW143" s="14" t="s">
        <v>32</v>
      </c>
      <c r="AX143" s="14" t="s">
        <v>77</v>
      </c>
      <c r="AY143" s="169" t="s">
        <v>195</v>
      </c>
    </row>
    <row r="144" spans="2:65" s="12" customFormat="1" ht="22.5">
      <c r="B144" s="150"/>
      <c r="D144" s="151" t="s">
        <v>204</v>
      </c>
      <c r="E144" s="152" t="s">
        <v>840</v>
      </c>
      <c r="F144" s="153" t="s">
        <v>874</v>
      </c>
      <c r="H144" s="154">
        <v>45.677</v>
      </c>
      <c r="I144" s="155"/>
      <c r="L144" s="150"/>
      <c r="M144" s="156"/>
      <c r="T144" s="157"/>
      <c r="AT144" s="152" t="s">
        <v>204</v>
      </c>
      <c r="AU144" s="152" t="s">
        <v>86</v>
      </c>
      <c r="AV144" s="12" t="s">
        <v>86</v>
      </c>
      <c r="AW144" s="12" t="s">
        <v>32</v>
      </c>
      <c r="AX144" s="12" t="s">
        <v>77</v>
      </c>
      <c r="AY144" s="152" t="s">
        <v>195</v>
      </c>
    </row>
    <row r="145" spans="2:65" s="12" customFormat="1" ht="22.5">
      <c r="B145" s="150"/>
      <c r="D145" s="151" t="s">
        <v>204</v>
      </c>
      <c r="E145" s="152" t="s">
        <v>842</v>
      </c>
      <c r="F145" s="153" t="s">
        <v>875</v>
      </c>
      <c r="H145" s="154">
        <v>17.998000000000001</v>
      </c>
      <c r="I145" s="155"/>
      <c r="L145" s="150"/>
      <c r="M145" s="156"/>
      <c r="T145" s="157"/>
      <c r="AT145" s="152" t="s">
        <v>204</v>
      </c>
      <c r="AU145" s="152" t="s">
        <v>86</v>
      </c>
      <c r="AV145" s="12" t="s">
        <v>86</v>
      </c>
      <c r="AW145" s="12" t="s">
        <v>32</v>
      </c>
      <c r="AX145" s="12" t="s">
        <v>77</v>
      </c>
      <c r="AY145" s="152" t="s">
        <v>195</v>
      </c>
    </row>
    <row r="146" spans="2:65" s="13" customFormat="1" ht="11.25">
      <c r="B146" s="158"/>
      <c r="D146" s="151" t="s">
        <v>204</v>
      </c>
      <c r="E146" s="159" t="s">
        <v>838</v>
      </c>
      <c r="F146" s="160" t="s">
        <v>205</v>
      </c>
      <c r="H146" s="161">
        <v>63.674999999999997</v>
      </c>
      <c r="I146" s="162"/>
      <c r="L146" s="158"/>
      <c r="M146" s="163"/>
      <c r="T146" s="164"/>
      <c r="AT146" s="159" t="s">
        <v>204</v>
      </c>
      <c r="AU146" s="159" t="s">
        <v>86</v>
      </c>
      <c r="AV146" s="13" t="s">
        <v>202</v>
      </c>
      <c r="AW146" s="13" t="s">
        <v>32</v>
      </c>
      <c r="AX146" s="13" t="s">
        <v>84</v>
      </c>
      <c r="AY146" s="159" t="s">
        <v>195</v>
      </c>
    </row>
    <row r="147" spans="2:65" s="1" customFormat="1" ht="21.75" customHeight="1">
      <c r="B147" s="32"/>
      <c r="C147" s="137" t="s">
        <v>112</v>
      </c>
      <c r="D147" s="137" t="s">
        <v>197</v>
      </c>
      <c r="E147" s="138" t="s">
        <v>876</v>
      </c>
      <c r="F147" s="139" t="s">
        <v>877</v>
      </c>
      <c r="G147" s="140" t="s">
        <v>395</v>
      </c>
      <c r="H147" s="141">
        <v>204.81399999999999</v>
      </c>
      <c r="I147" s="142"/>
      <c r="J147" s="143">
        <f>ROUND(I147*H147,2)</f>
        <v>0</v>
      </c>
      <c r="K147" s="139" t="s">
        <v>201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202</v>
      </c>
      <c r="AT147" s="148" t="s">
        <v>197</v>
      </c>
      <c r="AU147" s="148" t="s">
        <v>86</v>
      </c>
      <c r="AY147" s="17" t="s">
        <v>195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202</v>
      </c>
      <c r="BM147" s="148" t="s">
        <v>878</v>
      </c>
    </row>
    <row r="148" spans="2:65" s="1" customFormat="1" ht="24.2" customHeight="1">
      <c r="B148" s="32"/>
      <c r="C148" s="137" t="s">
        <v>202</v>
      </c>
      <c r="D148" s="137" t="s">
        <v>197</v>
      </c>
      <c r="E148" s="138" t="s">
        <v>879</v>
      </c>
      <c r="F148" s="139" t="s">
        <v>880</v>
      </c>
      <c r="G148" s="140" t="s">
        <v>395</v>
      </c>
      <c r="H148" s="141">
        <v>2662.5819999999999</v>
      </c>
      <c r="I148" s="142"/>
      <c r="J148" s="143">
        <f>ROUND(I148*H148,2)</f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202</v>
      </c>
      <c r="AT148" s="148" t="s">
        <v>197</v>
      </c>
      <c r="AU148" s="148" t="s">
        <v>86</v>
      </c>
      <c r="AY148" s="17" t="s">
        <v>195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202</v>
      </c>
      <c r="BM148" s="148" t="s">
        <v>881</v>
      </c>
    </row>
    <row r="149" spans="2:65" s="12" customFormat="1" ht="11.25">
      <c r="B149" s="150"/>
      <c r="D149" s="151" t="s">
        <v>204</v>
      </c>
      <c r="F149" s="153" t="s">
        <v>882</v>
      </c>
      <c r="H149" s="154">
        <v>2662.5819999999999</v>
      </c>
      <c r="I149" s="155"/>
      <c r="L149" s="150"/>
      <c r="M149" s="156"/>
      <c r="T149" s="157"/>
      <c r="AT149" s="152" t="s">
        <v>204</v>
      </c>
      <c r="AU149" s="152" t="s">
        <v>86</v>
      </c>
      <c r="AV149" s="12" t="s">
        <v>86</v>
      </c>
      <c r="AW149" s="12" t="s">
        <v>4</v>
      </c>
      <c r="AX149" s="12" t="s">
        <v>84</v>
      </c>
      <c r="AY149" s="152" t="s">
        <v>195</v>
      </c>
    </row>
    <row r="150" spans="2:65" s="1" customFormat="1" ht="24.2" customHeight="1">
      <c r="B150" s="32"/>
      <c r="C150" s="137" t="s">
        <v>217</v>
      </c>
      <c r="D150" s="137" t="s">
        <v>197</v>
      </c>
      <c r="E150" s="138" t="s">
        <v>883</v>
      </c>
      <c r="F150" s="139" t="s">
        <v>884</v>
      </c>
      <c r="G150" s="140" t="s">
        <v>395</v>
      </c>
      <c r="H150" s="141">
        <v>204.81399999999999</v>
      </c>
      <c r="I150" s="142"/>
      <c r="J150" s="143">
        <f>ROUND(I150*H150,2)</f>
        <v>0</v>
      </c>
      <c r="K150" s="139" t="s">
        <v>208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202</v>
      </c>
      <c r="AT150" s="148" t="s">
        <v>197</v>
      </c>
      <c r="AU150" s="148" t="s">
        <v>86</v>
      </c>
      <c r="AY150" s="17" t="s">
        <v>195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202</v>
      </c>
      <c r="BM150" s="148" t="s">
        <v>885</v>
      </c>
    </row>
    <row r="151" spans="2:65" s="1" customFormat="1" ht="24.2" customHeight="1">
      <c r="B151" s="32"/>
      <c r="C151" s="137" t="s">
        <v>221</v>
      </c>
      <c r="D151" s="137" t="s">
        <v>197</v>
      </c>
      <c r="E151" s="138" t="s">
        <v>886</v>
      </c>
      <c r="F151" s="139" t="s">
        <v>887</v>
      </c>
      <c r="G151" s="140" t="s">
        <v>200</v>
      </c>
      <c r="H151" s="141">
        <v>63.25</v>
      </c>
      <c r="I151" s="142"/>
      <c r="J151" s="143">
        <f>ROUND(I151*H151,2)</f>
        <v>0</v>
      </c>
      <c r="K151" s="139" t="s">
        <v>201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0.22</v>
      </c>
      <c r="T151" s="147">
        <f>S151*H151</f>
        <v>13.915000000000001</v>
      </c>
      <c r="AR151" s="148" t="s">
        <v>202</v>
      </c>
      <c r="AT151" s="148" t="s">
        <v>197</v>
      </c>
      <c r="AU151" s="148" t="s">
        <v>86</v>
      </c>
      <c r="AY151" s="17" t="s">
        <v>195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202</v>
      </c>
      <c r="BM151" s="148" t="s">
        <v>888</v>
      </c>
    </row>
    <row r="152" spans="2:65" s="14" customFormat="1" ht="11.25">
      <c r="B152" s="168"/>
      <c r="D152" s="151" t="s">
        <v>204</v>
      </c>
      <c r="E152" s="169" t="s">
        <v>1</v>
      </c>
      <c r="F152" s="170" t="s">
        <v>889</v>
      </c>
      <c r="H152" s="169" t="s">
        <v>1</v>
      </c>
      <c r="I152" s="171"/>
      <c r="L152" s="168"/>
      <c r="M152" s="172"/>
      <c r="T152" s="173"/>
      <c r="AT152" s="169" t="s">
        <v>204</v>
      </c>
      <c r="AU152" s="169" t="s">
        <v>86</v>
      </c>
      <c r="AV152" s="14" t="s">
        <v>84</v>
      </c>
      <c r="AW152" s="14" t="s">
        <v>32</v>
      </c>
      <c r="AX152" s="14" t="s">
        <v>77</v>
      </c>
      <c r="AY152" s="169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890</v>
      </c>
      <c r="H153" s="154">
        <v>57</v>
      </c>
      <c r="I153" s="155"/>
      <c r="L153" s="150"/>
      <c r="M153" s="156"/>
      <c r="T153" s="157"/>
      <c r="AT153" s="152" t="s">
        <v>204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891</v>
      </c>
      <c r="H154" s="154">
        <v>6.25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3" customFormat="1" ht="11.25">
      <c r="B155" s="158"/>
      <c r="D155" s="151" t="s">
        <v>204</v>
      </c>
      <c r="E155" s="159" t="s">
        <v>798</v>
      </c>
      <c r="F155" s="160" t="s">
        <v>205</v>
      </c>
      <c r="H155" s="161">
        <v>63.25</v>
      </c>
      <c r="I155" s="162"/>
      <c r="L155" s="158"/>
      <c r="M155" s="163"/>
      <c r="T155" s="164"/>
      <c r="AT155" s="159" t="s">
        <v>204</v>
      </c>
      <c r="AU155" s="159" t="s">
        <v>86</v>
      </c>
      <c r="AV155" s="13" t="s">
        <v>202</v>
      </c>
      <c r="AW155" s="13" t="s">
        <v>32</v>
      </c>
      <c r="AX155" s="13" t="s">
        <v>84</v>
      </c>
      <c r="AY155" s="159" t="s">
        <v>195</v>
      </c>
    </row>
    <row r="156" spans="2:65" s="1" customFormat="1" ht="24.2" customHeight="1">
      <c r="B156" s="32"/>
      <c r="C156" s="137" t="s">
        <v>225</v>
      </c>
      <c r="D156" s="137" t="s">
        <v>197</v>
      </c>
      <c r="E156" s="138" t="s">
        <v>892</v>
      </c>
      <c r="F156" s="139" t="s">
        <v>893</v>
      </c>
      <c r="G156" s="140" t="s">
        <v>319</v>
      </c>
      <c r="H156" s="141">
        <v>100.1</v>
      </c>
      <c r="I156" s="142"/>
      <c r="J156" s="143">
        <f>ROUND(I156*H156,2)</f>
        <v>0</v>
      </c>
      <c r="K156" s="139" t="s">
        <v>201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202</v>
      </c>
      <c r="AT156" s="148" t="s">
        <v>197</v>
      </c>
      <c r="AU156" s="148" t="s">
        <v>86</v>
      </c>
      <c r="AY156" s="17" t="s">
        <v>195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202</v>
      </c>
      <c r="BM156" s="148" t="s">
        <v>894</v>
      </c>
    </row>
    <row r="157" spans="2:65" s="14" customFormat="1" ht="11.25">
      <c r="B157" s="168"/>
      <c r="D157" s="151" t="s">
        <v>204</v>
      </c>
      <c r="E157" s="169" t="s">
        <v>1</v>
      </c>
      <c r="F157" s="170" t="s">
        <v>889</v>
      </c>
      <c r="H157" s="169" t="s">
        <v>1</v>
      </c>
      <c r="I157" s="171"/>
      <c r="L157" s="168"/>
      <c r="M157" s="172"/>
      <c r="T157" s="173"/>
      <c r="AT157" s="169" t="s">
        <v>204</v>
      </c>
      <c r="AU157" s="169" t="s">
        <v>86</v>
      </c>
      <c r="AV157" s="14" t="s">
        <v>84</v>
      </c>
      <c r="AW157" s="14" t="s">
        <v>32</v>
      </c>
      <c r="AX157" s="14" t="s">
        <v>77</v>
      </c>
      <c r="AY157" s="169" t="s">
        <v>195</v>
      </c>
    </row>
    <row r="158" spans="2:65" s="12" customFormat="1" ht="11.25">
      <c r="B158" s="150"/>
      <c r="D158" s="151" t="s">
        <v>204</v>
      </c>
      <c r="E158" s="152" t="s">
        <v>1</v>
      </c>
      <c r="F158" s="153" t="s">
        <v>895</v>
      </c>
      <c r="H158" s="154">
        <v>95</v>
      </c>
      <c r="I158" s="155"/>
      <c r="L158" s="150"/>
      <c r="M158" s="156"/>
      <c r="T158" s="157"/>
      <c r="AT158" s="152" t="s">
        <v>204</v>
      </c>
      <c r="AU158" s="152" t="s">
        <v>86</v>
      </c>
      <c r="AV158" s="12" t="s">
        <v>86</v>
      </c>
      <c r="AW158" s="12" t="s">
        <v>32</v>
      </c>
      <c r="AX158" s="12" t="s">
        <v>77</v>
      </c>
      <c r="AY158" s="152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896</v>
      </c>
      <c r="H159" s="154">
        <v>5.0999999999999996</v>
      </c>
      <c r="I159" s="155"/>
      <c r="L159" s="150"/>
      <c r="M159" s="156"/>
      <c r="T159" s="157"/>
      <c r="AT159" s="152" t="s">
        <v>204</v>
      </c>
      <c r="AU159" s="152" t="s">
        <v>86</v>
      </c>
      <c r="AV159" s="12" t="s">
        <v>86</v>
      </c>
      <c r="AW159" s="12" t="s">
        <v>32</v>
      </c>
      <c r="AX159" s="12" t="s">
        <v>77</v>
      </c>
      <c r="AY159" s="152" t="s">
        <v>195</v>
      </c>
    </row>
    <row r="160" spans="2:65" s="13" customFormat="1" ht="11.25">
      <c r="B160" s="158"/>
      <c r="D160" s="151" t="s">
        <v>204</v>
      </c>
      <c r="E160" s="159" t="s">
        <v>1</v>
      </c>
      <c r="F160" s="160" t="s">
        <v>205</v>
      </c>
      <c r="H160" s="161">
        <v>100.1</v>
      </c>
      <c r="I160" s="162"/>
      <c r="L160" s="158"/>
      <c r="M160" s="163"/>
      <c r="T160" s="164"/>
      <c r="AT160" s="159" t="s">
        <v>204</v>
      </c>
      <c r="AU160" s="159" t="s">
        <v>86</v>
      </c>
      <c r="AV160" s="13" t="s">
        <v>202</v>
      </c>
      <c r="AW160" s="13" t="s">
        <v>32</v>
      </c>
      <c r="AX160" s="13" t="s">
        <v>84</v>
      </c>
      <c r="AY160" s="159" t="s">
        <v>195</v>
      </c>
    </row>
    <row r="161" spans="2:65" s="1" customFormat="1" ht="24.2" customHeight="1">
      <c r="B161" s="32"/>
      <c r="C161" s="137" t="s">
        <v>230</v>
      </c>
      <c r="D161" s="137" t="s">
        <v>197</v>
      </c>
      <c r="E161" s="138" t="s">
        <v>897</v>
      </c>
      <c r="F161" s="139" t="s">
        <v>898</v>
      </c>
      <c r="G161" s="140" t="s">
        <v>200</v>
      </c>
      <c r="H161" s="141">
        <v>310.5</v>
      </c>
      <c r="I161" s="142"/>
      <c r="J161" s="143">
        <f>ROUND(I161*H161,2)</f>
        <v>0</v>
      </c>
      <c r="K161" s="139" t="s">
        <v>201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0.316</v>
      </c>
      <c r="T161" s="147">
        <f>S161*H161</f>
        <v>98.117999999999995</v>
      </c>
      <c r="AR161" s="148" t="s">
        <v>202</v>
      </c>
      <c r="AT161" s="148" t="s">
        <v>197</v>
      </c>
      <c r="AU161" s="148" t="s">
        <v>86</v>
      </c>
      <c r="AY161" s="17" t="s">
        <v>195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202</v>
      </c>
      <c r="BM161" s="148" t="s">
        <v>899</v>
      </c>
    </row>
    <row r="162" spans="2:65" s="14" customFormat="1" ht="11.25">
      <c r="B162" s="168"/>
      <c r="D162" s="151" t="s">
        <v>204</v>
      </c>
      <c r="E162" s="169" t="s">
        <v>1</v>
      </c>
      <c r="F162" s="170" t="s">
        <v>900</v>
      </c>
      <c r="H162" s="169" t="s">
        <v>1</v>
      </c>
      <c r="I162" s="171"/>
      <c r="L162" s="168"/>
      <c r="M162" s="172"/>
      <c r="T162" s="173"/>
      <c r="AT162" s="169" t="s">
        <v>204</v>
      </c>
      <c r="AU162" s="169" t="s">
        <v>86</v>
      </c>
      <c r="AV162" s="14" t="s">
        <v>84</v>
      </c>
      <c r="AW162" s="14" t="s">
        <v>32</v>
      </c>
      <c r="AX162" s="14" t="s">
        <v>77</v>
      </c>
      <c r="AY162" s="169" t="s">
        <v>195</v>
      </c>
    </row>
    <row r="163" spans="2:65" s="14" customFormat="1" ht="11.25">
      <c r="B163" s="168"/>
      <c r="D163" s="151" t="s">
        <v>204</v>
      </c>
      <c r="E163" s="169" t="s">
        <v>1</v>
      </c>
      <c r="F163" s="170" t="s">
        <v>901</v>
      </c>
      <c r="H163" s="169" t="s">
        <v>1</v>
      </c>
      <c r="I163" s="171"/>
      <c r="L163" s="168"/>
      <c r="M163" s="172"/>
      <c r="T163" s="173"/>
      <c r="AT163" s="169" t="s">
        <v>204</v>
      </c>
      <c r="AU163" s="169" t="s">
        <v>86</v>
      </c>
      <c r="AV163" s="14" t="s">
        <v>84</v>
      </c>
      <c r="AW163" s="14" t="s">
        <v>32</v>
      </c>
      <c r="AX163" s="14" t="s">
        <v>77</v>
      </c>
      <c r="AY163" s="169" t="s">
        <v>195</v>
      </c>
    </row>
    <row r="164" spans="2:65" s="14" customFormat="1" ht="11.25">
      <c r="B164" s="168"/>
      <c r="D164" s="151" t="s">
        <v>204</v>
      </c>
      <c r="E164" s="169" t="s">
        <v>1</v>
      </c>
      <c r="F164" s="170" t="s">
        <v>902</v>
      </c>
      <c r="H164" s="169" t="s">
        <v>1</v>
      </c>
      <c r="I164" s="171"/>
      <c r="L164" s="168"/>
      <c r="M164" s="172"/>
      <c r="T164" s="173"/>
      <c r="AT164" s="169" t="s">
        <v>204</v>
      </c>
      <c r="AU164" s="169" t="s">
        <v>86</v>
      </c>
      <c r="AV164" s="14" t="s">
        <v>84</v>
      </c>
      <c r="AW164" s="14" t="s">
        <v>32</v>
      </c>
      <c r="AX164" s="14" t="s">
        <v>77</v>
      </c>
      <c r="AY164" s="169" t="s">
        <v>195</v>
      </c>
    </row>
    <row r="165" spans="2:65" s="12" customFormat="1" ht="11.25">
      <c r="B165" s="150"/>
      <c r="D165" s="151" t="s">
        <v>204</v>
      </c>
      <c r="E165" s="152" t="s">
        <v>1</v>
      </c>
      <c r="F165" s="153" t="s">
        <v>903</v>
      </c>
      <c r="H165" s="154">
        <v>177.9</v>
      </c>
      <c r="I165" s="155"/>
      <c r="L165" s="150"/>
      <c r="M165" s="156"/>
      <c r="T165" s="157"/>
      <c r="AT165" s="152" t="s">
        <v>204</v>
      </c>
      <c r="AU165" s="152" t="s">
        <v>86</v>
      </c>
      <c r="AV165" s="12" t="s">
        <v>86</v>
      </c>
      <c r="AW165" s="12" t="s">
        <v>32</v>
      </c>
      <c r="AX165" s="12" t="s">
        <v>77</v>
      </c>
      <c r="AY165" s="152" t="s">
        <v>195</v>
      </c>
    </row>
    <row r="166" spans="2:65" s="14" customFormat="1" ht="11.25">
      <c r="B166" s="168"/>
      <c r="D166" s="151" t="s">
        <v>204</v>
      </c>
      <c r="E166" s="169" t="s">
        <v>1</v>
      </c>
      <c r="F166" s="170" t="s">
        <v>904</v>
      </c>
      <c r="H166" s="169" t="s">
        <v>1</v>
      </c>
      <c r="I166" s="171"/>
      <c r="L166" s="168"/>
      <c r="M166" s="172"/>
      <c r="T166" s="173"/>
      <c r="AT166" s="169" t="s">
        <v>204</v>
      </c>
      <c r="AU166" s="169" t="s">
        <v>86</v>
      </c>
      <c r="AV166" s="14" t="s">
        <v>84</v>
      </c>
      <c r="AW166" s="14" t="s">
        <v>32</v>
      </c>
      <c r="AX166" s="14" t="s">
        <v>77</v>
      </c>
      <c r="AY166" s="169" t="s">
        <v>195</v>
      </c>
    </row>
    <row r="167" spans="2:65" s="12" customFormat="1" ht="11.25">
      <c r="B167" s="150"/>
      <c r="D167" s="151" t="s">
        <v>204</v>
      </c>
      <c r="E167" s="152" t="s">
        <v>1</v>
      </c>
      <c r="F167" s="153" t="s">
        <v>905</v>
      </c>
      <c r="H167" s="154">
        <v>94.944000000000003</v>
      </c>
      <c r="I167" s="155"/>
      <c r="L167" s="150"/>
      <c r="M167" s="156"/>
      <c r="T167" s="157"/>
      <c r="AT167" s="152" t="s">
        <v>204</v>
      </c>
      <c r="AU167" s="152" t="s">
        <v>86</v>
      </c>
      <c r="AV167" s="12" t="s">
        <v>86</v>
      </c>
      <c r="AW167" s="12" t="s">
        <v>32</v>
      </c>
      <c r="AX167" s="12" t="s">
        <v>77</v>
      </c>
      <c r="AY167" s="152" t="s">
        <v>195</v>
      </c>
    </row>
    <row r="168" spans="2:65" s="14" customFormat="1" ht="11.25">
      <c r="B168" s="168"/>
      <c r="D168" s="151" t="s">
        <v>204</v>
      </c>
      <c r="E168" s="169" t="s">
        <v>1</v>
      </c>
      <c r="F168" s="170" t="s">
        <v>906</v>
      </c>
      <c r="H168" s="169" t="s">
        <v>1</v>
      </c>
      <c r="I168" s="171"/>
      <c r="L168" s="168"/>
      <c r="M168" s="172"/>
      <c r="T168" s="173"/>
      <c r="AT168" s="169" t="s">
        <v>204</v>
      </c>
      <c r="AU168" s="169" t="s">
        <v>86</v>
      </c>
      <c r="AV168" s="14" t="s">
        <v>84</v>
      </c>
      <c r="AW168" s="14" t="s">
        <v>32</v>
      </c>
      <c r="AX168" s="14" t="s">
        <v>77</v>
      </c>
      <c r="AY168" s="169" t="s">
        <v>195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907</v>
      </c>
      <c r="H169" s="154">
        <v>31.25</v>
      </c>
      <c r="I169" s="155"/>
      <c r="L169" s="150"/>
      <c r="M169" s="156"/>
      <c r="T169" s="157"/>
      <c r="AT169" s="152" t="s">
        <v>204</v>
      </c>
      <c r="AU169" s="152" t="s">
        <v>86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5" customFormat="1" ht="11.25">
      <c r="B170" s="190"/>
      <c r="D170" s="151" t="s">
        <v>204</v>
      </c>
      <c r="E170" s="191" t="s">
        <v>802</v>
      </c>
      <c r="F170" s="192" t="s">
        <v>908</v>
      </c>
      <c r="H170" s="193">
        <v>304.09399999999999</v>
      </c>
      <c r="I170" s="194"/>
      <c r="L170" s="190"/>
      <c r="M170" s="195"/>
      <c r="T170" s="196"/>
      <c r="AT170" s="191" t="s">
        <v>204</v>
      </c>
      <c r="AU170" s="191" t="s">
        <v>86</v>
      </c>
      <c r="AV170" s="15" t="s">
        <v>112</v>
      </c>
      <c r="AW170" s="15" t="s">
        <v>32</v>
      </c>
      <c r="AX170" s="15" t="s">
        <v>77</v>
      </c>
      <c r="AY170" s="191" t="s">
        <v>195</v>
      </c>
    </row>
    <row r="171" spans="2:65" s="14" customFormat="1" ht="11.25">
      <c r="B171" s="168"/>
      <c r="D171" s="151" t="s">
        <v>204</v>
      </c>
      <c r="E171" s="169" t="s">
        <v>1</v>
      </c>
      <c r="F171" s="170" t="s">
        <v>909</v>
      </c>
      <c r="H171" s="169" t="s">
        <v>1</v>
      </c>
      <c r="I171" s="171"/>
      <c r="L171" s="168"/>
      <c r="M171" s="172"/>
      <c r="T171" s="173"/>
      <c r="AT171" s="169" t="s">
        <v>204</v>
      </c>
      <c r="AU171" s="169" t="s">
        <v>86</v>
      </c>
      <c r="AV171" s="14" t="s">
        <v>84</v>
      </c>
      <c r="AW171" s="14" t="s">
        <v>32</v>
      </c>
      <c r="AX171" s="14" t="s">
        <v>77</v>
      </c>
      <c r="AY171" s="169" t="s">
        <v>195</v>
      </c>
    </row>
    <row r="172" spans="2:65" s="14" customFormat="1" ht="11.25">
      <c r="B172" s="168"/>
      <c r="D172" s="151" t="s">
        <v>204</v>
      </c>
      <c r="E172" s="169" t="s">
        <v>1</v>
      </c>
      <c r="F172" s="170" t="s">
        <v>910</v>
      </c>
      <c r="H172" s="169" t="s">
        <v>1</v>
      </c>
      <c r="I172" s="171"/>
      <c r="L172" s="168"/>
      <c r="M172" s="172"/>
      <c r="T172" s="173"/>
      <c r="AT172" s="169" t="s">
        <v>204</v>
      </c>
      <c r="AU172" s="169" t="s">
        <v>86</v>
      </c>
      <c r="AV172" s="14" t="s">
        <v>84</v>
      </c>
      <c r="AW172" s="14" t="s">
        <v>32</v>
      </c>
      <c r="AX172" s="14" t="s">
        <v>77</v>
      </c>
      <c r="AY172" s="169" t="s">
        <v>195</v>
      </c>
    </row>
    <row r="173" spans="2:65" s="12" customFormat="1" ht="11.25">
      <c r="B173" s="150"/>
      <c r="D173" s="151" t="s">
        <v>204</v>
      </c>
      <c r="E173" s="152" t="s">
        <v>1</v>
      </c>
      <c r="F173" s="153" t="s">
        <v>911</v>
      </c>
      <c r="H173" s="154">
        <v>0.156</v>
      </c>
      <c r="I173" s="155"/>
      <c r="L173" s="150"/>
      <c r="M173" s="156"/>
      <c r="T173" s="157"/>
      <c r="AT173" s="152" t="s">
        <v>204</v>
      </c>
      <c r="AU173" s="152" t="s">
        <v>86</v>
      </c>
      <c r="AV173" s="12" t="s">
        <v>86</v>
      </c>
      <c r="AW173" s="12" t="s">
        <v>32</v>
      </c>
      <c r="AX173" s="12" t="s">
        <v>77</v>
      </c>
      <c r="AY173" s="152" t="s">
        <v>195</v>
      </c>
    </row>
    <row r="174" spans="2:65" s="14" customFormat="1" ht="11.25">
      <c r="B174" s="168"/>
      <c r="D174" s="151" t="s">
        <v>204</v>
      </c>
      <c r="E174" s="169" t="s">
        <v>1</v>
      </c>
      <c r="F174" s="170" t="s">
        <v>912</v>
      </c>
      <c r="H174" s="169" t="s">
        <v>1</v>
      </c>
      <c r="I174" s="171"/>
      <c r="L174" s="168"/>
      <c r="M174" s="172"/>
      <c r="T174" s="173"/>
      <c r="AT174" s="169" t="s">
        <v>204</v>
      </c>
      <c r="AU174" s="169" t="s">
        <v>86</v>
      </c>
      <c r="AV174" s="14" t="s">
        <v>84</v>
      </c>
      <c r="AW174" s="14" t="s">
        <v>32</v>
      </c>
      <c r="AX174" s="14" t="s">
        <v>77</v>
      </c>
      <c r="AY174" s="169" t="s">
        <v>195</v>
      </c>
    </row>
    <row r="175" spans="2:65" s="12" customFormat="1" ht="11.25">
      <c r="B175" s="150"/>
      <c r="D175" s="151" t="s">
        <v>204</v>
      </c>
      <c r="E175" s="152" t="s">
        <v>1</v>
      </c>
      <c r="F175" s="153" t="s">
        <v>913</v>
      </c>
      <c r="H175" s="154">
        <v>6.25</v>
      </c>
      <c r="I175" s="155"/>
      <c r="L175" s="150"/>
      <c r="M175" s="156"/>
      <c r="T175" s="157"/>
      <c r="AT175" s="152" t="s">
        <v>204</v>
      </c>
      <c r="AU175" s="152" t="s">
        <v>86</v>
      </c>
      <c r="AV175" s="12" t="s">
        <v>86</v>
      </c>
      <c r="AW175" s="12" t="s">
        <v>32</v>
      </c>
      <c r="AX175" s="12" t="s">
        <v>77</v>
      </c>
      <c r="AY175" s="152" t="s">
        <v>195</v>
      </c>
    </row>
    <row r="176" spans="2:65" s="15" customFormat="1" ht="11.25">
      <c r="B176" s="190"/>
      <c r="D176" s="151" t="s">
        <v>204</v>
      </c>
      <c r="E176" s="191" t="s">
        <v>804</v>
      </c>
      <c r="F176" s="192" t="s">
        <v>908</v>
      </c>
      <c r="H176" s="193">
        <v>6.4059999999999997</v>
      </c>
      <c r="I176" s="194"/>
      <c r="L176" s="190"/>
      <c r="M176" s="195"/>
      <c r="T176" s="196"/>
      <c r="AT176" s="191" t="s">
        <v>204</v>
      </c>
      <c r="AU176" s="191" t="s">
        <v>86</v>
      </c>
      <c r="AV176" s="15" t="s">
        <v>112</v>
      </c>
      <c r="AW176" s="15" t="s">
        <v>32</v>
      </c>
      <c r="AX176" s="15" t="s">
        <v>77</v>
      </c>
      <c r="AY176" s="191" t="s">
        <v>195</v>
      </c>
    </row>
    <row r="177" spans="2:65" s="13" customFormat="1" ht="11.25">
      <c r="B177" s="158"/>
      <c r="D177" s="151" t="s">
        <v>204</v>
      </c>
      <c r="E177" s="159" t="s">
        <v>800</v>
      </c>
      <c r="F177" s="160" t="s">
        <v>205</v>
      </c>
      <c r="H177" s="161">
        <v>310.5</v>
      </c>
      <c r="I177" s="162"/>
      <c r="L177" s="158"/>
      <c r="M177" s="163"/>
      <c r="T177" s="164"/>
      <c r="AT177" s="159" t="s">
        <v>204</v>
      </c>
      <c r="AU177" s="159" t="s">
        <v>86</v>
      </c>
      <c r="AV177" s="13" t="s">
        <v>202</v>
      </c>
      <c r="AW177" s="13" t="s">
        <v>32</v>
      </c>
      <c r="AX177" s="13" t="s">
        <v>84</v>
      </c>
      <c r="AY177" s="159" t="s">
        <v>195</v>
      </c>
    </row>
    <row r="178" spans="2:65" s="1" customFormat="1" ht="24.2" customHeight="1">
      <c r="B178" s="32"/>
      <c r="C178" s="137" t="s">
        <v>234</v>
      </c>
      <c r="D178" s="137" t="s">
        <v>197</v>
      </c>
      <c r="E178" s="138" t="s">
        <v>914</v>
      </c>
      <c r="F178" s="139" t="s">
        <v>915</v>
      </c>
      <c r="G178" s="140" t="s">
        <v>319</v>
      </c>
      <c r="H178" s="141">
        <v>501.8</v>
      </c>
      <c r="I178" s="142"/>
      <c r="J178" s="143">
        <f>ROUND(I178*H178,2)</f>
        <v>0</v>
      </c>
      <c r="K178" s="139" t="s">
        <v>201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202</v>
      </c>
      <c r="AT178" s="148" t="s">
        <v>197</v>
      </c>
      <c r="AU178" s="148" t="s">
        <v>86</v>
      </c>
      <c r="AY178" s="17" t="s">
        <v>195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84</v>
      </c>
      <c r="BK178" s="149">
        <f>ROUND(I178*H178,2)</f>
        <v>0</v>
      </c>
      <c r="BL178" s="17" t="s">
        <v>202</v>
      </c>
      <c r="BM178" s="148" t="s">
        <v>916</v>
      </c>
    </row>
    <row r="179" spans="2:65" s="14" customFormat="1" ht="11.25">
      <c r="B179" s="168"/>
      <c r="D179" s="151" t="s">
        <v>204</v>
      </c>
      <c r="E179" s="169" t="s">
        <v>1</v>
      </c>
      <c r="F179" s="170" t="s">
        <v>900</v>
      </c>
      <c r="H179" s="169" t="s">
        <v>1</v>
      </c>
      <c r="I179" s="171"/>
      <c r="L179" s="168"/>
      <c r="M179" s="172"/>
      <c r="T179" s="173"/>
      <c r="AT179" s="169" t="s">
        <v>204</v>
      </c>
      <c r="AU179" s="169" t="s">
        <v>86</v>
      </c>
      <c r="AV179" s="14" t="s">
        <v>84</v>
      </c>
      <c r="AW179" s="14" t="s">
        <v>32</v>
      </c>
      <c r="AX179" s="14" t="s">
        <v>77</v>
      </c>
      <c r="AY179" s="169" t="s">
        <v>195</v>
      </c>
    </row>
    <row r="180" spans="2:65" s="14" customFormat="1" ht="11.25">
      <c r="B180" s="168"/>
      <c r="D180" s="151" t="s">
        <v>204</v>
      </c>
      <c r="E180" s="169" t="s">
        <v>1</v>
      </c>
      <c r="F180" s="170" t="s">
        <v>901</v>
      </c>
      <c r="H180" s="169" t="s">
        <v>1</v>
      </c>
      <c r="I180" s="171"/>
      <c r="L180" s="168"/>
      <c r="M180" s="172"/>
      <c r="T180" s="173"/>
      <c r="AT180" s="169" t="s">
        <v>204</v>
      </c>
      <c r="AU180" s="169" t="s">
        <v>86</v>
      </c>
      <c r="AV180" s="14" t="s">
        <v>84</v>
      </c>
      <c r="AW180" s="14" t="s">
        <v>32</v>
      </c>
      <c r="AX180" s="14" t="s">
        <v>77</v>
      </c>
      <c r="AY180" s="169" t="s">
        <v>195</v>
      </c>
    </row>
    <row r="181" spans="2:65" s="14" customFormat="1" ht="11.25">
      <c r="B181" s="168"/>
      <c r="D181" s="151" t="s">
        <v>204</v>
      </c>
      <c r="E181" s="169" t="s">
        <v>1</v>
      </c>
      <c r="F181" s="170" t="s">
        <v>902</v>
      </c>
      <c r="H181" s="169" t="s">
        <v>1</v>
      </c>
      <c r="I181" s="171"/>
      <c r="L181" s="168"/>
      <c r="M181" s="172"/>
      <c r="T181" s="173"/>
      <c r="AT181" s="169" t="s">
        <v>204</v>
      </c>
      <c r="AU181" s="169" t="s">
        <v>86</v>
      </c>
      <c r="AV181" s="14" t="s">
        <v>84</v>
      </c>
      <c r="AW181" s="14" t="s">
        <v>32</v>
      </c>
      <c r="AX181" s="14" t="s">
        <v>77</v>
      </c>
      <c r="AY181" s="169" t="s">
        <v>195</v>
      </c>
    </row>
    <row r="182" spans="2:65" s="12" customFormat="1" ht="11.25">
      <c r="B182" s="150"/>
      <c r="D182" s="151" t="s">
        <v>204</v>
      </c>
      <c r="E182" s="152" t="s">
        <v>1</v>
      </c>
      <c r="F182" s="153" t="s">
        <v>917</v>
      </c>
      <c r="H182" s="154">
        <v>296.5</v>
      </c>
      <c r="I182" s="155"/>
      <c r="L182" s="150"/>
      <c r="M182" s="156"/>
      <c r="T182" s="157"/>
      <c r="AT182" s="152" t="s">
        <v>204</v>
      </c>
      <c r="AU182" s="152" t="s">
        <v>86</v>
      </c>
      <c r="AV182" s="12" t="s">
        <v>86</v>
      </c>
      <c r="AW182" s="12" t="s">
        <v>32</v>
      </c>
      <c r="AX182" s="12" t="s">
        <v>77</v>
      </c>
      <c r="AY182" s="152" t="s">
        <v>195</v>
      </c>
    </row>
    <row r="183" spans="2:65" s="14" customFormat="1" ht="11.25">
      <c r="B183" s="168"/>
      <c r="D183" s="151" t="s">
        <v>204</v>
      </c>
      <c r="E183" s="169" t="s">
        <v>1</v>
      </c>
      <c r="F183" s="170" t="s">
        <v>904</v>
      </c>
      <c r="H183" s="169" t="s">
        <v>1</v>
      </c>
      <c r="I183" s="171"/>
      <c r="L183" s="168"/>
      <c r="M183" s="172"/>
      <c r="T183" s="173"/>
      <c r="AT183" s="169" t="s">
        <v>204</v>
      </c>
      <c r="AU183" s="169" t="s">
        <v>86</v>
      </c>
      <c r="AV183" s="14" t="s">
        <v>84</v>
      </c>
      <c r="AW183" s="14" t="s">
        <v>32</v>
      </c>
      <c r="AX183" s="14" t="s">
        <v>77</v>
      </c>
      <c r="AY183" s="169" t="s">
        <v>195</v>
      </c>
    </row>
    <row r="184" spans="2:65" s="12" customFormat="1" ht="11.25">
      <c r="B184" s="150"/>
      <c r="D184" s="151" t="s">
        <v>204</v>
      </c>
      <c r="E184" s="152" t="s">
        <v>1</v>
      </c>
      <c r="F184" s="153" t="s">
        <v>918</v>
      </c>
      <c r="H184" s="154">
        <v>158.24</v>
      </c>
      <c r="I184" s="155"/>
      <c r="L184" s="150"/>
      <c r="M184" s="156"/>
      <c r="T184" s="157"/>
      <c r="AT184" s="152" t="s">
        <v>204</v>
      </c>
      <c r="AU184" s="152" t="s">
        <v>86</v>
      </c>
      <c r="AV184" s="12" t="s">
        <v>86</v>
      </c>
      <c r="AW184" s="12" t="s">
        <v>32</v>
      </c>
      <c r="AX184" s="12" t="s">
        <v>77</v>
      </c>
      <c r="AY184" s="152" t="s">
        <v>195</v>
      </c>
    </row>
    <row r="185" spans="2:65" s="14" customFormat="1" ht="11.25">
      <c r="B185" s="168"/>
      <c r="D185" s="151" t="s">
        <v>204</v>
      </c>
      <c r="E185" s="169" t="s">
        <v>1</v>
      </c>
      <c r="F185" s="170" t="s">
        <v>906</v>
      </c>
      <c r="H185" s="169" t="s">
        <v>1</v>
      </c>
      <c r="I185" s="171"/>
      <c r="L185" s="168"/>
      <c r="M185" s="172"/>
      <c r="T185" s="173"/>
      <c r="AT185" s="169" t="s">
        <v>204</v>
      </c>
      <c r="AU185" s="169" t="s">
        <v>86</v>
      </c>
      <c r="AV185" s="14" t="s">
        <v>84</v>
      </c>
      <c r="AW185" s="14" t="s">
        <v>32</v>
      </c>
      <c r="AX185" s="14" t="s">
        <v>77</v>
      </c>
      <c r="AY185" s="169" t="s">
        <v>195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919</v>
      </c>
      <c r="H186" s="154">
        <v>38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77</v>
      </c>
      <c r="AY186" s="152" t="s">
        <v>195</v>
      </c>
    </row>
    <row r="187" spans="2:65" s="15" customFormat="1" ht="11.25">
      <c r="B187" s="190"/>
      <c r="D187" s="151" t="s">
        <v>204</v>
      </c>
      <c r="E187" s="191" t="s">
        <v>1</v>
      </c>
      <c r="F187" s="192" t="s">
        <v>908</v>
      </c>
      <c r="H187" s="193">
        <v>492.74</v>
      </c>
      <c r="I187" s="194"/>
      <c r="L187" s="190"/>
      <c r="M187" s="195"/>
      <c r="T187" s="196"/>
      <c r="AT187" s="191" t="s">
        <v>204</v>
      </c>
      <c r="AU187" s="191" t="s">
        <v>86</v>
      </c>
      <c r="AV187" s="15" t="s">
        <v>112</v>
      </c>
      <c r="AW187" s="15" t="s">
        <v>32</v>
      </c>
      <c r="AX187" s="15" t="s">
        <v>77</v>
      </c>
      <c r="AY187" s="191" t="s">
        <v>195</v>
      </c>
    </row>
    <row r="188" spans="2:65" s="14" customFormat="1" ht="11.25">
      <c r="B188" s="168"/>
      <c r="D188" s="151" t="s">
        <v>204</v>
      </c>
      <c r="E188" s="169" t="s">
        <v>1</v>
      </c>
      <c r="F188" s="170" t="s">
        <v>909</v>
      </c>
      <c r="H188" s="169" t="s">
        <v>1</v>
      </c>
      <c r="I188" s="171"/>
      <c r="L188" s="168"/>
      <c r="M188" s="172"/>
      <c r="T188" s="173"/>
      <c r="AT188" s="169" t="s">
        <v>204</v>
      </c>
      <c r="AU188" s="169" t="s">
        <v>86</v>
      </c>
      <c r="AV188" s="14" t="s">
        <v>84</v>
      </c>
      <c r="AW188" s="14" t="s">
        <v>32</v>
      </c>
      <c r="AX188" s="14" t="s">
        <v>77</v>
      </c>
      <c r="AY188" s="169" t="s">
        <v>195</v>
      </c>
    </row>
    <row r="189" spans="2:65" s="14" customFormat="1" ht="11.25">
      <c r="B189" s="168"/>
      <c r="D189" s="151" t="s">
        <v>204</v>
      </c>
      <c r="E189" s="169" t="s">
        <v>1</v>
      </c>
      <c r="F189" s="170" t="s">
        <v>910</v>
      </c>
      <c r="H189" s="169" t="s">
        <v>1</v>
      </c>
      <c r="I189" s="171"/>
      <c r="L189" s="168"/>
      <c r="M189" s="172"/>
      <c r="T189" s="173"/>
      <c r="AT189" s="169" t="s">
        <v>204</v>
      </c>
      <c r="AU189" s="169" t="s">
        <v>86</v>
      </c>
      <c r="AV189" s="14" t="s">
        <v>84</v>
      </c>
      <c r="AW189" s="14" t="s">
        <v>32</v>
      </c>
      <c r="AX189" s="14" t="s">
        <v>77</v>
      </c>
      <c r="AY189" s="169" t="s">
        <v>195</v>
      </c>
    </row>
    <row r="190" spans="2:65" s="12" customFormat="1" ht="11.25">
      <c r="B190" s="150"/>
      <c r="D190" s="151" t="s">
        <v>204</v>
      </c>
      <c r="E190" s="152" t="s">
        <v>1</v>
      </c>
      <c r="F190" s="153" t="s">
        <v>920</v>
      </c>
      <c r="H190" s="154">
        <v>0.26</v>
      </c>
      <c r="I190" s="155"/>
      <c r="L190" s="150"/>
      <c r="M190" s="156"/>
      <c r="T190" s="157"/>
      <c r="AT190" s="152" t="s">
        <v>204</v>
      </c>
      <c r="AU190" s="152" t="s">
        <v>86</v>
      </c>
      <c r="AV190" s="12" t="s">
        <v>86</v>
      </c>
      <c r="AW190" s="12" t="s">
        <v>32</v>
      </c>
      <c r="AX190" s="12" t="s">
        <v>77</v>
      </c>
      <c r="AY190" s="152" t="s">
        <v>195</v>
      </c>
    </row>
    <row r="191" spans="2:65" s="14" customFormat="1" ht="11.25">
      <c r="B191" s="168"/>
      <c r="D191" s="151" t="s">
        <v>204</v>
      </c>
      <c r="E191" s="169" t="s">
        <v>1</v>
      </c>
      <c r="F191" s="170" t="s">
        <v>912</v>
      </c>
      <c r="H191" s="169" t="s">
        <v>1</v>
      </c>
      <c r="I191" s="171"/>
      <c r="L191" s="168"/>
      <c r="M191" s="172"/>
      <c r="T191" s="173"/>
      <c r="AT191" s="169" t="s">
        <v>204</v>
      </c>
      <c r="AU191" s="169" t="s">
        <v>86</v>
      </c>
      <c r="AV191" s="14" t="s">
        <v>84</v>
      </c>
      <c r="AW191" s="14" t="s">
        <v>32</v>
      </c>
      <c r="AX191" s="14" t="s">
        <v>77</v>
      </c>
      <c r="AY191" s="169" t="s">
        <v>195</v>
      </c>
    </row>
    <row r="192" spans="2:65" s="12" customFormat="1" ht="11.25">
      <c r="B192" s="150"/>
      <c r="D192" s="151" t="s">
        <v>204</v>
      </c>
      <c r="E192" s="152" t="s">
        <v>1</v>
      </c>
      <c r="F192" s="153" t="s">
        <v>921</v>
      </c>
      <c r="H192" s="154">
        <v>8.8000000000000007</v>
      </c>
      <c r="I192" s="155"/>
      <c r="L192" s="150"/>
      <c r="M192" s="156"/>
      <c r="T192" s="157"/>
      <c r="AT192" s="152" t="s">
        <v>204</v>
      </c>
      <c r="AU192" s="152" t="s">
        <v>86</v>
      </c>
      <c r="AV192" s="12" t="s">
        <v>86</v>
      </c>
      <c r="AW192" s="12" t="s">
        <v>32</v>
      </c>
      <c r="AX192" s="12" t="s">
        <v>77</v>
      </c>
      <c r="AY192" s="152" t="s">
        <v>195</v>
      </c>
    </row>
    <row r="193" spans="2:65" s="15" customFormat="1" ht="11.25">
      <c r="B193" s="190"/>
      <c r="D193" s="151" t="s">
        <v>204</v>
      </c>
      <c r="E193" s="191" t="s">
        <v>836</v>
      </c>
      <c r="F193" s="192" t="s">
        <v>908</v>
      </c>
      <c r="H193" s="193">
        <v>9.06</v>
      </c>
      <c r="I193" s="194"/>
      <c r="L193" s="190"/>
      <c r="M193" s="195"/>
      <c r="T193" s="196"/>
      <c r="AT193" s="191" t="s">
        <v>204</v>
      </c>
      <c r="AU193" s="191" t="s">
        <v>86</v>
      </c>
      <c r="AV193" s="15" t="s">
        <v>112</v>
      </c>
      <c r="AW193" s="15" t="s">
        <v>32</v>
      </c>
      <c r="AX193" s="15" t="s">
        <v>77</v>
      </c>
      <c r="AY193" s="191" t="s">
        <v>195</v>
      </c>
    </row>
    <row r="194" spans="2:65" s="13" customFormat="1" ht="11.25">
      <c r="B194" s="158"/>
      <c r="D194" s="151" t="s">
        <v>204</v>
      </c>
      <c r="E194" s="159" t="s">
        <v>1</v>
      </c>
      <c r="F194" s="160" t="s">
        <v>205</v>
      </c>
      <c r="H194" s="161">
        <v>501.8</v>
      </c>
      <c r="I194" s="162"/>
      <c r="L194" s="158"/>
      <c r="M194" s="163"/>
      <c r="T194" s="164"/>
      <c r="AT194" s="159" t="s">
        <v>204</v>
      </c>
      <c r="AU194" s="159" t="s">
        <v>86</v>
      </c>
      <c r="AV194" s="13" t="s">
        <v>202</v>
      </c>
      <c r="AW194" s="13" t="s">
        <v>32</v>
      </c>
      <c r="AX194" s="13" t="s">
        <v>84</v>
      </c>
      <c r="AY194" s="159" t="s">
        <v>195</v>
      </c>
    </row>
    <row r="195" spans="2:65" s="1" customFormat="1" ht="24.2" customHeight="1">
      <c r="B195" s="32"/>
      <c r="C195" s="137" t="s">
        <v>238</v>
      </c>
      <c r="D195" s="137" t="s">
        <v>197</v>
      </c>
      <c r="E195" s="138" t="s">
        <v>922</v>
      </c>
      <c r="F195" s="139" t="s">
        <v>923</v>
      </c>
      <c r="G195" s="140" t="s">
        <v>200</v>
      </c>
      <c r="H195" s="141">
        <v>235.89500000000001</v>
      </c>
      <c r="I195" s="142"/>
      <c r="J195" s="143">
        <f>ROUND(I195*H195,2)</f>
        <v>0</v>
      </c>
      <c r="K195" s="139" t="s">
        <v>201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0</v>
      </c>
      <c r="R195" s="146">
        <f>Q195*H195</f>
        <v>0</v>
      </c>
      <c r="S195" s="146">
        <v>0.45</v>
      </c>
      <c r="T195" s="147">
        <f>S195*H195</f>
        <v>106.15275000000001</v>
      </c>
      <c r="AR195" s="148" t="s">
        <v>202</v>
      </c>
      <c r="AT195" s="148" t="s">
        <v>197</v>
      </c>
      <c r="AU195" s="148" t="s">
        <v>86</v>
      </c>
      <c r="AY195" s="17" t="s">
        <v>195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84</v>
      </c>
      <c r="BK195" s="149">
        <f>ROUND(I195*H195,2)</f>
        <v>0</v>
      </c>
      <c r="BL195" s="17" t="s">
        <v>202</v>
      </c>
      <c r="BM195" s="148" t="s">
        <v>924</v>
      </c>
    </row>
    <row r="196" spans="2:65" s="14" customFormat="1" ht="11.25">
      <c r="B196" s="168"/>
      <c r="D196" s="151" t="s">
        <v>204</v>
      </c>
      <c r="E196" s="169" t="s">
        <v>1</v>
      </c>
      <c r="F196" s="170" t="s">
        <v>925</v>
      </c>
      <c r="H196" s="169" t="s">
        <v>1</v>
      </c>
      <c r="I196" s="171"/>
      <c r="L196" s="168"/>
      <c r="M196" s="172"/>
      <c r="T196" s="173"/>
      <c r="AT196" s="169" t="s">
        <v>204</v>
      </c>
      <c r="AU196" s="169" t="s">
        <v>86</v>
      </c>
      <c r="AV196" s="14" t="s">
        <v>84</v>
      </c>
      <c r="AW196" s="14" t="s">
        <v>32</v>
      </c>
      <c r="AX196" s="14" t="s">
        <v>77</v>
      </c>
      <c r="AY196" s="169" t="s">
        <v>195</v>
      </c>
    </row>
    <row r="197" spans="2:65" s="12" customFormat="1" ht="11.25">
      <c r="B197" s="150"/>
      <c r="D197" s="151" t="s">
        <v>204</v>
      </c>
      <c r="E197" s="152" t="s">
        <v>1</v>
      </c>
      <c r="F197" s="153" t="s">
        <v>926</v>
      </c>
      <c r="H197" s="154">
        <v>206.72</v>
      </c>
      <c r="I197" s="155"/>
      <c r="L197" s="150"/>
      <c r="M197" s="156"/>
      <c r="T197" s="157"/>
      <c r="AT197" s="152" t="s">
        <v>204</v>
      </c>
      <c r="AU197" s="152" t="s">
        <v>86</v>
      </c>
      <c r="AV197" s="12" t="s">
        <v>86</v>
      </c>
      <c r="AW197" s="12" t="s">
        <v>32</v>
      </c>
      <c r="AX197" s="12" t="s">
        <v>77</v>
      </c>
      <c r="AY197" s="152" t="s">
        <v>195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927</v>
      </c>
      <c r="H198" s="154">
        <v>3.3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928</v>
      </c>
      <c r="H199" s="154">
        <v>25.875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3" customFormat="1" ht="11.25">
      <c r="B200" s="158"/>
      <c r="D200" s="151" t="s">
        <v>204</v>
      </c>
      <c r="E200" s="159" t="s">
        <v>796</v>
      </c>
      <c r="F200" s="160" t="s">
        <v>205</v>
      </c>
      <c r="H200" s="161">
        <v>235.89500000000001</v>
      </c>
      <c r="I200" s="162"/>
      <c r="L200" s="158"/>
      <c r="M200" s="163"/>
      <c r="T200" s="164"/>
      <c r="AT200" s="159" t="s">
        <v>204</v>
      </c>
      <c r="AU200" s="159" t="s">
        <v>86</v>
      </c>
      <c r="AV200" s="13" t="s">
        <v>202</v>
      </c>
      <c r="AW200" s="13" t="s">
        <v>32</v>
      </c>
      <c r="AX200" s="13" t="s">
        <v>84</v>
      </c>
      <c r="AY200" s="159" t="s">
        <v>195</v>
      </c>
    </row>
    <row r="201" spans="2:65" s="1" customFormat="1" ht="24.2" customHeight="1">
      <c r="B201" s="32"/>
      <c r="C201" s="137" t="s">
        <v>242</v>
      </c>
      <c r="D201" s="137" t="s">
        <v>197</v>
      </c>
      <c r="E201" s="138" t="s">
        <v>929</v>
      </c>
      <c r="F201" s="139" t="s">
        <v>930</v>
      </c>
      <c r="G201" s="140" t="s">
        <v>319</v>
      </c>
      <c r="H201" s="141">
        <v>340.58</v>
      </c>
      <c r="I201" s="142"/>
      <c r="J201" s="143">
        <f>ROUND(I201*H201,2)</f>
        <v>0</v>
      </c>
      <c r="K201" s="139" t="s">
        <v>201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86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931</v>
      </c>
    </row>
    <row r="202" spans="2:65" s="14" customFormat="1" ht="11.25">
      <c r="B202" s="168"/>
      <c r="D202" s="151" t="s">
        <v>204</v>
      </c>
      <c r="E202" s="169" t="s">
        <v>1</v>
      </c>
      <c r="F202" s="170" t="s">
        <v>925</v>
      </c>
      <c r="H202" s="169" t="s">
        <v>1</v>
      </c>
      <c r="I202" s="171"/>
      <c r="L202" s="168"/>
      <c r="M202" s="172"/>
      <c r="T202" s="173"/>
      <c r="AT202" s="169" t="s">
        <v>204</v>
      </c>
      <c r="AU202" s="169" t="s">
        <v>86</v>
      </c>
      <c r="AV202" s="14" t="s">
        <v>84</v>
      </c>
      <c r="AW202" s="14" t="s">
        <v>32</v>
      </c>
      <c r="AX202" s="14" t="s">
        <v>77</v>
      </c>
      <c r="AY202" s="169" t="s">
        <v>195</v>
      </c>
    </row>
    <row r="203" spans="2:65" s="12" customFormat="1" ht="11.25">
      <c r="B203" s="150"/>
      <c r="D203" s="151" t="s">
        <v>204</v>
      </c>
      <c r="E203" s="152" t="s">
        <v>1</v>
      </c>
      <c r="F203" s="153" t="s">
        <v>932</v>
      </c>
      <c r="H203" s="154">
        <v>304</v>
      </c>
      <c r="I203" s="155"/>
      <c r="L203" s="150"/>
      <c r="M203" s="156"/>
      <c r="T203" s="157"/>
      <c r="AT203" s="152" t="s">
        <v>204</v>
      </c>
      <c r="AU203" s="152" t="s">
        <v>86</v>
      </c>
      <c r="AV203" s="12" t="s">
        <v>86</v>
      </c>
      <c r="AW203" s="12" t="s">
        <v>32</v>
      </c>
      <c r="AX203" s="12" t="s">
        <v>77</v>
      </c>
      <c r="AY203" s="152" t="s">
        <v>195</v>
      </c>
    </row>
    <row r="204" spans="2:65" s="12" customFormat="1" ht="11.25">
      <c r="B204" s="150"/>
      <c r="D204" s="151" t="s">
        <v>204</v>
      </c>
      <c r="E204" s="152" t="s">
        <v>1</v>
      </c>
      <c r="F204" s="153" t="s">
        <v>933</v>
      </c>
      <c r="H204" s="154">
        <v>5.5</v>
      </c>
      <c r="I204" s="155"/>
      <c r="L204" s="150"/>
      <c r="M204" s="156"/>
      <c r="T204" s="157"/>
      <c r="AT204" s="152" t="s">
        <v>204</v>
      </c>
      <c r="AU204" s="152" t="s">
        <v>86</v>
      </c>
      <c r="AV204" s="12" t="s">
        <v>86</v>
      </c>
      <c r="AW204" s="12" t="s">
        <v>32</v>
      </c>
      <c r="AX204" s="12" t="s">
        <v>77</v>
      </c>
      <c r="AY204" s="152" t="s">
        <v>195</v>
      </c>
    </row>
    <row r="205" spans="2:65" s="12" customFormat="1" ht="22.5">
      <c r="B205" s="150"/>
      <c r="D205" s="151" t="s">
        <v>204</v>
      </c>
      <c r="E205" s="152" t="s">
        <v>1</v>
      </c>
      <c r="F205" s="153" t="s">
        <v>934</v>
      </c>
      <c r="H205" s="154">
        <v>31.08</v>
      </c>
      <c r="I205" s="155"/>
      <c r="L205" s="150"/>
      <c r="M205" s="156"/>
      <c r="T205" s="157"/>
      <c r="AT205" s="152" t="s">
        <v>204</v>
      </c>
      <c r="AU205" s="152" t="s">
        <v>86</v>
      </c>
      <c r="AV205" s="12" t="s">
        <v>86</v>
      </c>
      <c r="AW205" s="12" t="s">
        <v>32</v>
      </c>
      <c r="AX205" s="12" t="s">
        <v>77</v>
      </c>
      <c r="AY205" s="152" t="s">
        <v>195</v>
      </c>
    </row>
    <row r="206" spans="2:65" s="13" customFormat="1" ht="11.25">
      <c r="B206" s="158"/>
      <c r="D206" s="151" t="s">
        <v>204</v>
      </c>
      <c r="E206" s="159" t="s">
        <v>1</v>
      </c>
      <c r="F206" s="160" t="s">
        <v>205</v>
      </c>
      <c r="H206" s="161">
        <v>340.58</v>
      </c>
      <c r="I206" s="162"/>
      <c r="L206" s="158"/>
      <c r="M206" s="163"/>
      <c r="T206" s="164"/>
      <c r="AT206" s="159" t="s">
        <v>204</v>
      </c>
      <c r="AU206" s="159" t="s">
        <v>86</v>
      </c>
      <c r="AV206" s="13" t="s">
        <v>202</v>
      </c>
      <c r="AW206" s="13" t="s">
        <v>32</v>
      </c>
      <c r="AX206" s="13" t="s">
        <v>84</v>
      </c>
      <c r="AY206" s="159" t="s">
        <v>195</v>
      </c>
    </row>
    <row r="207" spans="2:65" s="1" customFormat="1" ht="21.75" customHeight="1">
      <c r="B207" s="32"/>
      <c r="C207" s="137" t="s">
        <v>8</v>
      </c>
      <c r="D207" s="137" t="s">
        <v>197</v>
      </c>
      <c r="E207" s="138" t="s">
        <v>876</v>
      </c>
      <c r="F207" s="139" t="s">
        <v>877</v>
      </c>
      <c r="G207" s="140" t="s">
        <v>395</v>
      </c>
      <c r="H207" s="141">
        <v>218.18600000000001</v>
      </c>
      <c r="I207" s="142"/>
      <c r="J207" s="143">
        <f>ROUND(I207*H207,2)</f>
        <v>0</v>
      </c>
      <c r="K207" s="139" t="s">
        <v>201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202</v>
      </c>
      <c r="AT207" s="148" t="s">
        <v>197</v>
      </c>
      <c r="AU207" s="148" t="s">
        <v>86</v>
      </c>
      <c r="AY207" s="17" t="s">
        <v>195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84</v>
      </c>
      <c r="BK207" s="149">
        <f>ROUND(I207*H207,2)</f>
        <v>0</v>
      </c>
      <c r="BL207" s="17" t="s">
        <v>202</v>
      </c>
      <c r="BM207" s="148" t="s">
        <v>935</v>
      </c>
    </row>
    <row r="208" spans="2:65" s="1" customFormat="1" ht="24.2" customHeight="1">
      <c r="B208" s="32"/>
      <c r="C208" s="137" t="s">
        <v>247</v>
      </c>
      <c r="D208" s="137" t="s">
        <v>197</v>
      </c>
      <c r="E208" s="138" t="s">
        <v>879</v>
      </c>
      <c r="F208" s="139" t="s">
        <v>880</v>
      </c>
      <c r="G208" s="140" t="s">
        <v>395</v>
      </c>
      <c r="H208" s="141">
        <v>2836.4180000000001</v>
      </c>
      <c r="I208" s="142"/>
      <c r="J208" s="143">
        <f>ROUND(I208*H208,2)</f>
        <v>0</v>
      </c>
      <c r="K208" s="139" t="s">
        <v>201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202</v>
      </c>
      <c r="AT208" s="148" t="s">
        <v>197</v>
      </c>
      <c r="AU208" s="148" t="s">
        <v>86</v>
      </c>
      <c r="AY208" s="17" t="s">
        <v>195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202</v>
      </c>
      <c r="BM208" s="148" t="s">
        <v>936</v>
      </c>
    </row>
    <row r="209" spans="2:65" s="12" customFormat="1" ht="11.25">
      <c r="B209" s="150"/>
      <c r="D209" s="151" t="s">
        <v>204</v>
      </c>
      <c r="F209" s="153" t="s">
        <v>937</v>
      </c>
      <c r="H209" s="154">
        <v>2836.4180000000001</v>
      </c>
      <c r="I209" s="155"/>
      <c r="L209" s="150"/>
      <c r="M209" s="156"/>
      <c r="T209" s="157"/>
      <c r="AT209" s="152" t="s">
        <v>204</v>
      </c>
      <c r="AU209" s="152" t="s">
        <v>86</v>
      </c>
      <c r="AV209" s="12" t="s">
        <v>86</v>
      </c>
      <c r="AW209" s="12" t="s">
        <v>4</v>
      </c>
      <c r="AX209" s="12" t="s">
        <v>84</v>
      </c>
      <c r="AY209" s="152" t="s">
        <v>195</v>
      </c>
    </row>
    <row r="210" spans="2:65" s="1" customFormat="1" ht="33" customHeight="1">
      <c r="B210" s="32"/>
      <c r="C210" s="137" t="s">
        <v>251</v>
      </c>
      <c r="D210" s="137" t="s">
        <v>197</v>
      </c>
      <c r="E210" s="138" t="s">
        <v>938</v>
      </c>
      <c r="F210" s="139" t="s">
        <v>939</v>
      </c>
      <c r="G210" s="140" t="s">
        <v>395</v>
      </c>
      <c r="H210" s="141">
        <v>218.18600000000001</v>
      </c>
      <c r="I210" s="142"/>
      <c r="J210" s="143">
        <f>ROUND(I210*H210,2)</f>
        <v>0</v>
      </c>
      <c r="K210" s="139" t="s">
        <v>208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202</v>
      </c>
      <c r="AT210" s="148" t="s">
        <v>197</v>
      </c>
      <c r="AU210" s="148" t="s">
        <v>86</v>
      </c>
      <c r="AY210" s="17" t="s">
        <v>195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84</v>
      </c>
      <c r="BK210" s="149">
        <f>ROUND(I210*H210,2)</f>
        <v>0</v>
      </c>
      <c r="BL210" s="17" t="s">
        <v>202</v>
      </c>
      <c r="BM210" s="148" t="s">
        <v>940</v>
      </c>
    </row>
    <row r="211" spans="2:65" s="1" customFormat="1" ht="24.2" customHeight="1">
      <c r="B211" s="32"/>
      <c r="C211" s="137" t="s">
        <v>342</v>
      </c>
      <c r="D211" s="137" t="s">
        <v>197</v>
      </c>
      <c r="E211" s="138" t="s">
        <v>941</v>
      </c>
      <c r="F211" s="139" t="s">
        <v>942</v>
      </c>
      <c r="G211" s="140" t="s">
        <v>319</v>
      </c>
      <c r="H211" s="141">
        <v>105.28</v>
      </c>
      <c r="I211" s="142"/>
      <c r="J211" s="143">
        <f>ROUND(I211*H211,2)</f>
        <v>0</v>
      </c>
      <c r="K211" s="139" t="s">
        <v>201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8.6800000000000002E-3</v>
      </c>
      <c r="R211" s="146">
        <f>Q211*H211</f>
        <v>0.91383040000000004</v>
      </c>
      <c r="S211" s="146">
        <v>0</v>
      </c>
      <c r="T211" s="147">
        <f>S211*H211</f>
        <v>0</v>
      </c>
      <c r="AR211" s="148" t="s">
        <v>202</v>
      </c>
      <c r="AT211" s="148" t="s">
        <v>197</v>
      </c>
      <c r="AU211" s="148" t="s">
        <v>86</v>
      </c>
      <c r="AY211" s="17" t="s">
        <v>195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202</v>
      </c>
      <c r="BM211" s="148" t="s">
        <v>943</v>
      </c>
    </row>
    <row r="212" spans="2:65" s="14" customFormat="1" ht="11.25">
      <c r="B212" s="168"/>
      <c r="D212" s="151" t="s">
        <v>204</v>
      </c>
      <c r="E212" s="169" t="s">
        <v>1</v>
      </c>
      <c r="F212" s="170" t="s">
        <v>944</v>
      </c>
      <c r="H212" s="169" t="s">
        <v>1</v>
      </c>
      <c r="I212" s="171"/>
      <c r="L212" s="168"/>
      <c r="M212" s="172"/>
      <c r="T212" s="173"/>
      <c r="AT212" s="169" t="s">
        <v>204</v>
      </c>
      <c r="AU212" s="169" t="s">
        <v>86</v>
      </c>
      <c r="AV212" s="14" t="s">
        <v>84</v>
      </c>
      <c r="AW212" s="14" t="s">
        <v>32</v>
      </c>
      <c r="AX212" s="14" t="s">
        <v>77</v>
      </c>
      <c r="AY212" s="169" t="s">
        <v>195</v>
      </c>
    </row>
    <row r="213" spans="2:65" s="12" customFormat="1" ht="11.25">
      <c r="B213" s="150"/>
      <c r="D213" s="151" t="s">
        <v>204</v>
      </c>
      <c r="E213" s="152" t="s">
        <v>1</v>
      </c>
      <c r="F213" s="153" t="s">
        <v>945</v>
      </c>
      <c r="H213" s="154">
        <v>17.68</v>
      </c>
      <c r="I213" s="155"/>
      <c r="L213" s="150"/>
      <c r="M213" s="156"/>
      <c r="T213" s="157"/>
      <c r="AT213" s="152" t="s">
        <v>204</v>
      </c>
      <c r="AU213" s="152" t="s">
        <v>86</v>
      </c>
      <c r="AV213" s="12" t="s">
        <v>86</v>
      </c>
      <c r="AW213" s="12" t="s">
        <v>32</v>
      </c>
      <c r="AX213" s="12" t="s">
        <v>77</v>
      </c>
      <c r="AY213" s="152" t="s">
        <v>195</v>
      </c>
    </row>
    <row r="214" spans="2:65" s="12" customFormat="1" ht="11.25">
      <c r="B214" s="150"/>
      <c r="D214" s="151" t="s">
        <v>204</v>
      </c>
      <c r="E214" s="152" t="s">
        <v>1</v>
      </c>
      <c r="F214" s="153" t="s">
        <v>946</v>
      </c>
      <c r="H214" s="154">
        <v>12</v>
      </c>
      <c r="I214" s="155"/>
      <c r="L214" s="150"/>
      <c r="M214" s="156"/>
      <c r="T214" s="157"/>
      <c r="AT214" s="152" t="s">
        <v>204</v>
      </c>
      <c r="AU214" s="152" t="s">
        <v>86</v>
      </c>
      <c r="AV214" s="12" t="s">
        <v>86</v>
      </c>
      <c r="AW214" s="12" t="s">
        <v>32</v>
      </c>
      <c r="AX214" s="12" t="s">
        <v>77</v>
      </c>
      <c r="AY214" s="152" t="s">
        <v>195</v>
      </c>
    </row>
    <row r="215" spans="2:65" s="12" customFormat="1" ht="11.25">
      <c r="B215" s="150"/>
      <c r="D215" s="151" t="s">
        <v>204</v>
      </c>
      <c r="E215" s="152" t="s">
        <v>1</v>
      </c>
      <c r="F215" s="153" t="s">
        <v>947</v>
      </c>
      <c r="H215" s="154">
        <v>15.6</v>
      </c>
      <c r="I215" s="155"/>
      <c r="L215" s="150"/>
      <c r="M215" s="156"/>
      <c r="T215" s="157"/>
      <c r="AT215" s="152" t="s">
        <v>204</v>
      </c>
      <c r="AU215" s="152" t="s">
        <v>86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65" s="12" customFormat="1" ht="11.25">
      <c r="B216" s="150"/>
      <c r="D216" s="151" t="s">
        <v>204</v>
      </c>
      <c r="E216" s="152" t="s">
        <v>1</v>
      </c>
      <c r="F216" s="153" t="s">
        <v>948</v>
      </c>
      <c r="H216" s="154">
        <v>60</v>
      </c>
      <c r="I216" s="155"/>
      <c r="L216" s="150"/>
      <c r="M216" s="156"/>
      <c r="T216" s="157"/>
      <c r="AT216" s="152" t="s">
        <v>204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65" s="13" customFormat="1" ht="11.25">
      <c r="B217" s="158"/>
      <c r="D217" s="151" t="s">
        <v>204</v>
      </c>
      <c r="E217" s="159" t="s">
        <v>832</v>
      </c>
      <c r="F217" s="160" t="s">
        <v>205</v>
      </c>
      <c r="H217" s="161">
        <v>105.28</v>
      </c>
      <c r="I217" s="162"/>
      <c r="L217" s="158"/>
      <c r="M217" s="163"/>
      <c r="T217" s="164"/>
      <c r="AT217" s="159" t="s">
        <v>204</v>
      </c>
      <c r="AU217" s="159" t="s">
        <v>86</v>
      </c>
      <c r="AV217" s="13" t="s">
        <v>202</v>
      </c>
      <c r="AW217" s="13" t="s">
        <v>32</v>
      </c>
      <c r="AX217" s="13" t="s">
        <v>84</v>
      </c>
      <c r="AY217" s="159" t="s">
        <v>195</v>
      </c>
    </row>
    <row r="218" spans="2:65" s="1" customFormat="1" ht="24.2" customHeight="1">
      <c r="B218" s="32"/>
      <c r="C218" s="137" t="s">
        <v>310</v>
      </c>
      <c r="D218" s="137" t="s">
        <v>197</v>
      </c>
      <c r="E218" s="138" t="s">
        <v>949</v>
      </c>
      <c r="F218" s="139" t="s">
        <v>950</v>
      </c>
      <c r="G218" s="140" t="s">
        <v>319</v>
      </c>
      <c r="H218" s="141">
        <v>23.6</v>
      </c>
      <c r="I218" s="142"/>
      <c r="J218" s="143">
        <f>ROUND(I218*H218,2)</f>
        <v>0</v>
      </c>
      <c r="K218" s="139" t="s">
        <v>201</v>
      </c>
      <c r="L218" s="32"/>
      <c r="M218" s="144" t="s">
        <v>1</v>
      </c>
      <c r="N218" s="145" t="s">
        <v>42</v>
      </c>
      <c r="P218" s="146">
        <f>O218*H218</f>
        <v>0</v>
      </c>
      <c r="Q218" s="146">
        <v>3.6900000000000002E-2</v>
      </c>
      <c r="R218" s="146">
        <f>Q218*H218</f>
        <v>0.87084000000000006</v>
      </c>
      <c r="S218" s="146">
        <v>0</v>
      </c>
      <c r="T218" s="147">
        <f>S218*H218</f>
        <v>0</v>
      </c>
      <c r="AR218" s="148" t="s">
        <v>202</v>
      </c>
      <c r="AT218" s="148" t="s">
        <v>197</v>
      </c>
      <c r="AU218" s="148" t="s">
        <v>86</v>
      </c>
      <c r="AY218" s="17" t="s">
        <v>195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84</v>
      </c>
      <c r="BK218" s="149">
        <f>ROUND(I218*H218,2)</f>
        <v>0</v>
      </c>
      <c r="BL218" s="17" t="s">
        <v>202</v>
      </c>
      <c r="BM218" s="148" t="s">
        <v>951</v>
      </c>
    </row>
    <row r="219" spans="2:65" s="14" customFormat="1" ht="11.25">
      <c r="B219" s="168"/>
      <c r="D219" s="151" t="s">
        <v>204</v>
      </c>
      <c r="E219" s="169" t="s">
        <v>1</v>
      </c>
      <c r="F219" s="170" t="s">
        <v>952</v>
      </c>
      <c r="H219" s="169" t="s">
        <v>1</v>
      </c>
      <c r="I219" s="171"/>
      <c r="L219" s="168"/>
      <c r="M219" s="172"/>
      <c r="T219" s="173"/>
      <c r="AT219" s="169" t="s">
        <v>204</v>
      </c>
      <c r="AU219" s="169" t="s">
        <v>86</v>
      </c>
      <c r="AV219" s="14" t="s">
        <v>84</v>
      </c>
      <c r="AW219" s="14" t="s">
        <v>32</v>
      </c>
      <c r="AX219" s="14" t="s">
        <v>77</v>
      </c>
      <c r="AY219" s="169" t="s">
        <v>195</v>
      </c>
    </row>
    <row r="220" spans="2:65" s="12" customFormat="1" ht="11.25">
      <c r="B220" s="150"/>
      <c r="D220" s="151" t="s">
        <v>204</v>
      </c>
      <c r="E220" s="152" t="s">
        <v>816</v>
      </c>
      <c r="F220" s="153" t="s">
        <v>953</v>
      </c>
      <c r="H220" s="154">
        <v>5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65" s="12" customFormat="1" ht="11.25">
      <c r="B221" s="150"/>
      <c r="D221" s="151" t="s">
        <v>204</v>
      </c>
      <c r="E221" s="152" t="s">
        <v>814</v>
      </c>
      <c r="F221" s="153" t="s">
        <v>954</v>
      </c>
      <c r="H221" s="154">
        <v>14</v>
      </c>
      <c r="I221" s="155"/>
      <c r="L221" s="150"/>
      <c r="M221" s="156"/>
      <c r="T221" s="157"/>
      <c r="AT221" s="152" t="s">
        <v>204</v>
      </c>
      <c r="AU221" s="152" t="s">
        <v>86</v>
      </c>
      <c r="AV221" s="12" t="s">
        <v>86</v>
      </c>
      <c r="AW221" s="12" t="s">
        <v>32</v>
      </c>
      <c r="AX221" s="12" t="s">
        <v>77</v>
      </c>
      <c r="AY221" s="152" t="s">
        <v>195</v>
      </c>
    </row>
    <row r="222" spans="2:65" s="13" customFormat="1" ht="11.25">
      <c r="B222" s="158"/>
      <c r="D222" s="151" t="s">
        <v>204</v>
      </c>
      <c r="E222" s="159" t="s">
        <v>812</v>
      </c>
      <c r="F222" s="160" t="s">
        <v>205</v>
      </c>
      <c r="H222" s="161">
        <v>19</v>
      </c>
      <c r="I222" s="162"/>
      <c r="L222" s="158"/>
      <c r="M222" s="163"/>
      <c r="T222" s="164"/>
      <c r="AT222" s="159" t="s">
        <v>204</v>
      </c>
      <c r="AU222" s="159" t="s">
        <v>86</v>
      </c>
      <c r="AV222" s="13" t="s">
        <v>202</v>
      </c>
      <c r="AW222" s="13" t="s">
        <v>32</v>
      </c>
      <c r="AX222" s="13" t="s">
        <v>77</v>
      </c>
      <c r="AY222" s="159" t="s">
        <v>195</v>
      </c>
    </row>
    <row r="223" spans="2:65" s="12" customFormat="1" ht="11.25">
      <c r="B223" s="150"/>
      <c r="D223" s="151" t="s">
        <v>204</v>
      </c>
      <c r="E223" s="152" t="s">
        <v>1</v>
      </c>
      <c r="F223" s="153" t="s">
        <v>955</v>
      </c>
      <c r="H223" s="154">
        <v>6.8</v>
      </c>
      <c r="I223" s="155"/>
      <c r="L223" s="150"/>
      <c r="M223" s="156"/>
      <c r="T223" s="157"/>
      <c r="AT223" s="152" t="s">
        <v>204</v>
      </c>
      <c r="AU223" s="152" t="s">
        <v>86</v>
      </c>
      <c r="AV223" s="12" t="s">
        <v>86</v>
      </c>
      <c r="AW223" s="12" t="s">
        <v>32</v>
      </c>
      <c r="AX223" s="12" t="s">
        <v>77</v>
      </c>
      <c r="AY223" s="152" t="s">
        <v>195</v>
      </c>
    </row>
    <row r="224" spans="2:65" s="12" customFormat="1" ht="11.25">
      <c r="B224" s="150"/>
      <c r="D224" s="151" t="s">
        <v>204</v>
      </c>
      <c r="E224" s="152" t="s">
        <v>1</v>
      </c>
      <c r="F224" s="153" t="s">
        <v>956</v>
      </c>
      <c r="H224" s="154">
        <v>16.8</v>
      </c>
      <c r="I224" s="155"/>
      <c r="L224" s="150"/>
      <c r="M224" s="156"/>
      <c r="T224" s="157"/>
      <c r="AT224" s="152" t="s">
        <v>204</v>
      </c>
      <c r="AU224" s="152" t="s">
        <v>86</v>
      </c>
      <c r="AV224" s="12" t="s">
        <v>86</v>
      </c>
      <c r="AW224" s="12" t="s">
        <v>32</v>
      </c>
      <c r="AX224" s="12" t="s">
        <v>77</v>
      </c>
      <c r="AY224" s="152" t="s">
        <v>195</v>
      </c>
    </row>
    <row r="225" spans="2:65" s="13" customFormat="1" ht="11.25">
      <c r="B225" s="158"/>
      <c r="D225" s="151" t="s">
        <v>204</v>
      </c>
      <c r="E225" s="159" t="s">
        <v>818</v>
      </c>
      <c r="F225" s="160" t="s">
        <v>205</v>
      </c>
      <c r="H225" s="161">
        <v>23.6</v>
      </c>
      <c r="I225" s="162"/>
      <c r="L225" s="158"/>
      <c r="M225" s="163"/>
      <c r="T225" s="164"/>
      <c r="AT225" s="159" t="s">
        <v>204</v>
      </c>
      <c r="AU225" s="159" t="s">
        <v>86</v>
      </c>
      <c r="AV225" s="13" t="s">
        <v>202</v>
      </c>
      <c r="AW225" s="13" t="s">
        <v>32</v>
      </c>
      <c r="AX225" s="13" t="s">
        <v>84</v>
      </c>
      <c r="AY225" s="159" t="s">
        <v>195</v>
      </c>
    </row>
    <row r="226" spans="2:65" s="1" customFormat="1" ht="24.2" customHeight="1">
      <c r="B226" s="32"/>
      <c r="C226" s="137" t="s">
        <v>166</v>
      </c>
      <c r="D226" s="137" t="s">
        <v>197</v>
      </c>
      <c r="E226" s="138" t="s">
        <v>957</v>
      </c>
      <c r="F226" s="139" t="s">
        <v>958</v>
      </c>
      <c r="G226" s="140" t="s">
        <v>332</v>
      </c>
      <c r="H226" s="141">
        <v>193.32</v>
      </c>
      <c r="I226" s="142"/>
      <c r="J226" s="143">
        <f>ROUND(I226*H226,2)</f>
        <v>0</v>
      </c>
      <c r="K226" s="139" t="s">
        <v>201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202</v>
      </c>
      <c r="AT226" s="148" t="s">
        <v>197</v>
      </c>
      <c r="AU226" s="148" t="s">
        <v>86</v>
      </c>
      <c r="AY226" s="17" t="s">
        <v>195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84</v>
      </c>
      <c r="BK226" s="149">
        <f>ROUND(I226*H226,2)</f>
        <v>0</v>
      </c>
      <c r="BL226" s="17" t="s">
        <v>202</v>
      </c>
      <c r="BM226" s="148" t="s">
        <v>959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960</v>
      </c>
      <c r="H227" s="154">
        <v>157.91999999999999</v>
      </c>
      <c r="I227" s="155"/>
      <c r="L227" s="150"/>
      <c r="M227" s="156"/>
      <c r="T227" s="157"/>
      <c r="AT227" s="152" t="s">
        <v>204</v>
      </c>
      <c r="AU227" s="152" t="s">
        <v>86</v>
      </c>
      <c r="AV227" s="12" t="s">
        <v>86</v>
      </c>
      <c r="AW227" s="12" t="s">
        <v>32</v>
      </c>
      <c r="AX227" s="12" t="s">
        <v>77</v>
      </c>
      <c r="AY227" s="152" t="s">
        <v>195</v>
      </c>
    </row>
    <row r="228" spans="2:65" s="12" customFormat="1" ht="11.25">
      <c r="B228" s="150"/>
      <c r="D228" s="151" t="s">
        <v>204</v>
      </c>
      <c r="E228" s="152" t="s">
        <v>1</v>
      </c>
      <c r="F228" s="153" t="s">
        <v>961</v>
      </c>
      <c r="H228" s="154">
        <v>35.4</v>
      </c>
      <c r="I228" s="155"/>
      <c r="L228" s="150"/>
      <c r="M228" s="156"/>
      <c r="T228" s="157"/>
      <c r="AT228" s="152" t="s">
        <v>204</v>
      </c>
      <c r="AU228" s="152" t="s">
        <v>86</v>
      </c>
      <c r="AV228" s="12" t="s">
        <v>86</v>
      </c>
      <c r="AW228" s="12" t="s">
        <v>32</v>
      </c>
      <c r="AX228" s="12" t="s">
        <v>77</v>
      </c>
      <c r="AY228" s="152" t="s">
        <v>195</v>
      </c>
    </row>
    <row r="229" spans="2:65" s="13" customFormat="1" ht="11.25">
      <c r="B229" s="158"/>
      <c r="D229" s="151" t="s">
        <v>204</v>
      </c>
      <c r="E229" s="159" t="s">
        <v>852</v>
      </c>
      <c r="F229" s="160" t="s">
        <v>205</v>
      </c>
      <c r="H229" s="161">
        <v>193.32</v>
      </c>
      <c r="I229" s="162"/>
      <c r="L229" s="158"/>
      <c r="M229" s="163"/>
      <c r="T229" s="164"/>
      <c r="AT229" s="159" t="s">
        <v>204</v>
      </c>
      <c r="AU229" s="159" t="s">
        <v>86</v>
      </c>
      <c r="AV229" s="13" t="s">
        <v>202</v>
      </c>
      <c r="AW229" s="13" t="s">
        <v>32</v>
      </c>
      <c r="AX229" s="13" t="s">
        <v>84</v>
      </c>
      <c r="AY229" s="159" t="s">
        <v>195</v>
      </c>
    </row>
    <row r="230" spans="2:65" s="1" customFormat="1" ht="37.9" customHeight="1">
      <c r="B230" s="32"/>
      <c r="C230" s="137" t="s">
        <v>315</v>
      </c>
      <c r="D230" s="137" t="s">
        <v>197</v>
      </c>
      <c r="E230" s="138" t="s">
        <v>962</v>
      </c>
      <c r="F230" s="139" t="s">
        <v>963</v>
      </c>
      <c r="G230" s="140" t="s">
        <v>332</v>
      </c>
      <c r="H230" s="141">
        <v>3.8660000000000001</v>
      </c>
      <c r="I230" s="142"/>
      <c r="J230" s="143">
        <f>ROUND(I230*H230,2)</f>
        <v>0</v>
      </c>
      <c r="K230" s="139" t="s">
        <v>201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202</v>
      </c>
      <c r="AT230" s="148" t="s">
        <v>197</v>
      </c>
      <c r="AU230" s="148" t="s">
        <v>86</v>
      </c>
      <c r="AY230" s="17" t="s">
        <v>195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84</v>
      </c>
      <c r="BK230" s="149">
        <f>ROUND(I230*H230,2)</f>
        <v>0</v>
      </c>
      <c r="BL230" s="17" t="s">
        <v>202</v>
      </c>
      <c r="BM230" s="148" t="s">
        <v>964</v>
      </c>
    </row>
    <row r="231" spans="2:65" s="12" customFormat="1" ht="11.25">
      <c r="B231" s="150"/>
      <c r="D231" s="151" t="s">
        <v>204</v>
      </c>
      <c r="E231" s="152" t="s">
        <v>1</v>
      </c>
      <c r="F231" s="153" t="s">
        <v>965</v>
      </c>
      <c r="H231" s="154">
        <v>3.8660000000000001</v>
      </c>
      <c r="I231" s="155"/>
      <c r="L231" s="150"/>
      <c r="M231" s="156"/>
      <c r="T231" s="157"/>
      <c r="AT231" s="152" t="s">
        <v>204</v>
      </c>
      <c r="AU231" s="152" t="s">
        <v>86</v>
      </c>
      <c r="AV231" s="12" t="s">
        <v>86</v>
      </c>
      <c r="AW231" s="12" t="s">
        <v>32</v>
      </c>
      <c r="AX231" s="12" t="s">
        <v>84</v>
      </c>
      <c r="AY231" s="152" t="s">
        <v>195</v>
      </c>
    </row>
    <row r="232" spans="2:65" s="1" customFormat="1" ht="37.9" customHeight="1">
      <c r="B232" s="32"/>
      <c r="C232" s="137" t="s">
        <v>358</v>
      </c>
      <c r="D232" s="137" t="s">
        <v>197</v>
      </c>
      <c r="E232" s="138" t="s">
        <v>966</v>
      </c>
      <c r="F232" s="139" t="s">
        <v>967</v>
      </c>
      <c r="G232" s="140" t="s">
        <v>332</v>
      </c>
      <c r="H232" s="141">
        <v>81.194000000000003</v>
      </c>
      <c r="I232" s="142"/>
      <c r="J232" s="143">
        <f>ROUND(I232*H232,2)</f>
        <v>0</v>
      </c>
      <c r="K232" s="139" t="s">
        <v>201</v>
      </c>
      <c r="L232" s="32"/>
      <c r="M232" s="144" t="s">
        <v>1</v>
      </c>
      <c r="N232" s="145" t="s">
        <v>42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202</v>
      </c>
      <c r="AT232" s="148" t="s">
        <v>197</v>
      </c>
      <c r="AU232" s="148" t="s">
        <v>86</v>
      </c>
      <c r="AY232" s="17" t="s">
        <v>195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84</v>
      </c>
      <c r="BK232" s="149">
        <f>ROUND(I232*H232,2)</f>
        <v>0</v>
      </c>
      <c r="BL232" s="17" t="s">
        <v>202</v>
      </c>
      <c r="BM232" s="148" t="s">
        <v>968</v>
      </c>
    </row>
    <row r="233" spans="2:65" s="14" customFormat="1" ht="11.25">
      <c r="B233" s="168"/>
      <c r="D233" s="151" t="s">
        <v>204</v>
      </c>
      <c r="E233" s="169" t="s">
        <v>1</v>
      </c>
      <c r="F233" s="170" t="s">
        <v>969</v>
      </c>
      <c r="H233" s="169" t="s">
        <v>1</v>
      </c>
      <c r="I233" s="171"/>
      <c r="L233" s="168"/>
      <c r="M233" s="172"/>
      <c r="T233" s="173"/>
      <c r="AT233" s="169" t="s">
        <v>204</v>
      </c>
      <c r="AU233" s="169" t="s">
        <v>86</v>
      </c>
      <c r="AV233" s="14" t="s">
        <v>84</v>
      </c>
      <c r="AW233" s="14" t="s">
        <v>32</v>
      </c>
      <c r="AX233" s="14" t="s">
        <v>77</v>
      </c>
      <c r="AY233" s="169" t="s">
        <v>195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970</v>
      </c>
      <c r="H234" s="154">
        <v>81.194000000000003</v>
      </c>
      <c r="I234" s="155"/>
      <c r="L234" s="150"/>
      <c r="M234" s="156"/>
      <c r="T234" s="157"/>
      <c r="AT234" s="152" t="s">
        <v>204</v>
      </c>
      <c r="AU234" s="152" t="s">
        <v>86</v>
      </c>
      <c r="AV234" s="12" t="s">
        <v>86</v>
      </c>
      <c r="AW234" s="12" t="s">
        <v>32</v>
      </c>
      <c r="AX234" s="12" t="s">
        <v>84</v>
      </c>
      <c r="AY234" s="152" t="s">
        <v>195</v>
      </c>
    </row>
    <row r="235" spans="2:65" s="1" customFormat="1" ht="37.9" customHeight="1">
      <c r="B235" s="32"/>
      <c r="C235" s="137" t="s">
        <v>168</v>
      </c>
      <c r="D235" s="137" t="s">
        <v>197</v>
      </c>
      <c r="E235" s="138" t="s">
        <v>971</v>
      </c>
      <c r="F235" s="139" t="s">
        <v>972</v>
      </c>
      <c r="G235" s="140" t="s">
        <v>332</v>
      </c>
      <c r="H235" s="141">
        <v>77.328000000000003</v>
      </c>
      <c r="I235" s="142"/>
      <c r="J235" s="143">
        <f>ROUND(I235*H235,2)</f>
        <v>0</v>
      </c>
      <c r="K235" s="139" t="s">
        <v>201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202</v>
      </c>
      <c r="AT235" s="148" t="s">
        <v>197</v>
      </c>
      <c r="AU235" s="148" t="s">
        <v>86</v>
      </c>
      <c r="AY235" s="17" t="s">
        <v>195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84</v>
      </c>
      <c r="BK235" s="149">
        <f>ROUND(I235*H235,2)</f>
        <v>0</v>
      </c>
      <c r="BL235" s="17" t="s">
        <v>202</v>
      </c>
      <c r="BM235" s="148" t="s">
        <v>973</v>
      </c>
    </row>
    <row r="236" spans="2:65" s="12" customFormat="1" ht="11.25">
      <c r="B236" s="150"/>
      <c r="D236" s="151" t="s">
        <v>204</v>
      </c>
      <c r="E236" s="152" t="s">
        <v>1</v>
      </c>
      <c r="F236" s="153" t="s">
        <v>974</v>
      </c>
      <c r="H236" s="154">
        <v>77.328000000000003</v>
      </c>
      <c r="I236" s="155"/>
      <c r="L236" s="150"/>
      <c r="M236" s="156"/>
      <c r="T236" s="157"/>
      <c r="AT236" s="152" t="s">
        <v>204</v>
      </c>
      <c r="AU236" s="152" t="s">
        <v>86</v>
      </c>
      <c r="AV236" s="12" t="s">
        <v>86</v>
      </c>
      <c r="AW236" s="12" t="s">
        <v>32</v>
      </c>
      <c r="AX236" s="12" t="s">
        <v>84</v>
      </c>
      <c r="AY236" s="152" t="s">
        <v>195</v>
      </c>
    </row>
    <row r="237" spans="2:65" s="1" customFormat="1" ht="37.9" customHeight="1">
      <c r="B237" s="32"/>
      <c r="C237" s="137" t="s">
        <v>7</v>
      </c>
      <c r="D237" s="137" t="s">
        <v>197</v>
      </c>
      <c r="E237" s="138" t="s">
        <v>975</v>
      </c>
      <c r="F237" s="139" t="s">
        <v>976</v>
      </c>
      <c r="G237" s="140" t="s">
        <v>332</v>
      </c>
      <c r="H237" s="141">
        <v>27.065000000000001</v>
      </c>
      <c r="I237" s="142"/>
      <c r="J237" s="143">
        <f>ROUND(I237*H237,2)</f>
        <v>0</v>
      </c>
      <c r="K237" s="139" t="s">
        <v>201</v>
      </c>
      <c r="L237" s="32"/>
      <c r="M237" s="144" t="s">
        <v>1</v>
      </c>
      <c r="N237" s="145" t="s">
        <v>42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202</v>
      </c>
      <c r="AT237" s="148" t="s">
        <v>197</v>
      </c>
      <c r="AU237" s="148" t="s">
        <v>86</v>
      </c>
      <c r="AY237" s="17" t="s">
        <v>195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84</v>
      </c>
      <c r="BK237" s="149">
        <f>ROUND(I237*H237,2)</f>
        <v>0</v>
      </c>
      <c r="BL237" s="17" t="s">
        <v>202</v>
      </c>
      <c r="BM237" s="148" t="s">
        <v>977</v>
      </c>
    </row>
    <row r="238" spans="2:65" s="12" customFormat="1" ht="11.25">
      <c r="B238" s="150"/>
      <c r="D238" s="151" t="s">
        <v>204</v>
      </c>
      <c r="E238" s="152" t="s">
        <v>1</v>
      </c>
      <c r="F238" s="153" t="s">
        <v>978</v>
      </c>
      <c r="H238" s="154">
        <v>27.065000000000001</v>
      </c>
      <c r="I238" s="155"/>
      <c r="L238" s="150"/>
      <c r="M238" s="156"/>
      <c r="T238" s="157"/>
      <c r="AT238" s="152" t="s">
        <v>204</v>
      </c>
      <c r="AU238" s="152" t="s">
        <v>86</v>
      </c>
      <c r="AV238" s="12" t="s">
        <v>86</v>
      </c>
      <c r="AW238" s="12" t="s">
        <v>32</v>
      </c>
      <c r="AX238" s="12" t="s">
        <v>84</v>
      </c>
      <c r="AY238" s="152" t="s">
        <v>195</v>
      </c>
    </row>
    <row r="239" spans="2:65" s="1" customFormat="1" ht="33" customHeight="1">
      <c r="B239" s="32"/>
      <c r="C239" s="137" t="s">
        <v>322</v>
      </c>
      <c r="D239" s="137" t="s">
        <v>197</v>
      </c>
      <c r="E239" s="138" t="s">
        <v>979</v>
      </c>
      <c r="F239" s="139" t="s">
        <v>980</v>
      </c>
      <c r="G239" s="140" t="s">
        <v>332</v>
      </c>
      <c r="H239" s="141">
        <v>3.8660000000000001</v>
      </c>
      <c r="I239" s="142"/>
      <c r="J239" s="143">
        <f>ROUND(I239*H239,2)</f>
        <v>0</v>
      </c>
      <c r="K239" s="139" t="s">
        <v>201</v>
      </c>
      <c r="L239" s="32"/>
      <c r="M239" s="144" t="s">
        <v>1</v>
      </c>
      <c r="N239" s="145" t="s">
        <v>42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202</v>
      </c>
      <c r="AT239" s="148" t="s">
        <v>197</v>
      </c>
      <c r="AU239" s="148" t="s">
        <v>86</v>
      </c>
      <c r="AY239" s="17" t="s">
        <v>195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84</v>
      </c>
      <c r="BK239" s="149">
        <f>ROUND(I239*H239,2)</f>
        <v>0</v>
      </c>
      <c r="BL239" s="17" t="s">
        <v>202</v>
      </c>
      <c r="BM239" s="148" t="s">
        <v>981</v>
      </c>
    </row>
    <row r="240" spans="2:65" s="12" customFormat="1" ht="11.25">
      <c r="B240" s="150"/>
      <c r="D240" s="151" t="s">
        <v>204</v>
      </c>
      <c r="E240" s="152" t="s">
        <v>1</v>
      </c>
      <c r="F240" s="153" t="s">
        <v>982</v>
      </c>
      <c r="H240" s="154">
        <v>3.8660000000000001</v>
      </c>
      <c r="I240" s="155"/>
      <c r="L240" s="150"/>
      <c r="M240" s="156"/>
      <c r="T240" s="157"/>
      <c r="AT240" s="152" t="s">
        <v>204</v>
      </c>
      <c r="AU240" s="152" t="s">
        <v>86</v>
      </c>
      <c r="AV240" s="12" t="s">
        <v>86</v>
      </c>
      <c r="AW240" s="12" t="s">
        <v>32</v>
      </c>
      <c r="AX240" s="12" t="s">
        <v>84</v>
      </c>
      <c r="AY240" s="152" t="s">
        <v>195</v>
      </c>
    </row>
    <row r="241" spans="2:65" s="1" customFormat="1" ht="33" customHeight="1">
      <c r="B241" s="32"/>
      <c r="C241" s="137" t="s">
        <v>376</v>
      </c>
      <c r="D241" s="137" t="s">
        <v>197</v>
      </c>
      <c r="E241" s="138" t="s">
        <v>983</v>
      </c>
      <c r="F241" s="139" t="s">
        <v>984</v>
      </c>
      <c r="G241" s="140" t="s">
        <v>332</v>
      </c>
      <c r="H241" s="141">
        <v>39.493000000000002</v>
      </c>
      <c r="I241" s="142"/>
      <c r="J241" s="143">
        <f>ROUND(I241*H241,2)</f>
        <v>0</v>
      </c>
      <c r="K241" s="139" t="s">
        <v>201</v>
      </c>
      <c r="L241" s="32"/>
      <c r="M241" s="144" t="s">
        <v>1</v>
      </c>
      <c r="N241" s="145" t="s">
        <v>42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202</v>
      </c>
      <c r="AT241" s="148" t="s">
        <v>197</v>
      </c>
      <c r="AU241" s="148" t="s">
        <v>86</v>
      </c>
      <c r="AY241" s="17" t="s">
        <v>195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84</v>
      </c>
      <c r="BK241" s="149">
        <f>ROUND(I241*H241,2)</f>
        <v>0</v>
      </c>
      <c r="BL241" s="17" t="s">
        <v>202</v>
      </c>
      <c r="BM241" s="148" t="s">
        <v>985</v>
      </c>
    </row>
    <row r="242" spans="2:65" s="14" customFormat="1" ht="11.25">
      <c r="B242" s="168"/>
      <c r="D242" s="151" t="s">
        <v>204</v>
      </c>
      <c r="E242" s="169" t="s">
        <v>1</v>
      </c>
      <c r="F242" s="170" t="s">
        <v>986</v>
      </c>
      <c r="H242" s="169" t="s">
        <v>1</v>
      </c>
      <c r="I242" s="171"/>
      <c r="L242" s="168"/>
      <c r="M242" s="172"/>
      <c r="T242" s="173"/>
      <c r="AT242" s="169" t="s">
        <v>204</v>
      </c>
      <c r="AU242" s="169" t="s">
        <v>86</v>
      </c>
      <c r="AV242" s="14" t="s">
        <v>84</v>
      </c>
      <c r="AW242" s="14" t="s">
        <v>32</v>
      </c>
      <c r="AX242" s="14" t="s">
        <v>77</v>
      </c>
      <c r="AY242" s="169" t="s">
        <v>195</v>
      </c>
    </row>
    <row r="243" spans="2:65" s="12" customFormat="1" ht="11.25">
      <c r="B243" s="150"/>
      <c r="D243" s="151" t="s">
        <v>204</v>
      </c>
      <c r="E243" s="152" t="s">
        <v>1</v>
      </c>
      <c r="F243" s="153" t="s">
        <v>987</v>
      </c>
      <c r="H243" s="154">
        <v>249.667</v>
      </c>
      <c r="I243" s="155"/>
      <c r="L243" s="150"/>
      <c r="M243" s="156"/>
      <c r="T243" s="157"/>
      <c r="AT243" s="152" t="s">
        <v>204</v>
      </c>
      <c r="AU243" s="152" t="s">
        <v>86</v>
      </c>
      <c r="AV243" s="12" t="s">
        <v>86</v>
      </c>
      <c r="AW243" s="12" t="s">
        <v>32</v>
      </c>
      <c r="AX243" s="12" t="s">
        <v>77</v>
      </c>
      <c r="AY243" s="152" t="s">
        <v>195</v>
      </c>
    </row>
    <row r="244" spans="2:65" s="12" customFormat="1" ht="11.25">
      <c r="B244" s="150"/>
      <c r="D244" s="151" t="s">
        <v>204</v>
      </c>
      <c r="E244" s="152" t="s">
        <v>1</v>
      </c>
      <c r="F244" s="153" t="s">
        <v>988</v>
      </c>
      <c r="H244" s="154">
        <v>223.9</v>
      </c>
      <c r="I244" s="155"/>
      <c r="L244" s="150"/>
      <c r="M244" s="156"/>
      <c r="T244" s="157"/>
      <c r="AT244" s="152" t="s">
        <v>204</v>
      </c>
      <c r="AU244" s="152" t="s">
        <v>86</v>
      </c>
      <c r="AV244" s="12" t="s">
        <v>86</v>
      </c>
      <c r="AW244" s="12" t="s">
        <v>32</v>
      </c>
      <c r="AX244" s="12" t="s">
        <v>77</v>
      </c>
      <c r="AY244" s="152" t="s">
        <v>195</v>
      </c>
    </row>
    <row r="245" spans="2:65" s="12" customFormat="1" ht="11.25">
      <c r="B245" s="150"/>
      <c r="D245" s="151" t="s">
        <v>204</v>
      </c>
      <c r="E245" s="152" t="s">
        <v>1</v>
      </c>
      <c r="F245" s="153" t="s">
        <v>989</v>
      </c>
      <c r="H245" s="154">
        <v>163.10499999999999</v>
      </c>
      <c r="I245" s="155"/>
      <c r="L245" s="150"/>
      <c r="M245" s="156"/>
      <c r="T245" s="157"/>
      <c r="AT245" s="152" t="s">
        <v>204</v>
      </c>
      <c r="AU245" s="152" t="s">
        <v>86</v>
      </c>
      <c r="AV245" s="12" t="s">
        <v>86</v>
      </c>
      <c r="AW245" s="12" t="s">
        <v>32</v>
      </c>
      <c r="AX245" s="12" t="s">
        <v>77</v>
      </c>
      <c r="AY245" s="152" t="s">
        <v>195</v>
      </c>
    </row>
    <row r="246" spans="2:65" s="12" customFormat="1" ht="11.25">
      <c r="B246" s="150"/>
      <c r="D246" s="151" t="s">
        <v>204</v>
      </c>
      <c r="E246" s="152" t="s">
        <v>1</v>
      </c>
      <c r="F246" s="153" t="s">
        <v>990</v>
      </c>
      <c r="H246" s="154">
        <v>158.35300000000001</v>
      </c>
      <c r="I246" s="155"/>
      <c r="L246" s="150"/>
      <c r="M246" s="156"/>
      <c r="T246" s="157"/>
      <c r="AT246" s="152" t="s">
        <v>204</v>
      </c>
      <c r="AU246" s="152" t="s">
        <v>86</v>
      </c>
      <c r="AV246" s="12" t="s">
        <v>86</v>
      </c>
      <c r="AW246" s="12" t="s">
        <v>32</v>
      </c>
      <c r="AX246" s="12" t="s">
        <v>77</v>
      </c>
      <c r="AY246" s="152" t="s">
        <v>195</v>
      </c>
    </row>
    <row r="247" spans="2:65" s="14" customFormat="1" ht="11.25">
      <c r="B247" s="168"/>
      <c r="D247" s="151" t="s">
        <v>204</v>
      </c>
      <c r="E247" s="169" t="s">
        <v>1</v>
      </c>
      <c r="F247" s="170" t="s">
        <v>991</v>
      </c>
      <c r="H247" s="169" t="s">
        <v>1</v>
      </c>
      <c r="I247" s="171"/>
      <c r="L247" s="168"/>
      <c r="M247" s="172"/>
      <c r="T247" s="173"/>
      <c r="AT247" s="169" t="s">
        <v>204</v>
      </c>
      <c r="AU247" s="169" t="s">
        <v>86</v>
      </c>
      <c r="AV247" s="14" t="s">
        <v>84</v>
      </c>
      <c r="AW247" s="14" t="s">
        <v>32</v>
      </c>
      <c r="AX247" s="14" t="s">
        <v>77</v>
      </c>
      <c r="AY247" s="169" t="s">
        <v>195</v>
      </c>
    </row>
    <row r="248" spans="2:65" s="12" customFormat="1" ht="11.25">
      <c r="B248" s="150"/>
      <c r="D248" s="151" t="s">
        <v>204</v>
      </c>
      <c r="E248" s="152" t="s">
        <v>1</v>
      </c>
      <c r="F248" s="153" t="s">
        <v>992</v>
      </c>
      <c r="H248" s="154">
        <v>9.2829999999999995</v>
      </c>
      <c r="I248" s="155"/>
      <c r="L248" s="150"/>
      <c r="M248" s="156"/>
      <c r="T248" s="157"/>
      <c r="AT248" s="152" t="s">
        <v>204</v>
      </c>
      <c r="AU248" s="152" t="s">
        <v>86</v>
      </c>
      <c r="AV248" s="12" t="s">
        <v>86</v>
      </c>
      <c r="AW248" s="12" t="s">
        <v>32</v>
      </c>
      <c r="AX248" s="12" t="s">
        <v>77</v>
      </c>
      <c r="AY248" s="152" t="s">
        <v>195</v>
      </c>
    </row>
    <row r="249" spans="2:65" s="12" customFormat="1" ht="11.25">
      <c r="B249" s="150"/>
      <c r="D249" s="151" t="s">
        <v>204</v>
      </c>
      <c r="E249" s="152" t="s">
        <v>1</v>
      </c>
      <c r="F249" s="153" t="s">
        <v>993</v>
      </c>
      <c r="H249" s="154">
        <v>143.815</v>
      </c>
      <c r="I249" s="155"/>
      <c r="L249" s="150"/>
      <c r="M249" s="156"/>
      <c r="T249" s="157"/>
      <c r="AT249" s="152" t="s">
        <v>204</v>
      </c>
      <c r="AU249" s="152" t="s">
        <v>86</v>
      </c>
      <c r="AV249" s="12" t="s">
        <v>86</v>
      </c>
      <c r="AW249" s="12" t="s">
        <v>32</v>
      </c>
      <c r="AX249" s="12" t="s">
        <v>77</v>
      </c>
      <c r="AY249" s="152" t="s">
        <v>195</v>
      </c>
    </row>
    <row r="250" spans="2:65" s="12" customFormat="1" ht="11.25">
      <c r="B250" s="150"/>
      <c r="D250" s="151" t="s">
        <v>204</v>
      </c>
      <c r="E250" s="152" t="s">
        <v>1</v>
      </c>
      <c r="F250" s="153" t="s">
        <v>994</v>
      </c>
      <c r="H250" s="154">
        <v>11.298999999999999</v>
      </c>
      <c r="I250" s="155"/>
      <c r="L250" s="150"/>
      <c r="M250" s="156"/>
      <c r="T250" s="157"/>
      <c r="AT250" s="152" t="s">
        <v>204</v>
      </c>
      <c r="AU250" s="152" t="s">
        <v>86</v>
      </c>
      <c r="AV250" s="12" t="s">
        <v>86</v>
      </c>
      <c r="AW250" s="12" t="s">
        <v>32</v>
      </c>
      <c r="AX250" s="12" t="s">
        <v>77</v>
      </c>
      <c r="AY250" s="152" t="s">
        <v>195</v>
      </c>
    </row>
    <row r="251" spans="2:65" s="12" customFormat="1" ht="11.25">
      <c r="B251" s="150"/>
      <c r="D251" s="151" t="s">
        <v>204</v>
      </c>
      <c r="E251" s="152" t="s">
        <v>1</v>
      </c>
      <c r="F251" s="153" t="s">
        <v>995</v>
      </c>
      <c r="H251" s="154">
        <v>63.15</v>
      </c>
      <c r="I251" s="155"/>
      <c r="L251" s="150"/>
      <c r="M251" s="156"/>
      <c r="T251" s="157"/>
      <c r="AT251" s="152" t="s">
        <v>204</v>
      </c>
      <c r="AU251" s="152" t="s">
        <v>86</v>
      </c>
      <c r="AV251" s="12" t="s">
        <v>86</v>
      </c>
      <c r="AW251" s="12" t="s">
        <v>32</v>
      </c>
      <c r="AX251" s="12" t="s">
        <v>77</v>
      </c>
      <c r="AY251" s="152" t="s">
        <v>195</v>
      </c>
    </row>
    <row r="252" spans="2:65" s="12" customFormat="1" ht="11.25">
      <c r="B252" s="150"/>
      <c r="D252" s="151" t="s">
        <v>204</v>
      </c>
      <c r="E252" s="152" t="s">
        <v>1</v>
      </c>
      <c r="F252" s="153" t="s">
        <v>996</v>
      </c>
      <c r="H252" s="154">
        <v>7.1950000000000003</v>
      </c>
      <c r="I252" s="155"/>
      <c r="L252" s="150"/>
      <c r="M252" s="156"/>
      <c r="T252" s="157"/>
      <c r="AT252" s="152" t="s">
        <v>204</v>
      </c>
      <c r="AU252" s="152" t="s">
        <v>86</v>
      </c>
      <c r="AV252" s="12" t="s">
        <v>86</v>
      </c>
      <c r="AW252" s="12" t="s">
        <v>32</v>
      </c>
      <c r="AX252" s="12" t="s">
        <v>77</v>
      </c>
      <c r="AY252" s="152" t="s">
        <v>195</v>
      </c>
    </row>
    <row r="253" spans="2:65" s="12" customFormat="1" ht="11.25">
      <c r="B253" s="150"/>
      <c r="D253" s="151" t="s">
        <v>204</v>
      </c>
      <c r="E253" s="152" t="s">
        <v>1</v>
      </c>
      <c r="F253" s="153" t="s">
        <v>997</v>
      </c>
      <c r="H253" s="154">
        <v>25.788</v>
      </c>
      <c r="I253" s="155"/>
      <c r="L253" s="150"/>
      <c r="M253" s="156"/>
      <c r="T253" s="157"/>
      <c r="AT253" s="152" t="s">
        <v>204</v>
      </c>
      <c r="AU253" s="152" t="s">
        <v>86</v>
      </c>
      <c r="AV253" s="12" t="s">
        <v>86</v>
      </c>
      <c r="AW253" s="12" t="s">
        <v>32</v>
      </c>
      <c r="AX253" s="12" t="s">
        <v>77</v>
      </c>
      <c r="AY253" s="152" t="s">
        <v>195</v>
      </c>
    </row>
    <row r="254" spans="2:65" s="12" customFormat="1" ht="11.25">
      <c r="B254" s="150"/>
      <c r="D254" s="151" t="s">
        <v>204</v>
      </c>
      <c r="E254" s="152" t="s">
        <v>1</v>
      </c>
      <c r="F254" s="153" t="s">
        <v>998</v>
      </c>
      <c r="H254" s="154">
        <v>22.984000000000002</v>
      </c>
      <c r="I254" s="155"/>
      <c r="L254" s="150"/>
      <c r="M254" s="156"/>
      <c r="T254" s="157"/>
      <c r="AT254" s="152" t="s">
        <v>204</v>
      </c>
      <c r="AU254" s="152" t="s">
        <v>86</v>
      </c>
      <c r="AV254" s="12" t="s">
        <v>86</v>
      </c>
      <c r="AW254" s="12" t="s">
        <v>32</v>
      </c>
      <c r="AX254" s="12" t="s">
        <v>77</v>
      </c>
      <c r="AY254" s="152" t="s">
        <v>195</v>
      </c>
    </row>
    <row r="255" spans="2:65" s="12" customFormat="1" ht="11.25">
      <c r="B255" s="150"/>
      <c r="D255" s="151" t="s">
        <v>204</v>
      </c>
      <c r="E255" s="152" t="s">
        <v>1</v>
      </c>
      <c r="F255" s="153" t="s">
        <v>999</v>
      </c>
      <c r="H255" s="154">
        <v>36.168999999999997</v>
      </c>
      <c r="I255" s="155"/>
      <c r="L255" s="150"/>
      <c r="M255" s="156"/>
      <c r="T255" s="157"/>
      <c r="AT255" s="152" t="s">
        <v>204</v>
      </c>
      <c r="AU255" s="152" t="s">
        <v>86</v>
      </c>
      <c r="AV255" s="12" t="s">
        <v>86</v>
      </c>
      <c r="AW255" s="12" t="s">
        <v>32</v>
      </c>
      <c r="AX255" s="12" t="s">
        <v>77</v>
      </c>
      <c r="AY255" s="152" t="s">
        <v>195</v>
      </c>
    </row>
    <row r="256" spans="2:65" s="14" customFormat="1" ht="11.25">
      <c r="B256" s="168"/>
      <c r="D256" s="151" t="s">
        <v>204</v>
      </c>
      <c r="E256" s="169" t="s">
        <v>1</v>
      </c>
      <c r="F256" s="170" t="s">
        <v>991</v>
      </c>
      <c r="H256" s="169" t="s">
        <v>1</v>
      </c>
      <c r="I256" s="171"/>
      <c r="L256" s="168"/>
      <c r="M256" s="172"/>
      <c r="T256" s="173"/>
      <c r="AT256" s="169" t="s">
        <v>204</v>
      </c>
      <c r="AU256" s="169" t="s">
        <v>86</v>
      </c>
      <c r="AV256" s="14" t="s">
        <v>84</v>
      </c>
      <c r="AW256" s="14" t="s">
        <v>32</v>
      </c>
      <c r="AX256" s="14" t="s">
        <v>77</v>
      </c>
      <c r="AY256" s="169" t="s">
        <v>195</v>
      </c>
    </row>
    <row r="257" spans="2:51" s="12" customFormat="1" ht="11.25">
      <c r="B257" s="150"/>
      <c r="D257" s="151" t="s">
        <v>204</v>
      </c>
      <c r="E257" s="152" t="s">
        <v>1</v>
      </c>
      <c r="F257" s="153" t="s">
        <v>1000</v>
      </c>
      <c r="H257" s="154">
        <v>19.527999999999999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77</v>
      </c>
      <c r="AY257" s="152" t="s">
        <v>195</v>
      </c>
    </row>
    <row r="258" spans="2:51" s="12" customFormat="1" ht="11.25">
      <c r="B258" s="150"/>
      <c r="D258" s="151" t="s">
        <v>204</v>
      </c>
      <c r="E258" s="152" t="s">
        <v>1</v>
      </c>
      <c r="F258" s="153" t="s">
        <v>1001</v>
      </c>
      <c r="H258" s="154">
        <v>112.11</v>
      </c>
      <c r="I258" s="155"/>
      <c r="L258" s="150"/>
      <c r="M258" s="156"/>
      <c r="T258" s="157"/>
      <c r="AT258" s="152" t="s">
        <v>204</v>
      </c>
      <c r="AU258" s="152" t="s">
        <v>86</v>
      </c>
      <c r="AV258" s="12" t="s">
        <v>86</v>
      </c>
      <c r="AW258" s="12" t="s">
        <v>32</v>
      </c>
      <c r="AX258" s="12" t="s">
        <v>77</v>
      </c>
      <c r="AY258" s="152" t="s">
        <v>195</v>
      </c>
    </row>
    <row r="259" spans="2:51" s="12" customFormat="1" ht="11.25">
      <c r="B259" s="150"/>
      <c r="D259" s="151" t="s">
        <v>204</v>
      </c>
      <c r="E259" s="152" t="s">
        <v>1</v>
      </c>
      <c r="F259" s="153" t="s">
        <v>1002</v>
      </c>
      <c r="H259" s="154">
        <v>29.614000000000001</v>
      </c>
      <c r="I259" s="155"/>
      <c r="L259" s="150"/>
      <c r="M259" s="156"/>
      <c r="T259" s="157"/>
      <c r="AT259" s="152" t="s">
        <v>204</v>
      </c>
      <c r="AU259" s="152" t="s">
        <v>86</v>
      </c>
      <c r="AV259" s="12" t="s">
        <v>86</v>
      </c>
      <c r="AW259" s="12" t="s">
        <v>32</v>
      </c>
      <c r="AX259" s="12" t="s">
        <v>77</v>
      </c>
      <c r="AY259" s="152" t="s">
        <v>195</v>
      </c>
    </row>
    <row r="260" spans="2:51" s="12" customFormat="1" ht="11.25">
      <c r="B260" s="150"/>
      <c r="D260" s="151" t="s">
        <v>204</v>
      </c>
      <c r="E260" s="152" t="s">
        <v>1</v>
      </c>
      <c r="F260" s="153" t="s">
        <v>1003</v>
      </c>
      <c r="H260" s="154">
        <v>157.32</v>
      </c>
      <c r="I260" s="155"/>
      <c r="L260" s="150"/>
      <c r="M260" s="156"/>
      <c r="T260" s="157"/>
      <c r="AT260" s="152" t="s">
        <v>204</v>
      </c>
      <c r="AU260" s="152" t="s">
        <v>86</v>
      </c>
      <c r="AV260" s="12" t="s">
        <v>86</v>
      </c>
      <c r="AW260" s="12" t="s">
        <v>32</v>
      </c>
      <c r="AX260" s="12" t="s">
        <v>77</v>
      </c>
      <c r="AY260" s="152" t="s">
        <v>195</v>
      </c>
    </row>
    <row r="261" spans="2:51" s="12" customFormat="1" ht="11.25">
      <c r="B261" s="150"/>
      <c r="D261" s="151" t="s">
        <v>204</v>
      </c>
      <c r="E261" s="152" t="s">
        <v>1</v>
      </c>
      <c r="F261" s="153" t="s">
        <v>1004</v>
      </c>
      <c r="H261" s="154">
        <v>72.936000000000007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77</v>
      </c>
      <c r="AY261" s="152" t="s">
        <v>195</v>
      </c>
    </row>
    <row r="262" spans="2:51" s="12" customFormat="1" ht="11.25">
      <c r="B262" s="150"/>
      <c r="D262" s="151" t="s">
        <v>204</v>
      </c>
      <c r="E262" s="152" t="s">
        <v>1</v>
      </c>
      <c r="F262" s="153" t="s">
        <v>1005</v>
      </c>
      <c r="H262" s="154">
        <v>77.290999999999997</v>
      </c>
      <c r="I262" s="155"/>
      <c r="L262" s="150"/>
      <c r="M262" s="156"/>
      <c r="T262" s="157"/>
      <c r="AT262" s="152" t="s">
        <v>204</v>
      </c>
      <c r="AU262" s="152" t="s">
        <v>86</v>
      </c>
      <c r="AV262" s="12" t="s">
        <v>86</v>
      </c>
      <c r="AW262" s="12" t="s">
        <v>32</v>
      </c>
      <c r="AX262" s="12" t="s">
        <v>77</v>
      </c>
      <c r="AY262" s="152" t="s">
        <v>195</v>
      </c>
    </row>
    <row r="263" spans="2:51" s="12" customFormat="1" ht="11.25">
      <c r="B263" s="150"/>
      <c r="D263" s="151" t="s">
        <v>204</v>
      </c>
      <c r="E263" s="152" t="s">
        <v>1</v>
      </c>
      <c r="F263" s="153" t="s">
        <v>1006</v>
      </c>
      <c r="H263" s="154">
        <v>28.605</v>
      </c>
      <c r="I263" s="155"/>
      <c r="L263" s="150"/>
      <c r="M263" s="156"/>
      <c r="T263" s="157"/>
      <c r="AT263" s="152" t="s">
        <v>204</v>
      </c>
      <c r="AU263" s="152" t="s">
        <v>86</v>
      </c>
      <c r="AV263" s="12" t="s">
        <v>86</v>
      </c>
      <c r="AW263" s="12" t="s">
        <v>32</v>
      </c>
      <c r="AX263" s="12" t="s">
        <v>77</v>
      </c>
      <c r="AY263" s="152" t="s">
        <v>195</v>
      </c>
    </row>
    <row r="264" spans="2:51" s="14" customFormat="1" ht="11.25">
      <c r="B264" s="168"/>
      <c r="D264" s="151" t="s">
        <v>204</v>
      </c>
      <c r="E264" s="169" t="s">
        <v>1</v>
      </c>
      <c r="F264" s="170" t="s">
        <v>1007</v>
      </c>
      <c r="H264" s="169" t="s">
        <v>1</v>
      </c>
      <c r="I264" s="171"/>
      <c r="L264" s="168"/>
      <c r="M264" s="172"/>
      <c r="T264" s="173"/>
      <c r="AT264" s="169" t="s">
        <v>204</v>
      </c>
      <c r="AU264" s="169" t="s">
        <v>86</v>
      </c>
      <c r="AV264" s="14" t="s">
        <v>84</v>
      </c>
      <c r="AW264" s="14" t="s">
        <v>32</v>
      </c>
      <c r="AX264" s="14" t="s">
        <v>77</v>
      </c>
      <c r="AY264" s="169" t="s">
        <v>195</v>
      </c>
    </row>
    <row r="265" spans="2:51" s="12" customFormat="1" ht="11.25">
      <c r="B265" s="150"/>
      <c r="D265" s="151" t="s">
        <v>204</v>
      </c>
      <c r="E265" s="152" t="s">
        <v>1</v>
      </c>
      <c r="F265" s="153" t="s">
        <v>1000</v>
      </c>
      <c r="H265" s="154">
        <v>19.527999999999999</v>
      </c>
      <c r="I265" s="155"/>
      <c r="L265" s="150"/>
      <c r="M265" s="156"/>
      <c r="T265" s="157"/>
      <c r="AT265" s="152" t="s">
        <v>204</v>
      </c>
      <c r="AU265" s="152" t="s">
        <v>86</v>
      </c>
      <c r="AV265" s="12" t="s">
        <v>86</v>
      </c>
      <c r="AW265" s="12" t="s">
        <v>32</v>
      </c>
      <c r="AX265" s="12" t="s">
        <v>77</v>
      </c>
      <c r="AY265" s="152" t="s">
        <v>195</v>
      </c>
    </row>
    <row r="266" spans="2:51" s="12" customFormat="1" ht="11.25">
      <c r="B266" s="150"/>
      <c r="D266" s="151" t="s">
        <v>204</v>
      </c>
      <c r="E266" s="152" t="s">
        <v>1</v>
      </c>
      <c r="F266" s="153" t="s">
        <v>1001</v>
      </c>
      <c r="H266" s="154">
        <v>112.11</v>
      </c>
      <c r="I266" s="155"/>
      <c r="L266" s="150"/>
      <c r="M266" s="156"/>
      <c r="T266" s="157"/>
      <c r="AT266" s="152" t="s">
        <v>204</v>
      </c>
      <c r="AU266" s="152" t="s">
        <v>86</v>
      </c>
      <c r="AV266" s="12" t="s">
        <v>86</v>
      </c>
      <c r="AW266" s="12" t="s">
        <v>32</v>
      </c>
      <c r="AX266" s="12" t="s">
        <v>77</v>
      </c>
      <c r="AY266" s="152" t="s">
        <v>195</v>
      </c>
    </row>
    <row r="267" spans="2:51" s="12" customFormat="1" ht="11.25">
      <c r="B267" s="150"/>
      <c r="D267" s="151" t="s">
        <v>204</v>
      </c>
      <c r="E267" s="152" t="s">
        <v>1</v>
      </c>
      <c r="F267" s="153" t="s">
        <v>1002</v>
      </c>
      <c r="H267" s="154">
        <v>29.614000000000001</v>
      </c>
      <c r="I267" s="155"/>
      <c r="L267" s="150"/>
      <c r="M267" s="156"/>
      <c r="T267" s="157"/>
      <c r="AT267" s="152" t="s">
        <v>204</v>
      </c>
      <c r="AU267" s="152" t="s">
        <v>86</v>
      </c>
      <c r="AV267" s="12" t="s">
        <v>86</v>
      </c>
      <c r="AW267" s="12" t="s">
        <v>32</v>
      </c>
      <c r="AX267" s="12" t="s">
        <v>77</v>
      </c>
      <c r="AY267" s="152" t="s">
        <v>195</v>
      </c>
    </row>
    <row r="268" spans="2:51" s="12" customFormat="1" ht="11.25">
      <c r="B268" s="150"/>
      <c r="D268" s="151" t="s">
        <v>204</v>
      </c>
      <c r="E268" s="152" t="s">
        <v>1</v>
      </c>
      <c r="F268" s="153" t="s">
        <v>1003</v>
      </c>
      <c r="H268" s="154">
        <v>157.32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77</v>
      </c>
      <c r="AY268" s="152" t="s">
        <v>195</v>
      </c>
    </row>
    <row r="269" spans="2:51" s="12" customFormat="1" ht="11.25">
      <c r="B269" s="150"/>
      <c r="D269" s="151" t="s">
        <v>204</v>
      </c>
      <c r="E269" s="152" t="s">
        <v>1</v>
      </c>
      <c r="F269" s="153" t="s">
        <v>1004</v>
      </c>
      <c r="H269" s="154">
        <v>72.936000000000007</v>
      </c>
      <c r="I269" s="155"/>
      <c r="L269" s="150"/>
      <c r="M269" s="156"/>
      <c r="T269" s="157"/>
      <c r="AT269" s="152" t="s">
        <v>204</v>
      </c>
      <c r="AU269" s="152" t="s">
        <v>86</v>
      </c>
      <c r="AV269" s="12" t="s">
        <v>86</v>
      </c>
      <c r="AW269" s="12" t="s">
        <v>32</v>
      </c>
      <c r="AX269" s="12" t="s">
        <v>77</v>
      </c>
      <c r="AY269" s="152" t="s">
        <v>195</v>
      </c>
    </row>
    <row r="270" spans="2:51" s="12" customFormat="1" ht="11.25">
      <c r="B270" s="150"/>
      <c r="D270" s="151" t="s">
        <v>204</v>
      </c>
      <c r="E270" s="152" t="s">
        <v>1</v>
      </c>
      <c r="F270" s="153" t="s">
        <v>1005</v>
      </c>
      <c r="H270" s="154">
        <v>77.290999999999997</v>
      </c>
      <c r="I270" s="155"/>
      <c r="L270" s="150"/>
      <c r="M270" s="156"/>
      <c r="T270" s="157"/>
      <c r="AT270" s="152" t="s">
        <v>204</v>
      </c>
      <c r="AU270" s="152" t="s">
        <v>86</v>
      </c>
      <c r="AV270" s="12" t="s">
        <v>86</v>
      </c>
      <c r="AW270" s="12" t="s">
        <v>32</v>
      </c>
      <c r="AX270" s="12" t="s">
        <v>77</v>
      </c>
      <c r="AY270" s="152" t="s">
        <v>195</v>
      </c>
    </row>
    <row r="271" spans="2:51" s="12" customFormat="1" ht="11.25">
      <c r="B271" s="150"/>
      <c r="D271" s="151" t="s">
        <v>204</v>
      </c>
      <c r="E271" s="152" t="s">
        <v>1</v>
      </c>
      <c r="F271" s="153" t="s">
        <v>1006</v>
      </c>
      <c r="H271" s="154">
        <v>28.605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32</v>
      </c>
      <c r="AX271" s="12" t="s">
        <v>77</v>
      </c>
      <c r="AY271" s="152" t="s">
        <v>195</v>
      </c>
    </row>
    <row r="272" spans="2:51" s="14" customFormat="1" ht="11.25">
      <c r="B272" s="168"/>
      <c r="D272" s="151" t="s">
        <v>204</v>
      </c>
      <c r="E272" s="169" t="s">
        <v>1</v>
      </c>
      <c r="F272" s="170" t="s">
        <v>1008</v>
      </c>
      <c r="H272" s="169" t="s">
        <v>1</v>
      </c>
      <c r="I272" s="171"/>
      <c r="L272" s="168"/>
      <c r="M272" s="172"/>
      <c r="T272" s="173"/>
      <c r="AT272" s="169" t="s">
        <v>204</v>
      </c>
      <c r="AU272" s="169" t="s">
        <v>86</v>
      </c>
      <c r="AV272" s="14" t="s">
        <v>84</v>
      </c>
      <c r="AW272" s="14" t="s">
        <v>32</v>
      </c>
      <c r="AX272" s="14" t="s">
        <v>77</v>
      </c>
      <c r="AY272" s="169" t="s">
        <v>195</v>
      </c>
    </row>
    <row r="273" spans="2:51" s="12" customFormat="1" ht="11.25">
      <c r="B273" s="150"/>
      <c r="D273" s="151" t="s">
        <v>204</v>
      </c>
      <c r="E273" s="152" t="s">
        <v>1</v>
      </c>
      <c r="F273" s="153" t="s">
        <v>1009</v>
      </c>
      <c r="H273" s="154">
        <v>80</v>
      </c>
      <c r="I273" s="155"/>
      <c r="L273" s="150"/>
      <c r="M273" s="156"/>
      <c r="T273" s="157"/>
      <c r="AT273" s="152" t="s">
        <v>204</v>
      </c>
      <c r="AU273" s="152" t="s">
        <v>86</v>
      </c>
      <c r="AV273" s="12" t="s">
        <v>86</v>
      </c>
      <c r="AW273" s="12" t="s">
        <v>32</v>
      </c>
      <c r="AX273" s="12" t="s">
        <v>77</v>
      </c>
      <c r="AY273" s="152" t="s">
        <v>195</v>
      </c>
    </row>
    <row r="274" spans="2:51" s="12" customFormat="1" ht="11.25">
      <c r="B274" s="150"/>
      <c r="D274" s="151" t="s">
        <v>204</v>
      </c>
      <c r="E274" s="152" t="s">
        <v>1</v>
      </c>
      <c r="F274" s="153" t="s">
        <v>1010</v>
      </c>
      <c r="H274" s="154">
        <v>96.875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77</v>
      </c>
      <c r="AY274" s="152" t="s">
        <v>195</v>
      </c>
    </row>
    <row r="275" spans="2:51" s="12" customFormat="1" ht="11.25">
      <c r="B275" s="150"/>
      <c r="D275" s="151" t="s">
        <v>204</v>
      </c>
      <c r="E275" s="152" t="s">
        <v>1</v>
      </c>
      <c r="F275" s="153" t="s">
        <v>1011</v>
      </c>
      <c r="H275" s="154">
        <v>89.75</v>
      </c>
      <c r="I275" s="155"/>
      <c r="L275" s="150"/>
      <c r="M275" s="156"/>
      <c r="T275" s="157"/>
      <c r="AT275" s="152" t="s">
        <v>204</v>
      </c>
      <c r="AU275" s="152" t="s">
        <v>86</v>
      </c>
      <c r="AV275" s="12" t="s">
        <v>86</v>
      </c>
      <c r="AW275" s="12" t="s">
        <v>32</v>
      </c>
      <c r="AX275" s="12" t="s">
        <v>77</v>
      </c>
      <c r="AY275" s="152" t="s">
        <v>195</v>
      </c>
    </row>
    <row r="276" spans="2:51" s="12" customFormat="1" ht="11.25">
      <c r="B276" s="150"/>
      <c r="D276" s="151" t="s">
        <v>204</v>
      </c>
      <c r="E276" s="152" t="s">
        <v>1</v>
      </c>
      <c r="F276" s="153" t="s">
        <v>1012</v>
      </c>
      <c r="H276" s="154">
        <v>12.88</v>
      </c>
      <c r="I276" s="155"/>
      <c r="L276" s="150"/>
      <c r="M276" s="156"/>
      <c r="T276" s="157"/>
      <c r="AT276" s="152" t="s">
        <v>204</v>
      </c>
      <c r="AU276" s="152" t="s">
        <v>86</v>
      </c>
      <c r="AV276" s="12" t="s">
        <v>86</v>
      </c>
      <c r="AW276" s="12" t="s">
        <v>32</v>
      </c>
      <c r="AX276" s="12" t="s">
        <v>77</v>
      </c>
      <c r="AY276" s="152" t="s">
        <v>195</v>
      </c>
    </row>
    <row r="277" spans="2:51" s="15" customFormat="1" ht="11.25">
      <c r="B277" s="190"/>
      <c r="D277" s="151" t="s">
        <v>204</v>
      </c>
      <c r="E277" s="191" t="s">
        <v>847</v>
      </c>
      <c r="F277" s="192" t="s">
        <v>908</v>
      </c>
      <c r="H277" s="193">
        <v>2389.0210000000002</v>
      </c>
      <c r="I277" s="194"/>
      <c r="L277" s="190"/>
      <c r="M277" s="195"/>
      <c r="T277" s="196"/>
      <c r="AT277" s="191" t="s">
        <v>204</v>
      </c>
      <c r="AU277" s="191" t="s">
        <v>86</v>
      </c>
      <c r="AV277" s="15" t="s">
        <v>112</v>
      </c>
      <c r="AW277" s="15" t="s">
        <v>32</v>
      </c>
      <c r="AX277" s="15" t="s">
        <v>77</v>
      </c>
      <c r="AY277" s="191" t="s">
        <v>195</v>
      </c>
    </row>
    <row r="278" spans="2:51" s="14" customFormat="1" ht="11.25">
      <c r="B278" s="168"/>
      <c r="D278" s="151" t="s">
        <v>204</v>
      </c>
      <c r="E278" s="169" t="s">
        <v>1</v>
      </c>
      <c r="F278" s="170" t="s">
        <v>1013</v>
      </c>
      <c r="H278" s="169" t="s">
        <v>1</v>
      </c>
      <c r="I278" s="171"/>
      <c r="L278" s="168"/>
      <c r="M278" s="172"/>
      <c r="T278" s="173"/>
      <c r="AT278" s="169" t="s">
        <v>204</v>
      </c>
      <c r="AU278" s="169" t="s">
        <v>86</v>
      </c>
      <c r="AV278" s="14" t="s">
        <v>84</v>
      </c>
      <c r="AW278" s="14" t="s">
        <v>32</v>
      </c>
      <c r="AX278" s="14" t="s">
        <v>77</v>
      </c>
      <c r="AY278" s="169" t="s">
        <v>195</v>
      </c>
    </row>
    <row r="279" spans="2:51" s="12" customFormat="1" ht="11.25">
      <c r="B279" s="150"/>
      <c r="D279" s="151" t="s">
        <v>204</v>
      </c>
      <c r="E279" s="152" t="s">
        <v>1</v>
      </c>
      <c r="F279" s="153" t="s">
        <v>1014</v>
      </c>
      <c r="H279" s="154">
        <v>-2.5249999999999999</v>
      </c>
      <c r="I279" s="155"/>
      <c r="L279" s="150"/>
      <c r="M279" s="156"/>
      <c r="T279" s="157"/>
      <c r="AT279" s="152" t="s">
        <v>204</v>
      </c>
      <c r="AU279" s="152" t="s">
        <v>86</v>
      </c>
      <c r="AV279" s="12" t="s">
        <v>86</v>
      </c>
      <c r="AW279" s="12" t="s">
        <v>32</v>
      </c>
      <c r="AX279" s="12" t="s">
        <v>77</v>
      </c>
      <c r="AY279" s="152" t="s">
        <v>195</v>
      </c>
    </row>
    <row r="280" spans="2:51" s="14" customFormat="1" ht="11.25">
      <c r="B280" s="168"/>
      <c r="D280" s="151" t="s">
        <v>204</v>
      </c>
      <c r="E280" s="169" t="s">
        <v>1</v>
      </c>
      <c r="F280" s="170" t="s">
        <v>1015</v>
      </c>
      <c r="H280" s="169" t="s">
        <v>1</v>
      </c>
      <c r="I280" s="171"/>
      <c r="L280" s="168"/>
      <c r="M280" s="172"/>
      <c r="T280" s="173"/>
      <c r="AT280" s="169" t="s">
        <v>204</v>
      </c>
      <c r="AU280" s="169" t="s">
        <v>86</v>
      </c>
      <c r="AV280" s="14" t="s">
        <v>84</v>
      </c>
      <c r="AW280" s="14" t="s">
        <v>32</v>
      </c>
      <c r="AX280" s="14" t="s">
        <v>77</v>
      </c>
      <c r="AY280" s="169" t="s">
        <v>195</v>
      </c>
    </row>
    <row r="281" spans="2:51" s="14" customFormat="1" ht="11.25">
      <c r="B281" s="168"/>
      <c r="D281" s="151" t="s">
        <v>204</v>
      </c>
      <c r="E281" s="169" t="s">
        <v>1</v>
      </c>
      <c r="F281" s="170" t="s">
        <v>1016</v>
      </c>
      <c r="H281" s="169" t="s">
        <v>1</v>
      </c>
      <c r="I281" s="171"/>
      <c r="L281" s="168"/>
      <c r="M281" s="172"/>
      <c r="T281" s="173"/>
      <c r="AT281" s="169" t="s">
        <v>204</v>
      </c>
      <c r="AU281" s="169" t="s">
        <v>86</v>
      </c>
      <c r="AV281" s="14" t="s">
        <v>84</v>
      </c>
      <c r="AW281" s="14" t="s">
        <v>32</v>
      </c>
      <c r="AX281" s="14" t="s">
        <v>77</v>
      </c>
      <c r="AY281" s="169" t="s">
        <v>195</v>
      </c>
    </row>
    <row r="282" spans="2:51" s="12" customFormat="1" ht="11.25">
      <c r="B282" s="150"/>
      <c r="D282" s="151" t="s">
        <v>204</v>
      </c>
      <c r="E282" s="152" t="s">
        <v>1</v>
      </c>
      <c r="F282" s="153" t="s">
        <v>1017</v>
      </c>
      <c r="H282" s="154">
        <v>-87.281000000000006</v>
      </c>
      <c r="I282" s="155"/>
      <c r="L282" s="150"/>
      <c r="M282" s="156"/>
      <c r="T282" s="157"/>
      <c r="AT282" s="152" t="s">
        <v>204</v>
      </c>
      <c r="AU282" s="152" t="s">
        <v>86</v>
      </c>
      <c r="AV282" s="12" t="s">
        <v>86</v>
      </c>
      <c r="AW282" s="12" t="s">
        <v>32</v>
      </c>
      <c r="AX282" s="12" t="s">
        <v>77</v>
      </c>
      <c r="AY282" s="152" t="s">
        <v>195</v>
      </c>
    </row>
    <row r="283" spans="2:51" s="12" customFormat="1" ht="11.25">
      <c r="B283" s="150"/>
      <c r="D283" s="151" t="s">
        <v>204</v>
      </c>
      <c r="E283" s="152" t="s">
        <v>1</v>
      </c>
      <c r="F283" s="153" t="s">
        <v>1018</v>
      </c>
      <c r="H283" s="154">
        <v>-18.975000000000001</v>
      </c>
      <c r="I283" s="155"/>
      <c r="L283" s="150"/>
      <c r="M283" s="156"/>
      <c r="T283" s="157"/>
      <c r="AT283" s="152" t="s">
        <v>204</v>
      </c>
      <c r="AU283" s="152" t="s">
        <v>86</v>
      </c>
      <c r="AV283" s="12" t="s">
        <v>86</v>
      </c>
      <c r="AW283" s="12" t="s">
        <v>32</v>
      </c>
      <c r="AX283" s="12" t="s">
        <v>77</v>
      </c>
      <c r="AY283" s="152" t="s">
        <v>195</v>
      </c>
    </row>
    <row r="284" spans="2:51" s="12" customFormat="1" ht="11.25">
      <c r="B284" s="150"/>
      <c r="D284" s="151" t="s">
        <v>204</v>
      </c>
      <c r="E284" s="152" t="s">
        <v>1</v>
      </c>
      <c r="F284" s="153" t="s">
        <v>1019</v>
      </c>
      <c r="H284" s="154">
        <v>-93.15</v>
      </c>
      <c r="I284" s="155"/>
      <c r="L284" s="150"/>
      <c r="M284" s="156"/>
      <c r="T284" s="157"/>
      <c r="AT284" s="152" t="s">
        <v>204</v>
      </c>
      <c r="AU284" s="152" t="s">
        <v>86</v>
      </c>
      <c r="AV284" s="12" t="s">
        <v>86</v>
      </c>
      <c r="AW284" s="12" t="s">
        <v>32</v>
      </c>
      <c r="AX284" s="12" t="s">
        <v>77</v>
      </c>
      <c r="AY284" s="152" t="s">
        <v>195</v>
      </c>
    </row>
    <row r="285" spans="2:51" s="12" customFormat="1" ht="11.25">
      <c r="B285" s="150"/>
      <c r="D285" s="151" t="s">
        <v>204</v>
      </c>
      <c r="E285" s="152" t="s">
        <v>1</v>
      </c>
      <c r="F285" s="153" t="s">
        <v>1020</v>
      </c>
      <c r="H285" s="154">
        <v>-19.103000000000002</v>
      </c>
      <c r="I285" s="155"/>
      <c r="L285" s="150"/>
      <c r="M285" s="156"/>
      <c r="T285" s="157"/>
      <c r="AT285" s="152" t="s">
        <v>204</v>
      </c>
      <c r="AU285" s="152" t="s">
        <v>86</v>
      </c>
      <c r="AV285" s="12" t="s">
        <v>86</v>
      </c>
      <c r="AW285" s="12" t="s">
        <v>32</v>
      </c>
      <c r="AX285" s="12" t="s">
        <v>77</v>
      </c>
      <c r="AY285" s="152" t="s">
        <v>195</v>
      </c>
    </row>
    <row r="286" spans="2:51" s="12" customFormat="1" ht="11.25">
      <c r="B286" s="150"/>
      <c r="D286" s="151" t="s">
        <v>204</v>
      </c>
      <c r="E286" s="152" t="s">
        <v>1</v>
      </c>
      <c r="F286" s="153" t="s">
        <v>1021</v>
      </c>
      <c r="H286" s="154">
        <v>-193.32</v>
      </c>
      <c r="I286" s="155"/>
      <c r="L286" s="150"/>
      <c r="M286" s="156"/>
      <c r="T286" s="157"/>
      <c r="AT286" s="152" t="s">
        <v>204</v>
      </c>
      <c r="AU286" s="152" t="s">
        <v>86</v>
      </c>
      <c r="AV286" s="12" t="s">
        <v>86</v>
      </c>
      <c r="AW286" s="12" t="s">
        <v>32</v>
      </c>
      <c r="AX286" s="12" t="s">
        <v>77</v>
      </c>
      <c r="AY286" s="152" t="s">
        <v>195</v>
      </c>
    </row>
    <row r="287" spans="2:51" s="13" customFormat="1" ht="11.25">
      <c r="B287" s="158"/>
      <c r="D287" s="151" t="s">
        <v>204</v>
      </c>
      <c r="E287" s="159" t="s">
        <v>845</v>
      </c>
      <c r="F287" s="160" t="s">
        <v>205</v>
      </c>
      <c r="H287" s="161">
        <v>1974.6669999999999</v>
      </c>
      <c r="I287" s="162"/>
      <c r="L287" s="158"/>
      <c r="M287" s="163"/>
      <c r="T287" s="164"/>
      <c r="AT287" s="159" t="s">
        <v>204</v>
      </c>
      <c r="AU287" s="159" t="s">
        <v>86</v>
      </c>
      <c r="AV287" s="13" t="s">
        <v>202</v>
      </c>
      <c r="AW287" s="13" t="s">
        <v>32</v>
      </c>
      <c r="AX287" s="13" t="s">
        <v>77</v>
      </c>
      <c r="AY287" s="159" t="s">
        <v>195</v>
      </c>
    </row>
    <row r="288" spans="2:51" s="12" customFormat="1" ht="11.25">
      <c r="B288" s="150"/>
      <c r="D288" s="151" t="s">
        <v>204</v>
      </c>
      <c r="E288" s="152" t="s">
        <v>1</v>
      </c>
      <c r="F288" s="153" t="s">
        <v>1022</v>
      </c>
      <c r="H288" s="154">
        <v>39.493000000000002</v>
      </c>
      <c r="I288" s="155"/>
      <c r="L288" s="150"/>
      <c r="M288" s="156"/>
      <c r="T288" s="157"/>
      <c r="AT288" s="152" t="s">
        <v>204</v>
      </c>
      <c r="AU288" s="152" t="s">
        <v>86</v>
      </c>
      <c r="AV288" s="12" t="s">
        <v>86</v>
      </c>
      <c r="AW288" s="12" t="s">
        <v>32</v>
      </c>
      <c r="AX288" s="12" t="s">
        <v>77</v>
      </c>
      <c r="AY288" s="152" t="s">
        <v>195</v>
      </c>
    </row>
    <row r="289" spans="2:65" s="13" customFormat="1" ht="11.25">
      <c r="B289" s="158"/>
      <c r="D289" s="151" t="s">
        <v>204</v>
      </c>
      <c r="E289" s="159" t="s">
        <v>1</v>
      </c>
      <c r="F289" s="160" t="s">
        <v>205</v>
      </c>
      <c r="H289" s="161">
        <v>39.493000000000002</v>
      </c>
      <c r="I289" s="162"/>
      <c r="L289" s="158"/>
      <c r="M289" s="163"/>
      <c r="T289" s="164"/>
      <c r="AT289" s="159" t="s">
        <v>204</v>
      </c>
      <c r="AU289" s="159" t="s">
        <v>86</v>
      </c>
      <c r="AV289" s="13" t="s">
        <v>202</v>
      </c>
      <c r="AW289" s="13" t="s">
        <v>32</v>
      </c>
      <c r="AX289" s="13" t="s">
        <v>84</v>
      </c>
      <c r="AY289" s="159" t="s">
        <v>195</v>
      </c>
    </row>
    <row r="290" spans="2:65" s="1" customFormat="1" ht="33" customHeight="1">
      <c r="B290" s="32"/>
      <c r="C290" s="137" t="s">
        <v>327</v>
      </c>
      <c r="D290" s="137" t="s">
        <v>197</v>
      </c>
      <c r="E290" s="138" t="s">
        <v>1023</v>
      </c>
      <c r="F290" s="139" t="s">
        <v>1024</v>
      </c>
      <c r="G290" s="140" t="s">
        <v>332</v>
      </c>
      <c r="H290" s="141">
        <v>829.36</v>
      </c>
      <c r="I290" s="142"/>
      <c r="J290" s="143">
        <f>ROUND(I290*H290,2)</f>
        <v>0</v>
      </c>
      <c r="K290" s="139" t="s">
        <v>201</v>
      </c>
      <c r="L290" s="32"/>
      <c r="M290" s="144" t="s">
        <v>1</v>
      </c>
      <c r="N290" s="145" t="s">
        <v>42</v>
      </c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AR290" s="148" t="s">
        <v>202</v>
      </c>
      <c r="AT290" s="148" t="s">
        <v>197</v>
      </c>
      <c r="AU290" s="148" t="s">
        <v>86</v>
      </c>
      <c r="AY290" s="17" t="s">
        <v>195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84</v>
      </c>
      <c r="BK290" s="149">
        <f>ROUND(I290*H290,2)</f>
        <v>0</v>
      </c>
      <c r="BL290" s="17" t="s">
        <v>202</v>
      </c>
      <c r="BM290" s="148" t="s">
        <v>1025</v>
      </c>
    </row>
    <row r="291" spans="2:65" s="12" customFormat="1" ht="11.25">
      <c r="B291" s="150"/>
      <c r="D291" s="151" t="s">
        <v>204</v>
      </c>
      <c r="E291" s="152" t="s">
        <v>1</v>
      </c>
      <c r="F291" s="153" t="s">
        <v>1026</v>
      </c>
      <c r="H291" s="154">
        <v>829.36</v>
      </c>
      <c r="I291" s="155"/>
      <c r="L291" s="150"/>
      <c r="M291" s="156"/>
      <c r="T291" s="157"/>
      <c r="AT291" s="152" t="s">
        <v>204</v>
      </c>
      <c r="AU291" s="152" t="s">
        <v>86</v>
      </c>
      <c r="AV291" s="12" t="s">
        <v>86</v>
      </c>
      <c r="AW291" s="12" t="s">
        <v>32</v>
      </c>
      <c r="AX291" s="12" t="s">
        <v>84</v>
      </c>
      <c r="AY291" s="152" t="s">
        <v>195</v>
      </c>
    </row>
    <row r="292" spans="2:65" s="1" customFormat="1" ht="33" customHeight="1">
      <c r="B292" s="32"/>
      <c r="C292" s="137" t="s">
        <v>386</v>
      </c>
      <c r="D292" s="137" t="s">
        <v>197</v>
      </c>
      <c r="E292" s="138" t="s">
        <v>1027</v>
      </c>
      <c r="F292" s="139" t="s">
        <v>1028</v>
      </c>
      <c r="G292" s="140" t="s">
        <v>332</v>
      </c>
      <c r="H292" s="141">
        <v>789.86699999999996</v>
      </c>
      <c r="I292" s="142"/>
      <c r="J292" s="143">
        <f>ROUND(I292*H292,2)</f>
        <v>0</v>
      </c>
      <c r="K292" s="139" t="s">
        <v>201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202</v>
      </c>
      <c r="AT292" s="148" t="s">
        <v>197</v>
      </c>
      <c r="AU292" s="148" t="s">
        <v>86</v>
      </c>
      <c r="AY292" s="17" t="s">
        <v>195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84</v>
      </c>
      <c r="BK292" s="149">
        <f>ROUND(I292*H292,2)</f>
        <v>0</v>
      </c>
      <c r="BL292" s="17" t="s">
        <v>202</v>
      </c>
      <c r="BM292" s="148" t="s">
        <v>1029</v>
      </c>
    </row>
    <row r="293" spans="2:65" s="12" customFormat="1" ht="11.25">
      <c r="B293" s="150"/>
      <c r="D293" s="151" t="s">
        <v>204</v>
      </c>
      <c r="E293" s="152" t="s">
        <v>1</v>
      </c>
      <c r="F293" s="153" t="s">
        <v>1030</v>
      </c>
      <c r="H293" s="154">
        <v>789.86699999999996</v>
      </c>
      <c r="I293" s="155"/>
      <c r="L293" s="150"/>
      <c r="M293" s="156"/>
      <c r="T293" s="157"/>
      <c r="AT293" s="152" t="s">
        <v>204</v>
      </c>
      <c r="AU293" s="152" t="s">
        <v>86</v>
      </c>
      <c r="AV293" s="12" t="s">
        <v>86</v>
      </c>
      <c r="AW293" s="12" t="s">
        <v>32</v>
      </c>
      <c r="AX293" s="12" t="s">
        <v>84</v>
      </c>
      <c r="AY293" s="152" t="s">
        <v>195</v>
      </c>
    </row>
    <row r="294" spans="2:65" s="1" customFormat="1" ht="33" customHeight="1">
      <c r="B294" s="32"/>
      <c r="C294" s="137" t="s">
        <v>333</v>
      </c>
      <c r="D294" s="137" t="s">
        <v>197</v>
      </c>
      <c r="E294" s="138" t="s">
        <v>1031</v>
      </c>
      <c r="F294" s="139" t="s">
        <v>1032</v>
      </c>
      <c r="G294" s="140" t="s">
        <v>332</v>
      </c>
      <c r="H294" s="141">
        <v>276.45299999999997</v>
      </c>
      <c r="I294" s="142"/>
      <c r="J294" s="143">
        <f>ROUND(I294*H294,2)</f>
        <v>0</v>
      </c>
      <c r="K294" s="139" t="s">
        <v>201</v>
      </c>
      <c r="L294" s="32"/>
      <c r="M294" s="144" t="s">
        <v>1</v>
      </c>
      <c r="N294" s="145" t="s">
        <v>42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202</v>
      </c>
      <c r="AT294" s="148" t="s">
        <v>197</v>
      </c>
      <c r="AU294" s="148" t="s">
        <v>86</v>
      </c>
      <c r="AY294" s="17" t="s">
        <v>195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84</v>
      </c>
      <c r="BK294" s="149">
        <f>ROUND(I294*H294,2)</f>
        <v>0</v>
      </c>
      <c r="BL294" s="17" t="s">
        <v>202</v>
      </c>
      <c r="BM294" s="148" t="s">
        <v>1033</v>
      </c>
    </row>
    <row r="295" spans="2:65" s="12" customFormat="1" ht="11.25">
      <c r="B295" s="150"/>
      <c r="D295" s="151" t="s">
        <v>204</v>
      </c>
      <c r="E295" s="152" t="s">
        <v>1</v>
      </c>
      <c r="F295" s="153" t="s">
        <v>1034</v>
      </c>
      <c r="H295" s="154">
        <v>276.45299999999997</v>
      </c>
      <c r="I295" s="155"/>
      <c r="L295" s="150"/>
      <c r="M295" s="156"/>
      <c r="T295" s="157"/>
      <c r="AT295" s="152" t="s">
        <v>204</v>
      </c>
      <c r="AU295" s="152" t="s">
        <v>86</v>
      </c>
      <c r="AV295" s="12" t="s">
        <v>86</v>
      </c>
      <c r="AW295" s="12" t="s">
        <v>32</v>
      </c>
      <c r="AX295" s="12" t="s">
        <v>84</v>
      </c>
      <c r="AY295" s="152" t="s">
        <v>195</v>
      </c>
    </row>
    <row r="296" spans="2:65" s="1" customFormat="1" ht="33" customHeight="1">
      <c r="B296" s="32"/>
      <c r="C296" s="137" t="s">
        <v>399</v>
      </c>
      <c r="D296" s="137" t="s">
        <v>197</v>
      </c>
      <c r="E296" s="138" t="s">
        <v>1035</v>
      </c>
      <c r="F296" s="139" t="s">
        <v>1036</v>
      </c>
      <c r="G296" s="140" t="s">
        <v>332</v>
      </c>
      <c r="H296" s="141">
        <v>39.493000000000002</v>
      </c>
      <c r="I296" s="142"/>
      <c r="J296" s="143">
        <f>ROUND(I296*H296,2)</f>
        <v>0</v>
      </c>
      <c r="K296" s="139" t="s">
        <v>201</v>
      </c>
      <c r="L296" s="32"/>
      <c r="M296" s="144" t="s">
        <v>1</v>
      </c>
      <c r="N296" s="145" t="s">
        <v>42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202</v>
      </c>
      <c r="AT296" s="148" t="s">
        <v>197</v>
      </c>
      <c r="AU296" s="148" t="s">
        <v>86</v>
      </c>
      <c r="AY296" s="17" t="s">
        <v>195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84</v>
      </c>
      <c r="BK296" s="149">
        <f>ROUND(I296*H296,2)</f>
        <v>0</v>
      </c>
      <c r="BL296" s="17" t="s">
        <v>202</v>
      </c>
      <c r="BM296" s="148" t="s">
        <v>1037</v>
      </c>
    </row>
    <row r="297" spans="2:65" s="12" customFormat="1" ht="11.25">
      <c r="B297" s="150"/>
      <c r="D297" s="151" t="s">
        <v>204</v>
      </c>
      <c r="E297" s="152" t="s">
        <v>1</v>
      </c>
      <c r="F297" s="153" t="s">
        <v>1038</v>
      </c>
      <c r="H297" s="154">
        <v>39.493000000000002</v>
      </c>
      <c r="I297" s="155"/>
      <c r="L297" s="150"/>
      <c r="M297" s="156"/>
      <c r="T297" s="157"/>
      <c r="AT297" s="152" t="s">
        <v>204</v>
      </c>
      <c r="AU297" s="152" t="s">
        <v>86</v>
      </c>
      <c r="AV297" s="12" t="s">
        <v>86</v>
      </c>
      <c r="AW297" s="12" t="s">
        <v>32</v>
      </c>
      <c r="AX297" s="12" t="s">
        <v>84</v>
      </c>
      <c r="AY297" s="152" t="s">
        <v>195</v>
      </c>
    </row>
    <row r="298" spans="2:65" s="1" customFormat="1" ht="24.2" customHeight="1">
      <c r="B298" s="32"/>
      <c r="C298" s="137" t="s">
        <v>339</v>
      </c>
      <c r="D298" s="137" t="s">
        <v>197</v>
      </c>
      <c r="E298" s="138" t="s">
        <v>1039</v>
      </c>
      <c r="F298" s="139" t="s">
        <v>1040</v>
      </c>
      <c r="G298" s="140" t="s">
        <v>200</v>
      </c>
      <c r="H298" s="141">
        <v>2662.893</v>
      </c>
      <c r="I298" s="142"/>
      <c r="J298" s="143">
        <f>ROUND(I298*H298,2)</f>
        <v>0</v>
      </c>
      <c r="K298" s="139" t="s">
        <v>201</v>
      </c>
      <c r="L298" s="32"/>
      <c r="M298" s="144" t="s">
        <v>1</v>
      </c>
      <c r="N298" s="145" t="s">
        <v>42</v>
      </c>
      <c r="P298" s="146">
        <f>O298*H298</f>
        <v>0</v>
      </c>
      <c r="Q298" s="146">
        <v>2.0100000000000001E-3</v>
      </c>
      <c r="R298" s="146">
        <f>Q298*H298</f>
        <v>5.3524149300000001</v>
      </c>
      <c r="S298" s="146">
        <v>0</v>
      </c>
      <c r="T298" s="147">
        <f>S298*H298</f>
        <v>0</v>
      </c>
      <c r="AR298" s="148" t="s">
        <v>202</v>
      </c>
      <c r="AT298" s="148" t="s">
        <v>197</v>
      </c>
      <c r="AU298" s="148" t="s">
        <v>86</v>
      </c>
      <c r="AY298" s="17" t="s">
        <v>195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84</v>
      </c>
      <c r="BK298" s="149">
        <f>ROUND(I298*H298,2)</f>
        <v>0</v>
      </c>
      <c r="BL298" s="17" t="s">
        <v>202</v>
      </c>
      <c r="BM298" s="148" t="s">
        <v>1041</v>
      </c>
    </row>
    <row r="299" spans="2:65" s="14" customFormat="1" ht="11.25">
      <c r="B299" s="168"/>
      <c r="D299" s="151" t="s">
        <v>204</v>
      </c>
      <c r="E299" s="169" t="s">
        <v>1</v>
      </c>
      <c r="F299" s="170" t="s">
        <v>1042</v>
      </c>
      <c r="H299" s="169" t="s">
        <v>1</v>
      </c>
      <c r="I299" s="171"/>
      <c r="L299" s="168"/>
      <c r="M299" s="172"/>
      <c r="T299" s="173"/>
      <c r="AT299" s="169" t="s">
        <v>204</v>
      </c>
      <c r="AU299" s="169" t="s">
        <v>86</v>
      </c>
      <c r="AV299" s="14" t="s">
        <v>84</v>
      </c>
      <c r="AW299" s="14" t="s">
        <v>32</v>
      </c>
      <c r="AX299" s="14" t="s">
        <v>77</v>
      </c>
      <c r="AY299" s="169" t="s">
        <v>195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1043</v>
      </c>
      <c r="H300" s="154">
        <v>232.87200000000001</v>
      </c>
      <c r="I300" s="155"/>
      <c r="L300" s="150"/>
      <c r="M300" s="156"/>
      <c r="T300" s="157"/>
      <c r="AT300" s="152" t="s">
        <v>204</v>
      </c>
      <c r="AU300" s="152" t="s">
        <v>86</v>
      </c>
      <c r="AV300" s="12" t="s">
        <v>86</v>
      </c>
      <c r="AW300" s="12" t="s">
        <v>32</v>
      </c>
      <c r="AX300" s="12" t="s">
        <v>77</v>
      </c>
      <c r="AY300" s="152" t="s">
        <v>195</v>
      </c>
    </row>
    <row r="301" spans="2:65" s="14" customFormat="1" ht="11.25">
      <c r="B301" s="168"/>
      <c r="D301" s="151" t="s">
        <v>204</v>
      </c>
      <c r="E301" s="169" t="s">
        <v>1</v>
      </c>
      <c r="F301" s="170" t="s">
        <v>991</v>
      </c>
      <c r="H301" s="169" t="s">
        <v>1</v>
      </c>
      <c r="I301" s="171"/>
      <c r="L301" s="168"/>
      <c r="M301" s="172"/>
      <c r="T301" s="173"/>
      <c r="AT301" s="169" t="s">
        <v>204</v>
      </c>
      <c r="AU301" s="169" t="s">
        <v>86</v>
      </c>
      <c r="AV301" s="14" t="s">
        <v>84</v>
      </c>
      <c r="AW301" s="14" t="s">
        <v>32</v>
      </c>
      <c r="AX301" s="14" t="s">
        <v>77</v>
      </c>
      <c r="AY301" s="169" t="s">
        <v>195</v>
      </c>
    </row>
    <row r="302" spans="2:65" s="12" customFormat="1" ht="11.25">
      <c r="B302" s="150"/>
      <c r="D302" s="151" t="s">
        <v>204</v>
      </c>
      <c r="E302" s="152" t="s">
        <v>1</v>
      </c>
      <c r="F302" s="153" t="s">
        <v>1044</v>
      </c>
      <c r="H302" s="154">
        <v>15.471</v>
      </c>
      <c r="I302" s="155"/>
      <c r="L302" s="150"/>
      <c r="M302" s="156"/>
      <c r="T302" s="157"/>
      <c r="AT302" s="152" t="s">
        <v>204</v>
      </c>
      <c r="AU302" s="152" t="s">
        <v>86</v>
      </c>
      <c r="AV302" s="12" t="s">
        <v>86</v>
      </c>
      <c r="AW302" s="12" t="s">
        <v>32</v>
      </c>
      <c r="AX302" s="12" t="s">
        <v>77</v>
      </c>
      <c r="AY302" s="152" t="s">
        <v>195</v>
      </c>
    </row>
    <row r="303" spans="2:65" s="12" customFormat="1" ht="11.25">
      <c r="B303" s="150"/>
      <c r="D303" s="151" t="s">
        <v>204</v>
      </c>
      <c r="E303" s="152" t="s">
        <v>1</v>
      </c>
      <c r="F303" s="153" t="s">
        <v>1045</v>
      </c>
      <c r="H303" s="154">
        <v>239.691</v>
      </c>
      <c r="I303" s="155"/>
      <c r="L303" s="150"/>
      <c r="M303" s="156"/>
      <c r="T303" s="157"/>
      <c r="AT303" s="152" t="s">
        <v>204</v>
      </c>
      <c r="AU303" s="152" t="s">
        <v>86</v>
      </c>
      <c r="AV303" s="12" t="s">
        <v>86</v>
      </c>
      <c r="AW303" s="12" t="s">
        <v>32</v>
      </c>
      <c r="AX303" s="12" t="s">
        <v>77</v>
      </c>
      <c r="AY303" s="152" t="s">
        <v>195</v>
      </c>
    </row>
    <row r="304" spans="2:65" s="12" customFormat="1" ht="11.25">
      <c r="B304" s="150"/>
      <c r="D304" s="151" t="s">
        <v>204</v>
      </c>
      <c r="E304" s="152" t="s">
        <v>1</v>
      </c>
      <c r="F304" s="153" t="s">
        <v>1046</v>
      </c>
      <c r="H304" s="154">
        <v>18.832000000000001</v>
      </c>
      <c r="I304" s="155"/>
      <c r="L304" s="150"/>
      <c r="M304" s="156"/>
      <c r="T304" s="157"/>
      <c r="AT304" s="152" t="s">
        <v>204</v>
      </c>
      <c r="AU304" s="152" t="s">
        <v>86</v>
      </c>
      <c r="AV304" s="12" t="s">
        <v>86</v>
      </c>
      <c r="AW304" s="12" t="s">
        <v>32</v>
      </c>
      <c r="AX304" s="12" t="s">
        <v>77</v>
      </c>
      <c r="AY304" s="152" t="s">
        <v>195</v>
      </c>
    </row>
    <row r="305" spans="2:51" s="12" customFormat="1" ht="11.25">
      <c r="B305" s="150"/>
      <c r="D305" s="151" t="s">
        <v>204</v>
      </c>
      <c r="E305" s="152" t="s">
        <v>1</v>
      </c>
      <c r="F305" s="153" t="s">
        <v>1047</v>
      </c>
      <c r="H305" s="154">
        <v>105.251</v>
      </c>
      <c r="I305" s="155"/>
      <c r="L305" s="150"/>
      <c r="M305" s="156"/>
      <c r="T305" s="157"/>
      <c r="AT305" s="152" t="s">
        <v>204</v>
      </c>
      <c r="AU305" s="152" t="s">
        <v>86</v>
      </c>
      <c r="AV305" s="12" t="s">
        <v>86</v>
      </c>
      <c r="AW305" s="12" t="s">
        <v>32</v>
      </c>
      <c r="AX305" s="12" t="s">
        <v>77</v>
      </c>
      <c r="AY305" s="152" t="s">
        <v>195</v>
      </c>
    </row>
    <row r="306" spans="2:51" s="12" customFormat="1" ht="11.25">
      <c r="B306" s="150"/>
      <c r="D306" s="151" t="s">
        <v>204</v>
      </c>
      <c r="E306" s="152" t="s">
        <v>1</v>
      </c>
      <c r="F306" s="153" t="s">
        <v>1048</v>
      </c>
      <c r="H306" s="154">
        <v>11.992000000000001</v>
      </c>
      <c r="I306" s="155"/>
      <c r="L306" s="150"/>
      <c r="M306" s="156"/>
      <c r="T306" s="157"/>
      <c r="AT306" s="152" t="s">
        <v>204</v>
      </c>
      <c r="AU306" s="152" t="s">
        <v>86</v>
      </c>
      <c r="AV306" s="12" t="s">
        <v>86</v>
      </c>
      <c r="AW306" s="12" t="s">
        <v>32</v>
      </c>
      <c r="AX306" s="12" t="s">
        <v>77</v>
      </c>
      <c r="AY306" s="152" t="s">
        <v>195</v>
      </c>
    </row>
    <row r="307" spans="2:51" s="12" customFormat="1" ht="11.25">
      <c r="B307" s="150"/>
      <c r="D307" s="151" t="s">
        <v>204</v>
      </c>
      <c r="E307" s="152" t="s">
        <v>1</v>
      </c>
      <c r="F307" s="153" t="s">
        <v>1049</v>
      </c>
      <c r="H307" s="154">
        <v>42.98</v>
      </c>
      <c r="I307" s="155"/>
      <c r="L307" s="150"/>
      <c r="M307" s="156"/>
      <c r="T307" s="157"/>
      <c r="AT307" s="152" t="s">
        <v>204</v>
      </c>
      <c r="AU307" s="152" t="s">
        <v>86</v>
      </c>
      <c r="AV307" s="12" t="s">
        <v>86</v>
      </c>
      <c r="AW307" s="12" t="s">
        <v>32</v>
      </c>
      <c r="AX307" s="12" t="s">
        <v>77</v>
      </c>
      <c r="AY307" s="152" t="s">
        <v>195</v>
      </c>
    </row>
    <row r="308" spans="2:51" s="12" customFormat="1" ht="11.25">
      <c r="B308" s="150"/>
      <c r="D308" s="151" t="s">
        <v>204</v>
      </c>
      <c r="E308" s="152" t="s">
        <v>1</v>
      </c>
      <c r="F308" s="153" t="s">
        <v>1050</v>
      </c>
      <c r="H308" s="154">
        <v>38.307000000000002</v>
      </c>
      <c r="I308" s="155"/>
      <c r="L308" s="150"/>
      <c r="M308" s="156"/>
      <c r="T308" s="157"/>
      <c r="AT308" s="152" t="s">
        <v>204</v>
      </c>
      <c r="AU308" s="152" t="s">
        <v>86</v>
      </c>
      <c r="AV308" s="12" t="s">
        <v>86</v>
      </c>
      <c r="AW308" s="12" t="s">
        <v>32</v>
      </c>
      <c r="AX308" s="12" t="s">
        <v>77</v>
      </c>
      <c r="AY308" s="152" t="s">
        <v>195</v>
      </c>
    </row>
    <row r="309" spans="2:51" s="12" customFormat="1" ht="11.25">
      <c r="B309" s="150"/>
      <c r="D309" s="151" t="s">
        <v>204</v>
      </c>
      <c r="E309" s="152" t="s">
        <v>1</v>
      </c>
      <c r="F309" s="153" t="s">
        <v>1051</v>
      </c>
      <c r="H309" s="154">
        <v>60.281999999999996</v>
      </c>
      <c r="I309" s="155"/>
      <c r="L309" s="150"/>
      <c r="M309" s="156"/>
      <c r="T309" s="157"/>
      <c r="AT309" s="152" t="s">
        <v>204</v>
      </c>
      <c r="AU309" s="152" t="s">
        <v>86</v>
      </c>
      <c r="AV309" s="12" t="s">
        <v>86</v>
      </c>
      <c r="AW309" s="12" t="s">
        <v>32</v>
      </c>
      <c r="AX309" s="12" t="s">
        <v>77</v>
      </c>
      <c r="AY309" s="152" t="s">
        <v>195</v>
      </c>
    </row>
    <row r="310" spans="2:51" s="14" customFormat="1" ht="11.25">
      <c r="B310" s="168"/>
      <c r="D310" s="151" t="s">
        <v>204</v>
      </c>
      <c r="E310" s="169" t="s">
        <v>1</v>
      </c>
      <c r="F310" s="170" t="s">
        <v>991</v>
      </c>
      <c r="H310" s="169" t="s">
        <v>1</v>
      </c>
      <c r="I310" s="171"/>
      <c r="L310" s="168"/>
      <c r="M310" s="172"/>
      <c r="T310" s="173"/>
      <c r="AT310" s="169" t="s">
        <v>204</v>
      </c>
      <c r="AU310" s="169" t="s">
        <v>86</v>
      </c>
      <c r="AV310" s="14" t="s">
        <v>84</v>
      </c>
      <c r="AW310" s="14" t="s">
        <v>32</v>
      </c>
      <c r="AX310" s="14" t="s">
        <v>77</v>
      </c>
      <c r="AY310" s="169" t="s">
        <v>195</v>
      </c>
    </row>
    <row r="311" spans="2:51" s="12" customFormat="1" ht="11.25">
      <c r="B311" s="150"/>
      <c r="D311" s="151" t="s">
        <v>204</v>
      </c>
      <c r="E311" s="152" t="s">
        <v>1</v>
      </c>
      <c r="F311" s="153" t="s">
        <v>1052</v>
      </c>
      <c r="H311" s="154">
        <v>32.546999999999997</v>
      </c>
      <c r="I311" s="155"/>
      <c r="L311" s="150"/>
      <c r="M311" s="156"/>
      <c r="T311" s="157"/>
      <c r="AT311" s="152" t="s">
        <v>204</v>
      </c>
      <c r="AU311" s="152" t="s">
        <v>86</v>
      </c>
      <c r="AV311" s="12" t="s">
        <v>86</v>
      </c>
      <c r="AW311" s="12" t="s">
        <v>32</v>
      </c>
      <c r="AX311" s="12" t="s">
        <v>77</v>
      </c>
      <c r="AY311" s="152" t="s">
        <v>195</v>
      </c>
    </row>
    <row r="312" spans="2:51" s="12" customFormat="1" ht="11.25">
      <c r="B312" s="150"/>
      <c r="D312" s="151" t="s">
        <v>204</v>
      </c>
      <c r="E312" s="152" t="s">
        <v>1</v>
      </c>
      <c r="F312" s="153" t="s">
        <v>1053</v>
      </c>
      <c r="H312" s="154">
        <v>186.85</v>
      </c>
      <c r="I312" s="155"/>
      <c r="L312" s="150"/>
      <c r="M312" s="156"/>
      <c r="T312" s="157"/>
      <c r="AT312" s="152" t="s">
        <v>204</v>
      </c>
      <c r="AU312" s="152" t="s">
        <v>86</v>
      </c>
      <c r="AV312" s="12" t="s">
        <v>86</v>
      </c>
      <c r="AW312" s="12" t="s">
        <v>32</v>
      </c>
      <c r="AX312" s="12" t="s">
        <v>77</v>
      </c>
      <c r="AY312" s="152" t="s">
        <v>195</v>
      </c>
    </row>
    <row r="313" spans="2:51" s="12" customFormat="1" ht="11.25">
      <c r="B313" s="150"/>
      <c r="D313" s="151" t="s">
        <v>204</v>
      </c>
      <c r="E313" s="152" t="s">
        <v>1</v>
      </c>
      <c r="F313" s="153" t="s">
        <v>1054</v>
      </c>
      <c r="H313" s="154">
        <v>49.356999999999999</v>
      </c>
      <c r="I313" s="155"/>
      <c r="L313" s="150"/>
      <c r="M313" s="156"/>
      <c r="T313" s="157"/>
      <c r="AT313" s="152" t="s">
        <v>204</v>
      </c>
      <c r="AU313" s="152" t="s">
        <v>86</v>
      </c>
      <c r="AV313" s="12" t="s">
        <v>86</v>
      </c>
      <c r="AW313" s="12" t="s">
        <v>32</v>
      </c>
      <c r="AX313" s="12" t="s">
        <v>77</v>
      </c>
      <c r="AY313" s="152" t="s">
        <v>195</v>
      </c>
    </row>
    <row r="314" spans="2:51" s="12" customFormat="1" ht="11.25">
      <c r="B314" s="150"/>
      <c r="D314" s="151" t="s">
        <v>204</v>
      </c>
      <c r="E314" s="152" t="s">
        <v>1</v>
      </c>
      <c r="F314" s="153" t="s">
        <v>1055</v>
      </c>
      <c r="H314" s="154">
        <v>262.2</v>
      </c>
      <c r="I314" s="155"/>
      <c r="L314" s="150"/>
      <c r="M314" s="156"/>
      <c r="T314" s="157"/>
      <c r="AT314" s="152" t="s">
        <v>204</v>
      </c>
      <c r="AU314" s="152" t="s">
        <v>86</v>
      </c>
      <c r="AV314" s="12" t="s">
        <v>86</v>
      </c>
      <c r="AW314" s="12" t="s">
        <v>32</v>
      </c>
      <c r="AX314" s="12" t="s">
        <v>77</v>
      </c>
      <c r="AY314" s="152" t="s">
        <v>195</v>
      </c>
    </row>
    <row r="315" spans="2:51" s="12" customFormat="1" ht="11.25">
      <c r="B315" s="150"/>
      <c r="D315" s="151" t="s">
        <v>204</v>
      </c>
      <c r="E315" s="152" t="s">
        <v>1</v>
      </c>
      <c r="F315" s="153" t="s">
        <v>1056</v>
      </c>
      <c r="H315" s="154">
        <v>121.56</v>
      </c>
      <c r="I315" s="155"/>
      <c r="L315" s="150"/>
      <c r="M315" s="156"/>
      <c r="T315" s="157"/>
      <c r="AT315" s="152" t="s">
        <v>204</v>
      </c>
      <c r="AU315" s="152" t="s">
        <v>86</v>
      </c>
      <c r="AV315" s="12" t="s">
        <v>86</v>
      </c>
      <c r="AW315" s="12" t="s">
        <v>32</v>
      </c>
      <c r="AX315" s="12" t="s">
        <v>77</v>
      </c>
      <c r="AY315" s="152" t="s">
        <v>195</v>
      </c>
    </row>
    <row r="316" spans="2:51" s="12" customFormat="1" ht="11.25">
      <c r="B316" s="150"/>
      <c r="D316" s="151" t="s">
        <v>204</v>
      </c>
      <c r="E316" s="152" t="s">
        <v>1</v>
      </c>
      <c r="F316" s="153" t="s">
        <v>1057</v>
      </c>
      <c r="H316" s="154">
        <v>128.81800000000001</v>
      </c>
      <c r="I316" s="155"/>
      <c r="L316" s="150"/>
      <c r="M316" s="156"/>
      <c r="T316" s="157"/>
      <c r="AT316" s="152" t="s">
        <v>204</v>
      </c>
      <c r="AU316" s="152" t="s">
        <v>86</v>
      </c>
      <c r="AV316" s="12" t="s">
        <v>86</v>
      </c>
      <c r="AW316" s="12" t="s">
        <v>32</v>
      </c>
      <c r="AX316" s="12" t="s">
        <v>77</v>
      </c>
      <c r="AY316" s="152" t="s">
        <v>195</v>
      </c>
    </row>
    <row r="317" spans="2:51" s="12" customFormat="1" ht="11.25">
      <c r="B317" s="150"/>
      <c r="D317" s="151" t="s">
        <v>204</v>
      </c>
      <c r="E317" s="152" t="s">
        <v>1</v>
      </c>
      <c r="F317" s="153" t="s">
        <v>1058</v>
      </c>
      <c r="H317" s="154">
        <v>47.674999999999997</v>
      </c>
      <c r="I317" s="155"/>
      <c r="L317" s="150"/>
      <c r="M317" s="156"/>
      <c r="T317" s="157"/>
      <c r="AT317" s="152" t="s">
        <v>204</v>
      </c>
      <c r="AU317" s="152" t="s">
        <v>86</v>
      </c>
      <c r="AV317" s="12" t="s">
        <v>86</v>
      </c>
      <c r="AW317" s="12" t="s">
        <v>32</v>
      </c>
      <c r="AX317" s="12" t="s">
        <v>77</v>
      </c>
      <c r="AY317" s="152" t="s">
        <v>195</v>
      </c>
    </row>
    <row r="318" spans="2:51" s="14" customFormat="1" ht="11.25">
      <c r="B318" s="168"/>
      <c r="D318" s="151" t="s">
        <v>204</v>
      </c>
      <c r="E318" s="169" t="s">
        <v>1</v>
      </c>
      <c r="F318" s="170" t="s">
        <v>1007</v>
      </c>
      <c r="H318" s="169" t="s">
        <v>1</v>
      </c>
      <c r="I318" s="171"/>
      <c r="L318" s="168"/>
      <c r="M318" s="172"/>
      <c r="T318" s="173"/>
      <c r="AT318" s="169" t="s">
        <v>204</v>
      </c>
      <c r="AU318" s="169" t="s">
        <v>86</v>
      </c>
      <c r="AV318" s="14" t="s">
        <v>84</v>
      </c>
      <c r="AW318" s="14" t="s">
        <v>32</v>
      </c>
      <c r="AX318" s="14" t="s">
        <v>77</v>
      </c>
      <c r="AY318" s="169" t="s">
        <v>195</v>
      </c>
    </row>
    <row r="319" spans="2:51" s="12" customFormat="1" ht="11.25">
      <c r="B319" s="150"/>
      <c r="D319" s="151" t="s">
        <v>204</v>
      </c>
      <c r="E319" s="152" t="s">
        <v>1</v>
      </c>
      <c r="F319" s="153" t="s">
        <v>1052</v>
      </c>
      <c r="H319" s="154">
        <v>32.546999999999997</v>
      </c>
      <c r="I319" s="155"/>
      <c r="L319" s="150"/>
      <c r="M319" s="156"/>
      <c r="T319" s="157"/>
      <c r="AT319" s="152" t="s">
        <v>204</v>
      </c>
      <c r="AU319" s="152" t="s">
        <v>86</v>
      </c>
      <c r="AV319" s="12" t="s">
        <v>86</v>
      </c>
      <c r="AW319" s="12" t="s">
        <v>32</v>
      </c>
      <c r="AX319" s="12" t="s">
        <v>77</v>
      </c>
      <c r="AY319" s="152" t="s">
        <v>195</v>
      </c>
    </row>
    <row r="320" spans="2:51" s="12" customFormat="1" ht="11.25">
      <c r="B320" s="150"/>
      <c r="D320" s="151" t="s">
        <v>204</v>
      </c>
      <c r="E320" s="152" t="s">
        <v>1</v>
      </c>
      <c r="F320" s="153" t="s">
        <v>1053</v>
      </c>
      <c r="H320" s="154">
        <v>186.85</v>
      </c>
      <c r="I320" s="155"/>
      <c r="L320" s="150"/>
      <c r="M320" s="156"/>
      <c r="T320" s="157"/>
      <c r="AT320" s="152" t="s">
        <v>204</v>
      </c>
      <c r="AU320" s="152" t="s">
        <v>86</v>
      </c>
      <c r="AV320" s="12" t="s">
        <v>86</v>
      </c>
      <c r="AW320" s="12" t="s">
        <v>32</v>
      </c>
      <c r="AX320" s="12" t="s">
        <v>77</v>
      </c>
      <c r="AY320" s="152" t="s">
        <v>195</v>
      </c>
    </row>
    <row r="321" spans="2:65" s="12" customFormat="1" ht="11.25">
      <c r="B321" s="150"/>
      <c r="D321" s="151" t="s">
        <v>204</v>
      </c>
      <c r="E321" s="152" t="s">
        <v>1</v>
      </c>
      <c r="F321" s="153" t="s">
        <v>1054</v>
      </c>
      <c r="H321" s="154">
        <v>49.356999999999999</v>
      </c>
      <c r="I321" s="155"/>
      <c r="L321" s="150"/>
      <c r="M321" s="156"/>
      <c r="T321" s="157"/>
      <c r="AT321" s="152" t="s">
        <v>204</v>
      </c>
      <c r="AU321" s="152" t="s">
        <v>86</v>
      </c>
      <c r="AV321" s="12" t="s">
        <v>86</v>
      </c>
      <c r="AW321" s="12" t="s">
        <v>32</v>
      </c>
      <c r="AX321" s="12" t="s">
        <v>77</v>
      </c>
      <c r="AY321" s="152" t="s">
        <v>195</v>
      </c>
    </row>
    <row r="322" spans="2:65" s="12" customFormat="1" ht="11.25">
      <c r="B322" s="150"/>
      <c r="D322" s="151" t="s">
        <v>204</v>
      </c>
      <c r="E322" s="152" t="s">
        <v>1</v>
      </c>
      <c r="F322" s="153" t="s">
        <v>1055</v>
      </c>
      <c r="H322" s="154">
        <v>262.2</v>
      </c>
      <c r="I322" s="155"/>
      <c r="L322" s="150"/>
      <c r="M322" s="156"/>
      <c r="T322" s="157"/>
      <c r="AT322" s="152" t="s">
        <v>204</v>
      </c>
      <c r="AU322" s="152" t="s">
        <v>86</v>
      </c>
      <c r="AV322" s="12" t="s">
        <v>86</v>
      </c>
      <c r="AW322" s="12" t="s">
        <v>32</v>
      </c>
      <c r="AX322" s="12" t="s">
        <v>77</v>
      </c>
      <c r="AY322" s="152" t="s">
        <v>195</v>
      </c>
    </row>
    <row r="323" spans="2:65" s="12" customFormat="1" ht="11.25">
      <c r="B323" s="150"/>
      <c r="D323" s="151" t="s">
        <v>204</v>
      </c>
      <c r="E323" s="152" t="s">
        <v>1</v>
      </c>
      <c r="F323" s="153" t="s">
        <v>1056</v>
      </c>
      <c r="H323" s="154">
        <v>121.56</v>
      </c>
      <c r="I323" s="155"/>
      <c r="L323" s="150"/>
      <c r="M323" s="156"/>
      <c r="T323" s="157"/>
      <c r="AT323" s="152" t="s">
        <v>204</v>
      </c>
      <c r="AU323" s="152" t="s">
        <v>86</v>
      </c>
      <c r="AV323" s="12" t="s">
        <v>86</v>
      </c>
      <c r="AW323" s="12" t="s">
        <v>32</v>
      </c>
      <c r="AX323" s="12" t="s">
        <v>77</v>
      </c>
      <c r="AY323" s="152" t="s">
        <v>195</v>
      </c>
    </row>
    <row r="324" spans="2:65" s="12" customFormat="1" ht="11.25">
      <c r="B324" s="150"/>
      <c r="D324" s="151" t="s">
        <v>204</v>
      </c>
      <c r="E324" s="152" t="s">
        <v>1</v>
      </c>
      <c r="F324" s="153" t="s">
        <v>1057</v>
      </c>
      <c r="H324" s="154">
        <v>128.81800000000001</v>
      </c>
      <c r="I324" s="155"/>
      <c r="L324" s="150"/>
      <c r="M324" s="156"/>
      <c r="T324" s="157"/>
      <c r="AT324" s="152" t="s">
        <v>204</v>
      </c>
      <c r="AU324" s="152" t="s">
        <v>86</v>
      </c>
      <c r="AV324" s="12" t="s">
        <v>86</v>
      </c>
      <c r="AW324" s="12" t="s">
        <v>32</v>
      </c>
      <c r="AX324" s="12" t="s">
        <v>77</v>
      </c>
      <c r="AY324" s="152" t="s">
        <v>195</v>
      </c>
    </row>
    <row r="325" spans="2:65" s="12" customFormat="1" ht="11.25">
      <c r="B325" s="150"/>
      <c r="D325" s="151" t="s">
        <v>204</v>
      </c>
      <c r="E325" s="152" t="s">
        <v>1</v>
      </c>
      <c r="F325" s="153" t="s">
        <v>1058</v>
      </c>
      <c r="H325" s="154">
        <v>47.674999999999997</v>
      </c>
      <c r="I325" s="155"/>
      <c r="L325" s="150"/>
      <c r="M325" s="156"/>
      <c r="T325" s="157"/>
      <c r="AT325" s="152" t="s">
        <v>204</v>
      </c>
      <c r="AU325" s="152" t="s">
        <v>86</v>
      </c>
      <c r="AV325" s="12" t="s">
        <v>86</v>
      </c>
      <c r="AW325" s="12" t="s">
        <v>32</v>
      </c>
      <c r="AX325" s="12" t="s">
        <v>77</v>
      </c>
      <c r="AY325" s="152" t="s">
        <v>195</v>
      </c>
    </row>
    <row r="326" spans="2:65" s="12" customFormat="1" ht="11.25">
      <c r="B326" s="150"/>
      <c r="D326" s="151" t="s">
        <v>204</v>
      </c>
      <c r="E326" s="152" t="s">
        <v>1</v>
      </c>
      <c r="F326" s="153" t="s">
        <v>1059</v>
      </c>
      <c r="H326" s="154">
        <v>4.6369999999999996</v>
      </c>
      <c r="I326" s="155"/>
      <c r="L326" s="150"/>
      <c r="M326" s="156"/>
      <c r="T326" s="157"/>
      <c r="AT326" s="152" t="s">
        <v>204</v>
      </c>
      <c r="AU326" s="152" t="s">
        <v>86</v>
      </c>
      <c r="AV326" s="12" t="s">
        <v>86</v>
      </c>
      <c r="AW326" s="12" t="s">
        <v>32</v>
      </c>
      <c r="AX326" s="12" t="s">
        <v>77</v>
      </c>
      <c r="AY326" s="152" t="s">
        <v>195</v>
      </c>
    </row>
    <row r="327" spans="2:65" s="14" customFormat="1" ht="11.25">
      <c r="B327" s="168"/>
      <c r="D327" s="151" t="s">
        <v>204</v>
      </c>
      <c r="E327" s="169" t="s">
        <v>1</v>
      </c>
      <c r="F327" s="170" t="s">
        <v>1008</v>
      </c>
      <c r="H327" s="169" t="s">
        <v>1</v>
      </c>
      <c r="I327" s="171"/>
      <c r="L327" s="168"/>
      <c r="M327" s="172"/>
      <c r="T327" s="173"/>
      <c r="AT327" s="169" t="s">
        <v>204</v>
      </c>
      <c r="AU327" s="169" t="s">
        <v>86</v>
      </c>
      <c r="AV327" s="14" t="s">
        <v>84</v>
      </c>
      <c r="AW327" s="14" t="s">
        <v>32</v>
      </c>
      <c r="AX327" s="14" t="s">
        <v>77</v>
      </c>
      <c r="AY327" s="169" t="s">
        <v>195</v>
      </c>
    </row>
    <row r="328" spans="2:65" s="12" customFormat="1" ht="11.25">
      <c r="B328" s="150"/>
      <c r="D328" s="151" t="s">
        <v>204</v>
      </c>
      <c r="E328" s="152" t="s">
        <v>1</v>
      </c>
      <c r="F328" s="153" t="s">
        <v>1060</v>
      </c>
      <c r="H328" s="154">
        <v>162.6</v>
      </c>
      <c r="I328" s="155"/>
      <c r="L328" s="150"/>
      <c r="M328" s="156"/>
      <c r="T328" s="157"/>
      <c r="AT328" s="152" t="s">
        <v>204</v>
      </c>
      <c r="AU328" s="152" t="s">
        <v>86</v>
      </c>
      <c r="AV328" s="12" t="s">
        <v>86</v>
      </c>
      <c r="AW328" s="12" t="s">
        <v>32</v>
      </c>
      <c r="AX328" s="12" t="s">
        <v>77</v>
      </c>
      <c r="AY328" s="152" t="s">
        <v>195</v>
      </c>
    </row>
    <row r="329" spans="2:65" s="12" customFormat="1" ht="11.25">
      <c r="B329" s="150"/>
      <c r="D329" s="151" t="s">
        <v>204</v>
      </c>
      <c r="E329" s="152" t="s">
        <v>1</v>
      </c>
      <c r="F329" s="153" t="s">
        <v>1061</v>
      </c>
      <c r="H329" s="154">
        <v>-5.1539999999999999</v>
      </c>
      <c r="I329" s="155"/>
      <c r="L329" s="150"/>
      <c r="M329" s="156"/>
      <c r="T329" s="157"/>
      <c r="AT329" s="152" t="s">
        <v>204</v>
      </c>
      <c r="AU329" s="152" t="s">
        <v>86</v>
      </c>
      <c r="AV329" s="12" t="s">
        <v>86</v>
      </c>
      <c r="AW329" s="12" t="s">
        <v>32</v>
      </c>
      <c r="AX329" s="12" t="s">
        <v>77</v>
      </c>
      <c r="AY329" s="152" t="s">
        <v>195</v>
      </c>
    </row>
    <row r="330" spans="2:65" s="12" customFormat="1" ht="11.25">
      <c r="B330" s="150"/>
      <c r="D330" s="151" t="s">
        <v>204</v>
      </c>
      <c r="E330" s="152" t="s">
        <v>1</v>
      </c>
      <c r="F330" s="153" t="s">
        <v>1062</v>
      </c>
      <c r="H330" s="154">
        <v>-18.792000000000002</v>
      </c>
      <c r="I330" s="155"/>
      <c r="L330" s="150"/>
      <c r="M330" s="156"/>
      <c r="T330" s="157"/>
      <c r="AT330" s="152" t="s">
        <v>204</v>
      </c>
      <c r="AU330" s="152" t="s">
        <v>86</v>
      </c>
      <c r="AV330" s="12" t="s">
        <v>86</v>
      </c>
      <c r="AW330" s="12" t="s">
        <v>32</v>
      </c>
      <c r="AX330" s="12" t="s">
        <v>77</v>
      </c>
      <c r="AY330" s="152" t="s">
        <v>195</v>
      </c>
    </row>
    <row r="331" spans="2:65" s="12" customFormat="1" ht="11.25">
      <c r="B331" s="150"/>
      <c r="D331" s="151" t="s">
        <v>204</v>
      </c>
      <c r="E331" s="152" t="s">
        <v>1</v>
      </c>
      <c r="F331" s="153" t="s">
        <v>1063</v>
      </c>
      <c r="H331" s="154">
        <v>173.9</v>
      </c>
      <c r="I331" s="155"/>
      <c r="L331" s="150"/>
      <c r="M331" s="156"/>
      <c r="T331" s="157"/>
      <c r="AT331" s="152" t="s">
        <v>204</v>
      </c>
      <c r="AU331" s="152" t="s">
        <v>86</v>
      </c>
      <c r="AV331" s="12" t="s">
        <v>86</v>
      </c>
      <c r="AW331" s="12" t="s">
        <v>32</v>
      </c>
      <c r="AX331" s="12" t="s">
        <v>77</v>
      </c>
      <c r="AY331" s="152" t="s">
        <v>195</v>
      </c>
    </row>
    <row r="332" spans="2:65" s="12" customFormat="1" ht="11.25">
      <c r="B332" s="150"/>
      <c r="D332" s="151" t="s">
        <v>204</v>
      </c>
      <c r="E332" s="152" t="s">
        <v>1</v>
      </c>
      <c r="F332" s="153" t="s">
        <v>1064</v>
      </c>
      <c r="H332" s="154">
        <v>-27.012</v>
      </c>
      <c r="I332" s="155"/>
      <c r="L332" s="150"/>
      <c r="M332" s="156"/>
      <c r="T332" s="157"/>
      <c r="AT332" s="152" t="s">
        <v>204</v>
      </c>
      <c r="AU332" s="152" t="s">
        <v>86</v>
      </c>
      <c r="AV332" s="12" t="s">
        <v>86</v>
      </c>
      <c r="AW332" s="12" t="s">
        <v>32</v>
      </c>
      <c r="AX332" s="12" t="s">
        <v>77</v>
      </c>
      <c r="AY332" s="152" t="s">
        <v>195</v>
      </c>
    </row>
    <row r="333" spans="2:65" s="12" customFormat="1" ht="11.25">
      <c r="B333" s="150"/>
      <c r="D333" s="151" t="s">
        <v>204</v>
      </c>
      <c r="E333" s="152" t="s">
        <v>1</v>
      </c>
      <c r="F333" s="153" t="s">
        <v>1065</v>
      </c>
      <c r="H333" s="154">
        <v>-13.754</v>
      </c>
      <c r="I333" s="155"/>
      <c r="L333" s="150"/>
      <c r="M333" s="156"/>
      <c r="T333" s="157"/>
      <c r="AT333" s="152" t="s">
        <v>204</v>
      </c>
      <c r="AU333" s="152" t="s">
        <v>86</v>
      </c>
      <c r="AV333" s="12" t="s">
        <v>86</v>
      </c>
      <c r="AW333" s="12" t="s">
        <v>32</v>
      </c>
      <c r="AX333" s="12" t="s">
        <v>77</v>
      </c>
      <c r="AY333" s="152" t="s">
        <v>195</v>
      </c>
    </row>
    <row r="334" spans="2:65" s="12" customFormat="1" ht="11.25">
      <c r="B334" s="150"/>
      <c r="D334" s="151" t="s">
        <v>204</v>
      </c>
      <c r="E334" s="152" t="s">
        <v>1</v>
      </c>
      <c r="F334" s="153" t="s">
        <v>1066</v>
      </c>
      <c r="H334" s="154">
        <v>-37.223999999999997</v>
      </c>
      <c r="I334" s="155"/>
      <c r="L334" s="150"/>
      <c r="M334" s="156"/>
      <c r="T334" s="157"/>
      <c r="AT334" s="152" t="s">
        <v>204</v>
      </c>
      <c r="AU334" s="152" t="s">
        <v>86</v>
      </c>
      <c r="AV334" s="12" t="s">
        <v>86</v>
      </c>
      <c r="AW334" s="12" t="s">
        <v>32</v>
      </c>
      <c r="AX334" s="12" t="s">
        <v>77</v>
      </c>
      <c r="AY334" s="152" t="s">
        <v>195</v>
      </c>
    </row>
    <row r="335" spans="2:65" s="13" customFormat="1" ht="11.25">
      <c r="B335" s="158"/>
      <c r="D335" s="151" t="s">
        <v>204</v>
      </c>
      <c r="E335" s="159" t="s">
        <v>1</v>
      </c>
      <c r="F335" s="160" t="s">
        <v>205</v>
      </c>
      <c r="H335" s="161">
        <v>2662.893</v>
      </c>
      <c r="I335" s="162"/>
      <c r="L335" s="158"/>
      <c r="M335" s="163"/>
      <c r="T335" s="164"/>
      <c r="AT335" s="159" t="s">
        <v>204</v>
      </c>
      <c r="AU335" s="159" t="s">
        <v>86</v>
      </c>
      <c r="AV335" s="13" t="s">
        <v>202</v>
      </c>
      <c r="AW335" s="13" t="s">
        <v>32</v>
      </c>
      <c r="AX335" s="13" t="s">
        <v>84</v>
      </c>
      <c r="AY335" s="159" t="s">
        <v>195</v>
      </c>
    </row>
    <row r="336" spans="2:65" s="1" customFormat="1" ht="24.2" customHeight="1">
      <c r="B336" s="32"/>
      <c r="C336" s="137" t="s">
        <v>410</v>
      </c>
      <c r="D336" s="137" t="s">
        <v>197</v>
      </c>
      <c r="E336" s="138" t="s">
        <v>1067</v>
      </c>
      <c r="F336" s="139" t="s">
        <v>1068</v>
      </c>
      <c r="G336" s="140" t="s">
        <v>200</v>
      </c>
      <c r="H336" s="141">
        <v>2662.893</v>
      </c>
      <c r="I336" s="142"/>
      <c r="J336" s="143">
        <f>ROUND(I336*H336,2)</f>
        <v>0</v>
      </c>
      <c r="K336" s="139" t="s">
        <v>201</v>
      </c>
      <c r="L336" s="32"/>
      <c r="M336" s="144" t="s">
        <v>1</v>
      </c>
      <c r="N336" s="145" t="s">
        <v>42</v>
      </c>
      <c r="P336" s="146">
        <f>O336*H336</f>
        <v>0</v>
      </c>
      <c r="Q336" s="146">
        <v>0</v>
      </c>
      <c r="R336" s="146">
        <f>Q336*H336</f>
        <v>0</v>
      </c>
      <c r="S336" s="146">
        <v>0</v>
      </c>
      <c r="T336" s="147">
        <f>S336*H336</f>
        <v>0</v>
      </c>
      <c r="AR336" s="148" t="s">
        <v>202</v>
      </c>
      <c r="AT336" s="148" t="s">
        <v>197</v>
      </c>
      <c r="AU336" s="148" t="s">
        <v>86</v>
      </c>
      <c r="AY336" s="17" t="s">
        <v>195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7" t="s">
        <v>84</v>
      </c>
      <c r="BK336" s="149">
        <f>ROUND(I336*H336,2)</f>
        <v>0</v>
      </c>
      <c r="BL336" s="17" t="s">
        <v>202</v>
      </c>
      <c r="BM336" s="148" t="s">
        <v>1069</v>
      </c>
    </row>
    <row r="337" spans="2:65" s="1" customFormat="1" ht="24.2" customHeight="1">
      <c r="B337" s="32"/>
      <c r="C337" s="137" t="s">
        <v>345</v>
      </c>
      <c r="D337" s="137" t="s">
        <v>197</v>
      </c>
      <c r="E337" s="138" t="s">
        <v>1070</v>
      </c>
      <c r="F337" s="139" t="s">
        <v>1071</v>
      </c>
      <c r="G337" s="140" t="s">
        <v>200</v>
      </c>
      <c r="H337" s="141">
        <v>37.223999999999997</v>
      </c>
      <c r="I337" s="142"/>
      <c r="J337" s="143">
        <f>ROUND(I337*H337,2)</f>
        <v>0</v>
      </c>
      <c r="K337" s="139" t="s">
        <v>201</v>
      </c>
      <c r="L337" s="32"/>
      <c r="M337" s="144" t="s">
        <v>1</v>
      </c>
      <c r="N337" s="145" t="s">
        <v>42</v>
      </c>
      <c r="P337" s="146">
        <f>O337*H337</f>
        <v>0</v>
      </c>
      <c r="Q337" s="146">
        <v>2.0799999999999998E-3</v>
      </c>
      <c r="R337" s="146">
        <f>Q337*H337</f>
        <v>7.7425919999999981E-2</v>
      </c>
      <c r="S337" s="146">
        <v>0</v>
      </c>
      <c r="T337" s="147">
        <f>S337*H337</f>
        <v>0</v>
      </c>
      <c r="AR337" s="148" t="s">
        <v>202</v>
      </c>
      <c r="AT337" s="148" t="s">
        <v>197</v>
      </c>
      <c r="AU337" s="148" t="s">
        <v>86</v>
      </c>
      <c r="AY337" s="17" t="s">
        <v>195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84</v>
      </c>
      <c r="BK337" s="149">
        <f>ROUND(I337*H337,2)</f>
        <v>0</v>
      </c>
      <c r="BL337" s="17" t="s">
        <v>202</v>
      </c>
      <c r="BM337" s="148" t="s">
        <v>1072</v>
      </c>
    </row>
    <row r="338" spans="2:65" s="14" customFormat="1" ht="11.25">
      <c r="B338" s="168"/>
      <c r="D338" s="151" t="s">
        <v>204</v>
      </c>
      <c r="E338" s="169" t="s">
        <v>1</v>
      </c>
      <c r="F338" s="170" t="s">
        <v>1073</v>
      </c>
      <c r="H338" s="169" t="s">
        <v>1</v>
      </c>
      <c r="I338" s="171"/>
      <c r="L338" s="168"/>
      <c r="M338" s="172"/>
      <c r="T338" s="173"/>
      <c r="AT338" s="169" t="s">
        <v>204</v>
      </c>
      <c r="AU338" s="169" t="s">
        <v>86</v>
      </c>
      <c r="AV338" s="14" t="s">
        <v>84</v>
      </c>
      <c r="AW338" s="14" t="s">
        <v>32</v>
      </c>
      <c r="AX338" s="14" t="s">
        <v>77</v>
      </c>
      <c r="AY338" s="169" t="s">
        <v>195</v>
      </c>
    </row>
    <row r="339" spans="2:65" s="12" customFormat="1" ht="11.25">
      <c r="B339" s="150"/>
      <c r="D339" s="151" t="s">
        <v>204</v>
      </c>
      <c r="E339" s="152" t="s">
        <v>1</v>
      </c>
      <c r="F339" s="153" t="s">
        <v>1074</v>
      </c>
      <c r="H339" s="154">
        <v>42.3</v>
      </c>
      <c r="I339" s="155"/>
      <c r="L339" s="150"/>
      <c r="M339" s="156"/>
      <c r="T339" s="157"/>
      <c r="AT339" s="152" t="s">
        <v>204</v>
      </c>
      <c r="AU339" s="152" t="s">
        <v>86</v>
      </c>
      <c r="AV339" s="12" t="s">
        <v>86</v>
      </c>
      <c r="AW339" s="12" t="s">
        <v>32</v>
      </c>
      <c r="AX339" s="12" t="s">
        <v>77</v>
      </c>
      <c r="AY339" s="152" t="s">
        <v>195</v>
      </c>
    </row>
    <row r="340" spans="2:65" s="12" customFormat="1" ht="11.25">
      <c r="B340" s="150"/>
      <c r="D340" s="151" t="s">
        <v>204</v>
      </c>
      <c r="E340" s="152" t="s">
        <v>1</v>
      </c>
      <c r="F340" s="153" t="s">
        <v>1075</v>
      </c>
      <c r="H340" s="154">
        <v>-5.0759999999999996</v>
      </c>
      <c r="I340" s="155"/>
      <c r="L340" s="150"/>
      <c r="M340" s="156"/>
      <c r="T340" s="157"/>
      <c r="AT340" s="152" t="s">
        <v>204</v>
      </c>
      <c r="AU340" s="152" t="s">
        <v>86</v>
      </c>
      <c r="AV340" s="12" t="s">
        <v>86</v>
      </c>
      <c r="AW340" s="12" t="s">
        <v>32</v>
      </c>
      <c r="AX340" s="12" t="s">
        <v>77</v>
      </c>
      <c r="AY340" s="152" t="s">
        <v>195</v>
      </c>
    </row>
    <row r="341" spans="2:65" s="13" customFormat="1" ht="11.25">
      <c r="B341" s="158"/>
      <c r="D341" s="151" t="s">
        <v>204</v>
      </c>
      <c r="E341" s="159" t="s">
        <v>828</v>
      </c>
      <c r="F341" s="160" t="s">
        <v>205</v>
      </c>
      <c r="H341" s="161">
        <v>37.223999999999997</v>
      </c>
      <c r="I341" s="162"/>
      <c r="L341" s="158"/>
      <c r="M341" s="163"/>
      <c r="T341" s="164"/>
      <c r="AT341" s="159" t="s">
        <v>204</v>
      </c>
      <c r="AU341" s="159" t="s">
        <v>86</v>
      </c>
      <c r="AV341" s="13" t="s">
        <v>202</v>
      </c>
      <c r="AW341" s="13" t="s">
        <v>32</v>
      </c>
      <c r="AX341" s="13" t="s">
        <v>84</v>
      </c>
      <c r="AY341" s="159" t="s">
        <v>195</v>
      </c>
    </row>
    <row r="342" spans="2:65" s="1" customFormat="1" ht="24.2" customHeight="1">
      <c r="B342" s="32"/>
      <c r="C342" s="137" t="s">
        <v>420</v>
      </c>
      <c r="D342" s="137" t="s">
        <v>197</v>
      </c>
      <c r="E342" s="138" t="s">
        <v>1076</v>
      </c>
      <c r="F342" s="139" t="s">
        <v>1077</v>
      </c>
      <c r="G342" s="140" t="s">
        <v>200</v>
      </c>
      <c r="H342" s="141">
        <v>37.223999999999997</v>
      </c>
      <c r="I342" s="142"/>
      <c r="J342" s="143">
        <f>ROUND(I342*H342,2)</f>
        <v>0</v>
      </c>
      <c r="K342" s="139" t="s">
        <v>201</v>
      </c>
      <c r="L342" s="32"/>
      <c r="M342" s="144" t="s">
        <v>1</v>
      </c>
      <c r="N342" s="145" t="s">
        <v>42</v>
      </c>
      <c r="P342" s="146">
        <f>O342*H342</f>
        <v>0</v>
      </c>
      <c r="Q342" s="146">
        <v>0</v>
      </c>
      <c r="R342" s="146">
        <f>Q342*H342</f>
        <v>0</v>
      </c>
      <c r="S342" s="146">
        <v>0</v>
      </c>
      <c r="T342" s="147">
        <f>S342*H342</f>
        <v>0</v>
      </c>
      <c r="AR342" s="148" t="s">
        <v>202</v>
      </c>
      <c r="AT342" s="148" t="s">
        <v>197</v>
      </c>
      <c r="AU342" s="148" t="s">
        <v>86</v>
      </c>
      <c r="AY342" s="17" t="s">
        <v>195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7" t="s">
        <v>84</v>
      </c>
      <c r="BK342" s="149">
        <f>ROUND(I342*H342,2)</f>
        <v>0</v>
      </c>
      <c r="BL342" s="17" t="s">
        <v>202</v>
      </c>
      <c r="BM342" s="148" t="s">
        <v>1078</v>
      </c>
    </row>
    <row r="343" spans="2:65" s="1" customFormat="1" ht="24.2" customHeight="1">
      <c r="B343" s="32"/>
      <c r="C343" s="137" t="s">
        <v>349</v>
      </c>
      <c r="D343" s="137" t="s">
        <v>197</v>
      </c>
      <c r="E343" s="138" t="s">
        <v>1039</v>
      </c>
      <c r="F343" s="139" t="s">
        <v>1040</v>
      </c>
      <c r="G343" s="140" t="s">
        <v>200</v>
      </c>
      <c r="H343" s="141">
        <v>272.60599999999999</v>
      </c>
      <c r="I343" s="142"/>
      <c r="J343" s="143">
        <f>ROUND(I343*H343,2)</f>
        <v>0</v>
      </c>
      <c r="K343" s="139" t="s">
        <v>201</v>
      </c>
      <c r="L343" s="32"/>
      <c r="M343" s="144" t="s">
        <v>1</v>
      </c>
      <c r="N343" s="145" t="s">
        <v>42</v>
      </c>
      <c r="P343" s="146">
        <f>O343*H343</f>
        <v>0</v>
      </c>
      <c r="Q343" s="146">
        <v>2.0100000000000001E-3</v>
      </c>
      <c r="R343" s="146">
        <f>Q343*H343</f>
        <v>0.54793806</v>
      </c>
      <c r="S343" s="146">
        <v>0</v>
      </c>
      <c r="T343" s="147">
        <f>S343*H343</f>
        <v>0</v>
      </c>
      <c r="AR343" s="148" t="s">
        <v>202</v>
      </c>
      <c r="AT343" s="148" t="s">
        <v>197</v>
      </c>
      <c r="AU343" s="148" t="s">
        <v>86</v>
      </c>
      <c r="AY343" s="17" t="s">
        <v>195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84</v>
      </c>
      <c r="BK343" s="149">
        <f>ROUND(I343*H343,2)</f>
        <v>0</v>
      </c>
      <c r="BL343" s="17" t="s">
        <v>202</v>
      </c>
      <c r="BM343" s="148" t="s">
        <v>1079</v>
      </c>
    </row>
    <row r="344" spans="2:65" s="14" customFormat="1" ht="11.25">
      <c r="B344" s="168"/>
      <c r="D344" s="151" t="s">
        <v>204</v>
      </c>
      <c r="E344" s="169" t="s">
        <v>1</v>
      </c>
      <c r="F344" s="170" t="s">
        <v>1080</v>
      </c>
      <c r="H344" s="169" t="s">
        <v>1</v>
      </c>
      <c r="I344" s="171"/>
      <c r="L344" s="168"/>
      <c r="M344" s="172"/>
      <c r="T344" s="173"/>
      <c r="AT344" s="169" t="s">
        <v>204</v>
      </c>
      <c r="AU344" s="169" t="s">
        <v>86</v>
      </c>
      <c r="AV344" s="14" t="s">
        <v>84</v>
      </c>
      <c r="AW344" s="14" t="s">
        <v>32</v>
      </c>
      <c r="AX344" s="14" t="s">
        <v>77</v>
      </c>
      <c r="AY344" s="169" t="s">
        <v>195</v>
      </c>
    </row>
    <row r="345" spans="2:65" s="12" customFormat="1" ht="11.25">
      <c r="B345" s="150"/>
      <c r="D345" s="151" t="s">
        <v>204</v>
      </c>
      <c r="E345" s="152" t="s">
        <v>1</v>
      </c>
      <c r="F345" s="153" t="s">
        <v>1081</v>
      </c>
      <c r="H345" s="154">
        <v>239.86</v>
      </c>
      <c r="I345" s="155"/>
      <c r="L345" s="150"/>
      <c r="M345" s="156"/>
      <c r="T345" s="157"/>
      <c r="AT345" s="152" t="s">
        <v>204</v>
      </c>
      <c r="AU345" s="152" t="s">
        <v>86</v>
      </c>
      <c r="AV345" s="12" t="s">
        <v>86</v>
      </c>
      <c r="AW345" s="12" t="s">
        <v>32</v>
      </c>
      <c r="AX345" s="12" t="s">
        <v>77</v>
      </c>
      <c r="AY345" s="152" t="s">
        <v>195</v>
      </c>
    </row>
    <row r="346" spans="2:65" s="14" customFormat="1" ht="11.25">
      <c r="B346" s="168"/>
      <c r="D346" s="151" t="s">
        <v>204</v>
      </c>
      <c r="E346" s="169" t="s">
        <v>1</v>
      </c>
      <c r="F346" s="170" t="s">
        <v>1008</v>
      </c>
      <c r="H346" s="169" t="s">
        <v>1</v>
      </c>
      <c r="I346" s="171"/>
      <c r="L346" s="168"/>
      <c r="M346" s="172"/>
      <c r="T346" s="173"/>
      <c r="AT346" s="169" t="s">
        <v>204</v>
      </c>
      <c r="AU346" s="169" t="s">
        <v>86</v>
      </c>
      <c r="AV346" s="14" t="s">
        <v>84</v>
      </c>
      <c r="AW346" s="14" t="s">
        <v>32</v>
      </c>
      <c r="AX346" s="14" t="s">
        <v>77</v>
      </c>
      <c r="AY346" s="169" t="s">
        <v>195</v>
      </c>
    </row>
    <row r="347" spans="2:65" s="12" customFormat="1" ht="11.25">
      <c r="B347" s="150"/>
      <c r="D347" s="151" t="s">
        <v>204</v>
      </c>
      <c r="E347" s="152" t="s">
        <v>1</v>
      </c>
      <c r="F347" s="153" t="s">
        <v>1082</v>
      </c>
      <c r="H347" s="154">
        <v>37.9</v>
      </c>
      <c r="I347" s="155"/>
      <c r="L347" s="150"/>
      <c r="M347" s="156"/>
      <c r="T347" s="157"/>
      <c r="AT347" s="152" t="s">
        <v>204</v>
      </c>
      <c r="AU347" s="152" t="s">
        <v>86</v>
      </c>
      <c r="AV347" s="12" t="s">
        <v>86</v>
      </c>
      <c r="AW347" s="12" t="s">
        <v>32</v>
      </c>
      <c r="AX347" s="12" t="s">
        <v>77</v>
      </c>
      <c r="AY347" s="152" t="s">
        <v>195</v>
      </c>
    </row>
    <row r="348" spans="2:65" s="12" customFormat="1" ht="11.25">
      <c r="B348" s="150"/>
      <c r="D348" s="151" t="s">
        <v>204</v>
      </c>
      <c r="E348" s="152" t="s">
        <v>1</v>
      </c>
      <c r="F348" s="153" t="s">
        <v>1061</v>
      </c>
      <c r="H348" s="154">
        <v>-5.1539999999999999</v>
      </c>
      <c r="I348" s="155"/>
      <c r="L348" s="150"/>
      <c r="M348" s="156"/>
      <c r="T348" s="157"/>
      <c r="AT348" s="152" t="s">
        <v>204</v>
      </c>
      <c r="AU348" s="152" t="s">
        <v>86</v>
      </c>
      <c r="AV348" s="12" t="s">
        <v>86</v>
      </c>
      <c r="AW348" s="12" t="s">
        <v>32</v>
      </c>
      <c r="AX348" s="12" t="s">
        <v>77</v>
      </c>
      <c r="AY348" s="152" t="s">
        <v>195</v>
      </c>
    </row>
    <row r="349" spans="2:65" s="13" customFormat="1" ht="11.25">
      <c r="B349" s="158"/>
      <c r="D349" s="151" t="s">
        <v>204</v>
      </c>
      <c r="E349" s="159" t="s">
        <v>830</v>
      </c>
      <c r="F349" s="160" t="s">
        <v>205</v>
      </c>
      <c r="H349" s="161">
        <v>272.60599999999999</v>
      </c>
      <c r="I349" s="162"/>
      <c r="L349" s="158"/>
      <c r="M349" s="163"/>
      <c r="T349" s="164"/>
      <c r="AT349" s="159" t="s">
        <v>204</v>
      </c>
      <c r="AU349" s="159" t="s">
        <v>86</v>
      </c>
      <c r="AV349" s="13" t="s">
        <v>202</v>
      </c>
      <c r="AW349" s="13" t="s">
        <v>32</v>
      </c>
      <c r="AX349" s="13" t="s">
        <v>84</v>
      </c>
      <c r="AY349" s="159" t="s">
        <v>195</v>
      </c>
    </row>
    <row r="350" spans="2:65" s="1" customFormat="1" ht="24.2" customHeight="1">
      <c r="B350" s="32"/>
      <c r="C350" s="137" t="s">
        <v>428</v>
      </c>
      <c r="D350" s="137" t="s">
        <v>197</v>
      </c>
      <c r="E350" s="138" t="s">
        <v>1067</v>
      </c>
      <c r="F350" s="139" t="s">
        <v>1068</v>
      </c>
      <c r="G350" s="140" t="s">
        <v>200</v>
      </c>
      <c r="H350" s="141">
        <v>272.60599999999999</v>
      </c>
      <c r="I350" s="142"/>
      <c r="J350" s="143">
        <f>ROUND(I350*H350,2)</f>
        <v>0</v>
      </c>
      <c r="K350" s="139" t="s">
        <v>201</v>
      </c>
      <c r="L350" s="32"/>
      <c r="M350" s="144" t="s">
        <v>1</v>
      </c>
      <c r="N350" s="145" t="s">
        <v>42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202</v>
      </c>
      <c r="AT350" s="148" t="s">
        <v>197</v>
      </c>
      <c r="AU350" s="148" t="s">
        <v>86</v>
      </c>
      <c r="AY350" s="17" t="s">
        <v>195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84</v>
      </c>
      <c r="BK350" s="149">
        <f>ROUND(I350*H350,2)</f>
        <v>0</v>
      </c>
      <c r="BL350" s="17" t="s">
        <v>202</v>
      </c>
      <c r="BM350" s="148" t="s">
        <v>1083</v>
      </c>
    </row>
    <row r="351" spans="2:65" s="1" customFormat="1" ht="24.2" customHeight="1">
      <c r="B351" s="32"/>
      <c r="C351" s="137" t="s">
        <v>353</v>
      </c>
      <c r="D351" s="137" t="s">
        <v>197</v>
      </c>
      <c r="E351" s="138" t="s">
        <v>1070</v>
      </c>
      <c r="F351" s="139" t="s">
        <v>1071</v>
      </c>
      <c r="G351" s="140" t="s">
        <v>200</v>
      </c>
      <c r="H351" s="141">
        <v>762.01499999999999</v>
      </c>
      <c r="I351" s="142"/>
      <c r="J351" s="143">
        <f>ROUND(I351*H351,2)</f>
        <v>0</v>
      </c>
      <c r="K351" s="139" t="s">
        <v>201</v>
      </c>
      <c r="L351" s="32"/>
      <c r="M351" s="144" t="s">
        <v>1</v>
      </c>
      <c r="N351" s="145" t="s">
        <v>42</v>
      </c>
      <c r="P351" s="146">
        <f>O351*H351</f>
        <v>0</v>
      </c>
      <c r="Q351" s="146">
        <v>2.0799999999999998E-3</v>
      </c>
      <c r="R351" s="146">
        <f>Q351*H351</f>
        <v>1.5849911999999999</v>
      </c>
      <c r="S351" s="146">
        <v>0</v>
      </c>
      <c r="T351" s="147">
        <f>S351*H351</f>
        <v>0</v>
      </c>
      <c r="AR351" s="148" t="s">
        <v>202</v>
      </c>
      <c r="AT351" s="148" t="s">
        <v>197</v>
      </c>
      <c r="AU351" s="148" t="s">
        <v>86</v>
      </c>
      <c r="AY351" s="17" t="s">
        <v>195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7" t="s">
        <v>84</v>
      </c>
      <c r="BK351" s="149">
        <f>ROUND(I351*H351,2)</f>
        <v>0</v>
      </c>
      <c r="BL351" s="17" t="s">
        <v>202</v>
      </c>
      <c r="BM351" s="148" t="s">
        <v>1084</v>
      </c>
    </row>
    <row r="352" spans="2:65" s="14" customFormat="1" ht="11.25">
      <c r="B352" s="168"/>
      <c r="D352" s="151" t="s">
        <v>204</v>
      </c>
      <c r="E352" s="169" t="s">
        <v>1</v>
      </c>
      <c r="F352" s="170" t="s">
        <v>1080</v>
      </c>
      <c r="H352" s="169" t="s">
        <v>1</v>
      </c>
      <c r="I352" s="171"/>
      <c r="L352" s="168"/>
      <c r="M352" s="172"/>
      <c r="T352" s="173"/>
      <c r="AT352" s="169" t="s">
        <v>204</v>
      </c>
      <c r="AU352" s="169" t="s">
        <v>86</v>
      </c>
      <c r="AV352" s="14" t="s">
        <v>84</v>
      </c>
      <c r="AW352" s="14" t="s">
        <v>32</v>
      </c>
      <c r="AX352" s="14" t="s">
        <v>77</v>
      </c>
      <c r="AY352" s="169" t="s">
        <v>195</v>
      </c>
    </row>
    <row r="353" spans="2:65" s="12" customFormat="1" ht="11.25">
      <c r="B353" s="150"/>
      <c r="D353" s="151" t="s">
        <v>204</v>
      </c>
      <c r="E353" s="152" t="s">
        <v>1</v>
      </c>
      <c r="F353" s="153" t="s">
        <v>1085</v>
      </c>
      <c r="H353" s="154">
        <v>367.15800000000002</v>
      </c>
      <c r="I353" s="155"/>
      <c r="L353" s="150"/>
      <c r="M353" s="156"/>
      <c r="T353" s="157"/>
      <c r="AT353" s="152" t="s">
        <v>204</v>
      </c>
      <c r="AU353" s="152" t="s">
        <v>86</v>
      </c>
      <c r="AV353" s="12" t="s">
        <v>86</v>
      </c>
      <c r="AW353" s="12" t="s">
        <v>32</v>
      </c>
      <c r="AX353" s="12" t="s">
        <v>77</v>
      </c>
      <c r="AY353" s="152" t="s">
        <v>195</v>
      </c>
    </row>
    <row r="354" spans="2:65" s="12" customFormat="1" ht="11.25">
      <c r="B354" s="150"/>
      <c r="D354" s="151" t="s">
        <v>204</v>
      </c>
      <c r="E354" s="152" t="s">
        <v>1</v>
      </c>
      <c r="F354" s="153" t="s">
        <v>1086</v>
      </c>
      <c r="H354" s="154">
        <v>329.26499999999999</v>
      </c>
      <c r="I354" s="155"/>
      <c r="L354" s="150"/>
      <c r="M354" s="156"/>
      <c r="T354" s="157"/>
      <c r="AT354" s="152" t="s">
        <v>204</v>
      </c>
      <c r="AU354" s="152" t="s">
        <v>86</v>
      </c>
      <c r="AV354" s="12" t="s">
        <v>86</v>
      </c>
      <c r="AW354" s="12" t="s">
        <v>32</v>
      </c>
      <c r="AX354" s="12" t="s">
        <v>77</v>
      </c>
      <c r="AY354" s="152" t="s">
        <v>195</v>
      </c>
    </row>
    <row r="355" spans="2:65" s="12" customFormat="1" ht="11.25">
      <c r="B355" s="150"/>
      <c r="D355" s="151" t="s">
        <v>204</v>
      </c>
      <c r="E355" s="152" t="s">
        <v>1</v>
      </c>
      <c r="F355" s="153" t="s">
        <v>1081</v>
      </c>
      <c r="H355" s="154">
        <v>239.86</v>
      </c>
      <c r="I355" s="155"/>
      <c r="L355" s="150"/>
      <c r="M355" s="156"/>
      <c r="T355" s="157"/>
      <c r="AT355" s="152" t="s">
        <v>204</v>
      </c>
      <c r="AU355" s="152" t="s">
        <v>86</v>
      </c>
      <c r="AV355" s="12" t="s">
        <v>86</v>
      </c>
      <c r="AW355" s="12" t="s">
        <v>32</v>
      </c>
      <c r="AX355" s="12" t="s">
        <v>77</v>
      </c>
      <c r="AY355" s="152" t="s">
        <v>195</v>
      </c>
    </row>
    <row r="356" spans="2:65" s="14" customFormat="1" ht="11.25">
      <c r="B356" s="168"/>
      <c r="D356" s="151" t="s">
        <v>204</v>
      </c>
      <c r="E356" s="169" t="s">
        <v>1</v>
      </c>
      <c r="F356" s="170" t="s">
        <v>1008</v>
      </c>
      <c r="H356" s="169" t="s">
        <v>1</v>
      </c>
      <c r="I356" s="171"/>
      <c r="L356" s="168"/>
      <c r="M356" s="172"/>
      <c r="T356" s="173"/>
      <c r="AT356" s="169" t="s">
        <v>204</v>
      </c>
      <c r="AU356" s="169" t="s">
        <v>86</v>
      </c>
      <c r="AV356" s="14" t="s">
        <v>84</v>
      </c>
      <c r="AW356" s="14" t="s">
        <v>32</v>
      </c>
      <c r="AX356" s="14" t="s">
        <v>77</v>
      </c>
      <c r="AY356" s="169" t="s">
        <v>195</v>
      </c>
    </row>
    <row r="357" spans="2:65" s="12" customFormat="1" ht="11.25">
      <c r="B357" s="150"/>
      <c r="D357" s="151" t="s">
        <v>204</v>
      </c>
      <c r="E357" s="152" t="s">
        <v>1</v>
      </c>
      <c r="F357" s="153" t="s">
        <v>1087</v>
      </c>
      <c r="H357" s="154">
        <v>128</v>
      </c>
      <c r="I357" s="155"/>
      <c r="L357" s="150"/>
      <c r="M357" s="156"/>
      <c r="T357" s="157"/>
      <c r="AT357" s="152" t="s">
        <v>204</v>
      </c>
      <c r="AU357" s="152" t="s">
        <v>86</v>
      </c>
      <c r="AV357" s="12" t="s">
        <v>86</v>
      </c>
      <c r="AW357" s="12" t="s">
        <v>32</v>
      </c>
      <c r="AX357" s="12" t="s">
        <v>77</v>
      </c>
      <c r="AY357" s="152" t="s">
        <v>195</v>
      </c>
    </row>
    <row r="358" spans="2:65" s="12" customFormat="1" ht="11.25">
      <c r="B358" s="150"/>
      <c r="D358" s="151" t="s">
        <v>204</v>
      </c>
      <c r="E358" s="152" t="s">
        <v>1</v>
      </c>
      <c r="F358" s="153" t="s">
        <v>1088</v>
      </c>
      <c r="H358" s="154">
        <v>-29.661999999999999</v>
      </c>
      <c r="I358" s="155"/>
      <c r="L358" s="150"/>
      <c r="M358" s="156"/>
      <c r="T358" s="157"/>
      <c r="AT358" s="152" t="s">
        <v>204</v>
      </c>
      <c r="AU358" s="152" t="s">
        <v>86</v>
      </c>
      <c r="AV358" s="12" t="s">
        <v>86</v>
      </c>
      <c r="AW358" s="12" t="s">
        <v>32</v>
      </c>
      <c r="AX358" s="12" t="s">
        <v>77</v>
      </c>
      <c r="AY358" s="152" t="s">
        <v>195</v>
      </c>
    </row>
    <row r="359" spans="2:65" s="12" customFormat="1" ht="11.25">
      <c r="B359" s="150"/>
      <c r="D359" s="151" t="s">
        <v>204</v>
      </c>
      <c r="E359" s="152" t="s">
        <v>1</v>
      </c>
      <c r="F359" s="153" t="s">
        <v>1089</v>
      </c>
      <c r="H359" s="154">
        <v>-272.60599999999999</v>
      </c>
      <c r="I359" s="155"/>
      <c r="L359" s="150"/>
      <c r="M359" s="156"/>
      <c r="T359" s="157"/>
      <c r="AT359" s="152" t="s">
        <v>204</v>
      </c>
      <c r="AU359" s="152" t="s">
        <v>86</v>
      </c>
      <c r="AV359" s="12" t="s">
        <v>86</v>
      </c>
      <c r="AW359" s="12" t="s">
        <v>32</v>
      </c>
      <c r="AX359" s="12" t="s">
        <v>77</v>
      </c>
      <c r="AY359" s="152" t="s">
        <v>195</v>
      </c>
    </row>
    <row r="360" spans="2:65" s="13" customFormat="1" ht="11.25">
      <c r="B360" s="158"/>
      <c r="D360" s="151" t="s">
        <v>204</v>
      </c>
      <c r="E360" s="159" t="s">
        <v>1</v>
      </c>
      <c r="F360" s="160" t="s">
        <v>205</v>
      </c>
      <c r="H360" s="161">
        <v>762.01499999999999</v>
      </c>
      <c r="I360" s="162"/>
      <c r="L360" s="158"/>
      <c r="M360" s="163"/>
      <c r="T360" s="164"/>
      <c r="AT360" s="159" t="s">
        <v>204</v>
      </c>
      <c r="AU360" s="159" t="s">
        <v>86</v>
      </c>
      <c r="AV360" s="13" t="s">
        <v>202</v>
      </c>
      <c r="AW360" s="13" t="s">
        <v>32</v>
      </c>
      <c r="AX360" s="13" t="s">
        <v>84</v>
      </c>
      <c r="AY360" s="159" t="s">
        <v>195</v>
      </c>
    </row>
    <row r="361" spans="2:65" s="1" customFormat="1" ht="24.2" customHeight="1">
      <c r="B361" s="32"/>
      <c r="C361" s="137" t="s">
        <v>437</v>
      </c>
      <c r="D361" s="137" t="s">
        <v>197</v>
      </c>
      <c r="E361" s="138" t="s">
        <v>1076</v>
      </c>
      <c r="F361" s="139" t="s">
        <v>1077</v>
      </c>
      <c r="G361" s="140" t="s">
        <v>200</v>
      </c>
      <c r="H361" s="141">
        <v>762.01499999999999</v>
      </c>
      <c r="I361" s="142"/>
      <c r="J361" s="143">
        <f>ROUND(I361*H361,2)</f>
        <v>0</v>
      </c>
      <c r="K361" s="139" t="s">
        <v>201</v>
      </c>
      <c r="L361" s="32"/>
      <c r="M361" s="144" t="s">
        <v>1</v>
      </c>
      <c r="N361" s="145" t="s">
        <v>42</v>
      </c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AR361" s="148" t="s">
        <v>202</v>
      </c>
      <c r="AT361" s="148" t="s">
        <v>197</v>
      </c>
      <c r="AU361" s="148" t="s">
        <v>86</v>
      </c>
      <c r="AY361" s="17" t="s">
        <v>195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84</v>
      </c>
      <c r="BK361" s="149">
        <f>ROUND(I361*H361,2)</f>
        <v>0</v>
      </c>
      <c r="BL361" s="17" t="s">
        <v>202</v>
      </c>
      <c r="BM361" s="148" t="s">
        <v>1090</v>
      </c>
    </row>
    <row r="362" spans="2:65" s="1" customFormat="1" ht="37.9" customHeight="1">
      <c r="B362" s="32"/>
      <c r="C362" s="137" t="s">
        <v>357</v>
      </c>
      <c r="D362" s="137" t="s">
        <v>197</v>
      </c>
      <c r="E362" s="138" t="s">
        <v>1091</v>
      </c>
      <c r="F362" s="139" t="s">
        <v>1092</v>
      </c>
      <c r="G362" s="140" t="s">
        <v>200</v>
      </c>
      <c r="H362" s="141">
        <v>9</v>
      </c>
      <c r="I362" s="142"/>
      <c r="J362" s="143">
        <f>ROUND(I362*H362,2)</f>
        <v>0</v>
      </c>
      <c r="K362" s="139" t="s">
        <v>208</v>
      </c>
      <c r="L362" s="32"/>
      <c r="M362" s="144" t="s">
        <v>1</v>
      </c>
      <c r="N362" s="145" t="s">
        <v>42</v>
      </c>
      <c r="P362" s="146">
        <f>O362*H362</f>
        <v>0</v>
      </c>
      <c r="Q362" s="146">
        <v>0</v>
      </c>
      <c r="R362" s="146">
        <f>Q362*H362</f>
        <v>0</v>
      </c>
      <c r="S362" s="146">
        <v>0</v>
      </c>
      <c r="T362" s="147">
        <f>S362*H362</f>
        <v>0</v>
      </c>
      <c r="AR362" s="148" t="s">
        <v>202</v>
      </c>
      <c r="AT362" s="148" t="s">
        <v>197</v>
      </c>
      <c r="AU362" s="148" t="s">
        <v>86</v>
      </c>
      <c r="AY362" s="17" t="s">
        <v>195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7" t="s">
        <v>84</v>
      </c>
      <c r="BK362" s="149">
        <f>ROUND(I362*H362,2)</f>
        <v>0</v>
      </c>
      <c r="BL362" s="17" t="s">
        <v>202</v>
      </c>
      <c r="BM362" s="148" t="s">
        <v>1093</v>
      </c>
    </row>
    <row r="363" spans="2:65" s="12" customFormat="1" ht="11.25">
      <c r="B363" s="150"/>
      <c r="D363" s="151" t="s">
        <v>204</v>
      </c>
      <c r="E363" s="152" t="s">
        <v>1</v>
      </c>
      <c r="F363" s="153" t="s">
        <v>1094</v>
      </c>
      <c r="H363" s="154">
        <v>9</v>
      </c>
      <c r="I363" s="155"/>
      <c r="L363" s="150"/>
      <c r="M363" s="156"/>
      <c r="T363" s="157"/>
      <c r="AT363" s="152" t="s">
        <v>204</v>
      </c>
      <c r="AU363" s="152" t="s">
        <v>86</v>
      </c>
      <c r="AV363" s="12" t="s">
        <v>86</v>
      </c>
      <c r="AW363" s="12" t="s">
        <v>32</v>
      </c>
      <c r="AX363" s="12" t="s">
        <v>77</v>
      </c>
      <c r="AY363" s="152" t="s">
        <v>195</v>
      </c>
    </row>
    <row r="364" spans="2:65" s="13" customFormat="1" ht="11.25">
      <c r="B364" s="158"/>
      <c r="D364" s="151" t="s">
        <v>204</v>
      </c>
      <c r="E364" s="159" t="s">
        <v>811</v>
      </c>
      <c r="F364" s="160" t="s">
        <v>205</v>
      </c>
      <c r="H364" s="161">
        <v>9</v>
      </c>
      <c r="I364" s="162"/>
      <c r="L364" s="158"/>
      <c r="M364" s="163"/>
      <c r="T364" s="164"/>
      <c r="AT364" s="159" t="s">
        <v>204</v>
      </c>
      <c r="AU364" s="159" t="s">
        <v>86</v>
      </c>
      <c r="AV364" s="13" t="s">
        <v>202</v>
      </c>
      <c r="AW364" s="13" t="s">
        <v>32</v>
      </c>
      <c r="AX364" s="13" t="s">
        <v>84</v>
      </c>
      <c r="AY364" s="159" t="s">
        <v>195</v>
      </c>
    </row>
    <row r="365" spans="2:65" s="1" customFormat="1" ht="24.2" customHeight="1">
      <c r="B365" s="32"/>
      <c r="C365" s="137" t="s">
        <v>446</v>
      </c>
      <c r="D365" s="137" t="s">
        <v>197</v>
      </c>
      <c r="E365" s="138" t="s">
        <v>1095</v>
      </c>
      <c r="F365" s="139" t="s">
        <v>1096</v>
      </c>
      <c r="G365" s="140" t="s">
        <v>200</v>
      </c>
      <c r="H365" s="141">
        <v>9</v>
      </c>
      <c r="I365" s="142"/>
      <c r="J365" s="143">
        <f>ROUND(I365*H365,2)</f>
        <v>0</v>
      </c>
      <c r="K365" s="139" t="s">
        <v>201</v>
      </c>
      <c r="L365" s="32"/>
      <c r="M365" s="144" t="s">
        <v>1</v>
      </c>
      <c r="N365" s="145" t="s">
        <v>42</v>
      </c>
      <c r="P365" s="146">
        <f>O365*H365</f>
        <v>0</v>
      </c>
      <c r="Q365" s="146">
        <v>0</v>
      </c>
      <c r="R365" s="146">
        <f>Q365*H365</f>
        <v>0</v>
      </c>
      <c r="S365" s="146">
        <v>0</v>
      </c>
      <c r="T365" s="147">
        <f>S365*H365</f>
        <v>0</v>
      </c>
      <c r="AR365" s="148" t="s">
        <v>202</v>
      </c>
      <c r="AT365" s="148" t="s">
        <v>197</v>
      </c>
      <c r="AU365" s="148" t="s">
        <v>86</v>
      </c>
      <c r="AY365" s="17" t="s">
        <v>195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7" t="s">
        <v>84</v>
      </c>
      <c r="BK365" s="149">
        <f>ROUND(I365*H365,2)</f>
        <v>0</v>
      </c>
      <c r="BL365" s="17" t="s">
        <v>202</v>
      </c>
      <c r="BM365" s="148" t="s">
        <v>1097</v>
      </c>
    </row>
    <row r="366" spans="2:65" s="12" customFormat="1" ht="11.25">
      <c r="B366" s="150"/>
      <c r="D366" s="151" t="s">
        <v>204</v>
      </c>
      <c r="E366" s="152" t="s">
        <v>1</v>
      </c>
      <c r="F366" s="153" t="s">
        <v>811</v>
      </c>
      <c r="H366" s="154">
        <v>9</v>
      </c>
      <c r="I366" s="155"/>
      <c r="L366" s="150"/>
      <c r="M366" s="156"/>
      <c r="T366" s="157"/>
      <c r="AT366" s="152" t="s">
        <v>204</v>
      </c>
      <c r="AU366" s="152" t="s">
        <v>86</v>
      </c>
      <c r="AV366" s="12" t="s">
        <v>86</v>
      </c>
      <c r="AW366" s="12" t="s">
        <v>32</v>
      </c>
      <c r="AX366" s="12" t="s">
        <v>77</v>
      </c>
      <c r="AY366" s="152" t="s">
        <v>195</v>
      </c>
    </row>
    <row r="367" spans="2:65" s="13" customFormat="1" ht="11.25">
      <c r="B367" s="158"/>
      <c r="D367" s="151" t="s">
        <v>204</v>
      </c>
      <c r="E367" s="159" t="s">
        <v>827</v>
      </c>
      <c r="F367" s="160" t="s">
        <v>205</v>
      </c>
      <c r="H367" s="161">
        <v>9</v>
      </c>
      <c r="I367" s="162"/>
      <c r="L367" s="158"/>
      <c r="M367" s="163"/>
      <c r="T367" s="164"/>
      <c r="AT367" s="159" t="s">
        <v>204</v>
      </c>
      <c r="AU367" s="159" t="s">
        <v>86</v>
      </c>
      <c r="AV367" s="13" t="s">
        <v>202</v>
      </c>
      <c r="AW367" s="13" t="s">
        <v>32</v>
      </c>
      <c r="AX367" s="13" t="s">
        <v>84</v>
      </c>
      <c r="AY367" s="159" t="s">
        <v>195</v>
      </c>
    </row>
    <row r="368" spans="2:65" s="1" customFormat="1" ht="37.9" customHeight="1">
      <c r="B368" s="32"/>
      <c r="C368" s="137" t="s">
        <v>361</v>
      </c>
      <c r="D368" s="137" t="s">
        <v>197</v>
      </c>
      <c r="E368" s="138" t="s">
        <v>1098</v>
      </c>
      <c r="F368" s="139" t="s">
        <v>1099</v>
      </c>
      <c r="G368" s="140" t="s">
        <v>332</v>
      </c>
      <c r="H368" s="141">
        <v>1.8</v>
      </c>
      <c r="I368" s="142"/>
      <c r="J368" s="143">
        <f>ROUND(I368*H368,2)</f>
        <v>0</v>
      </c>
      <c r="K368" s="139" t="s">
        <v>208</v>
      </c>
      <c r="L368" s="32"/>
      <c r="M368" s="144" t="s">
        <v>1</v>
      </c>
      <c r="N368" s="145" t="s">
        <v>42</v>
      </c>
      <c r="P368" s="146">
        <f>O368*H368</f>
        <v>0</v>
      </c>
      <c r="Q368" s="146">
        <v>0</v>
      </c>
      <c r="R368" s="146">
        <f>Q368*H368</f>
        <v>0</v>
      </c>
      <c r="S368" s="146">
        <v>0</v>
      </c>
      <c r="T368" s="147">
        <f>S368*H368</f>
        <v>0</v>
      </c>
      <c r="AR368" s="148" t="s">
        <v>202</v>
      </c>
      <c r="AT368" s="148" t="s">
        <v>197</v>
      </c>
      <c r="AU368" s="148" t="s">
        <v>86</v>
      </c>
      <c r="AY368" s="17" t="s">
        <v>195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7" t="s">
        <v>84</v>
      </c>
      <c r="BK368" s="149">
        <f>ROUND(I368*H368,2)</f>
        <v>0</v>
      </c>
      <c r="BL368" s="17" t="s">
        <v>202</v>
      </c>
      <c r="BM368" s="148" t="s">
        <v>1100</v>
      </c>
    </row>
    <row r="369" spans="2:65" s="12" customFormat="1" ht="22.5">
      <c r="B369" s="150"/>
      <c r="D369" s="151" t="s">
        <v>204</v>
      </c>
      <c r="E369" s="152" t="s">
        <v>1</v>
      </c>
      <c r="F369" s="153" t="s">
        <v>1101</v>
      </c>
      <c r="H369" s="154">
        <v>1.8</v>
      </c>
      <c r="I369" s="155"/>
      <c r="L369" s="150"/>
      <c r="M369" s="156"/>
      <c r="T369" s="157"/>
      <c r="AT369" s="152" t="s">
        <v>204</v>
      </c>
      <c r="AU369" s="152" t="s">
        <v>86</v>
      </c>
      <c r="AV369" s="12" t="s">
        <v>86</v>
      </c>
      <c r="AW369" s="12" t="s">
        <v>32</v>
      </c>
      <c r="AX369" s="12" t="s">
        <v>84</v>
      </c>
      <c r="AY369" s="152" t="s">
        <v>195</v>
      </c>
    </row>
    <row r="370" spans="2:65" s="1" customFormat="1" ht="33" customHeight="1">
      <c r="B370" s="32"/>
      <c r="C370" s="137" t="s">
        <v>455</v>
      </c>
      <c r="D370" s="137" t="s">
        <v>197</v>
      </c>
      <c r="E370" s="138" t="s">
        <v>1102</v>
      </c>
      <c r="F370" s="139" t="s">
        <v>1103</v>
      </c>
      <c r="G370" s="140" t="s">
        <v>332</v>
      </c>
      <c r="H370" s="141">
        <v>5.8000000000000003E-2</v>
      </c>
      <c r="I370" s="142"/>
      <c r="J370" s="143">
        <f>ROUND(I370*H370,2)</f>
        <v>0</v>
      </c>
      <c r="K370" s="139" t="s">
        <v>201</v>
      </c>
      <c r="L370" s="32"/>
      <c r="M370" s="144" t="s">
        <v>1</v>
      </c>
      <c r="N370" s="145" t="s">
        <v>42</v>
      </c>
      <c r="P370" s="146">
        <f>O370*H370</f>
        <v>0</v>
      </c>
      <c r="Q370" s="146">
        <v>0</v>
      </c>
      <c r="R370" s="146">
        <f>Q370*H370</f>
        <v>0</v>
      </c>
      <c r="S370" s="146">
        <v>0</v>
      </c>
      <c r="T370" s="147">
        <f>S370*H370</f>
        <v>0</v>
      </c>
      <c r="AR370" s="148" t="s">
        <v>202</v>
      </c>
      <c r="AT370" s="148" t="s">
        <v>197</v>
      </c>
      <c r="AU370" s="148" t="s">
        <v>86</v>
      </c>
      <c r="AY370" s="17" t="s">
        <v>195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7" t="s">
        <v>84</v>
      </c>
      <c r="BK370" s="149">
        <f>ROUND(I370*H370,2)</f>
        <v>0</v>
      </c>
      <c r="BL370" s="17" t="s">
        <v>202</v>
      </c>
      <c r="BM370" s="148" t="s">
        <v>1104</v>
      </c>
    </row>
    <row r="371" spans="2:65" s="12" customFormat="1" ht="11.25">
      <c r="B371" s="150"/>
      <c r="D371" s="151" t="s">
        <v>204</v>
      </c>
      <c r="E371" s="152" t="s">
        <v>1</v>
      </c>
      <c r="F371" s="153" t="s">
        <v>1105</v>
      </c>
      <c r="H371" s="154">
        <v>9</v>
      </c>
      <c r="I371" s="155"/>
      <c r="L371" s="150"/>
      <c r="M371" s="156"/>
      <c r="T371" s="157"/>
      <c r="AT371" s="152" t="s">
        <v>204</v>
      </c>
      <c r="AU371" s="152" t="s">
        <v>86</v>
      </c>
      <c r="AV371" s="12" t="s">
        <v>86</v>
      </c>
      <c r="AW371" s="12" t="s">
        <v>32</v>
      </c>
      <c r="AX371" s="12" t="s">
        <v>77</v>
      </c>
      <c r="AY371" s="152" t="s">
        <v>195</v>
      </c>
    </row>
    <row r="372" spans="2:65" s="15" customFormat="1" ht="11.25">
      <c r="B372" s="190"/>
      <c r="D372" s="151" t="s">
        <v>204</v>
      </c>
      <c r="E372" s="191" t="s">
        <v>851</v>
      </c>
      <c r="F372" s="192" t="s">
        <v>908</v>
      </c>
      <c r="H372" s="193">
        <v>9</v>
      </c>
      <c r="I372" s="194"/>
      <c r="L372" s="190"/>
      <c r="M372" s="195"/>
      <c r="T372" s="196"/>
      <c r="AT372" s="191" t="s">
        <v>204</v>
      </c>
      <c r="AU372" s="191" t="s">
        <v>86</v>
      </c>
      <c r="AV372" s="15" t="s">
        <v>112</v>
      </c>
      <c r="AW372" s="15" t="s">
        <v>32</v>
      </c>
      <c r="AX372" s="15" t="s">
        <v>77</v>
      </c>
      <c r="AY372" s="191" t="s">
        <v>195</v>
      </c>
    </row>
    <row r="373" spans="2:65" s="14" customFormat="1" ht="11.25">
      <c r="B373" s="168"/>
      <c r="D373" s="151" t="s">
        <v>204</v>
      </c>
      <c r="E373" s="169" t="s">
        <v>1</v>
      </c>
      <c r="F373" s="170" t="s">
        <v>1106</v>
      </c>
      <c r="H373" s="169" t="s">
        <v>1</v>
      </c>
      <c r="I373" s="171"/>
      <c r="L373" s="168"/>
      <c r="M373" s="172"/>
      <c r="T373" s="173"/>
      <c r="AT373" s="169" t="s">
        <v>204</v>
      </c>
      <c r="AU373" s="169" t="s">
        <v>86</v>
      </c>
      <c r="AV373" s="14" t="s">
        <v>84</v>
      </c>
      <c r="AW373" s="14" t="s">
        <v>32</v>
      </c>
      <c r="AX373" s="14" t="s">
        <v>77</v>
      </c>
      <c r="AY373" s="169" t="s">
        <v>195</v>
      </c>
    </row>
    <row r="374" spans="2:65" s="12" customFormat="1" ht="11.25">
      <c r="B374" s="150"/>
      <c r="D374" s="151" t="s">
        <v>204</v>
      </c>
      <c r="E374" s="152" t="s">
        <v>1</v>
      </c>
      <c r="F374" s="153" t="s">
        <v>1107</v>
      </c>
      <c r="H374" s="154">
        <v>-3.3980000000000001</v>
      </c>
      <c r="I374" s="155"/>
      <c r="L374" s="150"/>
      <c r="M374" s="156"/>
      <c r="T374" s="157"/>
      <c r="AT374" s="152" t="s">
        <v>204</v>
      </c>
      <c r="AU374" s="152" t="s">
        <v>86</v>
      </c>
      <c r="AV374" s="12" t="s">
        <v>86</v>
      </c>
      <c r="AW374" s="12" t="s">
        <v>32</v>
      </c>
      <c r="AX374" s="12" t="s">
        <v>77</v>
      </c>
      <c r="AY374" s="152" t="s">
        <v>195</v>
      </c>
    </row>
    <row r="375" spans="2:65" s="12" customFormat="1" ht="11.25">
      <c r="B375" s="150"/>
      <c r="D375" s="151" t="s">
        <v>204</v>
      </c>
      <c r="E375" s="152" t="s">
        <v>1</v>
      </c>
      <c r="F375" s="153" t="s">
        <v>1108</v>
      </c>
      <c r="H375" s="154">
        <v>-2.7</v>
      </c>
      <c r="I375" s="155"/>
      <c r="L375" s="150"/>
      <c r="M375" s="156"/>
      <c r="T375" s="157"/>
      <c r="AT375" s="152" t="s">
        <v>204</v>
      </c>
      <c r="AU375" s="152" t="s">
        <v>86</v>
      </c>
      <c r="AV375" s="12" t="s">
        <v>86</v>
      </c>
      <c r="AW375" s="12" t="s">
        <v>32</v>
      </c>
      <c r="AX375" s="12" t="s">
        <v>77</v>
      </c>
      <c r="AY375" s="152" t="s">
        <v>195</v>
      </c>
    </row>
    <row r="376" spans="2:65" s="13" customFormat="1" ht="11.25">
      <c r="B376" s="158"/>
      <c r="D376" s="151" t="s">
        <v>204</v>
      </c>
      <c r="E376" s="159" t="s">
        <v>849</v>
      </c>
      <c r="F376" s="160" t="s">
        <v>205</v>
      </c>
      <c r="H376" s="161">
        <v>2.9020000000000001</v>
      </c>
      <c r="I376" s="162"/>
      <c r="L376" s="158"/>
      <c r="M376" s="163"/>
      <c r="T376" s="164"/>
      <c r="AT376" s="159" t="s">
        <v>204</v>
      </c>
      <c r="AU376" s="159" t="s">
        <v>86</v>
      </c>
      <c r="AV376" s="13" t="s">
        <v>202</v>
      </c>
      <c r="AW376" s="13" t="s">
        <v>32</v>
      </c>
      <c r="AX376" s="13" t="s">
        <v>77</v>
      </c>
      <c r="AY376" s="159" t="s">
        <v>195</v>
      </c>
    </row>
    <row r="377" spans="2:65" s="12" customFormat="1" ht="11.25">
      <c r="B377" s="150"/>
      <c r="D377" s="151" t="s">
        <v>204</v>
      </c>
      <c r="E377" s="152" t="s">
        <v>1</v>
      </c>
      <c r="F377" s="153" t="s">
        <v>1109</v>
      </c>
      <c r="H377" s="154">
        <v>5.8000000000000003E-2</v>
      </c>
      <c r="I377" s="155"/>
      <c r="L377" s="150"/>
      <c r="M377" s="156"/>
      <c r="T377" s="157"/>
      <c r="AT377" s="152" t="s">
        <v>204</v>
      </c>
      <c r="AU377" s="152" t="s">
        <v>86</v>
      </c>
      <c r="AV377" s="12" t="s">
        <v>86</v>
      </c>
      <c r="AW377" s="12" t="s">
        <v>32</v>
      </c>
      <c r="AX377" s="12" t="s">
        <v>77</v>
      </c>
      <c r="AY377" s="152" t="s">
        <v>195</v>
      </c>
    </row>
    <row r="378" spans="2:65" s="13" customFormat="1" ht="11.25">
      <c r="B378" s="158"/>
      <c r="D378" s="151" t="s">
        <v>204</v>
      </c>
      <c r="E378" s="159" t="s">
        <v>1</v>
      </c>
      <c r="F378" s="160" t="s">
        <v>205</v>
      </c>
      <c r="H378" s="161">
        <v>5.8000000000000003E-2</v>
      </c>
      <c r="I378" s="162"/>
      <c r="L378" s="158"/>
      <c r="M378" s="163"/>
      <c r="T378" s="164"/>
      <c r="AT378" s="159" t="s">
        <v>204</v>
      </c>
      <c r="AU378" s="159" t="s">
        <v>86</v>
      </c>
      <c r="AV378" s="13" t="s">
        <v>202</v>
      </c>
      <c r="AW378" s="13" t="s">
        <v>32</v>
      </c>
      <c r="AX378" s="13" t="s">
        <v>84</v>
      </c>
      <c r="AY378" s="159" t="s">
        <v>195</v>
      </c>
    </row>
    <row r="379" spans="2:65" s="1" customFormat="1" ht="33" customHeight="1">
      <c r="B379" s="32"/>
      <c r="C379" s="137" t="s">
        <v>365</v>
      </c>
      <c r="D379" s="137" t="s">
        <v>197</v>
      </c>
      <c r="E379" s="138" t="s">
        <v>1110</v>
      </c>
      <c r="F379" s="139" t="s">
        <v>1111</v>
      </c>
      <c r="G379" s="140" t="s">
        <v>332</v>
      </c>
      <c r="H379" s="141">
        <v>1.2190000000000001</v>
      </c>
      <c r="I379" s="142"/>
      <c r="J379" s="143">
        <f>ROUND(I379*H379,2)</f>
        <v>0</v>
      </c>
      <c r="K379" s="139" t="s">
        <v>201</v>
      </c>
      <c r="L379" s="32"/>
      <c r="M379" s="144" t="s">
        <v>1</v>
      </c>
      <c r="N379" s="145" t="s">
        <v>42</v>
      </c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AR379" s="148" t="s">
        <v>202</v>
      </c>
      <c r="AT379" s="148" t="s">
        <v>197</v>
      </c>
      <c r="AU379" s="148" t="s">
        <v>86</v>
      </c>
      <c r="AY379" s="17" t="s">
        <v>195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84</v>
      </c>
      <c r="BK379" s="149">
        <f>ROUND(I379*H379,2)</f>
        <v>0</v>
      </c>
      <c r="BL379" s="17" t="s">
        <v>202</v>
      </c>
      <c r="BM379" s="148" t="s">
        <v>1112</v>
      </c>
    </row>
    <row r="380" spans="2:65" s="12" customFormat="1" ht="11.25">
      <c r="B380" s="150"/>
      <c r="D380" s="151" t="s">
        <v>204</v>
      </c>
      <c r="E380" s="152" t="s">
        <v>1</v>
      </c>
      <c r="F380" s="153" t="s">
        <v>1113</v>
      </c>
      <c r="H380" s="154">
        <v>1.2190000000000001</v>
      </c>
      <c r="I380" s="155"/>
      <c r="L380" s="150"/>
      <c r="M380" s="156"/>
      <c r="T380" s="157"/>
      <c r="AT380" s="152" t="s">
        <v>204</v>
      </c>
      <c r="AU380" s="152" t="s">
        <v>86</v>
      </c>
      <c r="AV380" s="12" t="s">
        <v>86</v>
      </c>
      <c r="AW380" s="12" t="s">
        <v>32</v>
      </c>
      <c r="AX380" s="12" t="s">
        <v>84</v>
      </c>
      <c r="AY380" s="152" t="s">
        <v>195</v>
      </c>
    </row>
    <row r="381" spans="2:65" s="1" customFormat="1" ht="33" customHeight="1">
      <c r="B381" s="32"/>
      <c r="C381" s="137" t="s">
        <v>466</v>
      </c>
      <c r="D381" s="137" t="s">
        <v>197</v>
      </c>
      <c r="E381" s="138" t="s">
        <v>1114</v>
      </c>
      <c r="F381" s="139" t="s">
        <v>1115</v>
      </c>
      <c r="G381" s="140" t="s">
        <v>332</v>
      </c>
      <c r="H381" s="141">
        <v>1.161</v>
      </c>
      <c r="I381" s="142"/>
      <c r="J381" s="143">
        <f>ROUND(I381*H381,2)</f>
        <v>0</v>
      </c>
      <c r="K381" s="139" t="s">
        <v>201</v>
      </c>
      <c r="L381" s="32"/>
      <c r="M381" s="144" t="s">
        <v>1</v>
      </c>
      <c r="N381" s="145" t="s">
        <v>42</v>
      </c>
      <c r="P381" s="146">
        <f>O381*H381</f>
        <v>0</v>
      </c>
      <c r="Q381" s="146">
        <v>0</v>
      </c>
      <c r="R381" s="146">
        <f>Q381*H381</f>
        <v>0</v>
      </c>
      <c r="S381" s="146">
        <v>0</v>
      </c>
      <c r="T381" s="147">
        <f>S381*H381</f>
        <v>0</v>
      </c>
      <c r="AR381" s="148" t="s">
        <v>202</v>
      </c>
      <c r="AT381" s="148" t="s">
        <v>197</v>
      </c>
      <c r="AU381" s="148" t="s">
        <v>86</v>
      </c>
      <c r="AY381" s="17" t="s">
        <v>195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7" t="s">
        <v>84</v>
      </c>
      <c r="BK381" s="149">
        <f>ROUND(I381*H381,2)</f>
        <v>0</v>
      </c>
      <c r="BL381" s="17" t="s">
        <v>202</v>
      </c>
      <c r="BM381" s="148" t="s">
        <v>1116</v>
      </c>
    </row>
    <row r="382" spans="2:65" s="12" customFormat="1" ht="11.25">
      <c r="B382" s="150"/>
      <c r="D382" s="151" t="s">
        <v>204</v>
      </c>
      <c r="E382" s="152" t="s">
        <v>1</v>
      </c>
      <c r="F382" s="153" t="s">
        <v>1117</v>
      </c>
      <c r="H382" s="154">
        <v>1.161</v>
      </c>
      <c r="I382" s="155"/>
      <c r="L382" s="150"/>
      <c r="M382" s="156"/>
      <c r="T382" s="157"/>
      <c r="AT382" s="152" t="s">
        <v>204</v>
      </c>
      <c r="AU382" s="152" t="s">
        <v>86</v>
      </c>
      <c r="AV382" s="12" t="s">
        <v>86</v>
      </c>
      <c r="AW382" s="12" t="s">
        <v>32</v>
      </c>
      <c r="AX382" s="12" t="s">
        <v>84</v>
      </c>
      <c r="AY382" s="152" t="s">
        <v>195</v>
      </c>
    </row>
    <row r="383" spans="2:65" s="1" customFormat="1" ht="33" customHeight="1">
      <c r="B383" s="32"/>
      <c r="C383" s="137" t="s">
        <v>369</v>
      </c>
      <c r="D383" s="137" t="s">
        <v>197</v>
      </c>
      <c r="E383" s="138" t="s">
        <v>1118</v>
      </c>
      <c r="F383" s="139" t="s">
        <v>1119</v>
      </c>
      <c r="G383" s="140" t="s">
        <v>332</v>
      </c>
      <c r="H383" s="141">
        <v>0.40600000000000003</v>
      </c>
      <c r="I383" s="142"/>
      <c r="J383" s="143">
        <f>ROUND(I383*H383,2)</f>
        <v>0</v>
      </c>
      <c r="K383" s="139" t="s">
        <v>201</v>
      </c>
      <c r="L383" s="32"/>
      <c r="M383" s="144" t="s">
        <v>1</v>
      </c>
      <c r="N383" s="145" t="s">
        <v>42</v>
      </c>
      <c r="P383" s="146">
        <f>O383*H383</f>
        <v>0</v>
      </c>
      <c r="Q383" s="146">
        <v>0</v>
      </c>
      <c r="R383" s="146">
        <f>Q383*H383</f>
        <v>0</v>
      </c>
      <c r="S383" s="146">
        <v>0</v>
      </c>
      <c r="T383" s="147">
        <f>S383*H383</f>
        <v>0</v>
      </c>
      <c r="AR383" s="148" t="s">
        <v>202</v>
      </c>
      <c r="AT383" s="148" t="s">
        <v>197</v>
      </c>
      <c r="AU383" s="148" t="s">
        <v>86</v>
      </c>
      <c r="AY383" s="17" t="s">
        <v>195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7" t="s">
        <v>84</v>
      </c>
      <c r="BK383" s="149">
        <f>ROUND(I383*H383,2)</f>
        <v>0</v>
      </c>
      <c r="BL383" s="17" t="s">
        <v>202</v>
      </c>
      <c r="BM383" s="148" t="s">
        <v>1120</v>
      </c>
    </row>
    <row r="384" spans="2:65" s="12" customFormat="1" ht="11.25">
      <c r="B384" s="150"/>
      <c r="D384" s="151" t="s">
        <v>204</v>
      </c>
      <c r="E384" s="152" t="s">
        <v>1</v>
      </c>
      <c r="F384" s="153" t="s">
        <v>1121</v>
      </c>
      <c r="H384" s="154">
        <v>0.40600000000000003</v>
      </c>
      <c r="I384" s="155"/>
      <c r="L384" s="150"/>
      <c r="M384" s="156"/>
      <c r="T384" s="157"/>
      <c r="AT384" s="152" t="s">
        <v>204</v>
      </c>
      <c r="AU384" s="152" t="s">
        <v>86</v>
      </c>
      <c r="AV384" s="12" t="s">
        <v>86</v>
      </c>
      <c r="AW384" s="12" t="s">
        <v>32</v>
      </c>
      <c r="AX384" s="12" t="s">
        <v>84</v>
      </c>
      <c r="AY384" s="152" t="s">
        <v>195</v>
      </c>
    </row>
    <row r="385" spans="2:65" s="1" customFormat="1" ht="33" customHeight="1">
      <c r="B385" s="32"/>
      <c r="C385" s="137" t="s">
        <v>481</v>
      </c>
      <c r="D385" s="137" t="s">
        <v>197</v>
      </c>
      <c r="E385" s="138" t="s">
        <v>979</v>
      </c>
      <c r="F385" s="139" t="s">
        <v>980</v>
      </c>
      <c r="G385" s="140" t="s">
        <v>332</v>
      </c>
      <c r="H385" s="141">
        <v>5.8000000000000003E-2</v>
      </c>
      <c r="I385" s="142"/>
      <c r="J385" s="143">
        <f>ROUND(I385*H385,2)</f>
        <v>0</v>
      </c>
      <c r="K385" s="139" t="s">
        <v>201</v>
      </c>
      <c r="L385" s="32"/>
      <c r="M385" s="144" t="s">
        <v>1</v>
      </c>
      <c r="N385" s="145" t="s">
        <v>42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AR385" s="148" t="s">
        <v>202</v>
      </c>
      <c r="AT385" s="148" t="s">
        <v>197</v>
      </c>
      <c r="AU385" s="148" t="s">
        <v>86</v>
      </c>
      <c r="AY385" s="17" t="s">
        <v>195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7" t="s">
        <v>84</v>
      </c>
      <c r="BK385" s="149">
        <f>ROUND(I385*H385,2)</f>
        <v>0</v>
      </c>
      <c r="BL385" s="17" t="s">
        <v>202</v>
      </c>
      <c r="BM385" s="148" t="s">
        <v>1122</v>
      </c>
    </row>
    <row r="386" spans="2:65" s="12" customFormat="1" ht="11.25">
      <c r="B386" s="150"/>
      <c r="D386" s="151" t="s">
        <v>204</v>
      </c>
      <c r="E386" s="152" t="s">
        <v>1</v>
      </c>
      <c r="F386" s="153" t="s">
        <v>1123</v>
      </c>
      <c r="H386" s="154">
        <v>5.8000000000000003E-2</v>
      </c>
      <c r="I386" s="155"/>
      <c r="L386" s="150"/>
      <c r="M386" s="156"/>
      <c r="T386" s="157"/>
      <c r="AT386" s="152" t="s">
        <v>204</v>
      </c>
      <c r="AU386" s="152" t="s">
        <v>86</v>
      </c>
      <c r="AV386" s="12" t="s">
        <v>86</v>
      </c>
      <c r="AW386" s="12" t="s">
        <v>32</v>
      </c>
      <c r="AX386" s="12" t="s">
        <v>84</v>
      </c>
      <c r="AY386" s="152" t="s">
        <v>195</v>
      </c>
    </row>
    <row r="387" spans="2:65" s="1" customFormat="1" ht="21.75" customHeight="1">
      <c r="B387" s="32"/>
      <c r="C387" s="137" t="s">
        <v>373</v>
      </c>
      <c r="D387" s="137" t="s">
        <v>197</v>
      </c>
      <c r="E387" s="138" t="s">
        <v>1124</v>
      </c>
      <c r="F387" s="139" t="s">
        <v>1125</v>
      </c>
      <c r="G387" s="140" t="s">
        <v>200</v>
      </c>
      <c r="H387" s="141">
        <v>36</v>
      </c>
      <c r="I387" s="142"/>
      <c r="J387" s="143">
        <f>ROUND(I387*H387,2)</f>
        <v>0</v>
      </c>
      <c r="K387" s="139" t="s">
        <v>201</v>
      </c>
      <c r="L387" s="32"/>
      <c r="M387" s="144" t="s">
        <v>1</v>
      </c>
      <c r="N387" s="145" t="s">
        <v>42</v>
      </c>
      <c r="P387" s="146">
        <f>O387*H387</f>
        <v>0</v>
      </c>
      <c r="Q387" s="146">
        <v>6.9999999999999999E-4</v>
      </c>
      <c r="R387" s="146">
        <f>Q387*H387</f>
        <v>2.52E-2</v>
      </c>
      <c r="S387" s="146">
        <v>0</v>
      </c>
      <c r="T387" s="147">
        <f>S387*H387</f>
        <v>0</v>
      </c>
      <c r="AR387" s="148" t="s">
        <v>202</v>
      </c>
      <c r="AT387" s="148" t="s">
        <v>197</v>
      </c>
      <c r="AU387" s="148" t="s">
        <v>86</v>
      </c>
      <c r="AY387" s="17" t="s">
        <v>195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7" t="s">
        <v>84</v>
      </c>
      <c r="BK387" s="149">
        <f>ROUND(I387*H387,2)</f>
        <v>0</v>
      </c>
      <c r="BL387" s="17" t="s">
        <v>202</v>
      </c>
      <c r="BM387" s="148" t="s">
        <v>1126</v>
      </c>
    </row>
    <row r="388" spans="2:65" s="12" customFormat="1" ht="11.25">
      <c r="B388" s="150"/>
      <c r="D388" s="151" t="s">
        <v>204</v>
      </c>
      <c r="E388" s="152" t="s">
        <v>1</v>
      </c>
      <c r="F388" s="153" t="s">
        <v>1127</v>
      </c>
      <c r="H388" s="154">
        <v>36</v>
      </c>
      <c r="I388" s="155"/>
      <c r="L388" s="150"/>
      <c r="M388" s="156"/>
      <c r="T388" s="157"/>
      <c r="AT388" s="152" t="s">
        <v>204</v>
      </c>
      <c r="AU388" s="152" t="s">
        <v>86</v>
      </c>
      <c r="AV388" s="12" t="s">
        <v>86</v>
      </c>
      <c r="AW388" s="12" t="s">
        <v>32</v>
      </c>
      <c r="AX388" s="12" t="s">
        <v>84</v>
      </c>
      <c r="AY388" s="152" t="s">
        <v>195</v>
      </c>
    </row>
    <row r="389" spans="2:65" s="1" customFormat="1" ht="16.5" customHeight="1">
      <c r="B389" s="32"/>
      <c r="C389" s="137" t="s">
        <v>488</v>
      </c>
      <c r="D389" s="137" t="s">
        <v>197</v>
      </c>
      <c r="E389" s="138" t="s">
        <v>1128</v>
      </c>
      <c r="F389" s="139" t="s">
        <v>1129</v>
      </c>
      <c r="G389" s="140" t="s">
        <v>200</v>
      </c>
      <c r="H389" s="141">
        <v>36</v>
      </c>
      <c r="I389" s="142"/>
      <c r="J389" s="143">
        <f>ROUND(I389*H389,2)</f>
        <v>0</v>
      </c>
      <c r="K389" s="139" t="s">
        <v>201</v>
      </c>
      <c r="L389" s="32"/>
      <c r="M389" s="144" t="s">
        <v>1</v>
      </c>
      <c r="N389" s="145" t="s">
        <v>42</v>
      </c>
      <c r="P389" s="146">
        <f>O389*H389</f>
        <v>0</v>
      </c>
      <c r="Q389" s="146">
        <v>0</v>
      </c>
      <c r="R389" s="146">
        <f>Q389*H389</f>
        <v>0</v>
      </c>
      <c r="S389" s="146">
        <v>0</v>
      </c>
      <c r="T389" s="147">
        <f>S389*H389</f>
        <v>0</v>
      </c>
      <c r="AR389" s="148" t="s">
        <v>202</v>
      </c>
      <c r="AT389" s="148" t="s">
        <v>197</v>
      </c>
      <c r="AU389" s="148" t="s">
        <v>86</v>
      </c>
      <c r="AY389" s="17" t="s">
        <v>195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84</v>
      </c>
      <c r="BK389" s="149">
        <f>ROUND(I389*H389,2)</f>
        <v>0</v>
      </c>
      <c r="BL389" s="17" t="s">
        <v>202</v>
      </c>
      <c r="BM389" s="148" t="s">
        <v>1130</v>
      </c>
    </row>
    <row r="390" spans="2:65" s="1" customFormat="1" ht="21.75" customHeight="1">
      <c r="B390" s="32"/>
      <c r="C390" s="137" t="s">
        <v>379</v>
      </c>
      <c r="D390" s="137" t="s">
        <v>197</v>
      </c>
      <c r="E390" s="138" t="s">
        <v>1131</v>
      </c>
      <c r="F390" s="139" t="s">
        <v>1132</v>
      </c>
      <c r="G390" s="140" t="s">
        <v>332</v>
      </c>
      <c r="H390" s="141">
        <v>9</v>
      </c>
      <c r="I390" s="142"/>
      <c r="J390" s="143">
        <f>ROUND(I390*H390,2)</f>
        <v>0</v>
      </c>
      <c r="K390" s="139" t="s">
        <v>201</v>
      </c>
      <c r="L390" s="32"/>
      <c r="M390" s="144" t="s">
        <v>1</v>
      </c>
      <c r="N390" s="145" t="s">
        <v>42</v>
      </c>
      <c r="P390" s="146">
        <f>O390*H390</f>
        <v>0</v>
      </c>
      <c r="Q390" s="146">
        <v>4.6000000000000001E-4</v>
      </c>
      <c r="R390" s="146">
        <f>Q390*H390</f>
        <v>4.1400000000000005E-3</v>
      </c>
      <c r="S390" s="146">
        <v>0</v>
      </c>
      <c r="T390" s="147">
        <f>S390*H390</f>
        <v>0</v>
      </c>
      <c r="AR390" s="148" t="s">
        <v>202</v>
      </c>
      <c r="AT390" s="148" t="s">
        <v>197</v>
      </c>
      <c r="AU390" s="148" t="s">
        <v>86</v>
      </c>
      <c r="AY390" s="17" t="s">
        <v>195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7" t="s">
        <v>84</v>
      </c>
      <c r="BK390" s="149">
        <f>ROUND(I390*H390,2)</f>
        <v>0</v>
      </c>
      <c r="BL390" s="17" t="s">
        <v>202</v>
      </c>
      <c r="BM390" s="148" t="s">
        <v>1133</v>
      </c>
    </row>
    <row r="391" spans="2:65" s="12" customFormat="1" ht="11.25">
      <c r="B391" s="150"/>
      <c r="D391" s="151" t="s">
        <v>204</v>
      </c>
      <c r="E391" s="152" t="s">
        <v>1</v>
      </c>
      <c r="F391" s="153" t="s">
        <v>1134</v>
      </c>
      <c r="H391" s="154">
        <v>9</v>
      </c>
      <c r="I391" s="155"/>
      <c r="L391" s="150"/>
      <c r="M391" s="156"/>
      <c r="T391" s="157"/>
      <c r="AT391" s="152" t="s">
        <v>204</v>
      </c>
      <c r="AU391" s="152" t="s">
        <v>86</v>
      </c>
      <c r="AV391" s="12" t="s">
        <v>86</v>
      </c>
      <c r="AW391" s="12" t="s">
        <v>32</v>
      </c>
      <c r="AX391" s="12" t="s">
        <v>84</v>
      </c>
      <c r="AY391" s="152" t="s">
        <v>195</v>
      </c>
    </row>
    <row r="392" spans="2:65" s="1" customFormat="1" ht="24.2" customHeight="1">
      <c r="B392" s="32"/>
      <c r="C392" s="137" t="s">
        <v>494</v>
      </c>
      <c r="D392" s="137" t="s">
        <v>197</v>
      </c>
      <c r="E392" s="138" t="s">
        <v>1135</v>
      </c>
      <c r="F392" s="139" t="s">
        <v>1136</v>
      </c>
      <c r="G392" s="140" t="s">
        <v>332</v>
      </c>
      <c r="H392" s="141">
        <v>9</v>
      </c>
      <c r="I392" s="142"/>
      <c r="J392" s="143">
        <f>ROUND(I392*H392,2)</f>
        <v>0</v>
      </c>
      <c r="K392" s="139" t="s">
        <v>201</v>
      </c>
      <c r="L392" s="32"/>
      <c r="M392" s="144" t="s">
        <v>1</v>
      </c>
      <c r="N392" s="145" t="s">
        <v>42</v>
      </c>
      <c r="P392" s="146">
        <f>O392*H392</f>
        <v>0</v>
      </c>
      <c r="Q392" s="146">
        <v>0</v>
      </c>
      <c r="R392" s="146">
        <f>Q392*H392</f>
        <v>0</v>
      </c>
      <c r="S392" s="146">
        <v>0</v>
      </c>
      <c r="T392" s="147">
        <f>S392*H392</f>
        <v>0</v>
      </c>
      <c r="AR392" s="148" t="s">
        <v>202</v>
      </c>
      <c r="AT392" s="148" t="s">
        <v>197</v>
      </c>
      <c r="AU392" s="148" t="s">
        <v>86</v>
      </c>
      <c r="AY392" s="17" t="s">
        <v>195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7" t="s">
        <v>84</v>
      </c>
      <c r="BK392" s="149">
        <f>ROUND(I392*H392,2)</f>
        <v>0</v>
      </c>
      <c r="BL392" s="17" t="s">
        <v>202</v>
      </c>
      <c r="BM392" s="148" t="s">
        <v>1137</v>
      </c>
    </row>
    <row r="393" spans="2:65" s="1" customFormat="1" ht="37.9" customHeight="1">
      <c r="B393" s="32"/>
      <c r="C393" s="137" t="s">
        <v>384</v>
      </c>
      <c r="D393" s="137" t="s">
        <v>197</v>
      </c>
      <c r="E393" s="138" t="s">
        <v>1138</v>
      </c>
      <c r="F393" s="139" t="s">
        <v>1139</v>
      </c>
      <c r="G393" s="140" t="s">
        <v>332</v>
      </c>
      <c r="H393" s="141">
        <v>955.19100000000003</v>
      </c>
      <c r="I393" s="142"/>
      <c r="J393" s="143">
        <f>ROUND(I393*H393,2)</f>
        <v>0</v>
      </c>
      <c r="K393" s="139" t="s">
        <v>201</v>
      </c>
      <c r="L393" s="32"/>
      <c r="M393" s="144" t="s">
        <v>1</v>
      </c>
      <c r="N393" s="145" t="s">
        <v>42</v>
      </c>
      <c r="P393" s="146">
        <f>O393*H393</f>
        <v>0</v>
      </c>
      <c r="Q393" s="146">
        <v>0</v>
      </c>
      <c r="R393" s="146">
        <f>Q393*H393</f>
        <v>0</v>
      </c>
      <c r="S393" s="146">
        <v>0</v>
      </c>
      <c r="T393" s="147">
        <f>S393*H393</f>
        <v>0</v>
      </c>
      <c r="AR393" s="148" t="s">
        <v>202</v>
      </c>
      <c r="AT393" s="148" t="s">
        <v>197</v>
      </c>
      <c r="AU393" s="148" t="s">
        <v>86</v>
      </c>
      <c r="AY393" s="17" t="s">
        <v>195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7" t="s">
        <v>84</v>
      </c>
      <c r="BK393" s="149">
        <f>ROUND(I393*H393,2)</f>
        <v>0</v>
      </c>
      <c r="BL393" s="17" t="s">
        <v>202</v>
      </c>
      <c r="BM393" s="148" t="s">
        <v>1140</v>
      </c>
    </row>
    <row r="394" spans="2:65" s="14" customFormat="1" ht="11.25">
      <c r="B394" s="168"/>
      <c r="D394" s="151" t="s">
        <v>204</v>
      </c>
      <c r="E394" s="169" t="s">
        <v>1</v>
      </c>
      <c r="F394" s="170" t="s">
        <v>1141</v>
      </c>
      <c r="H394" s="169" t="s">
        <v>1</v>
      </c>
      <c r="I394" s="171"/>
      <c r="L394" s="168"/>
      <c r="M394" s="172"/>
      <c r="T394" s="173"/>
      <c r="AT394" s="169" t="s">
        <v>204</v>
      </c>
      <c r="AU394" s="169" t="s">
        <v>86</v>
      </c>
      <c r="AV394" s="14" t="s">
        <v>84</v>
      </c>
      <c r="AW394" s="14" t="s">
        <v>32</v>
      </c>
      <c r="AX394" s="14" t="s">
        <v>77</v>
      </c>
      <c r="AY394" s="169" t="s">
        <v>195</v>
      </c>
    </row>
    <row r="395" spans="2:65" s="12" customFormat="1" ht="11.25">
      <c r="B395" s="150"/>
      <c r="D395" s="151" t="s">
        <v>204</v>
      </c>
      <c r="E395" s="152" t="s">
        <v>1</v>
      </c>
      <c r="F395" s="153" t="s">
        <v>1142</v>
      </c>
      <c r="H395" s="154">
        <v>2170.8890000000001</v>
      </c>
      <c r="I395" s="155"/>
      <c r="L395" s="150"/>
      <c r="M395" s="156"/>
      <c r="T395" s="157"/>
      <c r="AT395" s="152" t="s">
        <v>204</v>
      </c>
      <c r="AU395" s="152" t="s">
        <v>86</v>
      </c>
      <c r="AV395" s="12" t="s">
        <v>86</v>
      </c>
      <c r="AW395" s="12" t="s">
        <v>32</v>
      </c>
      <c r="AX395" s="12" t="s">
        <v>77</v>
      </c>
      <c r="AY395" s="152" t="s">
        <v>195</v>
      </c>
    </row>
    <row r="396" spans="2:65" s="13" customFormat="1" ht="11.25">
      <c r="B396" s="158"/>
      <c r="D396" s="151" t="s">
        <v>204</v>
      </c>
      <c r="E396" s="159" t="s">
        <v>824</v>
      </c>
      <c r="F396" s="160" t="s">
        <v>205</v>
      </c>
      <c r="H396" s="161">
        <v>2170.8890000000001</v>
      </c>
      <c r="I396" s="162"/>
      <c r="L396" s="158"/>
      <c r="M396" s="163"/>
      <c r="T396" s="164"/>
      <c r="AT396" s="159" t="s">
        <v>204</v>
      </c>
      <c r="AU396" s="159" t="s">
        <v>86</v>
      </c>
      <c r="AV396" s="13" t="s">
        <v>202</v>
      </c>
      <c r="AW396" s="13" t="s">
        <v>32</v>
      </c>
      <c r="AX396" s="13" t="s">
        <v>77</v>
      </c>
      <c r="AY396" s="159" t="s">
        <v>195</v>
      </c>
    </row>
    <row r="397" spans="2:65" s="14" customFormat="1" ht="11.25">
      <c r="B397" s="168"/>
      <c r="D397" s="151" t="s">
        <v>204</v>
      </c>
      <c r="E397" s="169" t="s">
        <v>1</v>
      </c>
      <c r="F397" s="170" t="s">
        <v>1143</v>
      </c>
      <c r="H397" s="169" t="s">
        <v>1</v>
      </c>
      <c r="I397" s="171"/>
      <c r="L397" s="168"/>
      <c r="M397" s="172"/>
      <c r="T397" s="173"/>
      <c r="AT397" s="169" t="s">
        <v>204</v>
      </c>
      <c r="AU397" s="169" t="s">
        <v>86</v>
      </c>
      <c r="AV397" s="14" t="s">
        <v>84</v>
      </c>
      <c r="AW397" s="14" t="s">
        <v>32</v>
      </c>
      <c r="AX397" s="14" t="s">
        <v>77</v>
      </c>
      <c r="AY397" s="169" t="s">
        <v>195</v>
      </c>
    </row>
    <row r="398" spans="2:65" s="12" customFormat="1" ht="11.25">
      <c r="B398" s="150"/>
      <c r="D398" s="151" t="s">
        <v>204</v>
      </c>
      <c r="E398" s="152" t="s">
        <v>1</v>
      </c>
      <c r="F398" s="153" t="s">
        <v>1144</v>
      </c>
      <c r="H398" s="154">
        <v>955.19100000000003</v>
      </c>
      <c r="I398" s="155"/>
      <c r="L398" s="150"/>
      <c r="M398" s="156"/>
      <c r="T398" s="157"/>
      <c r="AT398" s="152" t="s">
        <v>204</v>
      </c>
      <c r="AU398" s="152" t="s">
        <v>86</v>
      </c>
      <c r="AV398" s="12" t="s">
        <v>86</v>
      </c>
      <c r="AW398" s="12" t="s">
        <v>32</v>
      </c>
      <c r="AX398" s="12" t="s">
        <v>77</v>
      </c>
      <c r="AY398" s="152" t="s">
        <v>195</v>
      </c>
    </row>
    <row r="399" spans="2:65" s="13" customFormat="1" ht="11.25">
      <c r="B399" s="158"/>
      <c r="D399" s="151" t="s">
        <v>204</v>
      </c>
      <c r="E399" s="159" t="s">
        <v>1</v>
      </c>
      <c r="F399" s="160" t="s">
        <v>205</v>
      </c>
      <c r="H399" s="161">
        <v>955.19100000000003</v>
      </c>
      <c r="I399" s="162"/>
      <c r="L399" s="158"/>
      <c r="M399" s="163"/>
      <c r="T399" s="164"/>
      <c r="AT399" s="159" t="s">
        <v>204</v>
      </c>
      <c r="AU399" s="159" t="s">
        <v>86</v>
      </c>
      <c r="AV399" s="13" t="s">
        <v>202</v>
      </c>
      <c r="AW399" s="13" t="s">
        <v>32</v>
      </c>
      <c r="AX399" s="13" t="s">
        <v>84</v>
      </c>
      <c r="AY399" s="159" t="s">
        <v>195</v>
      </c>
    </row>
    <row r="400" spans="2:65" s="1" customFormat="1" ht="37.9" customHeight="1">
      <c r="B400" s="32"/>
      <c r="C400" s="137" t="s">
        <v>501</v>
      </c>
      <c r="D400" s="137" t="s">
        <v>197</v>
      </c>
      <c r="E400" s="138" t="s">
        <v>1145</v>
      </c>
      <c r="F400" s="139" t="s">
        <v>1146</v>
      </c>
      <c r="G400" s="140" t="s">
        <v>332</v>
      </c>
      <c r="H400" s="141">
        <v>3820.7649999999999</v>
      </c>
      <c r="I400" s="142"/>
      <c r="J400" s="143">
        <f>ROUND(I400*H400,2)</f>
        <v>0</v>
      </c>
      <c r="K400" s="139" t="s">
        <v>201</v>
      </c>
      <c r="L400" s="32"/>
      <c r="M400" s="144" t="s">
        <v>1</v>
      </c>
      <c r="N400" s="145" t="s">
        <v>42</v>
      </c>
      <c r="P400" s="146">
        <f>O400*H400</f>
        <v>0</v>
      </c>
      <c r="Q400" s="146">
        <v>0</v>
      </c>
      <c r="R400" s="146">
        <f>Q400*H400</f>
        <v>0</v>
      </c>
      <c r="S400" s="146">
        <v>0</v>
      </c>
      <c r="T400" s="147">
        <f>S400*H400</f>
        <v>0</v>
      </c>
      <c r="AR400" s="148" t="s">
        <v>202</v>
      </c>
      <c r="AT400" s="148" t="s">
        <v>197</v>
      </c>
      <c r="AU400" s="148" t="s">
        <v>86</v>
      </c>
      <c r="AY400" s="17" t="s">
        <v>195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7" t="s">
        <v>84</v>
      </c>
      <c r="BK400" s="149">
        <f>ROUND(I400*H400,2)</f>
        <v>0</v>
      </c>
      <c r="BL400" s="17" t="s">
        <v>202</v>
      </c>
      <c r="BM400" s="148" t="s">
        <v>1147</v>
      </c>
    </row>
    <row r="401" spans="2:65" s="14" customFormat="1" ht="11.25">
      <c r="B401" s="168"/>
      <c r="D401" s="151" t="s">
        <v>204</v>
      </c>
      <c r="E401" s="169" t="s">
        <v>1</v>
      </c>
      <c r="F401" s="170" t="s">
        <v>1148</v>
      </c>
      <c r="H401" s="169" t="s">
        <v>1</v>
      </c>
      <c r="I401" s="171"/>
      <c r="L401" s="168"/>
      <c r="M401" s="172"/>
      <c r="T401" s="173"/>
      <c r="AT401" s="169" t="s">
        <v>204</v>
      </c>
      <c r="AU401" s="169" t="s">
        <v>86</v>
      </c>
      <c r="AV401" s="14" t="s">
        <v>84</v>
      </c>
      <c r="AW401" s="14" t="s">
        <v>32</v>
      </c>
      <c r="AX401" s="14" t="s">
        <v>77</v>
      </c>
      <c r="AY401" s="169" t="s">
        <v>195</v>
      </c>
    </row>
    <row r="402" spans="2:65" s="12" customFormat="1" ht="11.25">
      <c r="B402" s="150"/>
      <c r="D402" s="151" t="s">
        <v>204</v>
      </c>
      <c r="E402" s="152" t="s">
        <v>1</v>
      </c>
      <c r="F402" s="153" t="s">
        <v>1149</v>
      </c>
      <c r="H402" s="154">
        <v>3820.7649999999999</v>
      </c>
      <c r="I402" s="155"/>
      <c r="L402" s="150"/>
      <c r="M402" s="156"/>
      <c r="T402" s="157"/>
      <c r="AT402" s="152" t="s">
        <v>204</v>
      </c>
      <c r="AU402" s="152" t="s">
        <v>86</v>
      </c>
      <c r="AV402" s="12" t="s">
        <v>86</v>
      </c>
      <c r="AW402" s="12" t="s">
        <v>32</v>
      </c>
      <c r="AX402" s="12" t="s">
        <v>84</v>
      </c>
      <c r="AY402" s="152" t="s">
        <v>195</v>
      </c>
    </row>
    <row r="403" spans="2:65" s="1" customFormat="1" ht="37.9" customHeight="1">
      <c r="B403" s="32"/>
      <c r="C403" s="137" t="s">
        <v>389</v>
      </c>
      <c r="D403" s="137" t="s">
        <v>197</v>
      </c>
      <c r="E403" s="138" t="s">
        <v>1150</v>
      </c>
      <c r="F403" s="139" t="s">
        <v>1151</v>
      </c>
      <c r="G403" s="140" t="s">
        <v>332</v>
      </c>
      <c r="H403" s="141">
        <v>1172.28</v>
      </c>
      <c r="I403" s="142"/>
      <c r="J403" s="143">
        <f>ROUND(I403*H403,2)</f>
        <v>0</v>
      </c>
      <c r="K403" s="139" t="s">
        <v>201</v>
      </c>
      <c r="L403" s="32"/>
      <c r="M403" s="144" t="s">
        <v>1</v>
      </c>
      <c r="N403" s="145" t="s">
        <v>42</v>
      </c>
      <c r="P403" s="146">
        <f>O403*H403</f>
        <v>0</v>
      </c>
      <c r="Q403" s="146">
        <v>0</v>
      </c>
      <c r="R403" s="146">
        <f>Q403*H403</f>
        <v>0</v>
      </c>
      <c r="S403" s="146">
        <v>0</v>
      </c>
      <c r="T403" s="147">
        <f>S403*H403</f>
        <v>0</v>
      </c>
      <c r="AR403" s="148" t="s">
        <v>202</v>
      </c>
      <c r="AT403" s="148" t="s">
        <v>197</v>
      </c>
      <c r="AU403" s="148" t="s">
        <v>86</v>
      </c>
      <c r="AY403" s="17" t="s">
        <v>195</v>
      </c>
      <c r="BE403" s="149">
        <f>IF(N403="základní",J403,0)</f>
        <v>0</v>
      </c>
      <c r="BF403" s="149">
        <f>IF(N403="snížená",J403,0)</f>
        <v>0</v>
      </c>
      <c r="BG403" s="149">
        <f>IF(N403="zákl. přenesená",J403,0)</f>
        <v>0</v>
      </c>
      <c r="BH403" s="149">
        <f>IF(N403="sníž. přenesená",J403,0)</f>
        <v>0</v>
      </c>
      <c r="BI403" s="149">
        <f>IF(N403="nulová",J403,0)</f>
        <v>0</v>
      </c>
      <c r="BJ403" s="17" t="s">
        <v>84</v>
      </c>
      <c r="BK403" s="149">
        <f>ROUND(I403*H403,2)</f>
        <v>0</v>
      </c>
      <c r="BL403" s="17" t="s">
        <v>202</v>
      </c>
      <c r="BM403" s="148" t="s">
        <v>1152</v>
      </c>
    </row>
    <row r="404" spans="2:65" s="12" customFormat="1" ht="11.25">
      <c r="B404" s="150"/>
      <c r="D404" s="151" t="s">
        <v>204</v>
      </c>
      <c r="E404" s="152" t="s">
        <v>1</v>
      </c>
      <c r="F404" s="153" t="s">
        <v>1153</v>
      </c>
      <c r="H404" s="154">
        <v>1172.28</v>
      </c>
      <c r="I404" s="155"/>
      <c r="L404" s="150"/>
      <c r="M404" s="156"/>
      <c r="T404" s="157"/>
      <c r="AT404" s="152" t="s">
        <v>204</v>
      </c>
      <c r="AU404" s="152" t="s">
        <v>86</v>
      </c>
      <c r="AV404" s="12" t="s">
        <v>86</v>
      </c>
      <c r="AW404" s="12" t="s">
        <v>32</v>
      </c>
      <c r="AX404" s="12" t="s">
        <v>84</v>
      </c>
      <c r="AY404" s="152" t="s">
        <v>195</v>
      </c>
    </row>
    <row r="405" spans="2:65" s="1" customFormat="1" ht="37.9" customHeight="1">
      <c r="B405" s="32"/>
      <c r="C405" s="137" t="s">
        <v>509</v>
      </c>
      <c r="D405" s="137" t="s">
        <v>197</v>
      </c>
      <c r="E405" s="138" t="s">
        <v>1154</v>
      </c>
      <c r="F405" s="139" t="s">
        <v>1155</v>
      </c>
      <c r="G405" s="140" t="s">
        <v>332</v>
      </c>
      <c r="H405" s="141">
        <v>4689.12</v>
      </c>
      <c r="I405" s="142"/>
      <c r="J405" s="143">
        <f>ROUND(I405*H405,2)</f>
        <v>0</v>
      </c>
      <c r="K405" s="139" t="s">
        <v>201</v>
      </c>
      <c r="L405" s="32"/>
      <c r="M405" s="144" t="s">
        <v>1</v>
      </c>
      <c r="N405" s="145" t="s">
        <v>42</v>
      </c>
      <c r="P405" s="146">
        <f>O405*H405</f>
        <v>0</v>
      </c>
      <c r="Q405" s="146">
        <v>0</v>
      </c>
      <c r="R405" s="146">
        <f>Q405*H405</f>
        <v>0</v>
      </c>
      <c r="S405" s="146">
        <v>0</v>
      </c>
      <c r="T405" s="147">
        <f>S405*H405</f>
        <v>0</v>
      </c>
      <c r="AR405" s="148" t="s">
        <v>202</v>
      </c>
      <c r="AT405" s="148" t="s">
        <v>197</v>
      </c>
      <c r="AU405" s="148" t="s">
        <v>86</v>
      </c>
      <c r="AY405" s="17" t="s">
        <v>195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7" t="s">
        <v>84</v>
      </c>
      <c r="BK405" s="149">
        <f>ROUND(I405*H405,2)</f>
        <v>0</v>
      </c>
      <c r="BL405" s="17" t="s">
        <v>202</v>
      </c>
      <c r="BM405" s="148" t="s">
        <v>1156</v>
      </c>
    </row>
    <row r="406" spans="2:65" s="12" customFormat="1" ht="11.25">
      <c r="B406" s="150"/>
      <c r="D406" s="151" t="s">
        <v>204</v>
      </c>
      <c r="E406" s="152" t="s">
        <v>1</v>
      </c>
      <c r="F406" s="153" t="s">
        <v>1157</v>
      </c>
      <c r="H406" s="154">
        <v>4689.12</v>
      </c>
      <c r="I406" s="155"/>
      <c r="L406" s="150"/>
      <c r="M406" s="156"/>
      <c r="T406" s="157"/>
      <c r="AT406" s="152" t="s">
        <v>204</v>
      </c>
      <c r="AU406" s="152" t="s">
        <v>86</v>
      </c>
      <c r="AV406" s="12" t="s">
        <v>86</v>
      </c>
      <c r="AW406" s="12" t="s">
        <v>32</v>
      </c>
      <c r="AX406" s="12" t="s">
        <v>84</v>
      </c>
      <c r="AY406" s="152" t="s">
        <v>195</v>
      </c>
    </row>
    <row r="407" spans="2:65" s="1" customFormat="1" ht="37.9" customHeight="1">
      <c r="B407" s="32"/>
      <c r="C407" s="137" t="s">
        <v>396</v>
      </c>
      <c r="D407" s="137" t="s">
        <v>197</v>
      </c>
      <c r="E407" s="138" t="s">
        <v>1158</v>
      </c>
      <c r="F407" s="139" t="s">
        <v>1159</v>
      </c>
      <c r="G407" s="140" t="s">
        <v>332</v>
      </c>
      <c r="H407" s="141">
        <v>43.417999999999999</v>
      </c>
      <c r="I407" s="142"/>
      <c r="J407" s="143">
        <f>ROUND(I407*H407,2)</f>
        <v>0</v>
      </c>
      <c r="K407" s="139" t="s">
        <v>201</v>
      </c>
      <c r="L407" s="32"/>
      <c r="M407" s="144" t="s">
        <v>1</v>
      </c>
      <c r="N407" s="145" t="s">
        <v>42</v>
      </c>
      <c r="P407" s="146">
        <f>O407*H407</f>
        <v>0</v>
      </c>
      <c r="Q407" s="146">
        <v>0</v>
      </c>
      <c r="R407" s="146">
        <f>Q407*H407</f>
        <v>0</v>
      </c>
      <c r="S407" s="146">
        <v>0</v>
      </c>
      <c r="T407" s="147">
        <f>S407*H407</f>
        <v>0</v>
      </c>
      <c r="AR407" s="148" t="s">
        <v>202</v>
      </c>
      <c r="AT407" s="148" t="s">
        <v>197</v>
      </c>
      <c r="AU407" s="148" t="s">
        <v>86</v>
      </c>
      <c r="AY407" s="17" t="s">
        <v>195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84</v>
      </c>
      <c r="BK407" s="149">
        <f>ROUND(I407*H407,2)</f>
        <v>0</v>
      </c>
      <c r="BL407" s="17" t="s">
        <v>202</v>
      </c>
      <c r="BM407" s="148" t="s">
        <v>1160</v>
      </c>
    </row>
    <row r="408" spans="2:65" s="12" customFormat="1" ht="11.25">
      <c r="B408" s="150"/>
      <c r="D408" s="151" t="s">
        <v>204</v>
      </c>
      <c r="E408" s="152" t="s">
        <v>1</v>
      </c>
      <c r="F408" s="153" t="s">
        <v>1161</v>
      </c>
      <c r="H408" s="154">
        <v>43.417999999999999</v>
      </c>
      <c r="I408" s="155"/>
      <c r="L408" s="150"/>
      <c r="M408" s="156"/>
      <c r="T408" s="157"/>
      <c r="AT408" s="152" t="s">
        <v>204</v>
      </c>
      <c r="AU408" s="152" t="s">
        <v>86</v>
      </c>
      <c r="AV408" s="12" t="s">
        <v>86</v>
      </c>
      <c r="AW408" s="12" t="s">
        <v>32</v>
      </c>
      <c r="AX408" s="12" t="s">
        <v>84</v>
      </c>
      <c r="AY408" s="152" t="s">
        <v>195</v>
      </c>
    </row>
    <row r="409" spans="2:65" s="1" customFormat="1" ht="37.9" customHeight="1">
      <c r="B409" s="32"/>
      <c r="C409" s="137" t="s">
        <v>519</v>
      </c>
      <c r="D409" s="137" t="s">
        <v>197</v>
      </c>
      <c r="E409" s="138" t="s">
        <v>1162</v>
      </c>
      <c r="F409" s="139" t="s">
        <v>1163</v>
      </c>
      <c r="G409" s="140" t="s">
        <v>332</v>
      </c>
      <c r="H409" s="141">
        <v>173.67099999999999</v>
      </c>
      <c r="I409" s="142"/>
      <c r="J409" s="143">
        <f>ROUND(I409*H409,2)</f>
        <v>0</v>
      </c>
      <c r="K409" s="139" t="s">
        <v>201</v>
      </c>
      <c r="L409" s="32"/>
      <c r="M409" s="144" t="s">
        <v>1</v>
      </c>
      <c r="N409" s="145" t="s">
        <v>42</v>
      </c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AR409" s="148" t="s">
        <v>202</v>
      </c>
      <c r="AT409" s="148" t="s">
        <v>197</v>
      </c>
      <c r="AU409" s="148" t="s">
        <v>86</v>
      </c>
      <c r="AY409" s="17" t="s">
        <v>195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7" t="s">
        <v>84</v>
      </c>
      <c r="BK409" s="149">
        <f>ROUND(I409*H409,2)</f>
        <v>0</v>
      </c>
      <c r="BL409" s="17" t="s">
        <v>202</v>
      </c>
      <c r="BM409" s="148" t="s">
        <v>1164</v>
      </c>
    </row>
    <row r="410" spans="2:65" s="12" customFormat="1" ht="11.25">
      <c r="B410" s="150"/>
      <c r="D410" s="151" t="s">
        <v>204</v>
      </c>
      <c r="E410" s="152" t="s">
        <v>1</v>
      </c>
      <c r="F410" s="153" t="s">
        <v>1165</v>
      </c>
      <c r="H410" s="154">
        <v>173.67099999999999</v>
      </c>
      <c r="I410" s="155"/>
      <c r="L410" s="150"/>
      <c r="M410" s="156"/>
      <c r="T410" s="157"/>
      <c r="AT410" s="152" t="s">
        <v>204</v>
      </c>
      <c r="AU410" s="152" t="s">
        <v>86</v>
      </c>
      <c r="AV410" s="12" t="s">
        <v>86</v>
      </c>
      <c r="AW410" s="12" t="s">
        <v>32</v>
      </c>
      <c r="AX410" s="12" t="s">
        <v>84</v>
      </c>
      <c r="AY410" s="152" t="s">
        <v>195</v>
      </c>
    </row>
    <row r="411" spans="2:65" s="1" customFormat="1" ht="24.2" customHeight="1">
      <c r="B411" s="32"/>
      <c r="C411" s="137" t="s">
        <v>402</v>
      </c>
      <c r="D411" s="137" t="s">
        <v>197</v>
      </c>
      <c r="E411" s="138" t="s">
        <v>883</v>
      </c>
      <c r="F411" s="139" t="s">
        <v>884</v>
      </c>
      <c r="G411" s="140" t="s">
        <v>395</v>
      </c>
      <c r="H411" s="141">
        <v>3907.6</v>
      </c>
      <c r="I411" s="142"/>
      <c r="J411" s="143">
        <f>ROUND(I411*H411,2)</f>
        <v>0</v>
      </c>
      <c r="K411" s="139" t="s">
        <v>208</v>
      </c>
      <c r="L411" s="32"/>
      <c r="M411" s="144" t="s">
        <v>1</v>
      </c>
      <c r="N411" s="145" t="s">
        <v>42</v>
      </c>
      <c r="P411" s="146">
        <f>O411*H411</f>
        <v>0</v>
      </c>
      <c r="Q411" s="146">
        <v>0</v>
      </c>
      <c r="R411" s="146">
        <f>Q411*H411</f>
        <v>0</v>
      </c>
      <c r="S411" s="146">
        <v>0</v>
      </c>
      <c r="T411" s="147">
        <f>S411*H411</f>
        <v>0</v>
      </c>
      <c r="AR411" s="148" t="s">
        <v>202</v>
      </c>
      <c r="AT411" s="148" t="s">
        <v>197</v>
      </c>
      <c r="AU411" s="148" t="s">
        <v>86</v>
      </c>
      <c r="AY411" s="17" t="s">
        <v>195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7" t="s">
        <v>84</v>
      </c>
      <c r="BK411" s="149">
        <f>ROUND(I411*H411,2)</f>
        <v>0</v>
      </c>
      <c r="BL411" s="17" t="s">
        <v>202</v>
      </c>
      <c r="BM411" s="148" t="s">
        <v>1166</v>
      </c>
    </row>
    <row r="412" spans="2:65" s="12" customFormat="1" ht="11.25">
      <c r="B412" s="150"/>
      <c r="D412" s="151" t="s">
        <v>204</v>
      </c>
      <c r="E412" s="152" t="s">
        <v>1</v>
      </c>
      <c r="F412" s="153" t="s">
        <v>1167</v>
      </c>
      <c r="H412" s="154">
        <v>3907.6</v>
      </c>
      <c r="I412" s="155"/>
      <c r="L412" s="150"/>
      <c r="M412" s="156"/>
      <c r="T412" s="157"/>
      <c r="AT412" s="152" t="s">
        <v>204</v>
      </c>
      <c r="AU412" s="152" t="s">
        <v>86</v>
      </c>
      <c r="AV412" s="12" t="s">
        <v>86</v>
      </c>
      <c r="AW412" s="12" t="s">
        <v>32</v>
      </c>
      <c r="AX412" s="12" t="s">
        <v>84</v>
      </c>
      <c r="AY412" s="152" t="s">
        <v>195</v>
      </c>
    </row>
    <row r="413" spans="2:65" s="1" customFormat="1" ht="24.2" customHeight="1">
      <c r="B413" s="32"/>
      <c r="C413" s="137" t="s">
        <v>527</v>
      </c>
      <c r="D413" s="137" t="s">
        <v>197</v>
      </c>
      <c r="E413" s="138" t="s">
        <v>1168</v>
      </c>
      <c r="F413" s="139" t="s">
        <v>1169</v>
      </c>
      <c r="G413" s="140" t="s">
        <v>332</v>
      </c>
      <c r="H413" s="141">
        <v>1549.9349999999999</v>
      </c>
      <c r="I413" s="142"/>
      <c r="J413" s="143">
        <f>ROUND(I413*H413,2)</f>
        <v>0</v>
      </c>
      <c r="K413" s="139" t="s">
        <v>201</v>
      </c>
      <c r="L413" s="32"/>
      <c r="M413" s="144" t="s">
        <v>1</v>
      </c>
      <c r="N413" s="145" t="s">
        <v>42</v>
      </c>
      <c r="P413" s="146">
        <f>O413*H413</f>
        <v>0</v>
      </c>
      <c r="Q413" s="146">
        <v>0</v>
      </c>
      <c r="R413" s="146">
        <f>Q413*H413</f>
        <v>0</v>
      </c>
      <c r="S413" s="146">
        <v>0</v>
      </c>
      <c r="T413" s="147">
        <f>S413*H413</f>
        <v>0</v>
      </c>
      <c r="AR413" s="148" t="s">
        <v>202</v>
      </c>
      <c r="AT413" s="148" t="s">
        <v>197</v>
      </c>
      <c r="AU413" s="148" t="s">
        <v>86</v>
      </c>
      <c r="AY413" s="17" t="s">
        <v>195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7" t="s">
        <v>84</v>
      </c>
      <c r="BK413" s="149">
        <f>ROUND(I413*H413,2)</f>
        <v>0</v>
      </c>
      <c r="BL413" s="17" t="s">
        <v>202</v>
      </c>
      <c r="BM413" s="148" t="s">
        <v>1170</v>
      </c>
    </row>
    <row r="414" spans="2:65" s="12" customFormat="1" ht="11.25">
      <c r="B414" s="150"/>
      <c r="D414" s="151" t="s">
        <v>204</v>
      </c>
      <c r="E414" s="152" t="s">
        <v>1</v>
      </c>
      <c r="F414" s="153" t="s">
        <v>1171</v>
      </c>
      <c r="H414" s="154">
        <v>2389.0210000000002</v>
      </c>
      <c r="I414" s="155"/>
      <c r="L414" s="150"/>
      <c r="M414" s="156"/>
      <c r="T414" s="157"/>
      <c r="AT414" s="152" t="s">
        <v>204</v>
      </c>
      <c r="AU414" s="152" t="s">
        <v>86</v>
      </c>
      <c r="AV414" s="12" t="s">
        <v>86</v>
      </c>
      <c r="AW414" s="12" t="s">
        <v>32</v>
      </c>
      <c r="AX414" s="12" t="s">
        <v>77</v>
      </c>
      <c r="AY414" s="152" t="s">
        <v>195</v>
      </c>
    </row>
    <row r="415" spans="2:65" s="12" customFormat="1" ht="11.25">
      <c r="B415" s="150"/>
      <c r="D415" s="151" t="s">
        <v>204</v>
      </c>
      <c r="E415" s="152" t="s">
        <v>1</v>
      </c>
      <c r="F415" s="153" t="s">
        <v>1172</v>
      </c>
      <c r="H415" s="154">
        <v>9</v>
      </c>
      <c r="I415" s="155"/>
      <c r="L415" s="150"/>
      <c r="M415" s="156"/>
      <c r="T415" s="157"/>
      <c r="AT415" s="152" t="s">
        <v>204</v>
      </c>
      <c r="AU415" s="152" t="s">
        <v>86</v>
      </c>
      <c r="AV415" s="12" t="s">
        <v>86</v>
      </c>
      <c r="AW415" s="12" t="s">
        <v>32</v>
      </c>
      <c r="AX415" s="12" t="s">
        <v>77</v>
      </c>
      <c r="AY415" s="152" t="s">
        <v>195</v>
      </c>
    </row>
    <row r="416" spans="2:65" s="14" customFormat="1" ht="11.25">
      <c r="B416" s="168"/>
      <c r="D416" s="151" t="s">
        <v>204</v>
      </c>
      <c r="E416" s="169" t="s">
        <v>1</v>
      </c>
      <c r="F416" s="170" t="s">
        <v>1173</v>
      </c>
      <c r="H416" s="169" t="s">
        <v>1</v>
      </c>
      <c r="I416" s="171"/>
      <c r="L416" s="168"/>
      <c r="M416" s="172"/>
      <c r="T416" s="173"/>
      <c r="AT416" s="169" t="s">
        <v>204</v>
      </c>
      <c r="AU416" s="169" t="s">
        <v>86</v>
      </c>
      <c r="AV416" s="14" t="s">
        <v>84</v>
      </c>
      <c r="AW416" s="14" t="s">
        <v>32</v>
      </c>
      <c r="AX416" s="14" t="s">
        <v>77</v>
      </c>
      <c r="AY416" s="169" t="s">
        <v>195</v>
      </c>
    </row>
    <row r="417" spans="2:51" s="12" customFormat="1" ht="22.5">
      <c r="B417" s="150"/>
      <c r="D417" s="151" t="s">
        <v>204</v>
      </c>
      <c r="E417" s="152" t="s">
        <v>1</v>
      </c>
      <c r="F417" s="153" t="s">
        <v>1174</v>
      </c>
      <c r="H417" s="154">
        <v>-407.89800000000002</v>
      </c>
      <c r="I417" s="155"/>
      <c r="L417" s="150"/>
      <c r="M417" s="156"/>
      <c r="T417" s="157"/>
      <c r="AT417" s="152" t="s">
        <v>204</v>
      </c>
      <c r="AU417" s="152" t="s">
        <v>86</v>
      </c>
      <c r="AV417" s="12" t="s">
        <v>86</v>
      </c>
      <c r="AW417" s="12" t="s">
        <v>32</v>
      </c>
      <c r="AX417" s="12" t="s">
        <v>77</v>
      </c>
      <c r="AY417" s="152" t="s">
        <v>195</v>
      </c>
    </row>
    <row r="418" spans="2:51" s="12" customFormat="1" ht="22.5">
      <c r="B418" s="150"/>
      <c r="D418" s="151" t="s">
        <v>204</v>
      </c>
      <c r="E418" s="152" t="s">
        <v>1</v>
      </c>
      <c r="F418" s="153" t="s">
        <v>1175</v>
      </c>
      <c r="H418" s="154">
        <v>-242.25</v>
      </c>
      <c r="I418" s="155"/>
      <c r="L418" s="150"/>
      <c r="M418" s="156"/>
      <c r="T418" s="157"/>
      <c r="AT418" s="152" t="s">
        <v>204</v>
      </c>
      <c r="AU418" s="152" t="s">
        <v>86</v>
      </c>
      <c r="AV418" s="12" t="s">
        <v>86</v>
      </c>
      <c r="AW418" s="12" t="s">
        <v>32</v>
      </c>
      <c r="AX418" s="12" t="s">
        <v>77</v>
      </c>
      <c r="AY418" s="152" t="s">
        <v>195</v>
      </c>
    </row>
    <row r="419" spans="2:51" s="14" customFormat="1" ht="11.25">
      <c r="B419" s="168"/>
      <c r="D419" s="151" t="s">
        <v>204</v>
      </c>
      <c r="E419" s="169" t="s">
        <v>1</v>
      </c>
      <c r="F419" s="170" t="s">
        <v>1176</v>
      </c>
      <c r="H419" s="169" t="s">
        <v>1</v>
      </c>
      <c r="I419" s="171"/>
      <c r="L419" s="168"/>
      <c r="M419" s="172"/>
      <c r="T419" s="173"/>
      <c r="AT419" s="169" t="s">
        <v>204</v>
      </c>
      <c r="AU419" s="169" t="s">
        <v>86</v>
      </c>
      <c r="AV419" s="14" t="s">
        <v>84</v>
      </c>
      <c r="AW419" s="14" t="s">
        <v>32</v>
      </c>
      <c r="AX419" s="14" t="s">
        <v>77</v>
      </c>
      <c r="AY419" s="169" t="s">
        <v>195</v>
      </c>
    </row>
    <row r="420" spans="2:51" s="14" customFormat="1" ht="11.25">
      <c r="B420" s="168"/>
      <c r="D420" s="151" t="s">
        <v>204</v>
      </c>
      <c r="E420" s="169" t="s">
        <v>1</v>
      </c>
      <c r="F420" s="170" t="s">
        <v>1177</v>
      </c>
      <c r="H420" s="169" t="s">
        <v>1</v>
      </c>
      <c r="I420" s="171"/>
      <c r="L420" s="168"/>
      <c r="M420" s="172"/>
      <c r="T420" s="173"/>
      <c r="AT420" s="169" t="s">
        <v>204</v>
      </c>
      <c r="AU420" s="169" t="s">
        <v>86</v>
      </c>
      <c r="AV420" s="14" t="s">
        <v>84</v>
      </c>
      <c r="AW420" s="14" t="s">
        <v>32</v>
      </c>
      <c r="AX420" s="14" t="s">
        <v>77</v>
      </c>
      <c r="AY420" s="169" t="s">
        <v>195</v>
      </c>
    </row>
    <row r="421" spans="2:51" s="12" customFormat="1" ht="11.25">
      <c r="B421" s="150"/>
      <c r="D421" s="151" t="s">
        <v>204</v>
      </c>
      <c r="E421" s="152" t="s">
        <v>1</v>
      </c>
      <c r="F421" s="153" t="s">
        <v>1178</v>
      </c>
      <c r="H421" s="154">
        <v>-15</v>
      </c>
      <c r="I421" s="155"/>
      <c r="L421" s="150"/>
      <c r="M421" s="156"/>
      <c r="T421" s="157"/>
      <c r="AT421" s="152" t="s">
        <v>204</v>
      </c>
      <c r="AU421" s="152" t="s">
        <v>86</v>
      </c>
      <c r="AV421" s="12" t="s">
        <v>86</v>
      </c>
      <c r="AW421" s="12" t="s">
        <v>32</v>
      </c>
      <c r="AX421" s="12" t="s">
        <v>77</v>
      </c>
      <c r="AY421" s="152" t="s">
        <v>195</v>
      </c>
    </row>
    <row r="422" spans="2:51" s="12" customFormat="1" ht="11.25">
      <c r="B422" s="150"/>
      <c r="D422" s="151" t="s">
        <v>204</v>
      </c>
      <c r="E422" s="152" t="s">
        <v>1</v>
      </c>
      <c r="F422" s="153" t="s">
        <v>1179</v>
      </c>
      <c r="H422" s="154">
        <v>-12.742000000000001</v>
      </c>
      <c r="I422" s="155"/>
      <c r="L422" s="150"/>
      <c r="M422" s="156"/>
      <c r="T422" s="157"/>
      <c r="AT422" s="152" t="s">
        <v>204</v>
      </c>
      <c r="AU422" s="152" t="s">
        <v>86</v>
      </c>
      <c r="AV422" s="12" t="s">
        <v>86</v>
      </c>
      <c r="AW422" s="12" t="s">
        <v>32</v>
      </c>
      <c r="AX422" s="12" t="s">
        <v>77</v>
      </c>
      <c r="AY422" s="152" t="s">
        <v>195</v>
      </c>
    </row>
    <row r="423" spans="2:51" s="12" customFormat="1" ht="11.25">
      <c r="B423" s="150"/>
      <c r="D423" s="151" t="s">
        <v>204</v>
      </c>
      <c r="E423" s="152" t="s">
        <v>1</v>
      </c>
      <c r="F423" s="153" t="s">
        <v>1180</v>
      </c>
      <c r="H423" s="154">
        <v>-18.114000000000001</v>
      </c>
      <c r="I423" s="155"/>
      <c r="L423" s="150"/>
      <c r="M423" s="156"/>
      <c r="T423" s="157"/>
      <c r="AT423" s="152" t="s">
        <v>204</v>
      </c>
      <c r="AU423" s="152" t="s">
        <v>86</v>
      </c>
      <c r="AV423" s="12" t="s">
        <v>86</v>
      </c>
      <c r="AW423" s="12" t="s">
        <v>32</v>
      </c>
      <c r="AX423" s="12" t="s">
        <v>77</v>
      </c>
      <c r="AY423" s="152" t="s">
        <v>195</v>
      </c>
    </row>
    <row r="424" spans="2:51" s="12" customFormat="1" ht="11.25">
      <c r="B424" s="150"/>
      <c r="D424" s="151" t="s">
        <v>204</v>
      </c>
      <c r="E424" s="152" t="s">
        <v>1</v>
      </c>
      <c r="F424" s="153" t="s">
        <v>1181</v>
      </c>
      <c r="H424" s="154">
        <v>-5.9119999999999999</v>
      </c>
      <c r="I424" s="155"/>
      <c r="L424" s="150"/>
      <c r="M424" s="156"/>
      <c r="T424" s="157"/>
      <c r="AT424" s="152" t="s">
        <v>204</v>
      </c>
      <c r="AU424" s="152" t="s">
        <v>86</v>
      </c>
      <c r="AV424" s="12" t="s">
        <v>86</v>
      </c>
      <c r="AW424" s="12" t="s">
        <v>32</v>
      </c>
      <c r="AX424" s="12" t="s">
        <v>77</v>
      </c>
      <c r="AY424" s="152" t="s">
        <v>195</v>
      </c>
    </row>
    <row r="425" spans="2:51" s="12" customFormat="1" ht="22.5">
      <c r="B425" s="150"/>
      <c r="D425" s="151" t="s">
        <v>204</v>
      </c>
      <c r="E425" s="152" t="s">
        <v>1</v>
      </c>
      <c r="F425" s="153" t="s">
        <v>1182</v>
      </c>
      <c r="H425" s="154">
        <v>-0.13300000000000001</v>
      </c>
      <c r="I425" s="155"/>
      <c r="L425" s="150"/>
      <c r="M425" s="156"/>
      <c r="T425" s="157"/>
      <c r="AT425" s="152" t="s">
        <v>204</v>
      </c>
      <c r="AU425" s="152" t="s">
        <v>86</v>
      </c>
      <c r="AV425" s="12" t="s">
        <v>86</v>
      </c>
      <c r="AW425" s="12" t="s">
        <v>32</v>
      </c>
      <c r="AX425" s="12" t="s">
        <v>77</v>
      </c>
      <c r="AY425" s="152" t="s">
        <v>195</v>
      </c>
    </row>
    <row r="426" spans="2:51" s="14" customFormat="1" ht="11.25">
      <c r="B426" s="168"/>
      <c r="D426" s="151" t="s">
        <v>204</v>
      </c>
      <c r="E426" s="169" t="s">
        <v>1</v>
      </c>
      <c r="F426" s="170" t="s">
        <v>1183</v>
      </c>
      <c r="H426" s="169" t="s">
        <v>1</v>
      </c>
      <c r="I426" s="171"/>
      <c r="L426" s="168"/>
      <c r="M426" s="172"/>
      <c r="T426" s="173"/>
      <c r="AT426" s="169" t="s">
        <v>204</v>
      </c>
      <c r="AU426" s="169" t="s">
        <v>86</v>
      </c>
      <c r="AV426" s="14" t="s">
        <v>84</v>
      </c>
      <c r="AW426" s="14" t="s">
        <v>32</v>
      </c>
      <c r="AX426" s="14" t="s">
        <v>77</v>
      </c>
      <c r="AY426" s="169" t="s">
        <v>195</v>
      </c>
    </row>
    <row r="427" spans="2:51" s="12" customFormat="1" ht="11.25">
      <c r="B427" s="150"/>
      <c r="D427" s="151" t="s">
        <v>204</v>
      </c>
      <c r="E427" s="152" t="s">
        <v>1</v>
      </c>
      <c r="F427" s="153" t="s">
        <v>1184</v>
      </c>
      <c r="H427" s="154">
        <v>-7.6</v>
      </c>
      <c r="I427" s="155"/>
      <c r="L427" s="150"/>
      <c r="M427" s="156"/>
      <c r="T427" s="157"/>
      <c r="AT427" s="152" t="s">
        <v>204</v>
      </c>
      <c r="AU427" s="152" t="s">
        <v>86</v>
      </c>
      <c r="AV427" s="12" t="s">
        <v>86</v>
      </c>
      <c r="AW427" s="12" t="s">
        <v>32</v>
      </c>
      <c r="AX427" s="12" t="s">
        <v>77</v>
      </c>
      <c r="AY427" s="152" t="s">
        <v>195</v>
      </c>
    </row>
    <row r="428" spans="2:51" s="12" customFormat="1" ht="11.25">
      <c r="B428" s="150"/>
      <c r="D428" s="151" t="s">
        <v>204</v>
      </c>
      <c r="E428" s="152" t="s">
        <v>1</v>
      </c>
      <c r="F428" s="153" t="s">
        <v>1185</v>
      </c>
      <c r="H428" s="154">
        <v>-0.56299999999999994</v>
      </c>
      <c r="I428" s="155"/>
      <c r="L428" s="150"/>
      <c r="M428" s="156"/>
      <c r="T428" s="157"/>
      <c r="AT428" s="152" t="s">
        <v>204</v>
      </c>
      <c r="AU428" s="152" t="s">
        <v>86</v>
      </c>
      <c r="AV428" s="12" t="s">
        <v>86</v>
      </c>
      <c r="AW428" s="12" t="s">
        <v>32</v>
      </c>
      <c r="AX428" s="12" t="s">
        <v>77</v>
      </c>
      <c r="AY428" s="152" t="s">
        <v>195</v>
      </c>
    </row>
    <row r="429" spans="2:51" s="12" customFormat="1" ht="11.25">
      <c r="B429" s="150"/>
      <c r="D429" s="151" t="s">
        <v>204</v>
      </c>
      <c r="E429" s="152" t="s">
        <v>1</v>
      </c>
      <c r="F429" s="153" t="s">
        <v>1186</v>
      </c>
      <c r="H429" s="154">
        <v>-0.30199999999999999</v>
      </c>
      <c r="I429" s="155"/>
      <c r="L429" s="150"/>
      <c r="M429" s="156"/>
      <c r="T429" s="157"/>
      <c r="AT429" s="152" t="s">
        <v>204</v>
      </c>
      <c r="AU429" s="152" t="s">
        <v>86</v>
      </c>
      <c r="AV429" s="12" t="s">
        <v>86</v>
      </c>
      <c r="AW429" s="12" t="s">
        <v>32</v>
      </c>
      <c r="AX429" s="12" t="s">
        <v>77</v>
      </c>
      <c r="AY429" s="152" t="s">
        <v>195</v>
      </c>
    </row>
    <row r="430" spans="2:51" s="12" customFormat="1" ht="11.25">
      <c r="B430" s="150"/>
      <c r="D430" s="151" t="s">
        <v>204</v>
      </c>
      <c r="E430" s="152" t="s">
        <v>1</v>
      </c>
      <c r="F430" s="153" t="s">
        <v>1187</v>
      </c>
      <c r="H430" s="154">
        <v>-0.46700000000000003</v>
      </c>
      <c r="I430" s="155"/>
      <c r="L430" s="150"/>
      <c r="M430" s="156"/>
      <c r="T430" s="157"/>
      <c r="AT430" s="152" t="s">
        <v>204</v>
      </c>
      <c r="AU430" s="152" t="s">
        <v>86</v>
      </c>
      <c r="AV430" s="12" t="s">
        <v>86</v>
      </c>
      <c r="AW430" s="12" t="s">
        <v>32</v>
      </c>
      <c r="AX430" s="12" t="s">
        <v>77</v>
      </c>
      <c r="AY430" s="152" t="s">
        <v>195</v>
      </c>
    </row>
    <row r="431" spans="2:51" s="14" customFormat="1" ht="11.25">
      <c r="B431" s="168"/>
      <c r="D431" s="151" t="s">
        <v>204</v>
      </c>
      <c r="E431" s="169" t="s">
        <v>1</v>
      </c>
      <c r="F431" s="170" t="s">
        <v>1188</v>
      </c>
      <c r="H431" s="169" t="s">
        <v>1</v>
      </c>
      <c r="I431" s="171"/>
      <c r="L431" s="168"/>
      <c r="M431" s="172"/>
      <c r="T431" s="173"/>
      <c r="AT431" s="169" t="s">
        <v>204</v>
      </c>
      <c r="AU431" s="169" t="s">
        <v>86</v>
      </c>
      <c r="AV431" s="14" t="s">
        <v>84</v>
      </c>
      <c r="AW431" s="14" t="s">
        <v>32</v>
      </c>
      <c r="AX431" s="14" t="s">
        <v>77</v>
      </c>
      <c r="AY431" s="169" t="s">
        <v>195</v>
      </c>
    </row>
    <row r="432" spans="2:51" s="12" customFormat="1" ht="11.25">
      <c r="B432" s="150"/>
      <c r="D432" s="151" t="s">
        <v>204</v>
      </c>
      <c r="E432" s="152" t="s">
        <v>1</v>
      </c>
      <c r="F432" s="153" t="s">
        <v>1189</v>
      </c>
      <c r="H432" s="154">
        <v>-129.78299999999999</v>
      </c>
      <c r="I432" s="155"/>
      <c r="L432" s="150"/>
      <c r="M432" s="156"/>
      <c r="T432" s="157"/>
      <c r="AT432" s="152" t="s">
        <v>204</v>
      </c>
      <c r="AU432" s="152" t="s">
        <v>86</v>
      </c>
      <c r="AV432" s="12" t="s">
        <v>86</v>
      </c>
      <c r="AW432" s="12" t="s">
        <v>32</v>
      </c>
      <c r="AX432" s="12" t="s">
        <v>77</v>
      </c>
      <c r="AY432" s="152" t="s">
        <v>195</v>
      </c>
    </row>
    <row r="433" spans="2:65" s="14" customFormat="1" ht="11.25">
      <c r="B433" s="168"/>
      <c r="D433" s="151" t="s">
        <v>204</v>
      </c>
      <c r="E433" s="169" t="s">
        <v>1</v>
      </c>
      <c r="F433" s="170" t="s">
        <v>1190</v>
      </c>
      <c r="H433" s="169" t="s">
        <v>1</v>
      </c>
      <c r="I433" s="171"/>
      <c r="L433" s="168"/>
      <c r="M433" s="172"/>
      <c r="T433" s="173"/>
      <c r="AT433" s="169" t="s">
        <v>204</v>
      </c>
      <c r="AU433" s="169" t="s">
        <v>86</v>
      </c>
      <c r="AV433" s="14" t="s">
        <v>84</v>
      </c>
      <c r="AW433" s="14" t="s">
        <v>32</v>
      </c>
      <c r="AX433" s="14" t="s">
        <v>77</v>
      </c>
      <c r="AY433" s="169" t="s">
        <v>195</v>
      </c>
    </row>
    <row r="434" spans="2:65" s="12" customFormat="1" ht="11.25">
      <c r="B434" s="150"/>
      <c r="D434" s="151" t="s">
        <v>204</v>
      </c>
      <c r="E434" s="152" t="s">
        <v>1</v>
      </c>
      <c r="F434" s="153" t="s">
        <v>1191</v>
      </c>
      <c r="H434" s="154">
        <v>-3.6</v>
      </c>
      <c r="I434" s="155"/>
      <c r="L434" s="150"/>
      <c r="M434" s="156"/>
      <c r="T434" s="157"/>
      <c r="AT434" s="152" t="s">
        <v>204</v>
      </c>
      <c r="AU434" s="152" t="s">
        <v>86</v>
      </c>
      <c r="AV434" s="12" t="s">
        <v>86</v>
      </c>
      <c r="AW434" s="12" t="s">
        <v>32</v>
      </c>
      <c r="AX434" s="12" t="s">
        <v>77</v>
      </c>
      <c r="AY434" s="152" t="s">
        <v>195</v>
      </c>
    </row>
    <row r="435" spans="2:65" s="12" customFormat="1" ht="11.25">
      <c r="B435" s="150"/>
      <c r="D435" s="151" t="s">
        <v>204</v>
      </c>
      <c r="E435" s="152" t="s">
        <v>1</v>
      </c>
      <c r="F435" s="153" t="s">
        <v>1192</v>
      </c>
      <c r="H435" s="154">
        <v>-1.9219999999999999</v>
      </c>
      <c r="I435" s="155"/>
      <c r="L435" s="150"/>
      <c r="M435" s="156"/>
      <c r="T435" s="157"/>
      <c r="AT435" s="152" t="s">
        <v>204</v>
      </c>
      <c r="AU435" s="152" t="s">
        <v>86</v>
      </c>
      <c r="AV435" s="12" t="s">
        <v>86</v>
      </c>
      <c r="AW435" s="12" t="s">
        <v>32</v>
      </c>
      <c r="AX435" s="12" t="s">
        <v>77</v>
      </c>
      <c r="AY435" s="152" t="s">
        <v>195</v>
      </c>
    </row>
    <row r="436" spans="2:65" s="12" customFormat="1" ht="11.25">
      <c r="B436" s="150"/>
      <c r="D436" s="151" t="s">
        <v>204</v>
      </c>
      <c r="E436" s="152" t="s">
        <v>1</v>
      </c>
      <c r="F436" s="153" t="s">
        <v>1193</v>
      </c>
      <c r="H436" s="154">
        <v>-1.8</v>
      </c>
      <c r="I436" s="155"/>
      <c r="L436" s="150"/>
      <c r="M436" s="156"/>
      <c r="T436" s="157"/>
      <c r="AT436" s="152" t="s">
        <v>204</v>
      </c>
      <c r="AU436" s="152" t="s">
        <v>86</v>
      </c>
      <c r="AV436" s="12" t="s">
        <v>86</v>
      </c>
      <c r="AW436" s="12" t="s">
        <v>32</v>
      </c>
      <c r="AX436" s="12" t="s">
        <v>77</v>
      </c>
      <c r="AY436" s="152" t="s">
        <v>195</v>
      </c>
    </row>
    <row r="437" spans="2:65" s="13" customFormat="1" ht="11.25">
      <c r="B437" s="158"/>
      <c r="D437" s="151" t="s">
        <v>204</v>
      </c>
      <c r="E437" s="159" t="s">
        <v>854</v>
      </c>
      <c r="F437" s="160" t="s">
        <v>205</v>
      </c>
      <c r="H437" s="161">
        <v>1549.9349999999999</v>
      </c>
      <c r="I437" s="162"/>
      <c r="L437" s="158"/>
      <c r="M437" s="163"/>
      <c r="T437" s="164"/>
      <c r="AT437" s="159" t="s">
        <v>204</v>
      </c>
      <c r="AU437" s="159" t="s">
        <v>86</v>
      </c>
      <c r="AV437" s="13" t="s">
        <v>202</v>
      </c>
      <c r="AW437" s="13" t="s">
        <v>32</v>
      </c>
      <c r="AX437" s="13" t="s">
        <v>84</v>
      </c>
      <c r="AY437" s="159" t="s">
        <v>195</v>
      </c>
    </row>
    <row r="438" spans="2:65" s="1" customFormat="1" ht="24.2" customHeight="1">
      <c r="B438" s="32"/>
      <c r="C438" s="137" t="s">
        <v>407</v>
      </c>
      <c r="D438" s="137" t="s">
        <v>197</v>
      </c>
      <c r="E438" s="138" t="s">
        <v>1194</v>
      </c>
      <c r="F438" s="139" t="s">
        <v>1195</v>
      </c>
      <c r="G438" s="140" t="s">
        <v>332</v>
      </c>
      <c r="H438" s="141">
        <v>1549.9349999999999</v>
      </c>
      <c r="I438" s="142"/>
      <c r="J438" s="143">
        <f>ROUND(I438*H438,2)</f>
        <v>0</v>
      </c>
      <c r="K438" s="139" t="s">
        <v>201</v>
      </c>
      <c r="L438" s="32"/>
      <c r="M438" s="144" t="s">
        <v>1</v>
      </c>
      <c r="N438" s="145" t="s">
        <v>42</v>
      </c>
      <c r="P438" s="146">
        <f>O438*H438</f>
        <v>0</v>
      </c>
      <c r="Q438" s="146">
        <v>0</v>
      </c>
      <c r="R438" s="146">
        <f>Q438*H438</f>
        <v>0</v>
      </c>
      <c r="S438" s="146">
        <v>0</v>
      </c>
      <c r="T438" s="147">
        <f>S438*H438</f>
        <v>0</v>
      </c>
      <c r="AR438" s="148" t="s">
        <v>202</v>
      </c>
      <c r="AT438" s="148" t="s">
        <v>197</v>
      </c>
      <c r="AU438" s="148" t="s">
        <v>86</v>
      </c>
      <c r="AY438" s="17" t="s">
        <v>195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7" t="s">
        <v>84</v>
      </c>
      <c r="BK438" s="149">
        <f>ROUND(I438*H438,2)</f>
        <v>0</v>
      </c>
      <c r="BL438" s="17" t="s">
        <v>202</v>
      </c>
      <c r="BM438" s="148" t="s">
        <v>1196</v>
      </c>
    </row>
    <row r="439" spans="2:65" s="12" customFormat="1" ht="11.25">
      <c r="B439" s="150"/>
      <c r="D439" s="151" t="s">
        <v>204</v>
      </c>
      <c r="E439" s="152" t="s">
        <v>1</v>
      </c>
      <c r="F439" s="153" t="s">
        <v>1197</v>
      </c>
      <c r="H439" s="154">
        <v>1549.9349999999999</v>
      </c>
      <c r="I439" s="155"/>
      <c r="L439" s="150"/>
      <c r="M439" s="156"/>
      <c r="T439" s="157"/>
      <c r="AT439" s="152" t="s">
        <v>204</v>
      </c>
      <c r="AU439" s="152" t="s">
        <v>86</v>
      </c>
      <c r="AV439" s="12" t="s">
        <v>86</v>
      </c>
      <c r="AW439" s="12" t="s">
        <v>32</v>
      </c>
      <c r="AX439" s="12" t="s">
        <v>84</v>
      </c>
      <c r="AY439" s="152" t="s">
        <v>195</v>
      </c>
    </row>
    <row r="440" spans="2:65" s="1" customFormat="1" ht="37.9" customHeight="1">
      <c r="B440" s="32"/>
      <c r="C440" s="137" t="s">
        <v>459</v>
      </c>
      <c r="D440" s="137" t="s">
        <v>197</v>
      </c>
      <c r="E440" s="138" t="s">
        <v>1198</v>
      </c>
      <c r="F440" s="139" t="s">
        <v>1199</v>
      </c>
      <c r="G440" s="140" t="s">
        <v>332</v>
      </c>
      <c r="H440" s="141">
        <v>1549.9349999999999</v>
      </c>
      <c r="I440" s="142"/>
      <c r="J440" s="143">
        <f>ROUND(I440*H440,2)</f>
        <v>0</v>
      </c>
      <c r="K440" s="139" t="s">
        <v>201</v>
      </c>
      <c r="L440" s="32"/>
      <c r="M440" s="144" t="s">
        <v>1</v>
      </c>
      <c r="N440" s="145" t="s">
        <v>42</v>
      </c>
      <c r="P440" s="146">
        <f>O440*H440</f>
        <v>0</v>
      </c>
      <c r="Q440" s="146">
        <v>0</v>
      </c>
      <c r="R440" s="146">
        <f>Q440*H440</f>
        <v>0</v>
      </c>
      <c r="S440" s="146">
        <v>0</v>
      </c>
      <c r="T440" s="147">
        <f>S440*H440</f>
        <v>0</v>
      </c>
      <c r="AR440" s="148" t="s">
        <v>202</v>
      </c>
      <c r="AT440" s="148" t="s">
        <v>197</v>
      </c>
      <c r="AU440" s="148" t="s">
        <v>86</v>
      </c>
      <c r="AY440" s="17" t="s">
        <v>195</v>
      </c>
      <c r="BE440" s="149">
        <f>IF(N440="základní",J440,0)</f>
        <v>0</v>
      </c>
      <c r="BF440" s="149">
        <f>IF(N440="snížená",J440,0)</f>
        <v>0</v>
      </c>
      <c r="BG440" s="149">
        <f>IF(N440="zákl. přenesená",J440,0)</f>
        <v>0</v>
      </c>
      <c r="BH440" s="149">
        <f>IF(N440="sníž. přenesená",J440,0)</f>
        <v>0</v>
      </c>
      <c r="BI440" s="149">
        <f>IF(N440="nulová",J440,0)</f>
        <v>0</v>
      </c>
      <c r="BJ440" s="17" t="s">
        <v>84</v>
      </c>
      <c r="BK440" s="149">
        <f>ROUND(I440*H440,2)</f>
        <v>0</v>
      </c>
      <c r="BL440" s="17" t="s">
        <v>202</v>
      </c>
      <c r="BM440" s="148" t="s">
        <v>1200</v>
      </c>
    </row>
    <row r="441" spans="2:65" s="1" customFormat="1" ht="24.2" customHeight="1">
      <c r="B441" s="32"/>
      <c r="C441" s="137" t="s">
        <v>413</v>
      </c>
      <c r="D441" s="137" t="s">
        <v>197</v>
      </c>
      <c r="E441" s="138" t="s">
        <v>1201</v>
      </c>
      <c r="F441" s="139" t="s">
        <v>1202</v>
      </c>
      <c r="G441" s="140" t="s">
        <v>332</v>
      </c>
      <c r="H441" s="141">
        <v>333.31200000000001</v>
      </c>
      <c r="I441" s="142"/>
      <c r="J441" s="143">
        <f>ROUND(I441*H441,2)</f>
        <v>0</v>
      </c>
      <c r="K441" s="139" t="s">
        <v>201</v>
      </c>
      <c r="L441" s="32"/>
      <c r="M441" s="144" t="s">
        <v>1</v>
      </c>
      <c r="N441" s="145" t="s">
        <v>42</v>
      </c>
      <c r="P441" s="146">
        <f>O441*H441</f>
        <v>0</v>
      </c>
      <c r="Q441" s="146">
        <v>0</v>
      </c>
      <c r="R441" s="146">
        <f>Q441*H441</f>
        <v>0</v>
      </c>
      <c r="S441" s="146">
        <v>0</v>
      </c>
      <c r="T441" s="147">
        <f>S441*H441</f>
        <v>0</v>
      </c>
      <c r="AR441" s="148" t="s">
        <v>202</v>
      </c>
      <c r="AT441" s="148" t="s">
        <v>197</v>
      </c>
      <c r="AU441" s="148" t="s">
        <v>86</v>
      </c>
      <c r="AY441" s="17" t="s">
        <v>195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7" t="s">
        <v>84</v>
      </c>
      <c r="BK441" s="149">
        <f>ROUND(I441*H441,2)</f>
        <v>0</v>
      </c>
      <c r="BL441" s="17" t="s">
        <v>202</v>
      </c>
      <c r="BM441" s="148" t="s">
        <v>1203</v>
      </c>
    </row>
    <row r="442" spans="2:65" s="12" customFormat="1" ht="22.5">
      <c r="B442" s="150"/>
      <c r="D442" s="151" t="s">
        <v>204</v>
      </c>
      <c r="E442" s="152" t="s">
        <v>1</v>
      </c>
      <c r="F442" s="153" t="s">
        <v>1204</v>
      </c>
      <c r="H442" s="154">
        <v>211.28100000000001</v>
      </c>
      <c r="I442" s="155"/>
      <c r="L442" s="150"/>
      <c r="M442" s="156"/>
      <c r="T442" s="157"/>
      <c r="AT442" s="152" t="s">
        <v>204</v>
      </c>
      <c r="AU442" s="152" t="s">
        <v>86</v>
      </c>
      <c r="AV442" s="12" t="s">
        <v>86</v>
      </c>
      <c r="AW442" s="12" t="s">
        <v>32</v>
      </c>
      <c r="AX442" s="12" t="s">
        <v>77</v>
      </c>
      <c r="AY442" s="152" t="s">
        <v>195</v>
      </c>
    </row>
    <row r="443" spans="2:65" s="12" customFormat="1" ht="22.5">
      <c r="B443" s="150"/>
      <c r="D443" s="151" t="s">
        <v>204</v>
      </c>
      <c r="E443" s="152" t="s">
        <v>1</v>
      </c>
      <c r="F443" s="153" t="s">
        <v>1205</v>
      </c>
      <c r="H443" s="154">
        <v>122.03100000000001</v>
      </c>
      <c r="I443" s="155"/>
      <c r="L443" s="150"/>
      <c r="M443" s="156"/>
      <c r="T443" s="157"/>
      <c r="AT443" s="152" t="s">
        <v>204</v>
      </c>
      <c r="AU443" s="152" t="s">
        <v>86</v>
      </c>
      <c r="AV443" s="12" t="s">
        <v>86</v>
      </c>
      <c r="AW443" s="12" t="s">
        <v>32</v>
      </c>
      <c r="AX443" s="12" t="s">
        <v>77</v>
      </c>
      <c r="AY443" s="152" t="s">
        <v>195</v>
      </c>
    </row>
    <row r="444" spans="2:65" s="13" customFormat="1" ht="11.25">
      <c r="B444" s="158"/>
      <c r="D444" s="151" t="s">
        <v>204</v>
      </c>
      <c r="E444" s="159" t="s">
        <v>822</v>
      </c>
      <c r="F444" s="160" t="s">
        <v>205</v>
      </c>
      <c r="H444" s="161">
        <v>333.31200000000001</v>
      </c>
      <c r="I444" s="162"/>
      <c r="L444" s="158"/>
      <c r="M444" s="163"/>
      <c r="T444" s="164"/>
      <c r="AT444" s="159" t="s">
        <v>204</v>
      </c>
      <c r="AU444" s="159" t="s">
        <v>86</v>
      </c>
      <c r="AV444" s="13" t="s">
        <v>202</v>
      </c>
      <c r="AW444" s="13" t="s">
        <v>32</v>
      </c>
      <c r="AX444" s="13" t="s">
        <v>84</v>
      </c>
      <c r="AY444" s="159" t="s">
        <v>195</v>
      </c>
    </row>
    <row r="445" spans="2:65" s="1" customFormat="1" ht="24.2" customHeight="1">
      <c r="B445" s="32"/>
      <c r="C445" s="174" t="s">
        <v>471</v>
      </c>
      <c r="D445" s="174" t="s">
        <v>392</v>
      </c>
      <c r="E445" s="175" t="s">
        <v>1206</v>
      </c>
      <c r="F445" s="176" t="s">
        <v>1207</v>
      </c>
      <c r="G445" s="177" t="s">
        <v>395</v>
      </c>
      <c r="H445" s="178">
        <v>3766.4940000000001</v>
      </c>
      <c r="I445" s="179"/>
      <c r="J445" s="180">
        <f>ROUND(I445*H445,2)</f>
        <v>0</v>
      </c>
      <c r="K445" s="176" t="s">
        <v>208</v>
      </c>
      <c r="L445" s="181"/>
      <c r="M445" s="182" t="s">
        <v>1</v>
      </c>
      <c r="N445" s="183" t="s">
        <v>42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230</v>
      </c>
      <c r="AT445" s="148" t="s">
        <v>392</v>
      </c>
      <c r="AU445" s="148" t="s">
        <v>86</v>
      </c>
      <c r="AY445" s="17" t="s">
        <v>195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7" t="s">
        <v>84</v>
      </c>
      <c r="BK445" s="149">
        <f>ROUND(I445*H445,2)</f>
        <v>0</v>
      </c>
      <c r="BL445" s="17" t="s">
        <v>202</v>
      </c>
      <c r="BM445" s="148" t="s">
        <v>1208</v>
      </c>
    </row>
    <row r="446" spans="2:65" s="12" customFormat="1" ht="11.25">
      <c r="B446" s="150"/>
      <c r="D446" s="151" t="s">
        <v>204</v>
      </c>
      <c r="E446" s="152" t="s">
        <v>1</v>
      </c>
      <c r="F446" s="153" t="s">
        <v>1209</v>
      </c>
      <c r="H446" s="154">
        <v>3766.4940000000001</v>
      </c>
      <c r="I446" s="155"/>
      <c r="L446" s="150"/>
      <c r="M446" s="156"/>
      <c r="T446" s="157"/>
      <c r="AT446" s="152" t="s">
        <v>204</v>
      </c>
      <c r="AU446" s="152" t="s">
        <v>86</v>
      </c>
      <c r="AV446" s="12" t="s">
        <v>86</v>
      </c>
      <c r="AW446" s="12" t="s">
        <v>32</v>
      </c>
      <c r="AX446" s="12" t="s">
        <v>84</v>
      </c>
      <c r="AY446" s="152" t="s">
        <v>195</v>
      </c>
    </row>
    <row r="447" spans="2:65" s="1" customFormat="1" ht="24.2" customHeight="1">
      <c r="B447" s="32"/>
      <c r="C447" s="137" t="s">
        <v>418</v>
      </c>
      <c r="D447" s="137" t="s">
        <v>197</v>
      </c>
      <c r="E447" s="138" t="s">
        <v>1194</v>
      </c>
      <c r="F447" s="139" t="s">
        <v>1195</v>
      </c>
      <c r="G447" s="140" t="s">
        <v>332</v>
      </c>
      <c r="H447" s="141">
        <v>333.31200000000001</v>
      </c>
      <c r="I447" s="142"/>
      <c r="J447" s="143">
        <f>ROUND(I447*H447,2)</f>
        <v>0</v>
      </c>
      <c r="K447" s="139" t="s">
        <v>201</v>
      </c>
      <c r="L447" s="32"/>
      <c r="M447" s="144" t="s">
        <v>1</v>
      </c>
      <c r="N447" s="145" t="s">
        <v>42</v>
      </c>
      <c r="P447" s="146">
        <f>O447*H447</f>
        <v>0</v>
      </c>
      <c r="Q447" s="146">
        <v>0</v>
      </c>
      <c r="R447" s="146">
        <f>Q447*H447</f>
        <v>0</v>
      </c>
      <c r="S447" s="146">
        <v>0</v>
      </c>
      <c r="T447" s="147">
        <f>S447*H447</f>
        <v>0</v>
      </c>
      <c r="AR447" s="148" t="s">
        <v>202</v>
      </c>
      <c r="AT447" s="148" t="s">
        <v>197</v>
      </c>
      <c r="AU447" s="148" t="s">
        <v>86</v>
      </c>
      <c r="AY447" s="17" t="s">
        <v>195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7" t="s">
        <v>84</v>
      </c>
      <c r="BK447" s="149">
        <f>ROUND(I447*H447,2)</f>
        <v>0</v>
      </c>
      <c r="BL447" s="17" t="s">
        <v>202</v>
      </c>
      <c r="BM447" s="148" t="s">
        <v>1210</v>
      </c>
    </row>
    <row r="448" spans="2:65" s="12" customFormat="1" ht="11.25">
      <c r="B448" s="150"/>
      <c r="D448" s="151" t="s">
        <v>204</v>
      </c>
      <c r="E448" s="152" t="s">
        <v>1</v>
      </c>
      <c r="F448" s="153" t="s">
        <v>1211</v>
      </c>
      <c r="H448" s="154">
        <v>333.31200000000001</v>
      </c>
      <c r="I448" s="155"/>
      <c r="L448" s="150"/>
      <c r="M448" s="156"/>
      <c r="T448" s="157"/>
      <c r="AT448" s="152" t="s">
        <v>204</v>
      </c>
      <c r="AU448" s="152" t="s">
        <v>86</v>
      </c>
      <c r="AV448" s="12" t="s">
        <v>86</v>
      </c>
      <c r="AW448" s="12" t="s">
        <v>32</v>
      </c>
      <c r="AX448" s="12" t="s">
        <v>84</v>
      </c>
      <c r="AY448" s="152" t="s">
        <v>195</v>
      </c>
    </row>
    <row r="449" spans="2:65" s="1" customFormat="1" ht="37.9" customHeight="1">
      <c r="B449" s="32"/>
      <c r="C449" s="137" t="s">
        <v>548</v>
      </c>
      <c r="D449" s="137" t="s">
        <v>197</v>
      </c>
      <c r="E449" s="138" t="s">
        <v>1198</v>
      </c>
      <c r="F449" s="139" t="s">
        <v>1199</v>
      </c>
      <c r="G449" s="140" t="s">
        <v>332</v>
      </c>
      <c r="H449" s="141">
        <v>333.31200000000001</v>
      </c>
      <c r="I449" s="142"/>
      <c r="J449" s="143">
        <f>ROUND(I449*H449,2)</f>
        <v>0</v>
      </c>
      <c r="K449" s="139" t="s">
        <v>201</v>
      </c>
      <c r="L449" s="32"/>
      <c r="M449" s="144" t="s">
        <v>1</v>
      </c>
      <c r="N449" s="145" t="s">
        <v>42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202</v>
      </c>
      <c r="AT449" s="148" t="s">
        <v>197</v>
      </c>
      <c r="AU449" s="148" t="s">
        <v>86</v>
      </c>
      <c r="AY449" s="17" t="s">
        <v>195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7" t="s">
        <v>84</v>
      </c>
      <c r="BK449" s="149">
        <f>ROUND(I449*H449,2)</f>
        <v>0</v>
      </c>
      <c r="BL449" s="17" t="s">
        <v>202</v>
      </c>
      <c r="BM449" s="148" t="s">
        <v>1212</v>
      </c>
    </row>
    <row r="450" spans="2:65" s="1" customFormat="1" ht="24.2" customHeight="1">
      <c r="B450" s="32"/>
      <c r="C450" s="137" t="s">
        <v>423</v>
      </c>
      <c r="D450" s="137" t="s">
        <v>197</v>
      </c>
      <c r="E450" s="138" t="s">
        <v>1213</v>
      </c>
      <c r="F450" s="139" t="s">
        <v>1214</v>
      </c>
      <c r="G450" s="140" t="s">
        <v>200</v>
      </c>
      <c r="H450" s="141">
        <v>9</v>
      </c>
      <c r="I450" s="142"/>
      <c r="J450" s="143">
        <f>ROUND(I450*H450,2)</f>
        <v>0</v>
      </c>
      <c r="K450" s="139" t="s">
        <v>201</v>
      </c>
      <c r="L450" s="32"/>
      <c r="M450" s="144" t="s">
        <v>1</v>
      </c>
      <c r="N450" s="145" t="s">
        <v>42</v>
      </c>
      <c r="P450" s="146">
        <f>O450*H450</f>
        <v>0</v>
      </c>
      <c r="Q450" s="146">
        <v>0</v>
      </c>
      <c r="R450" s="146">
        <f>Q450*H450</f>
        <v>0</v>
      </c>
      <c r="S450" s="146">
        <v>0</v>
      </c>
      <c r="T450" s="147">
        <f>S450*H450</f>
        <v>0</v>
      </c>
      <c r="AR450" s="148" t="s">
        <v>202</v>
      </c>
      <c r="AT450" s="148" t="s">
        <v>197</v>
      </c>
      <c r="AU450" s="148" t="s">
        <v>86</v>
      </c>
      <c r="AY450" s="17" t="s">
        <v>195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7" t="s">
        <v>84</v>
      </c>
      <c r="BK450" s="149">
        <f>ROUND(I450*H450,2)</f>
        <v>0</v>
      </c>
      <c r="BL450" s="17" t="s">
        <v>202</v>
      </c>
      <c r="BM450" s="148" t="s">
        <v>1215</v>
      </c>
    </row>
    <row r="451" spans="2:65" s="12" customFormat="1" ht="11.25">
      <c r="B451" s="150"/>
      <c r="D451" s="151" t="s">
        <v>204</v>
      </c>
      <c r="E451" s="152" t="s">
        <v>1</v>
      </c>
      <c r="F451" s="153" t="s">
        <v>1216</v>
      </c>
      <c r="H451" s="154">
        <v>9</v>
      </c>
      <c r="I451" s="155"/>
      <c r="L451" s="150"/>
      <c r="M451" s="156"/>
      <c r="T451" s="157"/>
      <c r="AT451" s="152" t="s">
        <v>204</v>
      </c>
      <c r="AU451" s="152" t="s">
        <v>86</v>
      </c>
      <c r="AV451" s="12" t="s">
        <v>86</v>
      </c>
      <c r="AW451" s="12" t="s">
        <v>32</v>
      </c>
      <c r="AX451" s="12" t="s">
        <v>77</v>
      </c>
      <c r="AY451" s="152" t="s">
        <v>195</v>
      </c>
    </row>
    <row r="452" spans="2:65" s="13" customFormat="1" ht="11.25">
      <c r="B452" s="158"/>
      <c r="D452" s="151" t="s">
        <v>204</v>
      </c>
      <c r="E452" s="159" t="s">
        <v>826</v>
      </c>
      <c r="F452" s="160" t="s">
        <v>205</v>
      </c>
      <c r="H452" s="161">
        <v>9</v>
      </c>
      <c r="I452" s="162"/>
      <c r="L452" s="158"/>
      <c r="M452" s="163"/>
      <c r="T452" s="164"/>
      <c r="AT452" s="159" t="s">
        <v>204</v>
      </c>
      <c r="AU452" s="159" t="s">
        <v>86</v>
      </c>
      <c r="AV452" s="13" t="s">
        <v>202</v>
      </c>
      <c r="AW452" s="13" t="s">
        <v>32</v>
      </c>
      <c r="AX452" s="13" t="s">
        <v>84</v>
      </c>
      <c r="AY452" s="159" t="s">
        <v>195</v>
      </c>
    </row>
    <row r="453" spans="2:65" s="1" customFormat="1" ht="37.9" customHeight="1">
      <c r="B453" s="32"/>
      <c r="C453" s="137" t="s">
        <v>557</v>
      </c>
      <c r="D453" s="137" t="s">
        <v>197</v>
      </c>
      <c r="E453" s="138" t="s">
        <v>1217</v>
      </c>
      <c r="F453" s="139" t="s">
        <v>1218</v>
      </c>
      <c r="G453" s="140" t="s">
        <v>200</v>
      </c>
      <c r="H453" s="141">
        <v>18</v>
      </c>
      <c r="I453" s="142"/>
      <c r="J453" s="143">
        <f>ROUND(I453*H453,2)</f>
        <v>0</v>
      </c>
      <c r="K453" s="139" t="s">
        <v>201</v>
      </c>
      <c r="L453" s="32"/>
      <c r="M453" s="144" t="s">
        <v>1</v>
      </c>
      <c r="N453" s="145" t="s">
        <v>42</v>
      </c>
      <c r="P453" s="146">
        <f>O453*H453</f>
        <v>0</v>
      </c>
      <c r="Q453" s="146">
        <v>0</v>
      </c>
      <c r="R453" s="146">
        <f>Q453*H453</f>
        <v>0</v>
      </c>
      <c r="S453" s="146">
        <v>0</v>
      </c>
      <c r="T453" s="147">
        <f>S453*H453</f>
        <v>0</v>
      </c>
      <c r="AR453" s="148" t="s">
        <v>202</v>
      </c>
      <c r="AT453" s="148" t="s">
        <v>197</v>
      </c>
      <c r="AU453" s="148" t="s">
        <v>86</v>
      </c>
      <c r="AY453" s="17" t="s">
        <v>195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7" t="s">
        <v>84</v>
      </c>
      <c r="BK453" s="149">
        <f>ROUND(I453*H453,2)</f>
        <v>0</v>
      </c>
      <c r="BL453" s="17" t="s">
        <v>202</v>
      </c>
      <c r="BM453" s="148" t="s">
        <v>1219</v>
      </c>
    </row>
    <row r="454" spans="2:65" s="12" customFormat="1" ht="22.5">
      <c r="B454" s="150"/>
      <c r="D454" s="151" t="s">
        <v>204</v>
      </c>
      <c r="E454" s="152" t="s">
        <v>1</v>
      </c>
      <c r="F454" s="153" t="s">
        <v>1220</v>
      </c>
      <c r="H454" s="154">
        <v>18</v>
      </c>
      <c r="I454" s="155"/>
      <c r="L454" s="150"/>
      <c r="M454" s="156"/>
      <c r="T454" s="157"/>
      <c r="AT454" s="152" t="s">
        <v>204</v>
      </c>
      <c r="AU454" s="152" t="s">
        <v>86</v>
      </c>
      <c r="AV454" s="12" t="s">
        <v>86</v>
      </c>
      <c r="AW454" s="12" t="s">
        <v>32</v>
      </c>
      <c r="AX454" s="12" t="s">
        <v>77</v>
      </c>
      <c r="AY454" s="152" t="s">
        <v>195</v>
      </c>
    </row>
    <row r="455" spans="2:65" s="13" customFormat="1" ht="11.25">
      <c r="B455" s="158"/>
      <c r="D455" s="151" t="s">
        <v>204</v>
      </c>
      <c r="E455" s="159" t="s">
        <v>844</v>
      </c>
      <c r="F455" s="160" t="s">
        <v>205</v>
      </c>
      <c r="H455" s="161">
        <v>18</v>
      </c>
      <c r="I455" s="162"/>
      <c r="L455" s="158"/>
      <c r="M455" s="163"/>
      <c r="T455" s="164"/>
      <c r="AT455" s="159" t="s">
        <v>204</v>
      </c>
      <c r="AU455" s="159" t="s">
        <v>86</v>
      </c>
      <c r="AV455" s="13" t="s">
        <v>202</v>
      </c>
      <c r="AW455" s="13" t="s">
        <v>32</v>
      </c>
      <c r="AX455" s="13" t="s">
        <v>84</v>
      </c>
      <c r="AY455" s="159" t="s">
        <v>195</v>
      </c>
    </row>
    <row r="456" spans="2:65" s="1" customFormat="1" ht="37.9" customHeight="1">
      <c r="B456" s="32"/>
      <c r="C456" s="137" t="s">
        <v>426</v>
      </c>
      <c r="D456" s="137" t="s">
        <v>197</v>
      </c>
      <c r="E456" s="138" t="s">
        <v>1221</v>
      </c>
      <c r="F456" s="139" t="s">
        <v>1222</v>
      </c>
      <c r="G456" s="140" t="s">
        <v>200</v>
      </c>
      <c r="H456" s="141">
        <v>18</v>
      </c>
      <c r="I456" s="142"/>
      <c r="J456" s="143">
        <f>ROUND(I456*H456,2)</f>
        <v>0</v>
      </c>
      <c r="K456" s="139" t="s">
        <v>208</v>
      </c>
      <c r="L456" s="32"/>
      <c r="M456" s="144" t="s">
        <v>1</v>
      </c>
      <c r="N456" s="145" t="s">
        <v>42</v>
      </c>
      <c r="P456" s="146">
        <f>O456*H456</f>
        <v>0</v>
      </c>
      <c r="Q456" s="146">
        <v>0</v>
      </c>
      <c r="R456" s="146">
        <f>Q456*H456</f>
        <v>0</v>
      </c>
      <c r="S456" s="146">
        <v>0</v>
      </c>
      <c r="T456" s="147">
        <f>S456*H456</f>
        <v>0</v>
      </c>
      <c r="AR456" s="148" t="s">
        <v>202</v>
      </c>
      <c r="AT456" s="148" t="s">
        <v>197</v>
      </c>
      <c r="AU456" s="148" t="s">
        <v>86</v>
      </c>
      <c r="AY456" s="17" t="s">
        <v>195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7" t="s">
        <v>84</v>
      </c>
      <c r="BK456" s="149">
        <f>ROUND(I456*H456,2)</f>
        <v>0</v>
      </c>
      <c r="BL456" s="17" t="s">
        <v>202</v>
      </c>
      <c r="BM456" s="148" t="s">
        <v>1223</v>
      </c>
    </row>
    <row r="457" spans="2:65" s="12" customFormat="1" ht="11.25">
      <c r="B457" s="150"/>
      <c r="D457" s="151" t="s">
        <v>204</v>
      </c>
      <c r="E457" s="152" t="s">
        <v>1</v>
      </c>
      <c r="F457" s="153" t="s">
        <v>844</v>
      </c>
      <c r="H457" s="154">
        <v>18</v>
      </c>
      <c r="I457" s="155"/>
      <c r="L457" s="150"/>
      <c r="M457" s="156"/>
      <c r="T457" s="157"/>
      <c r="AT457" s="152" t="s">
        <v>204</v>
      </c>
      <c r="AU457" s="152" t="s">
        <v>86</v>
      </c>
      <c r="AV457" s="12" t="s">
        <v>86</v>
      </c>
      <c r="AW457" s="12" t="s">
        <v>32</v>
      </c>
      <c r="AX457" s="12" t="s">
        <v>84</v>
      </c>
      <c r="AY457" s="152" t="s">
        <v>195</v>
      </c>
    </row>
    <row r="458" spans="2:65" s="11" customFormat="1" ht="22.9" customHeight="1">
      <c r="B458" s="125"/>
      <c r="D458" s="126" t="s">
        <v>76</v>
      </c>
      <c r="E458" s="135" t="s">
        <v>202</v>
      </c>
      <c r="F458" s="135" t="s">
        <v>1224</v>
      </c>
      <c r="I458" s="128"/>
      <c r="J458" s="136">
        <f>BK458</f>
        <v>0</v>
      </c>
      <c r="L458" s="125"/>
      <c r="M458" s="130"/>
      <c r="P458" s="131">
        <f>SUM(P459:P499)</f>
        <v>0</v>
      </c>
      <c r="R458" s="131">
        <f>SUM(R459:R499)</f>
        <v>12.42604</v>
      </c>
      <c r="T458" s="132">
        <f>SUM(T459:T499)</f>
        <v>0</v>
      </c>
      <c r="AR458" s="126" t="s">
        <v>84</v>
      </c>
      <c r="AT458" s="133" t="s">
        <v>76</v>
      </c>
      <c r="AU458" s="133" t="s">
        <v>84</v>
      </c>
      <c r="AY458" s="126" t="s">
        <v>195</v>
      </c>
      <c r="BK458" s="134">
        <f>SUM(BK459:BK499)</f>
        <v>0</v>
      </c>
    </row>
    <row r="459" spans="2:65" s="1" customFormat="1" ht="16.5" customHeight="1">
      <c r="B459" s="32"/>
      <c r="C459" s="137" t="s">
        <v>564</v>
      </c>
      <c r="D459" s="137" t="s">
        <v>197</v>
      </c>
      <c r="E459" s="138" t="s">
        <v>1225</v>
      </c>
      <c r="F459" s="139" t="s">
        <v>1226</v>
      </c>
      <c r="G459" s="140" t="s">
        <v>332</v>
      </c>
      <c r="H459" s="141">
        <v>69.14</v>
      </c>
      <c r="I459" s="142"/>
      <c r="J459" s="143">
        <f>ROUND(I459*H459,2)</f>
        <v>0</v>
      </c>
      <c r="K459" s="139" t="s">
        <v>201</v>
      </c>
      <c r="L459" s="32"/>
      <c r="M459" s="144" t="s">
        <v>1</v>
      </c>
      <c r="N459" s="145" t="s">
        <v>42</v>
      </c>
      <c r="P459" s="146">
        <f>O459*H459</f>
        <v>0</v>
      </c>
      <c r="Q459" s="146">
        <v>0</v>
      </c>
      <c r="R459" s="146">
        <f>Q459*H459</f>
        <v>0</v>
      </c>
      <c r="S459" s="146">
        <v>0</v>
      </c>
      <c r="T459" s="147">
        <f>S459*H459</f>
        <v>0</v>
      </c>
      <c r="AR459" s="148" t="s">
        <v>202</v>
      </c>
      <c r="AT459" s="148" t="s">
        <v>197</v>
      </c>
      <c r="AU459" s="148" t="s">
        <v>86</v>
      </c>
      <c r="AY459" s="17" t="s">
        <v>195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7" t="s">
        <v>84</v>
      </c>
      <c r="BK459" s="149">
        <f>ROUND(I459*H459,2)</f>
        <v>0</v>
      </c>
      <c r="BL459" s="17" t="s">
        <v>202</v>
      </c>
      <c r="BM459" s="148" t="s">
        <v>1227</v>
      </c>
    </row>
    <row r="460" spans="2:65" s="14" customFormat="1" ht="11.25">
      <c r="B460" s="168"/>
      <c r="D460" s="151" t="s">
        <v>204</v>
      </c>
      <c r="E460" s="169" t="s">
        <v>1</v>
      </c>
      <c r="F460" s="170" t="s">
        <v>1228</v>
      </c>
      <c r="H460" s="169" t="s">
        <v>1</v>
      </c>
      <c r="I460" s="171"/>
      <c r="L460" s="168"/>
      <c r="M460" s="172"/>
      <c r="T460" s="173"/>
      <c r="AT460" s="169" t="s">
        <v>204</v>
      </c>
      <c r="AU460" s="169" t="s">
        <v>86</v>
      </c>
      <c r="AV460" s="14" t="s">
        <v>84</v>
      </c>
      <c r="AW460" s="14" t="s">
        <v>32</v>
      </c>
      <c r="AX460" s="14" t="s">
        <v>77</v>
      </c>
      <c r="AY460" s="169" t="s">
        <v>195</v>
      </c>
    </row>
    <row r="461" spans="2:65" s="12" customFormat="1" ht="11.25">
      <c r="B461" s="150"/>
      <c r="D461" s="151" t="s">
        <v>204</v>
      </c>
      <c r="E461" s="152" t="s">
        <v>1</v>
      </c>
      <c r="F461" s="153" t="s">
        <v>1229</v>
      </c>
      <c r="H461" s="154">
        <v>39.99</v>
      </c>
      <c r="I461" s="155"/>
      <c r="L461" s="150"/>
      <c r="M461" s="156"/>
      <c r="T461" s="157"/>
      <c r="AT461" s="152" t="s">
        <v>204</v>
      </c>
      <c r="AU461" s="152" t="s">
        <v>86</v>
      </c>
      <c r="AV461" s="12" t="s">
        <v>86</v>
      </c>
      <c r="AW461" s="12" t="s">
        <v>32</v>
      </c>
      <c r="AX461" s="12" t="s">
        <v>77</v>
      </c>
      <c r="AY461" s="152" t="s">
        <v>195</v>
      </c>
    </row>
    <row r="462" spans="2:65" s="12" customFormat="1" ht="11.25">
      <c r="B462" s="150"/>
      <c r="D462" s="151" t="s">
        <v>204</v>
      </c>
      <c r="E462" s="152" t="s">
        <v>1</v>
      </c>
      <c r="F462" s="153" t="s">
        <v>1230</v>
      </c>
      <c r="H462" s="154">
        <v>21.25</v>
      </c>
      <c r="I462" s="155"/>
      <c r="L462" s="150"/>
      <c r="M462" s="156"/>
      <c r="T462" s="157"/>
      <c r="AT462" s="152" t="s">
        <v>204</v>
      </c>
      <c r="AU462" s="152" t="s">
        <v>86</v>
      </c>
      <c r="AV462" s="12" t="s">
        <v>86</v>
      </c>
      <c r="AW462" s="12" t="s">
        <v>32</v>
      </c>
      <c r="AX462" s="12" t="s">
        <v>77</v>
      </c>
      <c r="AY462" s="152" t="s">
        <v>195</v>
      </c>
    </row>
    <row r="463" spans="2:65" s="12" customFormat="1" ht="11.25">
      <c r="B463" s="150"/>
      <c r="D463" s="151" t="s">
        <v>204</v>
      </c>
      <c r="E463" s="152" t="s">
        <v>1</v>
      </c>
      <c r="F463" s="153" t="s">
        <v>1231</v>
      </c>
      <c r="H463" s="154">
        <v>7.5</v>
      </c>
      <c r="I463" s="155"/>
      <c r="L463" s="150"/>
      <c r="M463" s="156"/>
      <c r="T463" s="157"/>
      <c r="AT463" s="152" t="s">
        <v>204</v>
      </c>
      <c r="AU463" s="152" t="s">
        <v>86</v>
      </c>
      <c r="AV463" s="12" t="s">
        <v>86</v>
      </c>
      <c r="AW463" s="12" t="s">
        <v>32</v>
      </c>
      <c r="AX463" s="12" t="s">
        <v>77</v>
      </c>
      <c r="AY463" s="152" t="s">
        <v>195</v>
      </c>
    </row>
    <row r="464" spans="2:65" s="12" customFormat="1" ht="11.25">
      <c r="B464" s="150"/>
      <c r="D464" s="151" t="s">
        <v>204</v>
      </c>
      <c r="E464" s="152" t="s">
        <v>1</v>
      </c>
      <c r="F464" s="153" t="s">
        <v>1232</v>
      </c>
      <c r="H464" s="154">
        <v>0.4</v>
      </c>
      <c r="I464" s="155"/>
      <c r="L464" s="150"/>
      <c r="M464" s="156"/>
      <c r="T464" s="157"/>
      <c r="AT464" s="152" t="s">
        <v>204</v>
      </c>
      <c r="AU464" s="152" t="s">
        <v>86</v>
      </c>
      <c r="AV464" s="12" t="s">
        <v>86</v>
      </c>
      <c r="AW464" s="12" t="s">
        <v>32</v>
      </c>
      <c r="AX464" s="12" t="s">
        <v>77</v>
      </c>
      <c r="AY464" s="152" t="s">
        <v>195</v>
      </c>
    </row>
    <row r="465" spans="2:65" s="13" customFormat="1" ht="11.25">
      <c r="B465" s="158"/>
      <c r="D465" s="151" t="s">
        <v>204</v>
      </c>
      <c r="E465" s="159" t="s">
        <v>820</v>
      </c>
      <c r="F465" s="160" t="s">
        <v>205</v>
      </c>
      <c r="H465" s="161">
        <v>69.14</v>
      </c>
      <c r="I465" s="162"/>
      <c r="L465" s="158"/>
      <c r="M465" s="163"/>
      <c r="T465" s="164"/>
      <c r="AT465" s="159" t="s">
        <v>204</v>
      </c>
      <c r="AU465" s="159" t="s">
        <v>86</v>
      </c>
      <c r="AV465" s="13" t="s">
        <v>202</v>
      </c>
      <c r="AW465" s="13" t="s">
        <v>32</v>
      </c>
      <c r="AX465" s="13" t="s">
        <v>84</v>
      </c>
      <c r="AY465" s="159" t="s">
        <v>195</v>
      </c>
    </row>
    <row r="466" spans="2:65" s="1" customFormat="1" ht="24.2" customHeight="1">
      <c r="B466" s="32"/>
      <c r="C466" s="137" t="s">
        <v>431</v>
      </c>
      <c r="D466" s="137" t="s">
        <v>197</v>
      </c>
      <c r="E466" s="138" t="s">
        <v>1233</v>
      </c>
      <c r="F466" s="139" t="s">
        <v>1234</v>
      </c>
      <c r="G466" s="140" t="s">
        <v>332</v>
      </c>
      <c r="H466" s="141">
        <v>69.14</v>
      </c>
      <c r="I466" s="142"/>
      <c r="J466" s="143">
        <f>ROUND(I466*H466,2)</f>
        <v>0</v>
      </c>
      <c r="K466" s="139" t="s">
        <v>201</v>
      </c>
      <c r="L466" s="32"/>
      <c r="M466" s="144" t="s">
        <v>1</v>
      </c>
      <c r="N466" s="145" t="s">
        <v>42</v>
      </c>
      <c r="P466" s="146">
        <f>O466*H466</f>
        <v>0</v>
      </c>
      <c r="Q466" s="146">
        <v>0</v>
      </c>
      <c r="R466" s="146">
        <f>Q466*H466</f>
        <v>0</v>
      </c>
      <c r="S466" s="146">
        <v>0</v>
      </c>
      <c r="T466" s="147">
        <f>S466*H466</f>
        <v>0</v>
      </c>
      <c r="AR466" s="148" t="s">
        <v>202</v>
      </c>
      <c r="AT466" s="148" t="s">
        <v>197</v>
      </c>
      <c r="AU466" s="148" t="s">
        <v>86</v>
      </c>
      <c r="AY466" s="17" t="s">
        <v>195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7" t="s">
        <v>84</v>
      </c>
      <c r="BK466" s="149">
        <f>ROUND(I466*H466,2)</f>
        <v>0</v>
      </c>
      <c r="BL466" s="17" t="s">
        <v>202</v>
      </c>
      <c r="BM466" s="148" t="s">
        <v>1235</v>
      </c>
    </row>
    <row r="467" spans="2:65" s="12" customFormat="1" ht="11.25">
      <c r="B467" s="150"/>
      <c r="D467" s="151" t="s">
        <v>204</v>
      </c>
      <c r="E467" s="152" t="s">
        <v>1</v>
      </c>
      <c r="F467" s="153" t="s">
        <v>1236</v>
      </c>
      <c r="H467" s="154">
        <v>69.14</v>
      </c>
      <c r="I467" s="155"/>
      <c r="L467" s="150"/>
      <c r="M467" s="156"/>
      <c r="T467" s="157"/>
      <c r="AT467" s="152" t="s">
        <v>204</v>
      </c>
      <c r="AU467" s="152" t="s">
        <v>86</v>
      </c>
      <c r="AV467" s="12" t="s">
        <v>86</v>
      </c>
      <c r="AW467" s="12" t="s">
        <v>32</v>
      </c>
      <c r="AX467" s="12" t="s">
        <v>84</v>
      </c>
      <c r="AY467" s="152" t="s">
        <v>195</v>
      </c>
    </row>
    <row r="468" spans="2:65" s="1" customFormat="1" ht="37.9" customHeight="1">
      <c r="B468" s="32"/>
      <c r="C468" s="137" t="s">
        <v>573</v>
      </c>
      <c r="D468" s="137" t="s">
        <v>197</v>
      </c>
      <c r="E468" s="138" t="s">
        <v>1237</v>
      </c>
      <c r="F468" s="139" t="s">
        <v>1238</v>
      </c>
      <c r="G468" s="140" t="s">
        <v>332</v>
      </c>
      <c r="H468" s="141">
        <v>69.14</v>
      </c>
      <c r="I468" s="142"/>
      <c r="J468" s="143">
        <f>ROUND(I468*H468,2)</f>
        <v>0</v>
      </c>
      <c r="K468" s="139" t="s">
        <v>201</v>
      </c>
      <c r="L468" s="32"/>
      <c r="M468" s="144" t="s">
        <v>1</v>
      </c>
      <c r="N468" s="145" t="s">
        <v>42</v>
      </c>
      <c r="P468" s="146">
        <f>O468*H468</f>
        <v>0</v>
      </c>
      <c r="Q468" s="146">
        <v>0</v>
      </c>
      <c r="R468" s="146">
        <f>Q468*H468</f>
        <v>0</v>
      </c>
      <c r="S468" s="146">
        <v>0</v>
      </c>
      <c r="T468" s="147">
        <f>S468*H468</f>
        <v>0</v>
      </c>
      <c r="AR468" s="148" t="s">
        <v>202</v>
      </c>
      <c r="AT468" s="148" t="s">
        <v>197</v>
      </c>
      <c r="AU468" s="148" t="s">
        <v>86</v>
      </c>
      <c r="AY468" s="17" t="s">
        <v>195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7" t="s">
        <v>84</v>
      </c>
      <c r="BK468" s="149">
        <f>ROUND(I468*H468,2)</f>
        <v>0</v>
      </c>
      <c r="BL468" s="17" t="s">
        <v>202</v>
      </c>
      <c r="BM468" s="148" t="s">
        <v>1239</v>
      </c>
    </row>
    <row r="469" spans="2:65" s="1" customFormat="1" ht="24.2" customHeight="1">
      <c r="B469" s="32"/>
      <c r="C469" s="137" t="s">
        <v>435</v>
      </c>
      <c r="D469" s="137" t="s">
        <v>197</v>
      </c>
      <c r="E469" s="138" t="s">
        <v>1240</v>
      </c>
      <c r="F469" s="139" t="s">
        <v>1241</v>
      </c>
      <c r="G469" s="140" t="s">
        <v>212</v>
      </c>
      <c r="H469" s="141">
        <v>392</v>
      </c>
      <c r="I469" s="142"/>
      <c r="J469" s="143">
        <f>ROUND(I469*H469,2)</f>
        <v>0</v>
      </c>
      <c r="K469" s="139" t="s">
        <v>201</v>
      </c>
      <c r="L469" s="32"/>
      <c r="M469" s="144" t="s">
        <v>1</v>
      </c>
      <c r="N469" s="145" t="s">
        <v>42</v>
      </c>
      <c r="P469" s="146">
        <f>O469*H469</f>
        <v>0</v>
      </c>
      <c r="Q469" s="146">
        <v>1.65E-3</v>
      </c>
      <c r="R469" s="146">
        <f>Q469*H469</f>
        <v>0.64680000000000004</v>
      </c>
      <c r="S469" s="146">
        <v>0</v>
      </c>
      <c r="T469" s="147">
        <f>S469*H469</f>
        <v>0</v>
      </c>
      <c r="AR469" s="148" t="s">
        <v>202</v>
      </c>
      <c r="AT469" s="148" t="s">
        <v>197</v>
      </c>
      <c r="AU469" s="148" t="s">
        <v>86</v>
      </c>
      <c r="AY469" s="17" t="s">
        <v>195</v>
      </c>
      <c r="BE469" s="149">
        <f>IF(N469="základní",J469,0)</f>
        <v>0</v>
      </c>
      <c r="BF469" s="149">
        <f>IF(N469="snížená",J469,0)</f>
        <v>0</v>
      </c>
      <c r="BG469" s="149">
        <f>IF(N469="zákl. přenesená",J469,0)</f>
        <v>0</v>
      </c>
      <c r="BH469" s="149">
        <f>IF(N469="sníž. přenesená",J469,0)</f>
        <v>0</v>
      </c>
      <c r="BI469" s="149">
        <f>IF(N469="nulová",J469,0)</f>
        <v>0</v>
      </c>
      <c r="BJ469" s="17" t="s">
        <v>84</v>
      </c>
      <c r="BK469" s="149">
        <f>ROUND(I469*H469,2)</f>
        <v>0</v>
      </c>
      <c r="BL469" s="17" t="s">
        <v>202</v>
      </c>
      <c r="BM469" s="148" t="s">
        <v>1242</v>
      </c>
    </row>
    <row r="470" spans="2:65" s="14" customFormat="1" ht="11.25">
      <c r="B470" s="168"/>
      <c r="D470" s="151" t="s">
        <v>204</v>
      </c>
      <c r="E470" s="169" t="s">
        <v>1</v>
      </c>
      <c r="F470" s="170" t="s">
        <v>1243</v>
      </c>
      <c r="H470" s="169" t="s">
        <v>1</v>
      </c>
      <c r="I470" s="171"/>
      <c r="L470" s="168"/>
      <c r="M470" s="172"/>
      <c r="T470" s="173"/>
      <c r="AT470" s="169" t="s">
        <v>204</v>
      </c>
      <c r="AU470" s="169" t="s">
        <v>86</v>
      </c>
      <c r="AV470" s="14" t="s">
        <v>84</v>
      </c>
      <c r="AW470" s="14" t="s">
        <v>32</v>
      </c>
      <c r="AX470" s="14" t="s">
        <v>77</v>
      </c>
      <c r="AY470" s="169" t="s">
        <v>195</v>
      </c>
    </row>
    <row r="471" spans="2:65" s="12" customFormat="1" ht="11.25">
      <c r="B471" s="150"/>
      <c r="D471" s="151" t="s">
        <v>204</v>
      </c>
      <c r="E471" s="152" t="s">
        <v>1</v>
      </c>
      <c r="F471" s="153" t="s">
        <v>1244</v>
      </c>
      <c r="H471" s="154">
        <v>267</v>
      </c>
      <c r="I471" s="155"/>
      <c r="L471" s="150"/>
      <c r="M471" s="156"/>
      <c r="T471" s="157"/>
      <c r="AT471" s="152" t="s">
        <v>204</v>
      </c>
      <c r="AU471" s="152" t="s">
        <v>86</v>
      </c>
      <c r="AV471" s="12" t="s">
        <v>86</v>
      </c>
      <c r="AW471" s="12" t="s">
        <v>32</v>
      </c>
      <c r="AX471" s="12" t="s">
        <v>77</v>
      </c>
      <c r="AY471" s="152" t="s">
        <v>195</v>
      </c>
    </row>
    <row r="472" spans="2:65" s="12" customFormat="1" ht="11.25">
      <c r="B472" s="150"/>
      <c r="D472" s="151" t="s">
        <v>204</v>
      </c>
      <c r="E472" s="152" t="s">
        <v>1</v>
      </c>
      <c r="F472" s="153" t="s">
        <v>1245</v>
      </c>
      <c r="H472" s="154">
        <v>125</v>
      </c>
      <c r="I472" s="155"/>
      <c r="L472" s="150"/>
      <c r="M472" s="156"/>
      <c r="T472" s="157"/>
      <c r="AT472" s="152" t="s">
        <v>204</v>
      </c>
      <c r="AU472" s="152" t="s">
        <v>86</v>
      </c>
      <c r="AV472" s="12" t="s">
        <v>86</v>
      </c>
      <c r="AW472" s="12" t="s">
        <v>32</v>
      </c>
      <c r="AX472" s="12" t="s">
        <v>77</v>
      </c>
      <c r="AY472" s="152" t="s">
        <v>195</v>
      </c>
    </row>
    <row r="473" spans="2:65" s="13" customFormat="1" ht="11.25">
      <c r="B473" s="158"/>
      <c r="D473" s="151" t="s">
        <v>204</v>
      </c>
      <c r="E473" s="159" t="s">
        <v>1</v>
      </c>
      <c r="F473" s="160" t="s">
        <v>205</v>
      </c>
      <c r="H473" s="161">
        <v>392</v>
      </c>
      <c r="I473" s="162"/>
      <c r="L473" s="158"/>
      <c r="M473" s="163"/>
      <c r="T473" s="164"/>
      <c r="AT473" s="159" t="s">
        <v>204</v>
      </c>
      <c r="AU473" s="159" t="s">
        <v>86</v>
      </c>
      <c r="AV473" s="13" t="s">
        <v>202</v>
      </c>
      <c r="AW473" s="13" t="s">
        <v>32</v>
      </c>
      <c r="AX473" s="13" t="s">
        <v>84</v>
      </c>
      <c r="AY473" s="159" t="s">
        <v>195</v>
      </c>
    </row>
    <row r="474" spans="2:65" s="1" customFormat="1" ht="16.5" customHeight="1">
      <c r="B474" s="32"/>
      <c r="C474" s="174" t="s">
        <v>581</v>
      </c>
      <c r="D474" s="174" t="s">
        <v>392</v>
      </c>
      <c r="E474" s="175" t="s">
        <v>1246</v>
      </c>
      <c r="F474" s="176" t="s">
        <v>1247</v>
      </c>
      <c r="G474" s="177" t="s">
        <v>212</v>
      </c>
      <c r="H474" s="178">
        <v>395.92</v>
      </c>
      <c r="I474" s="179"/>
      <c r="J474" s="180">
        <f>ROUND(I474*H474,2)</f>
        <v>0</v>
      </c>
      <c r="K474" s="176" t="s">
        <v>208</v>
      </c>
      <c r="L474" s="181"/>
      <c r="M474" s="182" t="s">
        <v>1</v>
      </c>
      <c r="N474" s="183" t="s">
        <v>42</v>
      </c>
      <c r="P474" s="146">
        <f>O474*H474</f>
        <v>0</v>
      </c>
      <c r="Q474" s="146">
        <v>1.7000000000000001E-2</v>
      </c>
      <c r="R474" s="146">
        <f>Q474*H474</f>
        <v>6.7306400000000011</v>
      </c>
      <c r="S474" s="146">
        <v>0</v>
      </c>
      <c r="T474" s="147">
        <f>S474*H474</f>
        <v>0</v>
      </c>
      <c r="AR474" s="148" t="s">
        <v>230</v>
      </c>
      <c r="AT474" s="148" t="s">
        <v>392</v>
      </c>
      <c r="AU474" s="148" t="s">
        <v>86</v>
      </c>
      <c r="AY474" s="17" t="s">
        <v>195</v>
      </c>
      <c r="BE474" s="149">
        <f>IF(N474="základní",J474,0)</f>
        <v>0</v>
      </c>
      <c r="BF474" s="149">
        <f>IF(N474="snížená",J474,0)</f>
        <v>0</v>
      </c>
      <c r="BG474" s="149">
        <f>IF(N474="zákl. přenesená",J474,0)</f>
        <v>0</v>
      </c>
      <c r="BH474" s="149">
        <f>IF(N474="sníž. přenesená",J474,0)</f>
        <v>0</v>
      </c>
      <c r="BI474" s="149">
        <f>IF(N474="nulová",J474,0)</f>
        <v>0</v>
      </c>
      <c r="BJ474" s="17" t="s">
        <v>84</v>
      </c>
      <c r="BK474" s="149">
        <f>ROUND(I474*H474,2)</f>
        <v>0</v>
      </c>
      <c r="BL474" s="17" t="s">
        <v>202</v>
      </c>
      <c r="BM474" s="148" t="s">
        <v>1248</v>
      </c>
    </row>
    <row r="475" spans="2:65" s="12" customFormat="1" ht="11.25">
      <c r="B475" s="150"/>
      <c r="D475" s="151" t="s">
        <v>204</v>
      </c>
      <c r="F475" s="153" t="s">
        <v>1249</v>
      </c>
      <c r="H475" s="154">
        <v>395.92</v>
      </c>
      <c r="I475" s="155"/>
      <c r="L475" s="150"/>
      <c r="M475" s="156"/>
      <c r="T475" s="157"/>
      <c r="AT475" s="152" t="s">
        <v>204</v>
      </c>
      <c r="AU475" s="152" t="s">
        <v>86</v>
      </c>
      <c r="AV475" s="12" t="s">
        <v>86</v>
      </c>
      <c r="AW475" s="12" t="s">
        <v>4</v>
      </c>
      <c r="AX475" s="12" t="s">
        <v>84</v>
      </c>
      <c r="AY475" s="152" t="s">
        <v>195</v>
      </c>
    </row>
    <row r="476" spans="2:65" s="1" customFormat="1" ht="21.75" customHeight="1">
      <c r="B476" s="32"/>
      <c r="C476" s="137" t="s">
        <v>440</v>
      </c>
      <c r="D476" s="137" t="s">
        <v>197</v>
      </c>
      <c r="E476" s="138" t="s">
        <v>1250</v>
      </c>
      <c r="F476" s="139" t="s">
        <v>1251</v>
      </c>
      <c r="G476" s="140" t="s">
        <v>212</v>
      </c>
      <c r="H476" s="141">
        <v>16</v>
      </c>
      <c r="I476" s="142"/>
      <c r="J476" s="143">
        <f>ROUND(I476*H476,2)</f>
        <v>0</v>
      </c>
      <c r="K476" s="139" t="s">
        <v>201</v>
      </c>
      <c r="L476" s="32"/>
      <c r="M476" s="144" t="s">
        <v>1</v>
      </c>
      <c r="N476" s="145" t="s">
        <v>42</v>
      </c>
      <c r="P476" s="146">
        <f>O476*H476</f>
        <v>0</v>
      </c>
      <c r="Q476" s="146">
        <v>0.22394</v>
      </c>
      <c r="R476" s="146">
        <f>Q476*H476</f>
        <v>3.58304</v>
      </c>
      <c r="S476" s="146">
        <v>0</v>
      </c>
      <c r="T476" s="147">
        <f>S476*H476</f>
        <v>0</v>
      </c>
      <c r="AR476" s="148" t="s">
        <v>202</v>
      </c>
      <c r="AT476" s="148" t="s">
        <v>197</v>
      </c>
      <c r="AU476" s="148" t="s">
        <v>86</v>
      </c>
      <c r="AY476" s="17" t="s">
        <v>195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7" t="s">
        <v>84</v>
      </c>
      <c r="BK476" s="149">
        <f>ROUND(I476*H476,2)</f>
        <v>0</v>
      </c>
      <c r="BL476" s="17" t="s">
        <v>202</v>
      </c>
      <c r="BM476" s="148" t="s">
        <v>1252</v>
      </c>
    </row>
    <row r="477" spans="2:65" s="12" customFormat="1" ht="11.25">
      <c r="B477" s="150"/>
      <c r="D477" s="151" t="s">
        <v>204</v>
      </c>
      <c r="E477" s="152" t="s">
        <v>1</v>
      </c>
      <c r="F477" s="153" t="s">
        <v>1253</v>
      </c>
      <c r="H477" s="154">
        <v>15</v>
      </c>
      <c r="I477" s="155"/>
      <c r="L477" s="150"/>
      <c r="M477" s="156"/>
      <c r="T477" s="157"/>
      <c r="AT477" s="152" t="s">
        <v>204</v>
      </c>
      <c r="AU477" s="152" t="s">
        <v>86</v>
      </c>
      <c r="AV477" s="12" t="s">
        <v>86</v>
      </c>
      <c r="AW477" s="12" t="s">
        <v>32</v>
      </c>
      <c r="AX477" s="12" t="s">
        <v>77</v>
      </c>
      <c r="AY477" s="152" t="s">
        <v>195</v>
      </c>
    </row>
    <row r="478" spans="2:65" s="12" customFormat="1" ht="11.25">
      <c r="B478" s="150"/>
      <c r="D478" s="151" t="s">
        <v>204</v>
      </c>
      <c r="E478" s="152" t="s">
        <v>1</v>
      </c>
      <c r="F478" s="153" t="s">
        <v>1254</v>
      </c>
      <c r="H478" s="154">
        <v>1</v>
      </c>
      <c r="I478" s="155"/>
      <c r="L478" s="150"/>
      <c r="M478" s="156"/>
      <c r="T478" s="157"/>
      <c r="AT478" s="152" t="s">
        <v>204</v>
      </c>
      <c r="AU478" s="152" t="s">
        <v>86</v>
      </c>
      <c r="AV478" s="12" t="s">
        <v>86</v>
      </c>
      <c r="AW478" s="12" t="s">
        <v>32</v>
      </c>
      <c r="AX478" s="12" t="s">
        <v>77</v>
      </c>
      <c r="AY478" s="152" t="s">
        <v>195</v>
      </c>
    </row>
    <row r="479" spans="2:65" s="13" customFormat="1" ht="11.25">
      <c r="B479" s="158"/>
      <c r="D479" s="151" t="s">
        <v>204</v>
      </c>
      <c r="E479" s="159" t="s">
        <v>1</v>
      </c>
      <c r="F479" s="160" t="s">
        <v>205</v>
      </c>
      <c r="H479" s="161">
        <v>16</v>
      </c>
      <c r="I479" s="162"/>
      <c r="L479" s="158"/>
      <c r="M479" s="163"/>
      <c r="T479" s="164"/>
      <c r="AT479" s="159" t="s">
        <v>204</v>
      </c>
      <c r="AU479" s="159" t="s">
        <v>86</v>
      </c>
      <c r="AV479" s="13" t="s">
        <v>202</v>
      </c>
      <c r="AW479" s="13" t="s">
        <v>32</v>
      </c>
      <c r="AX479" s="13" t="s">
        <v>84</v>
      </c>
      <c r="AY479" s="159" t="s">
        <v>195</v>
      </c>
    </row>
    <row r="480" spans="2:65" s="1" customFormat="1" ht="24.2" customHeight="1">
      <c r="B480" s="32"/>
      <c r="C480" s="174" t="s">
        <v>592</v>
      </c>
      <c r="D480" s="174" t="s">
        <v>392</v>
      </c>
      <c r="E480" s="175" t="s">
        <v>1255</v>
      </c>
      <c r="F480" s="176" t="s">
        <v>1256</v>
      </c>
      <c r="G480" s="177" t="s">
        <v>212</v>
      </c>
      <c r="H480" s="178">
        <v>4</v>
      </c>
      <c r="I480" s="179"/>
      <c r="J480" s="180">
        <f>ROUND(I480*H480,2)</f>
        <v>0</v>
      </c>
      <c r="K480" s="176" t="s">
        <v>201</v>
      </c>
      <c r="L480" s="181"/>
      <c r="M480" s="182" t="s">
        <v>1</v>
      </c>
      <c r="N480" s="183" t="s">
        <v>42</v>
      </c>
      <c r="P480" s="146">
        <f>O480*H480</f>
        <v>0</v>
      </c>
      <c r="Q480" s="146">
        <v>2.8000000000000001E-2</v>
      </c>
      <c r="R480" s="146">
        <f>Q480*H480</f>
        <v>0.112</v>
      </c>
      <c r="S480" s="146">
        <v>0</v>
      </c>
      <c r="T480" s="147">
        <f>S480*H480</f>
        <v>0</v>
      </c>
      <c r="AR480" s="148" t="s">
        <v>230</v>
      </c>
      <c r="AT480" s="148" t="s">
        <v>392</v>
      </c>
      <c r="AU480" s="148" t="s">
        <v>86</v>
      </c>
      <c r="AY480" s="17" t="s">
        <v>195</v>
      </c>
      <c r="BE480" s="149">
        <f>IF(N480="základní",J480,0)</f>
        <v>0</v>
      </c>
      <c r="BF480" s="149">
        <f>IF(N480="snížená",J480,0)</f>
        <v>0</v>
      </c>
      <c r="BG480" s="149">
        <f>IF(N480="zákl. přenesená",J480,0)</f>
        <v>0</v>
      </c>
      <c r="BH480" s="149">
        <f>IF(N480="sníž. přenesená",J480,0)</f>
        <v>0</v>
      </c>
      <c r="BI480" s="149">
        <f>IF(N480="nulová",J480,0)</f>
        <v>0</v>
      </c>
      <c r="BJ480" s="17" t="s">
        <v>84</v>
      </c>
      <c r="BK480" s="149">
        <f>ROUND(I480*H480,2)</f>
        <v>0</v>
      </c>
      <c r="BL480" s="17" t="s">
        <v>202</v>
      </c>
      <c r="BM480" s="148" t="s">
        <v>1257</v>
      </c>
    </row>
    <row r="481" spans="2:65" s="1" customFormat="1" ht="24.2" customHeight="1">
      <c r="B481" s="32"/>
      <c r="C481" s="174" t="s">
        <v>444</v>
      </c>
      <c r="D481" s="174" t="s">
        <v>392</v>
      </c>
      <c r="E481" s="175" t="s">
        <v>1258</v>
      </c>
      <c r="F481" s="176" t="s">
        <v>1259</v>
      </c>
      <c r="G481" s="177" t="s">
        <v>212</v>
      </c>
      <c r="H481" s="178">
        <v>3</v>
      </c>
      <c r="I481" s="179"/>
      <c r="J481" s="180">
        <f>ROUND(I481*H481,2)</f>
        <v>0</v>
      </c>
      <c r="K481" s="176" t="s">
        <v>201</v>
      </c>
      <c r="L481" s="181"/>
      <c r="M481" s="182" t="s">
        <v>1</v>
      </c>
      <c r="N481" s="183" t="s">
        <v>42</v>
      </c>
      <c r="P481" s="146">
        <f>O481*H481</f>
        <v>0</v>
      </c>
      <c r="Q481" s="146">
        <v>0.04</v>
      </c>
      <c r="R481" s="146">
        <f>Q481*H481</f>
        <v>0.12</v>
      </c>
      <c r="S481" s="146">
        <v>0</v>
      </c>
      <c r="T481" s="147">
        <f>S481*H481</f>
        <v>0</v>
      </c>
      <c r="AR481" s="148" t="s">
        <v>230</v>
      </c>
      <c r="AT481" s="148" t="s">
        <v>392</v>
      </c>
      <c r="AU481" s="148" t="s">
        <v>86</v>
      </c>
      <c r="AY481" s="17" t="s">
        <v>195</v>
      </c>
      <c r="BE481" s="149">
        <f>IF(N481="základní",J481,0)</f>
        <v>0</v>
      </c>
      <c r="BF481" s="149">
        <f>IF(N481="snížená",J481,0)</f>
        <v>0</v>
      </c>
      <c r="BG481" s="149">
        <f>IF(N481="zákl. přenesená",J481,0)</f>
        <v>0</v>
      </c>
      <c r="BH481" s="149">
        <f>IF(N481="sníž. přenesená",J481,0)</f>
        <v>0</v>
      </c>
      <c r="BI481" s="149">
        <f>IF(N481="nulová",J481,0)</f>
        <v>0</v>
      </c>
      <c r="BJ481" s="17" t="s">
        <v>84</v>
      </c>
      <c r="BK481" s="149">
        <f>ROUND(I481*H481,2)</f>
        <v>0</v>
      </c>
      <c r="BL481" s="17" t="s">
        <v>202</v>
      </c>
      <c r="BM481" s="148" t="s">
        <v>1260</v>
      </c>
    </row>
    <row r="482" spans="2:65" s="1" customFormat="1" ht="24.2" customHeight="1">
      <c r="B482" s="32"/>
      <c r="C482" s="174" t="s">
        <v>601</v>
      </c>
      <c r="D482" s="174" t="s">
        <v>392</v>
      </c>
      <c r="E482" s="175" t="s">
        <v>1261</v>
      </c>
      <c r="F482" s="176" t="s">
        <v>1262</v>
      </c>
      <c r="G482" s="177" t="s">
        <v>212</v>
      </c>
      <c r="H482" s="178">
        <v>1</v>
      </c>
      <c r="I482" s="179"/>
      <c r="J482" s="180">
        <f>ROUND(I482*H482,2)</f>
        <v>0</v>
      </c>
      <c r="K482" s="176" t="s">
        <v>201</v>
      </c>
      <c r="L482" s="181"/>
      <c r="M482" s="182" t="s">
        <v>1</v>
      </c>
      <c r="N482" s="183" t="s">
        <v>42</v>
      </c>
      <c r="P482" s="146">
        <f>O482*H482</f>
        <v>0</v>
      </c>
      <c r="Q482" s="146">
        <v>5.0999999999999997E-2</v>
      </c>
      <c r="R482" s="146">
        <f>Q482*H482</f>
        <v>5.0999999999999997E-2</v>
      </c>
      <c r="S482" s="146">
        <v>0</v>
      </c>
      <c r="T482" s="147">
        <f>S482*H482</f>
        <v>0</v>
      </c>
      <c r="AR482" s="148" t="s">
        <v>230</v>
      </c>
      <c r="AT482" s="148" t="s">
        <v>392</v>
      </c>
      <c r="AU482" s="148" t="s">
        <v>86</v>
      </c>
      <c r="AY482" s="17" t="s">
        <v>195</v>
      </c>
      <c r="BE482" s="149">
        <f>IF(N482="základní",J482,0)</f>
        <v>0</v>
      </c>
      <c r="BF482" s="149">
        <f>IF(N482="snížená",J482,0)</f>
        <v>0</v>
      </c>
      <c r="BG482" s="149">
        <f>IF(N482="zákl. přenesená",J482,0)</f>
        <v>0</v>
      </c>
      <c r="BH482" s="149">
        <f>IF(N482="sníž. přenesená",J482,0)</f>
        <v>0</v>
      </c>
      <c r="BI482" s="149">
        <f>IF(N482="nulová",J482,0)</f>
        <v>0</v>
      </c>
      <c r="BJ482" s="17" t="s">
        <v>84</v>
      </c>
      <c r="BK482" s="149">
        <f>ROUND(I482*H482,2)</f>
        <v>0</v>
      </c>
      <c r="BL482" s="17" t="s">
        <v>202</v>
      </c>
      <c r="BM482" s="148" t="s">
        <v>1263</v>
      </c>
    </row>
    <row r="483" spans="2:65" s="1" customFormat="1" ht="24.2" customHeight="1">
      <c r="B483" s="32"/>
      <c r="C483" s="174" t="s">
        <v>449</v>
      </c>
      <c r="D483" s="174" t="s">
        <v>392</v>
      </c>
      <c r="E483" s="175" t="s">
        <v>1264</v>
      </c>
      <c r="F483" s="176" t="s">
        <v>1265</v>
      </c>
      <c r="G483" s="177" t="s">
        <v>212</v>
      </c>
      <c r="H483" s="178">
        <v>7</v>
      </c>
      <c r="I483" s="179"/>
      <c r="J483" s="180">
        <f>ROUND(I483*H483,2)</f>
        <v>0</v>
      </c>
      <c r="K483" s="176" t="s">
        <v>201</v>
      </c>
      <c r="L483" s="181"/>
      <c r="M483" s="182" t="s">
        <v>1</v>
      </c>
      <c r="N483" s="183" t="s">
        <v>42</v>
      </c>
      <c r="P483" s="146">
        <f>O483*H483</f>
        <v>0</v>
      </c>
      <c r="Q483" s="146">
        <v>6.8000000000000005E-2</v>
      </c>
      <c r="R483" s="146">
        <f>Q483*H483</f>
        <v>0.47600000000000003</v>
      </c>
      <c r="S483" s="146">
        <v>0</v>
      </c>
      <c r="T483" s="147">
        <f>S483*H483</f>
        <v>0</v>
      </c>
      <c r="AR483" s="148" t="s">
        <v>230</v>
      </c>
      <c r="AT483" s="148" t="s">
        <v>392</v>
      </c>
      <c r="AU483" s="148" t="s">
        <v>86</v>
      </c>
      <c r="AY483" s="17" t="s">
        <v>195</v>
      </c>
      <c r="BE483" s="149">
        <f>IF(N483="základní",J483,0)</f>
        <v>0</v>
      </c>
      <c r="BF483" s="149">
        <f>IF(N483="snížená",J483,0)</f>
        <v>0</v>
      </c>
      <c r="BG483" s="149">
        <f>IF(N483="zákl. přenesená",J483,0)</f>
        <v>0</v>
      </c>
      <c r="BH483" s="149">
        <f>IF(N483="sníž. přenesená",J483,0)</f>
        <v>0</v>
      </c>
      <c r="BI483" s="149">
        <f>IF(N483="nulová",J483,0)</f>
        <v>0</v>
      </c>
      <c r="BJ483" s="17" t="s">
        <v>84</v>
      </c>
      <c r="BK483" s="149">
        <f>ROUND(I483*H483,2)</f>
        <v>0</v>
      </c>
      <c r="BL483" s="17" t="s">
        <v>202</v>
      </c>
      <c r="BM483" s="148" t="s">
        <v>1266</v>
      </c>
    </row>
    <row r="484" spans="2:65" s="1" customFormat="1" ht="24.2" customHeight="1">
      <c r="B484" s="32"/>
      <c r="C484" s="137" t="s">
        <v>612</v>
      </c>
      <c r="D484" s="137" t="s">
        <v>197</v>
      </c>
      <c r="E484" s="138" t="s">
        <v>1267</v>
      </c>
      <c r="F484" s="139" t="s">
        <v>1268</v>
      </c>
      <c r="G484" s="140" t="s">
        <v>212</v>
      </c>
      <c r="H484" s="141">
        <v>8</v>
      </c>
      <c r="I484" s="142"/>
      <c r="J484" s="143">
        <f>ROUND(I484*H484,2)</f>
        <v>0</v>
      </c>
      <c r="K484" s="139" t="s">
        <v>201</v>
      </c>
      <c r="L484" s="32"/>
      <c r="M484" s="144" t="s">
        <v>1</v>
      </c>
      <c r="N484" s="145" t="s">
        <v>42</v>
      </c>
      <c r="P484" s="146">
        <f>O484*H484</f>
        <v>0</v>
      </c>
      <c r="Q484" s="146">
        <v>8.8319999999999996E-2</v>
      </c>
      <c r="R484" s="146">
        <f>Q484*H484</f>
        <v>0.70655999999999997</v>
      </c>
      <c r="S484" s="146">
        <v>0</v>
      </c>
      <c r="T484" s="147">
        <f>S484*H484</f>
        <v>0</v>
      </c>
      <c r="AR484" s="148" t="s">
        <v>202</v>
      </c>
      <c r="AT484" s="148" t="s">
        <v>197</v>
      </c>
      <c r="AU484" s="148" t="s">
        <v>86</v>
      </c>
      <c r="AY484" s="17" t="s">
        <v>195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7" t="s">
        <v>84</v>
      </c>
      <c r="BK484" s="149">
        <f>ROUND(I484*H484,2)</f>
        <v>0</v>
      </c>
      <c r="BL484" s="17" t="s">
        <v>202</v>
      </c>
      <c r="BM484" s="148" t="s">
        <v>1269</v>
      </c>
    </row>
    <row r="485" spans="2:65" s="12" customFormat="1" ht="11.25">
      <c r="B485" s="150"/>
      <c r="D485" s="151" t="s">
        <v>204</v>
      </c>
      <c r="E485" s="152" t="s">
        <v>1</v>
      </c>
      <c r="F485" s="153" t="s">
        <v>1270</v>
      </c>
      <c r="H485" s="154">
        <v>7</v>
      </c>
      <c r="I485" s="155"/>
      <c r="L485" s="150"/>
      <c r="M485" s="156"/>
      <c r="T485" s="157"/>
      <c r="AT485" s="152" t="s">
        <v>204</v>
      </c>
      <c r="AU485" s="152" t="s">
        <v>86</v>
      </c>
      <c r="AV485" s="12" t="s">
        <v>86</v>
      </c>
      <c r="AW485" s="12" t="s">
        <v>32</v>
      </c>
      <c r="AX485" s="12" t="s">
        <v>77</v>
      </c>
      <c r="AY485" s="152" t="s">
        <v>195</v>
      </c>
    </row>
    <row r="486" spans="2:65" s="12" customFormat="1" ht="11.25">
      <c r="B486" s="150"/>
      <c r="D486" s="151" t="s">
        <v>204</v>
      </c>
      <c r="E486" s="152" t="s">
        <v>1</v>
      </c>
      <c r="F486" s="153" t="s">
        <v>1254</v>
      </c>
      <c r="H486" s="154">
        <v>1</v>
      </c>
      <c r="I486" s="155"/>
      <c r="L486" s="150"/>
      <c r="M486" s="156"/>
      <c r="T486" s="157"/>
      <c r="AT486" s="152" t="s">
        <v>204</v>
      </c>
      <c r="AU486" s="152" t="s">
        <v>86</v>
      </c>
      <c r="AV486" s="12" t="s">
        <v>86</v>
      </c>
      <c r="AW486" s="12" t="s">
        <v>32</v>
      </c>
      <c r="AX486" s="12" t="s">
        <v>77</v>
      </c>
      <c r="AY486" s="152" t="s">
        <v>195</v>
      </c>
    </row>
    <row r="487" spans="2:65" s="13" customFormat="1" ht="11.25">
      <c r="B487" s="158"/>
      <c r="D487" s="151" t="s">
        <v>204</v>
      </c>
      <c r="E487" s="159" t="s">
        <v>1</v>
      </c>
      <c r="F487" s="160" t="s">
        <v>205</v>
      </c>
      <c r="H487" s="161">
        <v>8</v>
      </c>
      <c r="I487" s="162"/>
      <c r="L487" s="158"/>
      <c r="M487" s="163"/>
      <c r="T487" s="164"/>
      <c r="AT487" s="159" t="s">
        <v>204</v>
      </c>
      <c r="AU487" s="159" t="s">
        <v>86</v>
      </c>
      <c r="AV487" s="13" t="s">
        <v>202</v>
      </c>
      <c r="AW487" s="13" t="s">
        <v>32</v>
      </c>
      <c r="AX487" s="13" t="s">
        <v>84</v>
      </c>
      <c r="AY487" s="159" t="s">
        <v>195</v>
      </c>
    </row>
    <row r="488" spans="2:65" s="1" customFormat="1" ht="24.2" customHeight="1">
      <c r="B488" s="32"/>
      <c r="C488" s="137" t="s">
        <v>453</v>
      </c>
      <c r="D488" s="137" t="s">
        <v>197</v>
      </c>
      <c r="E488" s="138" t="s">
        <v>1271</v>
      </c>
      <c r="F488" s="139" t="s">
        <v>1272</v>
      </c>
      <c r="G488" s="140" t="s">
        <v>332</v>
      </c>
      <c r="H488" s="141">
        <v>69.14</v>
      </c>
      <c r="I488" s="142"/>
      <c r="J488" s="143">
        <f>ROUND(I488*H488,2)</f>
        <v>0</v>
      </c>
      <c r="K488" s="139" t="s">
        <v>201</v>
      </c>
      <c r="L488" s="32"/>
      <c r="M488" s="144" t="s">
        <v>1</v>
      </c>
      <c r="N488" s="145" t="s">
        <v>42</v>
      </c>
      <c r="P488" s="146">
        <f>O488*H488</f>
        <v>0</v>
      </c>
      <c r="Q488" s="146">
        <v>0</v>
      </c>
      <c r="R488" s="146">
        <f>Q488*H488</f>
        <v>0</v>
      </c>
      <c r="S488" s="146">
        <v>0</v>
      </c>
      <c r="T488" s="147">
        <f>S488*H488</f>
        <v>0</v>
      </c>
      <c r="AR488" s="148" t="s">
        <v>202</v>
      </c>
      <c r="AT488" s="148" t="s">
        <v>197</v>
      </c>
      <c r="AU488" s="148" t="s">
        <v>86</v>
      </c>
      <c r="AY488" s="17" t="s">
        <v>195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7" t="s">
        <v>84</v>
      </c>
      <c r="BK488" s="149">
        <f>ROUND(I488*H488,2)</f>
        <v>0</v>
      </c>
      <c r="BL488" s="17" t="s">
        <v>202</v>
      </c>
      <c r="BM488" s="148" t="s">
        <v>1273</v>
      </c>
    </row>
    <row r="489" spans="2:65" s="14" customFormat="1" ht="11.25">
      <c r="B489" s="168"/>
      <c r="D489" s="151" t="s">
        <v>204</v>
      </c>
      <c r="E489" s="169" t="s">
        <v>1</v>
      </c>
      <c r="F489" s="170" t="s">
        <v>1228</v>
      </c>
      <c r="H489" s="169" t="s">
        <v>1</v>
      </c>
      <c r="I489" s="171"/>
      <c r="L489" s="168"/>
      <c r="M489" s="172"/>
      <c r="T489" s="173"/>
      <c r="AT489" s="169" t="s">
        <v>204</v>
      </c>
      <c r="AU489" s="169" t="s">
        <v>86</v>
      </c>
      <c r="AV489" s="14" t="s">
        <v>84</v>
      </c>
      <c r="AW489" s="14" t="s">
        <v>32</v>
      </c>
      <c r="AX489" s="14" t="s">
        <v>77</v>
      </c>
      <c r="AY489" s="169" t="s">
        <v>195</v>
      </c>
    </row>
    <row r="490" spans="2:65" s="12" customFormat="1" ht="11.25">
      <c r="B490" s="150"/>
      <c r="D490" s="151" t="s">
        <v>204</v>
      </c>
      <c r="E490" s="152" t="s">
        <v>1</v>
      </c>
      <c r="F490" s="153" t="s">
        <v>1229</v>
      </c>
      <c r="H490" s="154">
        <v>39.99</v>
      </c>
      <c r="I490" s="155"/>
      <c r="L490" s="150"/>
      <c r="M490" s="156"/>
      <c r="T490" s="157"/>
      <c r="AT490" s="152" t="s">
        <v>204</v>
      </c>
      <c r="AU490" s="152" t="s">
        <v>86</v>
      </c>
      <c r="AV490" s="12" t="s">
        <v>86</v>
      </c>
      <c r="AW490" s="12" t="s">
        <v>32</v>
      </c>
      <c r="AX490" s="12" t="s">
        <v>77</v>
      </c>
      <c r="AY490" s="152" t="s">
        <v>195</v>
      </c>
    </row>
    <row r="491" spans="2:65" s="12" customFormat="1" ht="11.25">
      <c r="B491" s="150"/>
      <c r="D491" s="151" t="s">
        <v>204</v>
      </c>
      <c r="E491" s="152" t="s">
        <v>1</v>
      </c>
      <c r="F491" s="153" t="s">
        <v>1230</v>
      </c>
      <c r="H491" s="154">
        <v>21.25</v>
      </c>
      <c r="I491" s="155"/>
      <c r="L491" s="150"/>
      <c r="M491" s="156"/>
      <c r="T491" s="157"/>
      <c r="AT491" s="152" t="s">
        <v>204</v>
      </c>
      <c r="AU491" s="152" t="s">
        <v>86</v>
      </c>
      <c r="AV491" s="12" t="s">
        <v>86</v>
      </c>
      <c r="AW491" s="12" t="s">
        <v>32</v>
      </c>
      <c r="AX491" s="12" t="s">
        <v>77</v>
      </c>
      <c r="AY491" s="152" t="s">
        <v>195</v>
      </c>
    </row>
    <row r="492" spans="2:65" s="12" customFormat="1" ht="11.25">
      <c r="B492" s="150"/>
      <c r="D492" s="151" t="s">
        <v>204</v>
      </c>
      <c r="E492" s="152" t="s">
        <v>1</v>
      </c>
      <c r="F492" s="153" t="s">
        <v>1231</v>
      </c>
      <c r="H492" s="154">
        <v>7.5</v>
      </c>
      <c r="I492" s="155"/>
      <c r="L492" s="150"/>
      <c r="M492" s="156"/>
      <c r="T492" s="157"/>
      <c r="AT492" s="152" t="s">
        <v>204</v>
      </c>
      <c r="AU492" s="152" t="s">
        <v>86</v>
      </c>
      <c r="AV492" s="12" t="s">
        <v>86</v>
      </c>
      <c r="AW492" s="12" t="s">
        <v>32</v>
      </c>
      <c r="AX492" s="12" t="s">
        <v>77</v>
      </c>
      <c r="AY492" s="152" t="s">
        <v>195</v>
      </c>
    </row>
    <row r="493" spans="2:65" s="12" customFormat="1" ht="11.25">
      <c r="B493" s="150"/>
      <c r="D493" s="151" t="s">
        <v>204</v>
      </c>
      <c r="E493" s="152" t="s">
        <v>1</v>
      </c>
      <c r="F493" s="153" t="s">
        <v>1232</v>
      </c>
      <c r="H493" s="154">
        <v>0.4</v>
      </c>
      <c r="I493" s="155"/>
      <c r="L493" s="150"/>
      <c r="M493" s="156"/>
      <c r="T493" s="157"/>
      <c r="AT493" s="152" t="s">
        <v>204</v>
      </c>
      <c r="AU493" s="152" t="s">
        <v>86</v>
      </c>
      <c r="AV493" s="12" t="s">
        <v>86</v>
      </c>
      <c r="AW493" s="12" t="s">
        <v>32</v>
      </c>
      <c r="AX493" s="12" t="s">
        <v>77</v>
      </c>
      <c r="AY493" s="152" t="s">
        <v>195</v>
      </c>
    </row>
    <row r="494" spans="2:65" s="13" customFormat="1" ht="11.25">
      <c r="B494" s="158"/>
      <c r="D494" s="151" t="s">
        <v>204</v>
      </c>
      <c r="E494" s="159" t="s">
        <v>1274</v>
      </c>
      <c r="F494" s="160" t="s">
        <v>205</v>
      </c>
      <c r="H494" s="161">
        <v>69.14</v>
      </c>
      <c r="I494" s="162"/>
      <c r="L494" s="158"/>
      <c r="M494" s="163"/>
      <c r="T494" s="164"/>
      <c r="AT494" s="159" t="s">
        <v>204</v>
      </c>
      <c r="AU494" s="159" t="s">
        <v>86</v>
      </c>
      <c r="AV494" s="13" t="s">
        <v>202</v>
      </c>
      <c r="AW494" s="13" t="s">
        <v>32</v>
      </c>
      <c r="AX494" s="13" t="s">
        <v>84</v>
      </c>
      <c r="AY494" s="159" t="s">
        <v>195</v>
      </c>
    </row>
    <row r="495" spans="2:65" s="1" customFormat="1" ht="24.2" customHeight="1">
      <c r="B495" s="32"/>
      <c r="C495" s="137" t="s">
        <v>620</v>
      </c>
      <c r="D495" s="137" t="s">
        <v>197</v>
      </c>
      <c r="E495" s="138" t="s">
        <v>1275</v>
      </c>
      <c r="F495" s="139" t="s">
        <v>1276</v>
      </c>
      <c r="G495" s="140" t="s">
        <v>332</v>
      </c>
      <c r="H495" s="141">
        <v>105.203</v>
      </c>
      <c r="I495" s="142"/>
      <c r="J495" s="143">
        <f>ROUND(I495*H495,2)</f>
        <v>0</v>
      </c>
      <c r="K495" s="139" t="s">
        <v>201</v>
      </c>
      <c r="L495" s="32"/>
      <c r="M495" s="144" t="s">
        <v>1</v>
      </c>
      <c r="N495" s="145" t="s">
        <v>42</v>
      </c>
      <c r="P495" s="146">
        <f>O495*H495</f>
        <v>0</v>
      </c>
      <c r="Q495" s="146">
        <v>0</v>
      </c>
      <c r="R495" s="146">
        <f>Q495*H495</f>
        <v>0</v>
      </c>
      <c r="S495" s="146">
        <v>0</v>
      </c>
      <c r="T495" s="147">
        <f>S495*H495</f>
        <v>0</v>
      </c>
      <c r="AR495" s="148" t="s">
        <v>202</v>
      </c>
      <c r="AT495" s="148" t="s">
        <v>197</v>
      </c>
      <c r="AU495" s="148" t="s">
        <v>86</v>
      </c>
      <c r="AY495" s="17" t="s">
        <v>195</v>
      </c>
      <c r="BE495" s="149">
        <f>IF(N495="základní",J495,0)</f>
        <v>0</v>
      </c>
      <c r="BF495" s="149">
        <f>IF(N495="snížená",J495,0)</f>
        <v>0</v>
      </c>
      <c r="BG495" s="149">
        <f>IF(N495="zákl. přenesená",J495,0)</f>
        <v>0</v>
      </c>
      <c r="BH495" s="149">
        <f>IF(N495="sníž. přenesená",J495,0)</f>
        <v>0</v>
      </c>
      <c r="BI495" s="149">
        <f>IF(N495="nulová",J495,0)</f>
        <v>0</v>
      </c>
      <c r="BJ495" s="17" t="s">
        <v>84</v>
      </c>
      <c r="BK495" s="149">
        <f>ROUND(I495*H495,2)</f>
        <v>0</v>
      </c>
      <c r="BL495" s="17" t="s">
        <v>202</v>
      </c>
      <c r="BM495" s="148" t="s">
        <v>1277</v>
      </c>
    </row>
    <row r="496" spans="2:65" s="14" customFormat="1" ht="11.25">
      <c r="B496" s="168"/>
      <c r="D496" s="151" t="s">
        <v>204</v>
      </c>
      <c r="E496" s="169" t="s">
        <v>1</v>
      </c>
      <c r="F496" s="170" t="s">
        <v>1228</v>
      </c>
      <c r="H496" s="169" t="s">
        <v>1</v>
      </c>
      <c r="I496" s="171"/>
      <c r="L496" s="168"/>
      <c r="M496" s="172"/>
      <c r="T496" s="173"/>
      <c r="AT496" s="169" t="s">
        <v>204</v>
      </c>
      <c r="AU496" s="169" t="s">
        <v>86</v>
      </c>
      <c r="AV496" s="14" t="s">
        <v>84</v>
      </c>
      <c r="AW496" s="14" t="s">
        <v>32</v>
      </c>
      <c r="AX496" s="14" t="s">
        <v>77</v>
      </c>
      <c r="AY496" s="169" t="s">
        <v>195</v>
      </c>
    </row>
    <row r="497" spans="2:65" s="12" customFormat="1" ht="11.25">
      <c r="B497" s="150"/>
      <c r="D497" s="151" t="s">
        <v>204</v>
      </c>
      <c r="E497" s="152" t="s">
        <v>1</v>
      </c>
      <c r="F497" s="153" t="s">
        <v>1278</v>
      </c>
      <c r="H497" s="154">
        <v>65.983999999999995</v>
      </c>
      <c r="I497" s="155"/>
      <c r="L497" s="150"/>
      <c r="M497" s="156"/>
      <c r="T497" s="157"/>
      <c r="AT497" s="152" t="s">
        <v>204</v>
      </c>
      <c r="AU497" s="152" t="s">
        <v>86</v>
      </c>
      <c r="AV497" s="12" t="s">
        <v>86</v>
      </c>
      <c r="AW497" s="12" t="s">
        <v>32</v>
      </c>
      <c r="AX497" s="12" t="s">
        <v>77</v>
      </c>
      <c r="AY497" s="152" t="s">
        <v>195</v>
      </c>
    </row>
    <row r="498" spans="2:65" s="12" customFormat="1" ht="11.25">
      <c r="B498" s="150"/>
      <c r="D498" s="151" t="s">
        <v>204</v>
      </c>
      <c r="E498" s="152" t="s">
        <v>1</v>
      </c>
      <c r="F498" s="153" t="s">
        <v>1279</v>
      </c>
      <c r="H498" s="154">
        <v>39.219000000000001</v>
      </c>
      <c r="I498" s="155"/>
      <c r="L498" s="150"/>
      <c r="M498" s="156"/>
      <c r="T498" s="157"/>
      <c r="AT498" s="152" t="s">
        <v>204</v>
      </c>
      <c r="AU498" s="152" t="s">
        <v>86</v>
      </c>
      <c r="AV498" s="12" t="s">
        <v>86</v>
      </c>
      <c r="AW498" s="12" t="s">
        <v>32</v>
      </c>
      <c r="AX498" s="12" t="s">
        <v>77</v>
      </c>
      <c r="AY498" s="152" t="s">
        <v>195</v>
      </c>
    </row>
    <row r="499" spans="2:65" s="13" customFormat="1" ht="11.25">
      <c r="B499" s="158"/>
      <c r="D499" s="151" t="s">
        <v>204</v>
      </c>
      <c r="E499" s="159" t="s">
        <v>1280</v>
      </c>
      <c r="F499" s="160" t="s">
        <v>205</v>
      </c>
      <c r="H499" s="161">
        <v>105.203</v>
      </c>
      <c r="I499" s="162"/>
      <c r="L499" s="158"/>
      <c r="M499" s="163"/>
      <c r="T499" s="164"/>
      <c r="AT499" s="159" t="s">
        <v>204</v>
      </c>
      <c r="AU499" s="159" t="s">
        <v>86</v>
      </c>
      <c r="AV499" s="13" t="s">
        <v>202</v>
      </c>
      <c r="AW499" s="13" t="s">
        <v>32</v>
      </c>
      <c r="AX499" s="13" t="s">
        <v>84</v>
      </c>
      <c r="AY499" s="159" t="s">
        <v>195</v>
      </c>
    </row>
    <row r="500" spans="2:65" s="11" customFormat="1" ht="22.9" customHeight="1">
      <c r="B500" s="125"/>
      <c r="D500" s="126" t="s">
        <v>76</v>
      </c>
      <c r="E500" s="135" t="s">
        <v>509</v>
      </c>
      <c r="F500" s="135" t="s">
        <v>1281</v>
      </c>
      <c r="I500" s="128"/>
      <c r="J500" s="136">
        <f>BK500</f>
        <v>0</v>
      </c>
      <c r="L500" s="125"/>
      <c r="M500" s="130"/>
      <c r="P500" s="131">
        <f>SUM(P501:P508)</f>
        <v>0</v>
      </c>
      <c r="R500" s="131">
        <f>SUM(R501:R508)</f>
        <v>0</v>
      </c>
      <c r="T500" s="132">
        <f>SUM(T501:T508)</f>
        <v>0</v>
      </c>
      <c r="AR500" s="126" t="s">
        <v>84</v>
      </c>
      <c r="AT500" s="133" t="s">
        <v>76</v>
      </c>
      <c r="AU500" s="133" t="s">
        <v>84</v>
      </c>
      <c r="AY500" s="126" t="s">
        <v>195</v>
      </c>
      <c r="BK500" s="134">
        <f>SUM(BK501:BK508)</f>
        <v>0</v>
      </c>
    </row>
    <row r="501" spans="2:65" s="1" customFormat="1" ht="16.5" customHeight="1">
      <c r="B501" s="32"/>
      <c r="C501" s="137" t="s">
        <v>458</v>
      </c>
      <c r="D501" s="137" t="s">
        <v>197</v>
      </c>
      <c r="E501" s="138" t="s">
        <v>1282</v>
      </c>
      <c r="F501" s="139" t="s">
        <v>1283</v>
      </c>
      <c r="G501" s="140" t="s">
        <v>200</v>
      </c>
      <c r="H501" s="141">
        <v>648.91600000000005</v>
      </c>
      <c r="I501" s="142"/>
      <c r="J501" s="143">
        <f>ROUND(I501*H501,2)</f>
        <v>0</v>
      </c>
      <c r="K501" s="139" t="s">
        <v>208</v>
      </c>
      <c r="L501" s="32"/>
      <c r="M501" s="144" t="s">
        <v>1</v>
      </c>
      <c r="N501" s="145" t="s">
        <v>42</v>
      </c>
      <c r="P501" s="146">
        <f>O501*H501</f>
        <v>0</v>
      </c>
      <c r="Q501" s="146">
        <v>0</v>
      </c>
      <c r="R501" s="146">
        <f>Q501*H501</f>
        <v>0</v>
      </c>
      <c r="S501" s="146">
        <v>0</v>
      </c>
      <c r="T501" s="147">
        <f>S501*H501</f>
        <v>0</v>
      </c>
      <c r="AR501" s="148" t="s">
        <v>202</v>
      </c>
      <c r="AT501" s="148" t="s">
        <v>197</v>
      </c>
      <c r="AU501" s="148" t="s">
        <v>86</v>
      </c>
      <c r="AY501" s="17" t="s">
        <v>195</v>
      </c>
      <c r="BE501" s="149">
        <f>IF(N501="základní",J501,0)</f>
        <v>0</v>
      </c>
      <c r="BF501" s="149">
        <f>IF(N501="snížená",J501,0)</f>
        <v>0</v>
      </c>
      <c r="BG501" s="149">
        <f>IF(N501="zákl. přenesená",J501,0)</f>
        <v>0</v>
      </c>
      <c r="BH501" s="149">
        <f>IF(N501="sníž. přenesená",J501,0)</f>
        <v>0</v>
      </c>
      <c r="BI501" s="149">
        <f>IF(N501="nulová",J501,0)</f>
        <v>0</v>
      </c>
      <c r="BJ501" s="17" t="s">
        <v>84</v>
      </c>
      <c r="BK501" s="149">
        <f>ROUND(I501*H501,2)</f>
        <v>0</v>
      </c>
      <c r="BL501" s="17" t="s">
        <v>202</v>
      </c>
      <c r="BM501" s="148" t="s">
        <v>1284</v>
      </c>
    </row>
    <row r="502" spans="2:65" s="12" customFormat="1" ht="11.25">
      <c r="B502" s="150"/>
      <c r="D502" s="151" t="s">
        <v>204</v>
      </c>
      <c r="E502" s="152" t="s">
        <v>1</v>
      </c>
      <c r="F502" s="153" t="s">
        <v>1285</v>
      </c>
      <c r="H502" s="154">
        <v>603.23900000000003</v>
      </c>
      <c r="I502" s="155"/>
      <c r="L502" s="150"/>
      <c r="M502" s="156"/>
      <c r="T502" s="157"/>
      <c r="AT502" s="152" t="s">
        <v>204</v>
      </c>
      <c r="AU502" s="152" t="s">
        <v>86</v>
      </c>
      <c r="AV502" s="12" t="s">
        <v>86</v>
      </c>
      <c r="AW502" s="12" t="s">
        <v>32</v>
      </c>
      <c r="AX502" s="12" t="s">
        <v>77</v>
      </c>
      <c r="AY502" s="152" t="s">
        <v>195</v>
      </c>
    </row>
    <row r="503" spans="2:65" s="12" customFormat="1" ht="11.25">
      <c r="B503" s="150"/>
      <c r="D503" s="151" t="s">
        <v>204</v>
      </c>
      <c r="E503" s="152" t="s">
        <v>1</v>
      </c>
      <c r="F503" s="153" t="s">
        <v>1286</v>
      </c>
      <c r="H503" s="154">
        <v>45.677</v>
      </c>
      <c r="I503" s="155"/>
      <c r="L503" s="150"/>
      <c r="M503" s="156"/>
      <c r="T503" s="157"/>
      <c r="AT503" s="152" t="s">
        <v>204</v>
      </c>
      <c r="AU503" s="152" t="s">
        <v>86</v>
      </c>
      <c r="AV503" s="12" t="s">
        <v>86</v>
      </c>
      <c r="AW503" s="12" t="s">
        <v>32</v>
      </c>
      <c r="AX503" s="12" t="s">
        <v>77</v>
      </c>
      <c r="AY503" s="152" t="s">
        <v>195</v>
      </c>
    </row>
    <row r="504" spans="2:65" s="13" customFormat="1" ht="11.25">
      <c r="B504" s="158"/>
      <c r="D504" s="151" t="s">
        <v>204</v>
      </c>
      <c r="E504" s="159" t="s">
        <v>834</v>
      </c>
      <c r="F504" s="160" t="s">
        <v>205</v>
      </c>
      <c r="H504" s="161">
        <v>648.91600000000005</v>
      </c>
      <c r="I504" s="162"/>
      <c r="L504" s="158"/>
      <c r="M504" s="163"/>
      <c r="T504" s="164"/>
      <c r="AT504" s="159" t="s">
        <v>204</v>
      </c>
      <c r="AU504" s="159" t="s">
        <v>86</v>
      </c>
      <c r="AV504" s="13" t="s">
        <v>202</v>
      </c>
      <c r="AW504" s="13" t="s">
        <v>32</v>
      </c>
      <c r="AX504" s="13" t="s">
        <v>84</v>
      </c>
      <c r="AY504" s="159" t="s">
        <v>195</v>
      </c>
    </row>
    <row r="505" spans="2:65" s="1" customFormat="1" ht="24.2" customHeight="1">
      <c r="B505" s="32"/>
      <c r="C505" s="137" t="s">
        <v>627</v>
      </c>
      <c r="D505" s="137" t="s">
        <v>197</v>
      </c>
      <c r="E505" s="138" t="s">
        <v>1194</v>
      </c>
      <c r="F505" s="139" t="s">
        <v>1195</v>
      </c>
      <c r="G505" s="140" t="s">
        <v>332</v>
      </c>
      <c r="H505" s="141">
        <v>129.78299999999999</v>
      </c>
      <c r="I505" s="142"/>
      <c r="J505" s="143">
        <f>ROUND(I505*H505,2)</f>
        <v>0</v>
      </c>
      <c r="K505" s="139" t="s">
        <v>201</v>
      </c>
      <c r="L505" s="32"/>
      <c r="M505" s="144" t="s">
        <v>1</v>
      </c>
      <c r="N505" s="145" t="s">
        <v>42</v>
      </c>
      <c r="P505" s="146">
        <f>O505*H505</f>
        <v>0</v>
      </c>
      <c r="Q505" s="146">
        <v>0</v>
      </c>
      <c r="R505" s="146">
        <f>Q505*H505</f>
        <v>0</v>
      </c>
      <c r="S505" s="146">
        <v>0</v>
      </c>
      <c r="T505" s="147">
        <f>S505*H505</f>
        <v>0</v>
      </c>
      <c r="AR505" s="148" t="s">
        <v>202</v>
      </c>
      <c r="AT505" s="148" t="s">
        <v>197</v>
      </c>
      <c r="AU505" s="148" t="s">
        <v>86</v>
      </c>
      <c r="AY505" s="17" t="s">
        <v>195</v>
      </c>
      <c r="BE505" s="149">
        <f>IF(N505="základní",J505,0)</f>
        <v>0</v>
      </c>
      <c r="BF505" s="149">
        <f>IF(N505="snížená",J505,0)</f>
        <v>0</v>
      </c>
      <c r="BG505" s="149">
        <f>IF(N505="zákl. přenesená",J505,0)</f>
        <v>0</v>
      </c>
      <c r="BH505" s="149">
        <f>IF(N505="sníž. přenesená",J505,0)</f>
        <v>0</v>
      </c>
      <c r="BI505" s="149">
        <f>IF(N505="nulová",J505,0)</f>
        <v>0</v>
      </c>
      <c r="BJ505" s="17" t="s">
        <v>84</v>
      </c>
      <c r="BK505" s="149">
        <f>ROUND(I505*H505,2)</f>
        <v>0</v>
      </c>
      <c r="BL505" s="17" t="s">
        <v>202</v>
      </c>
      <c r="BM505" s="148" t="s">
        <v>1287</v>
      </c>
    </row>
    <row r="506" spans="2:65" s="14" customFormat="1" ht="11.25">
      <c r="B506" s="168"/>
      <c r="D506" s="151" t="s">
        <v>204</v>
      </c>
      <c r="E506" s="169" t="s">
        <v>1</v>
      </c>
      <c r="F506" s="170" t="s">
        <v>1288</v>
      </c>
      <c r="H506" s="169" t="s">
        <v>1</v>
      </c>
      <c r="I506" s="171"/>
      <c r="L506" s="168"/>
      <c r="M506" s="172"/>
      <c r="T506" s="173"/>
      <c r="AT506" s="169" t="s">
        <v>204</v>
      </c>
      <c r="AU506" s="169" t="s">
        <v>86</v>
      </c>
      <c r="AV506" s="14" t="s">
        <v>84</v>
      </c>
      <c r="AW506" s="14" t="s">
        <v>32</v>
      </c>
      <c r="AX506" s="14" t="s">
        <v>77</v>
      </c>
      <c r="AY506" s="169" t="s">
        <v>195</v>
      </c>
    </row>
    <row r="507" spans="2:65" s="12" customFormat="1" ht="11.25">
      <c r="B507" s="150"/>
      <c r="D507" s="151" t="s">
        <v>204</v>
      </c>
      <c r="E507" s="152" t="s">
        <v>1</v>
      </c>
      <c r="F507" s="153" t="s">
        <v>1289</v>
      </c>
      <c r="H507" s="154">
        <v>129.78299999999999</v>
      </c>
      <c r="I507" s="155"/>
      <c r="L507" s="150"/>
      <c r="M507" s="156"/>
      <c r="T507" s="157"/>
      <c r="AT507" s="152" t="s">
        <v>204</v>
      </c>
      <c r="AU507" s="152" t="s">
        <v>86</v>
      </c>
      <c r="AV507" s="12" t="s">
        <v>86</v>
      </c>
      <c r="AW507" s="12" t="s">
        <v>32</v>
      </c>
      <c r="AX507" s="12" t="s">
        <v>84</v>
      </c>
      <c r="AY507" s="152" t="s">
        <v>195</v>
      </c>
    </row>
    <row r="508" spans="2:65" s="1" customFormat="1" ht="37.9" customHeight="1">
      <c r="B508" s="32"/>
      <c r="C508" s="137" t="s">
        <v>463</v>
      </c>
      <c r="D508" s="137" t="s">
        <v>197</v>
      </c>
      <c r="E508" s="138" t="s">
        <v>1237</v>
      </c>
      <c r="F508" s="139" t="s">
        <v>1238</v>
      </c>
      <c r="G508" s="140" t="s">
        <v>332</v>
      </c>
      <c r="H508" s="141">
        <v>129.78299999999999</v>
      </c>
      <c r="I508" s="142"/>
      <c r="J508" s="143">
        <f>ROUND(I508*H508,2)</f>
        <v>0</v>
      </c>
      <c r="K508" s="139" t="s">
        <v>201</v>
      </c>
      <c r="L508" s="32"/>
      <c r="M508" s="144" t="s">
        <v>1</v>
      </c>
      <c r="N508" s="145" t="s">
        <v>42</v>
      </c>
      <c r="P508" s="146">
        <f>O508*H508</f>
        <v>0</v>
      </c>
      <c r="Q508" s="146">
        <v>0</v>
      </c>
      <c r="R508" s="146">
        <f>Q508*H508</f>
        <v>0</v>
      </c>
      <c r="S508" s="146">
        <v>0</v>
      </c>
      <c r="T508" s="147">
        <f>S508*H508</f>
        <v>0</v>
      </c>
      <c r="AR508" s="148" t="s">
        <v>202</v>
      </c>
      <c r="AT508" s="148" t="s">
        <v>197</v>
      </c>
      <c r="AU508" s="148" t="s">
        <v>86</v>
      </c>
      <c r="AY508" s="17" t="s">
        <v>195</v>
      </c>
      <c r="BE508" s="149">
        <f>IF(N508="základní",J508,0)</f>
        <v>0</v>
      </c>
      <c r="BF508" s="149">
        <f>IF(N508="snížená",J508,0)</f>
        <v>0</v>
      </c>
      <c r="BG508" s="149">
        <f>IF(N508="zákl. přenesená",J508,0)</f>
        <v>0</v>
      </c>
      <c r="BH508" s="149">
        <f>IF(N508="sníž. přenesená",J508,0)</f>
        <v>0</v>
      </c>
      <c r="BI508" s="149">
        <f>IF(N508="nulová",J508,0)</f>
        <v>0</v>
      </c>
      <c r="BJ508" s="17" t="s">
        <v>84</v>
      </c>
      <c r="BK508" s="149">
        <f>ROUND(I508*H508,2)</f>
        <v>0</v>
      </c>
      <c r="BL508" s="17" t="s">
        <v>202</v>
      </c>
      <c r="BM508" s="148" t="s">
        <v>1290</v>
      </c>
    </row>
    <row r="509" spans="2:65" s="11" customFormat="1" ht="22.9" customHeight="1">
      <c r="B509" s="125"/>
      <c r="D509" s="126" t="s">
        <v>76</v>
      </c>
      <c r="E509" s="135" t="s">
        <v>396</v>
      </c>
      <c r="F509" s="135" t="s">
        <v>1291</v>
      </c>
      <c r="I509" s="128"/>
      <c r="J509" s="136">
        <f>BK509</f>
        <v>0</v>
      </c>
      <c r="L509" s="125"/>
      <c r="M509" s="130"/>
      <c r="P509" s="131">
        <f>SUM(P510:P536)</f>
        <v>0</v>
      </c>
      <c r="R509" s="131">
        <f>SUM(R510:R536)</f>
        <v>12.06440284</v>
      </c>
      <c r="T509" s="132">
        <f>SUM(T510:T536)</f>
        <v>0</v>
      </c>
      <c r="AR509" s="126" t="s">
        <v>84</v>
      </c>
      <c r="AT509" s="133" t="s">
        <v>76</v>
      </c>
      <c r="AU509" s="133" t="s">
        <v>84</v>
      </c>
      <c r="AY509" s="126" t="s">
        <v>195</v>
      </c>
      <c r="BK509" s="134">
        <f>SUM(BK510:BK536)</f>
        <v>0</v>
      </c>
    </row>
    <row r="510" spans="2:65" s="1" customFormat="1" ht="33" customHeight="1">
      <c r="B510" s="32"/>
      <c r="C510" s="137" t="s">
        <v>634</v>
      </c>
      <c r="D510" s="137" t="s">
        <v>197</v>
      </c>
      <c r="E510" s="138" t="s">
        <v>1292</v>
      </c>
      <c r="F510" s="139" t="s">
        <v>1293</v>
      </c>
      <c r="G510" s="140" t="s">
        <v>200</v>
      </c>
      <c r="H510" s="141">
        <v>17.998000000000001</v>
      </c>
      <c r="I510" s="142"/>
      <c r="J510" s="143">
        <f>ROUND(I510*H510,2)</f>
        <v>0</v>
      </c>
      <c r="K510" s="139" t="s">
        <v>208</v>
      </c>
      <c r="L510" s="32"/>
      <c r="M510" s="144" t="s">
        <v>1</v>
      </c>
      <c r="N510" s="145" t="s">
        <v>42</v>
      </c>
      <c r="P510" s="146">
        <f>O510*H510</f>
        <v>0</v>
      </c>
      <c r="Q510" s="146">
        <v>0.46</v>
      </c>
      <c r="R510" s="146">
        <f>Q510*H510</f>
        <v>8.2790800000000004</v>
      </c>
      <c r="S510" s="146">
        <v>0</v>
      </c>
      <c r="T510" s="147">
        <f>S510*H510</f>
        <v>0</v>
      </c>
      <c r="AR510" s="148" t="s">
        <v>202</v>
      </c>
      <c r="AT510" s="148" t="s">
        <v>197</v>
      </c>
      <c r="AU510" s="148" t="s">
        <v>86</v>
      </c>
      <c r="AY510" s="17" t="s">
        <v>195</v>
      </c>
      <c r="BE510" s="149">
        <f>IF(N510="základní",J510,0)</f>
        <v>0</v>
      </c>
      <c r="BF510" s="149">
        <f>IF(N510="snížená",J510,0)</f>
        <v>0</v>
      </c>
      <c r="BG510" s="149">
        <f>IF(N510="zákl. přenesená",J510,0)</f>
        <v>0</v>
      </c>
      <c r="BH510" s="149">
        <f>IF(N510="sníž. přenesená",J510,0)</f>
        <v>0</v>
      </c>
      <c r="BI510" s="149">
        <f>IF(N510="nulová",J510,0)</f>
        <v>0</v>
      </c>
      <c r="BJ510" s="17" t="s">
        <v>84</v>
      </c>
      <c r="BK510" s="149">
        <f>ROUND(I510*H510,2)</f>
        <v>0</v>
      </c>
      <c r="BL510" s="17" t="s">
        <v>202</v>
      </c>
      <c r="BM510" s="148" t="s">
        <v>1294</v>
      </c>
    </row>
    <row r="511" spans="2:65" s="14" customFormat="1" ht="11.25">
      <c r="B511" s="168"/>
      <c r="D511" s="151" t="s">
        <v>204</v>
      </c>
      <c r="E511" s="169" t="s">
        <v>1</v>
      </c>
      <c r="F511" s="170" t="s">
        <v>1295</v>
      </c>
      <c r="H511" s="169" t="s">
        <v>1</v>
      </c>
      <c r="I511" s="171"/>
      <c r="L511" s="168"/>
      <c r="M511" s="172"/>
      <c r="T511" s="173"/>
      <c r="AT511" s="169" t="s">
        <v>204</v>
      </c>
      <c r="AU511" s="169" t="s">
        <v>86</v>
      </c>
      <c r="AV511" s="14" t="s">
        <v>84</v>
      </c>
      <c r="AW511" s="14" t="s">
        <v>32</v>
      </c>
      <c r="AX511" s="14" t="s">
        <v>77</v>
      </c>
      <c r="AY511" s="169" t="s">
        <v>195</v>
      </c>
    </row>
    <row r="512" spans="2:65" s="12" customFormat="1" ht="11.25">
      <c r="B512" s="150"/>
      <c r="D512" s="151" t="s">
        <v>204</v>
      </c>
      <c r="E512" s="152" t="s">
        <v>1</v>
      </c>
      <c r="F512" s="153" t="s">
        <v>1296</v>
      </c>
      <c r="H512" s="154">
        <v>17.998000000000001</v>
      </c>
      <c r="I512" s="155"/>
      <c r="L512" s="150"/>
      <c r="M512" s="156"/>
      <c r="T512" s="157"/>
      <c r="AT512" s="152" t="s">
        <v>204</v>
      </c>
      <c r="AU512" s="152" t="s">
        <v>86</v>
      </c>
      <c r="AV512" s="12" t="s">
        <v>86</v>
      </c>
      <c r="AW512" s="12" t="s">
        <v>32</v>
      </c>
      <c r="AX512" s="12" t="s">
        <v>84</v>
      </c>
      <c r="AY512" s="152" t="s">
        <v>195</v>
      </c>
    </row>
    <row r="513" spans="2:65" s="1" customFormat="1" ht="37.9" customHeight="1">
      <c r="B513" s="32"/>
      <c r="C513" s="137" t="s">
        <v>469</v>
      </c>
      <c r="D513" s="137" t="s">
        <v>197</v>
      </c>
      <c r="E513" s="138" t="s">
        <v>1297</v>
      </c>
      <c r="F513" s="139" t="s">
        <v>1298</v>
      </c>
      <c r="G513" s="140" t="s">
        <v>200</v>
      </c>
      <c r="H513" s="141">
        <v>6.4059999999999997</v>
      </c>
      <c r="I513" s="142"/>
      <c r="J513" s="143">
        <f>ROUND(I513*H513,2)</f>
        <v>0</v>
      </c>
      <c r="K513" s="139" t="s">
        <v>201</v>
      </c>
      <c r="L513" s="32"/>
      <c r="M513" s="144" t="s">
        <v>1</v>
      </c>
      <c r="N513" s="145" t="s">
        <v>42</v>
      </c>
      <c r="P513" s="146">
        <f>O513*H513</f>
        <v>0</v>
      </c>
      <c r="Q513" s="146">
        <v>0.19</v>
      </c>
      <c r="R513" s="146">
        <f>Q513*H513</f>
        <v>1.2171399999999999</v>
      </c>
      <c r="S513" s="146">
        <v>0</v>
      </c>
      <c r="T513" s="147">
        <f>S513*H513</f>
        <v>0</v>
      </c>
      <c r="AR513" s="148" t="s">
        <v>202</v>
      </c>
      <c r="AT513" s="148" t="s">
        <v>197</v>
      </c>
      <c r="AU513" s="148" t="s">
        <v>86</v>
      </c>
      <c r="AY513" s="17" t="s">
        <v>195</v>
      </c>
      <c r="BE513" s="149">
        <f>IF(N513="základní",J513,0)</f>
        <v>0</v>
      </c>
      <c r="BF513" s="149">
        <f>IF(N513="snížená",J513,0)</f>
        <v>0</v>
      </c>
      <c r="BG513" s="149">
        <f>IF(N513="zákl. přenesená",J513,0)</f>
        <v>0</v>
      </c>
      <c r="BH513" s="149">
        <f>IF(N513="sníž. přenesená",J513,0)</f>
        <v>0</v>
      </c>
      <c r="BI513" s="149">
        <f>IF(N513="nulová",J513,0)</f>
        <v>0</v>
      </c>
      <c r="BJ513" s="17" t="s">
        <v>84</v>
      </c>
      <c r="BK513" s="149">
        <f>ROUND(I513*H513,2)</f>
        <v>0</v>
      </c>
      <c r="BL513" s="17" t="s">
        <v>202</v>
      </c>
      <c r="BM513" s="148" t="s">
        <v>1299</v>
      </c>
    </row>
    <row r="514" spans="2:65" s="14" customFormat="1" ht="11.25">
      <c r="B514" s="168"/>
      <c r="D514" s="151" t="s">
        <v>204</v>
      </c>
      <c r="E514" s="169" t="s">
        <v>1</v>
      </c>
      <c r="F514" s="170" t="s">
        <v>1295</v>
      </c>
      <c r="H514" s="169" t="s">
        <v>1</v>
      </c>
      <c r="I514" s="171"/>
      <c r="L514" s="168"/>
      <c r="M514" s="172"/>
      <c r="T514" s="173"/>
      <c r="AT514" s="169" t="s">
        <v>204</v>
      </c>
      <c r="AU514" s="169" t="s">
        <v>86</v>
      </c>
      <c r="AV514" s="14" t="s">
        <v>84</v>
      </c>
      <c r="AW514" s="14" t="s">
        <v>32</v>
      </c>
      <c r="AX514" s="14" t="s">
        <v>77</v>
      </c>
      <c r="AY514" s="169" t="s">
        <v>195</v>
      </c>
    </row>
    <row r="515" spans="2:65" s="12" customFormat="1" ht="11.25">
      <c r="B515" s="150"/>
      <c r="D515" s="151" t="s">
        <v>204</v>
      </c>
      <c r="E515" s="152" t="s">
        <v>1</v>
      </c>
      <c r="F515" s="153" t="s">
        <v>1300</v>
      </c>
      <c r="H515" s="154">
        <v>6.4059999999999997</v>
      </c>
      <c r="I515" s="155"/>
      <c r="L515" s="150"/>
      <c r="M515" s="156"/>
      <c r="T515" s="157"/>
      <c r="AT515" s="152" t="s">
        <v>204</v>
      </c>
      <c r="AU515" s="152" t="s">
        <v>86</v>
      </c>
      <c r="AV515" s="12" t="s">
        <v>86</v>
      </c>
      <c r="AW515" s="12" t="s">
        <v>32</v>
      </c>
      <c r="AX515" s="12" t="s">
        <v>84</v>
      </c>
      <c r="AY515" s="152" t="s">
        <v>195</v>
      </c>
    </row>
    <row r="516" spans="2:65" s="1" customFormat="1" ht="24.2" customHeight="1">
      <c r="B516" s="32"/>
      <c r="C516" s="137" t="s">
        <v>586</v>
      </c>
      <c r="D516" s="137" t="s">
        <v>197</v>
      </c>
      <c r="E516" s="138" t="s">
        <v>1233</v>
      </c>
      <c r="F516" s="139" t="s">
        <v>1234</v>
      </c>
      <c r="G516" s="140" t="s">
        <v>332</v>
      </c>
      <c r="H516" s="141">
        <v>4.2409999999999997</v>
      </c>
      <c r="I516" s="142"/>
      <c r="J516" s="143">
        <f>ROUND(I516*H516,2)</f>
        <v>0</v>
      </c>
      <c r="K516" s="139" t="s">
        <v>201</v>
      </c>
      <c r="L516" s="32"/>
      <c r="M516" s="144" t="s">
        <v>1</v>
      </c>
      <c r="N516" s="145" t="s">
        <v>42</v>
      </c>
      <c r="P516" s="146">
        <f>O516*H516</f>
        <v>0</v>
      </c>
      <c r="Q516" s="146">
        <v>0</v>
      </c>
      <c r="R516" s="146">
        <f>Q516*H516</f>
        <v>0</v>
      </c>
      <c r="S516" s="146">
        <v>0</v>
      </c>
      <c r="T516" s="147">
        <f>S516*H516</f>
        <v>0</v>
      </c>
      <c r="AR516" s="148" t="s">
        <v>202</v>
      </c>
      <c r="AT516" s="148" t="s">
        <v>197</v>
      </c>
      <c r="AU516" s="148" t="s">
        <v>86</v>
      </c>
      <c r="AY516" s="17" t="s">
        <v>195</v>
      </c>
      <c r="BE516" s="149">
        <f>IF(N516="základní",J516,0)</f>
        <v>0</v>
      </c>
      <c r="BF516" s="149">
        <f>IF(N516="snížená",J516,0)</f>
        <v>0</v>
      </c>
      <c r="BG516" s="149">
        <f>IF(N516="zákl. přenesená",J516,0)</f>
        <v>0</v>
      </c>
      <c r="BH516" s="149">
        <f>IF(N516="sníž. přenesená",J516,0)</f>
        <v>0</v>
      </c>
      <c r="BI516" s="149">
        <f>IF(N516="nulová",J516,0)</f>
        <v>0</v>
      </c>
      <c r="BJ516" s="17" t="s">
        <v>84</v>
      </c>
      <c r="BK516" s="149">
        <f>ROUND(I516*H516,2)</f>
        <v>0</v>
      </c>
      <c r="BL516" s="17" t="s">
        <v>202</v>
      </c>
      <c r="BM516" s="148" t="s">
        <v>1301</v>
      </c>
    </row>
    <row r="517" spans="2:65" s="14" customFormat="1" ht="11.25">
      <c r="B517" s="168"/>
      <c r="D517" s="151" t="s">
        <v>204</v>
      </c>
      <c r="E517" s="169" t="s">
        <v>1</v>
      </c>
      <c r="F517" s="170" t="s">
        <v>1288</v>
      </c>
      <c r="H517" s="169" t="s">
        <v>1</v>
      </c>
      <c r="I517" s="171"/>
      <c r="L517" s="168"/>
      <c r="M517" s="172"/>
      <c r="T517" s="173"/>
      <c r="AT517" s="169" t="s">
        <v>204</v>
      </c>
      <c r="AU517" s="169" t="s">
        <v>86</v>
      </c>
      <c r="AV517" s="14" t="s">
        <v>84</v>
      </c>
      <c r="AW517" s="14" t="s">
        <v>32</v>
      </c>
      <c r="AX517" s="14" t="s">
        <v>77</v>
      </c>
      <c r="AY517" s="169" t="s">
        <v>195</v>
      </c>
    </row>
    <row r="518" spans="2:65" s="12" customFormat="1" ht="11.25">
      <c r="B518" s="150"/>
      <c r="D518" s="151" t="s">
        <v>204</v>
      </c>
      <c r="E518" s="152" t="s">
        <v>1</v>
      </c>
      <c r="F518" s="153" t="s">
        <v>1302</v>
      </c>
      <c r="H518" s="154">
        <v>3.6</v>
      </c>
      <c r="I518" s="155"/>
      <c r="L518" s="150"/>
      <c r="M518" s="156"/>
      <c r="T518" s="157"/>
      <c r="AT518" s="152" t="s">
        <v>204</v>
      </c>
      <c r="AU518" s="152" t="s">
        <v>86</v>
      </c>
      <c r="AV518" s="12" t="s">
        <v>86</v>
      </c>
      <c r="AW518" s="12" t="s">
        <v>32</v>
      </c>
      <c r="AX518" s="12" t="s">
        <v>77</v>
      </c>
      <c r="AY518" s="152" t="s">
        <v>195</v>
      </c>
    </row>
    <row r="519" spans="2:65" s="12" customFormat="1" ht="11.25">
      <c r="B519" s="150"/>
      <c r="D519" s="151" t="s">
        <v>204</v>
      </c>
      <c r="E519" s="152" t="s">
        <v>1</v>
      </c>
      <c r="F519" s="153" t="s">
        <v>1303</v>
      </c>
      <c r="H519" s="154">
        <v>0.64100000000000001</v>
      </c>
      <c r="I519" s="155"/>
      <c r="L519" s="150"/>
      <c r="M519" s="156"/>
      <c r="T519" s="157"/>
      <c r="AT519" s="152" t="s">
        <v>204</v>
      </c>
      <c r="AU519" s="152" t="s">
        <v>86</v>
      </c>
      <c r="AV519" s="12" t="s">
        <v>86</v>
      </c>
      <c r="AW519" s="12" t="s">
        <v>32</v>
      </c>
      <c r="AX519" s="12" t="s">
        <v>77</v>
      </c>
      <c r="AY519" s="152" t="s">
        <v>195</v>
      </c>
    </row>
    <row r="520" spans="2:65" s="13" customFormat="1" ht="11.25">
      <c r="B520" s="158"/>
      <c r="D520" s="151" t="s">
        <v>204</v>
      </c>
      <c r="E520" s="159" t="s">
        <v>1</v>
      </c>
      <c r="F520" s="160" t="s">
        <v>205</v>
      </c>
      <c r="H520" s="161">
        <v>4.2409999999999997</v>
      </c>
      <c r="I520" s="162"/>
      <c r="L520" s="158"/>
      <c r="M520" s="163"/>
      <c r="T520" s="164"/>
      <c r="AT520" s="159" t="s">
        <v>204</v>
      </c>
      <c r="AU520" s="159" t="s">
        <v>86</v>
      </c>
      <c r="AV520" s="13" t="s">
        <v>202</v>
      </c>
      <c r="AW520" s="13" t="s">
        <v>32</v>
      </c>
      <c r="AX520" s="13" t="s">
        <v>84</v>
      </c>
      <c r="AY520" s="159" t="s">
        <v>195</v>
      </c>
    </row>
    <row r="521" spans="2:65" s="1" customFormat="1" ht="37.9" customHeight="1">
      <c r="B521" s="32"/>
      <c r="C521" s="137" t="s">
        <v>475</v>
      </c>
      <c r="D521" s="137" t="s">
        <v>197</v>
      </c>
      <c r="E521" s="138" t="s">
        <v>1237</v>
      </c>
      <c r="F521" s="139" t="s">
        <v>1238</v>
      </c>
      <c r="G521" s="140" t="s">
        <v>332</v>
      </c>
      <c r="H521" s="141">
        <v>4.2409999999999997</v>
      </c>
      <c r="I521" s="142"/>
      <c r="J521" s="143">
        <f>ROUND(I521*H521,2)</f>
        <v>0</v>
      </c>
      <c r="K521" s="139" t="s">
        <v>201</v>
      </c>
      <c r="L521" s="32"/>
      <c r="M521" s="144" t="s">
        <v>1</v>
      </c>
      <c r="N521" s="145" t="s">
        <v>42</v>
      </c>
      <c r="P521" s="146">
        <f>O521*H521</f>
        <v>0</v>
      </c>
      <c r="Q521" s="146">
        <v>0</v>
      </c>
      <c r="R521" s="146">
        <f>Q521*H521</f>
        <v>0</v>
      </c>
      <c r="S521" s="146">
        <v>0</v>
      </c>
      <c r="T521" s="147">
        <f>S521*H521</f>
        <v>0</v>
      </c>
      <c r="AR521" s="148" t="s">
        <v>202</v>
      </c>
      <c r="AT521" s="148" t="s">
        <v>197</v>
      </c>
      <c r="AU521" s="148" t="s">
        <v>86</v>
      </c>
      <c r="AY521" s="17" t="s">
        <v>195</v>
      </c>
      <c r="BE521" s="149">
        <f>IF(N521="základní",J521,0)</f>
        <v>0</v>
      </c>
      <c r="BF521" s="149">
        <f>IF(N521="snížená",J521,0)</f>
        <v>0</v>
      </c>
      <c r="BG521" s="149">
        <f>IF(N521="zákl. přenesená",J521,0)</f>
        <v>0</v>
      </c>
      <c r="BH521" s="149">
        <f>IF(N521="sníž. přenesená",J521,0)</f>
        <v>0</v>
      </c>
      <c r="BI521" s="149">
        <f>IF(N521="nulová",J521,0)</f>
        <v>0</v>
      </c>
      <c r="BJ521" s="17" t="s">
        <v>84</v>
      </c>
      <c r="BK521" s="149">
        <f>ROUND(I521*H521,2)</f>
        <v>0</v>
      </c>
      <c r="BL521" s="17" t="s">
        <v>202</v>
      </c>
      <c r="BM521" s="148" t="s">
        <v>1304</v>
      </c>
    </row>
    <row r="522" spans="2:65" s="1" customFormat="1" ht="24.2" customHeight="1">
      <c r="B522" s="32"/>
      <c r="C522" s="137" t="s">
        <v>650</v>
      </c>
      <c r="D522" s="137" t="s">
        <v>197</v>
      </c>
      <c r="E522" s="138" t="s">
        <v>1305</v>
      </c>
      <c r="F522" s="139" t="s">
        <v>1306</v>
      </c>
      <c r="G522" s="140" t="s">
        <v>200</v>
      </c>
      <c r="H522" s="141">
        <v>6.4059999999999997</v>
      </c>
      <c r="I522" s="142"/>
      <c r="J522" s="143">
        <f>ROUND(I522*H522,2)</f>
        <v>0</v>
      </c>
      <c r="K522" s="139" t="s">
        <v>201</v>
      </c>
      <c r="L522" s="32"/>
      <c r="M522" s="144" t="s">
        <v>1</v>
      </c>
      <c r="N522" s="145" t="s">
        <v>42</v>
      </c>
      <c r="P522" s="146">
        <f>O522*H522</f>
        <v>0</v>
      </c>
      <c r="Q522" s="146">
        <v>6.0099999999999997E-3</v>
      </c>
      <c r="R522" s="146">
        <f>Q522*H522</f>
        <v>3.8500059999999996E-2</v>
      </c>
      <c r="S522" s="146">
        <v>0</v>
      </c>
      <c r="T522" s="147">
        <f>S522*H522</f>
        <v>0</v>
      </c>
      <c r="AR522" s="148" t="s">
        <v>202</v>
      </c>
      <c r="AT522" s="148" t="s">
        <v>197</v>
      </c>
      <c r="AU522" s="148" t="s">
        <v>86</v>
      </c>
      <c r="AY522" s="17" t="s">
        <v>195</v>
      </c>
      <c r="BE522" s="149">
        <f>IF(N522="základní",J522,0)</f>
        <v>0</v>
      </c>
      <c r="BF522" s="149">
        <f>IF(N522="snížená",J522,0)</f>
        <v>0</v>
      </c>
      <c r="BG522" s="149">
        <f>IF(N522="zákl. přenesená",J522,0)</f>
        <v>0</v>
      </c>
      <c r="BH522" s="149">
        <f>IF(N522="sníž. přenesená",J522,0)</f>
        <v>0</v>
      </c>
      <c r="BI522" s="149">
        <f>IF(N522="nulová",J522,0)</f>
        <v>0</v>
      </c>
      <c r="BJ522" s="17" t="s">
        <v>84</v>
      </c>
      <c r="BK522" s="149">
        <f>ROUND(I522*H522,2)</f>
        <v>0</v>
      </c>
      <c r="BL522" s="17" t="s">
        <v>202</v>
      </c>
      <c r="BM522" s="148" t="s">
        <v>1307</v>
      </c>
    </row>
    <row r="523" spans="2:65" s="14" customFormat="1" ht="11.25">
      <c r="B523" s="168"/>
      <c r="D523" s="151" t="s">
        <v>204</v>
      </c>
      <c r="E523" s="169" t="s">
        <v>1</v>
      </c>
      <c r="F523" s="170" t="s">
        <v>1295</v>
      </c>
      <c r="H523" s="169" t="s">
        <v>1</v>
      </c>
      <c r="I523" s="171"/>
      <c r="L523" s="168"/>
      <c r="M523" s="172"/>
      <c r="T523" s="173"/>
      <c r="AT523" s="169" t="s">
        <v>204</v>
      </c>
      <c r="AU523" s="169" t="s">
        <v>86</v>
      </c>
      <c r="AV523" s="14" t="s">
        <v>84</v>
      </c>
      <c r="AW523" s="14" t="s">
        <v>32</v>
      </c>
      <c r="AX523" s="14" t="s">
        <v>77</v>
      </c>
      <c r="AY523" s="169" t="s">
        <v>195</v>
      </c>
    </row>
    <row r="524" spans="2:65" s="12" customFormat="1" ht="11.25">
      <c r="B524" s="150"/>
      <c r="D524" s="151" t="s">
        <v>204</v>
      </c>
      <c r="E524" s="152" t="s">
        <v>1</v>
      </c>
      <c r="F524" s="153" t="s">
        <v>1300</v>
      </c>
      <c r="H524" s="154">
        <v>6.4059999999999997</v>
      </c>
      <c r="I524" s="155"/>
      <c r="L524" s="150"/>
      <c r="M524" s="156"/>
      <c r="T524" s="157"/>
      <c r="AT524" s="152" t="s">
        <v>204</v>
      </c>
      <c r="AU524" s="152" t="s">
        <v>86</v>
      </c>
      <c r="AV524" s="12" t="s">
        <v>86</v>
      </c>
      <c r="AW524" s="12" t="s">
        <v>32</v>
      </c>
      <c r="AX524" s="12" t="s">
        <v>84</v>
      </c>
      <c r="AY524" s="152" t="s">
        <v>195</v>
      </c>
    </row>
    <row r="525" spans="2:65" s="1" customFormat="1" ht="37.9" customHeight="1">
      <c r="B525" s="32"/>
      <c r="C525" s="137" t="s">
        <v>484</v>
      </c>
      <c r="D525" s="137" t="s">
        <v>197</v>
      </c>
      <c r="E525" s="138" t="s">
        <v>1308</v>
      </c>
      <c r="F525" s="139" t="s">
        <v>1309</v>
      </c>
      <c r="G525" s="140" t="s">
        <v>200</v>
      </c>
      <c r="H525" s="141">
        <v>6.4059999999999997</v>
      </c>
      <c r="I525" s="142"/>
      <c r="J525" s="143">
        <f>ROUND(I525*H525,2)</f>
        <v>0</v>
      </c>
      <c r="K525" s="139" t="s">
        <v>201</v>
      </c>
      <c r="L525" s="32"/>
      <c r="M525" s="144" t="s">
        <v>1</v>
      </c>
      <c r="N525" s="145" t="s">
        <v>42</v>
      </c>
      <c r="P525" s="146">
        <f>O525*H525</f>
        <v>0</v>
      </c>
      <c r="Q525" s="146">
        <v>0.26375999999999999</v>
      </c>
      <c r="R525" s="146">
        <f>Q525*H525</f>
        <v>1.6896465599999999</v>
      </c>
      <c r="S525" s="146">
        <v>0</v>
      </c>
      <c r="T525" s="147">
        <f>S525*H525</f>
        <v>0</v>
      </c>
      <c r="AR525" s="148" t="s">
        <v>202</v>
      </c>
      <c r="AT525" s="148" t="s">
        <v>197</v>
      </c>
      <c r="AU525" s="148" t="s">
        <v>86</v>
      </c>
      <c r="AY525" s="17" t="s">
        <v>195</v>
      </c>
      <c r="BE525" s="149">
        <f>IF(N525="základní",J525,0)</f>
        <v>0</v>
      </c>
      <c r="BF525" s="149">
        <f>IF(N525="snížená",J525,0)</f>
        <v>0</v>
      </c>
      <c r="BG525" s="149">
        <f>IF(N525="zákl. přenesená",J525,0)</f>
        <v>0</v>
      </c>
      <c r="BH525" s="149">
        <f>IF(N525="sníž. přenesená",J525,0)</f>
        <v>0</v>
      </c>
      <c r="BI525" s="149">
        <f>IF(N525="nulová",J525,0)</f>
        <v>0</v>
      </c>
      <c r="BJ525" s="17" t="s">
        <v>84</v>
      </c>
      <c r="BK525" s="149">
        <f>ROUND(I525*H525,2)</f>
        <v>0</v>
      </c>
      <c r="BL525" s="17" t="s">
        <v>202</v>
      </c>
      <c r="BM525" s="148" t="s">
        <v>1310</v>
      </c>
    </row>
    <row r="526" spans="2:65" s="14" customFormat="1" ht="11.25">
      <c r="B526" s="168"/>
      <c r="D526" s="151" t="s">
        <v>204</v>
      </c>
      <c r="E526" s="169" t="s">
        <v>1</v>
      </c>
      <c r="F526" s="170" t="s">
        <v>1295</v>
      </c>
      <c r="H526" s="169" t="s">
        <v>1</v>
      </c>
      <c r="I526" s="171"/>
      <c r="L526" s="168"/>
      <c r="M526" s="172"/>
      <c r="T526" s="173"/>
      <c r="AT526" s="169" t="s">
        <v>204</v>
      </c>
      <c r="AU526" s="169" t="s">
        <v>86</v>
      </c>
      <c r="AV526" s="14" t="s">
        <v>84</v>
      </c>
      <c r="AW526" s="14" t="s">
        <v>32</v>
      </c>
      <c r="AX526" s="14" t="s">
        <v>77</v>
      </c>
      <c r="AY526" s="169" t="s">
        <v>195</v>
      </c>
    </row>
    <row r="527" spans="2:65" s="12" customFormat="1" ht="11.25">
      <c r="B527" s="150"/>
      <c r="D527" s="151" t="s">
        <v>204</v>
      </c>
      <c r="E527" s="152" t="s">
        <v>1</v>
      </c>
      <c r="F527" s="153" t="s">
        <v>1300</v>
      </c>
      <c r="H527" s="154">
        <v>6.4059999999999997</v>
      </c>
      <c r="I527" s="155"/>
      <c r="L527" s="150"/>
      <c r="M527" s="156"/>
      <c r="T527" s="157"/>
      <c r="AT527" s="152" t="s">
        <v>204</v>
      </c>
      <c r="AU527" s="152" t="s">
        <v>86</v>
      </c>
      <c r="AV527" s="12" t="s">
        <v>86</v>
      </c>
      <c r="AW527" s="12" t="s">
        <v>32</v>
      </c>
      <c r="AX527" s="12" t="s">
        <v>84</v>
      </c>
      <c r="AY527" s="152" t="s">
        <v>195</v>
      </c>
    </row>
    <row r="528" spans="2:65" s="1" customFormat="1" ht="21.75" customHeight="1">
      <c r="B528" s="32"/>
      <c r="C528" s="137" t="s">
        <v>658</v>
      </c>
      <c r="D528" s="137" t="s">
        <v>197</v>
      </c>
      <c r="E528" s="138" t="s">
        <v>1311</v>
      </c>
      <c r="F528" s="139" t="s">
        <v>1312</v>
      </c>
      <c r="G528" s="140" t="s">
        <v>200</v>
      </c>
      <c r="H528" s="141">
        <v>6.4059999999999997</v>
      </c>
      <c r="I528" s="142"/>
      <c r="J528" s="143">
        <f>ROUND(I528*H528,2)</f>
        <v>0</v>
      </c>
      <c r="K528" s="139" t="s">
        <v>201</v>
      </c>
      <c r="L528" s="32"/>
      <c r="M528" s="144" t="s">
        <v>1</v>
      </c>
      <c r="N528" s="145" t="s">
        <v>42</v>
      </c>
      <c r="P528" s="146">
        <f>O528*H528</f>
        <v>0</v>
      </c>
      <c r="Q528" s="146">
        <v>6.0999999999999997E-4</v>
      </c>
      <c r="R528" s="146">
        <f>Q528*H528</f>
        <v>3.9076599999999994E-3</v>
      </c>
      <c r="S528" s="146">
        <v>0</v>
      </c>
      <c r="T528" s="147">
        <f>S528*H528</f>
        <v>0</v>
      </c>
      <c r="AR528" s="148" t="s">
        <v>202</v>
      </c>
      <c r="AT528" s="148" t="s">
        <v>197</v>
      </c>
      <c r="AU528" s="148" t="s">
        <v>86</v>
      </c>
      <c r="AY528" s="17" t="s">
        <v>195</v>
      </c>
      <c r="BE528" s="149">
        <f>IF(N528="základní",J528,0)</f>
        <v>0</v>
      </c>
      <c r="BF528" s="149">
        <f>IF(N528="snížená",J528,0)</f>
        <v>0</v>
      </c>
      <c r="BG528" s="149">
        <f>IF(N528="zákl. přenesená",J528,0)</f>
        <v>0</v>
      </c>
      <c r="BH528" s="149">
        <f>IF(N528="sníž. přenesená",J528,0)</f>
        <v>0</v>
      </c>
      <c r="BI528" s="149">
        <f>IF(N528="nulová",J528,0)</f>
        <v>0</v>
      </c>
      <c r="BJ528" s="17" t="s">
        <v>84</v>
      </c>
      <c r="BK528" s="149">
        <f>ROUND(I528*H528,2)</f>
        <v>0</v>
      </c>
      <c r="BL528" s="17" t="s">
        <v>202</v>
      </c>
      <c r="BM528" s="148" t="s">
        <v>1313</v>
      </c>
    </row>
    <row r="529" spans="2:65" s="14" customFormat="1" ht="11.25">
      <c r="B529" s="168"/>
      <c r="D529" s="151" t="s">
        <v>204</v>
      </c>
      <c r="E529" s="169" t="s">
        <v>1</v>
      </c>
      <c r="F529" s="170" t="s">
        <v>1295</v>
      </c>
      <c r="H529" s="169" t="s">
        <v>1</v>
      </c>
      <c r="I529" s="171"/>
      <c r="L529" s="168"/>
      <c r="M529" s="172"/>
      <c r="T529" s="173"/>
      <c r="AT529" s="169" t="s">
        <v>204</v>
      </c>
      <c r="AU529" s="169" t="s">
        <v>86</v>
      </c>
      <c r="AV529" s="14" t="s">
        <v>84</v>
      </c>
      <c r="AW529" s="14" t="s">
        <v>32</v>
      </c>
      <c r="AX529" s="14" t="s">
        <v>77</v>
      </c>
      <c r="AY529" s="169" t="s">
        <v>195</v>
      </c>
    </row>
    <row r="530" spans="2:65" s="12" customFormat="1" ht="11.25">
      <c r="B530" s="150"/>
      <c r="D530" s="151" t="s">
        <v>204</v>
      </c>
      <c r="E530" s="152" t="s">
        <v>1</v>
      </c>
      <c r="F530" s="153" t="s">
        <v>1300</v>
      </c>
      <c r="H530" s="154">
        <v>6.4059999999999997</v>
      </c>
      <c r="I530" s="155"/>
      <c r="L530" s="150"/>
      <c r="M530" s="156"/>
      <c r="T530" s="157"/>
      <c r="AT530" s="152" t="s">
        <v>204</v>
      </c>
      <c r="AU530" s="152" t="s">
        <v>86</v>
      </c>
      <c r="AV530" s="12" t="s">
        <v>86</v>
      </c>
      <c r="AW530" s="12" t="s">
        <v>32</v>
      </c>
      <c r="AX530" s="12" t="s">
        <v>84</v>
      </c>
      <c r="AY530" s="152" t="s">
        <v>195</v>
      </c>
    </row>
    <row r="531" spans="2:65" s="1" customFormat="1" ht="33" customHeight="1">
      <c r="B531" s="32"/>
      <c r="C531" s="137" t="s">
        <v>487</v>
      </c>
      <c r="D531" s="137" t="s">
        <v>197</v>
      </c>
      <c r="E531" s="138" t="s">
        <v>1314</v>
      </c>
      <c r="F531" s="139" t="s">
        <v>1315</v>
      </c>
      <c r="G531" s="140" t="s">
        <v>200</v>
      </c>
      <c r="H531" s="141">
        <v>6.4059999999999997</v>
      </c>
      <c r="I531" s="142"/>
      <c r="J531" s="143">
        <f>ROUND(I531*H531,2)</f>
        <v>0</v>
      </c>
      <c r="K531" s="139" t="s">
        <v>201</v>
      </c>
      <c r="L531" s="32"/>
      <c r="M531" s="144" t="s">
        <v>1</v>
      </c>
      <c r="N531" s="145" t="s">
        <v>42</v>
      </c>
      <c r="P531" s="146">
        <f>O531*H531</f>
        <v>0</v>
      </c>
      <c r="Q531" s="146">
        <v>0.12966</v>
      </c>
      <c r="R531" s="146">
        <f>Q531*H531</f>
        <v>0.83060195999999997</v>
      </c>
      <c r="S531" s="146">
        <v>0</v>
      </c>
      <c r="T531" s="147">
        <f>S531*H531</f>
        <v>0</v>
      </c>
      <c r="AR531" s="148" t="s">
        <v>202</v>
      </c>
      <c r="AT531" s="148" t="s">
        <v>197</v>
      </c>
      <c r="AU531" s="148" t="s">
        <v>86</v>
      </c>
      <c r="AY531" s="17" t="s">
        <v>195</v>
      </c>
      <c r="BE531" s="149">
        <f>IF(N531="základní",J531,0)</f>
        <v>0</v>
      </c>
      <c r="BF531" s="149">
        <f>IF(N531="snížená",J531,0)</f>
        <v>0</v>
      </c>
      <c r="BG531" s="149">
        <f>IF(N531="zákl. přenesená",J531,0)</f>
        <v>0</v>
      </c>
      <c r="BH531" s="149">
        <f>IF(N531="sníž. přenesená",J531,0)</f>
        <v>0</v>
      </c>
      <c r="BI531" s="149">
        <f>IF(N531="nulová",J531,0)</f>
        <v>0</v>
      </c>
      <c r="BJ531" s="17" t="s">
        <v>84</v>
      </c>
      <c r="BK531" s="149">
        <f>ROUND(I531*H531,2)</f>
        <v>0</v>
      </c>
      <c r="BL531" s="17" t="s">
        <v>202</v>
      </c>
      <c r="BM531" s="148" t="s">
        <v>1316</v>
      </c>
    </row>
    <row r="532" spans="2:65" s="14" customFormat="1" ht="11.25">
      <c r="B532" s="168"/>
      <c r="D532" s="151" t="s">
        <v>204</v>
      </c>
      <c r="E532" s="169" t="s">
        <v>1</v>
      </c>
      <c r="F532" s="170" t="s">
        <v>1295</v>
      </c>
      <c r="H532" s="169" t="s">
        <v>1</v>
      </c>
      <c r="I532" s="171"/>
      <c r="L532" s="168"/>
      <c r="M532" s="172"/>
      <c r="T532" s="173"/>
      <c r="AT532" s="169" t="s">
        <v>204</v>
      </c>
      <c r="AU532" s="169" t="s">
        <v>86</v>
      </c>
      <c r="AV532" s="14" t="s">
        <v>84</v>
      </c>
      <c r="AW532" s="14" t="s">
        <v>32</v>
      </c>
      <c r="AX532" s="14" t="s">
        <v>77</v>
      </c>
      <c r="AY532" s="169" t="s">
        <v>195</v>
      </c>
    </row>
    <row r="533" spans="2:65" s="12" customFormat="1" ht="11.25">
      <c r="B533" s="150"/>
      <c r="D533" s="151" t="s">
        <v>204</v>
      </c>
      <c r="E533" s="152" t="s">
        <v>1</v>
      </c>
      <c r="F533" s="153" t="s">
        <v>1300</v>
      </c>
      <c r="H533" s="154">
        <v>6.4059999999999997</v>
      </c>
      <c r="I533" s="155"/>
      <c r="L533" s="150"/>
      <c r="M533" s="156"/>
      <c r="T533" s="157"/>
      <c r="AT533" s="152" t="s">
        <v>204</v>
      </c>
      <c r="AU533" s="152" t="s">
        <v>86</v>
      </c>
      <c r="AV533" s="12" t="s">
        <v>86</v>
      </c>
      <c r="AW533" s="12" t="s">
        <v>32</v>
      </c>
      <c r="AX533" s="12" t="s">
        <v>84</v>
      </c>
      <c r="AY533" s="152" t="s">
        <v>195</v>
      </c>
    </row>
    <row r="534" spans="2:65" s="1" customFormat="1" ht="33" customHeight="1">
      <c r="B534" s="32"/>
      <c r="C534" s="137" t="s">
        <v>606</v>
      </c>
      <c r="D534" s="137" t="s">
        <v>197</v>
      </c>
      <c r="E534" s="138" t="s">
        <v>1317</v>
      </c>
      <c r="F534" s="139" t="s">
        <v>1318</v>
      </c>
      <c r="G534" s="140" t="s">
        <v>319</v>
      </c>
      <c r="H534" s="141">
        <v>9.06</v>
      </c>
      <c r="I534" s="142"/>
      <c r="J534" s="143">
        <f>ROUND(I534*H534,2)</f>
        <v>0</v>
      </c>
      <c r="K534" s="139" t="s">
        <v>201</v>
      </c>
      <c r="L534" s="32"/>
      <c r="M534" s="144" t="s">
        <v>1</v>
      </c>
      <c r="N534" s="145" t="s">
        <v>42</v>
      </c>
      <c r="P534" s="146">
        <f>O534*H534</f>
        <v>0</v>
      </c>
      <c r="Q534" s="146">
        <v>6.0999999999999997E-4</v>
      </c>
      <c r="R534" s="146">
        <f>Q534*H534</f>
        <v>5.5266000000000004E-3</v>
      </c>
      <c r="S534" s="146">
        <v>0</v>
      </c>
      <c r="T534" s="147">
        <f>S534*H534</f>
        <v>0</v>
      </c>
      <c r="AR534" s="148" t="s">
        <v>202</v>
      </c>
      <c r="AT534" s="148" t="s">
        <v>197</v>
      </c>
      <c r="AU534" s="148" t="s">
        <v>86</v>
      </c>
      <c r="AY534" s="17" t="s">
        <v>195</v>
      </c>
      <c r="BE534" s="149">
        <f>IF(N534="základní",J534,0)</f>
        <v>0</v>
      </c>
      <c r="BF534" s="149">
        <f>IF(N534="snížená",J534,0)</f>
        <v>0</v>
      </c>
      <c r="BG534" s="149">
        <f>IF(N534="zákl. přenesená",J534,0)</f>
        <v>0</v>
      </c>
      <c r="BH534" s="149">
        <f>IF(N534="sníž. přenesená",J534,0)</f>
        <v>0</v>
      </c>
      <c r="BI534" s="149">
        <f>IF(N534="nulová",J534,0)</f>
        <v>0</v>
      </c>
      <c r="BJ534" s="17" t="s">
        <v>84</v>
      </c>
      <c r="BK534" s="149">
        <f>ROUND(I534*H534,2)</f>
        <v>0</v>
      </c>
      <c r="BL534" s="17" t="s">
        <v>202</v>
      </c>
      <c r="BM534" s="148" t="s">
        <v>1319</v>
      </c>
    </row>
    <row r="535" spans="2:65" s="14" customFormat="1" ht="11.25">
      <c r="B535" s="168"/>
      <c r="D535" s="151" t="s">
        <v>204</v>
      </c>
      <c r="E535" s="169" t="s">
        <v>1</v>
      </c>
      <c r="F535" s="170" t="s">
        <v>1295</v>
      </c>
      <c r="H535" s="169" t="s">
        <v>1</v>
      </c>
      <c r="I535" s="171"/>
      <c r="L535" s="168"/>
      <c r="M535" s="172"/>
      <c r="T535" s="173"/>
      <c r="AT535" s="169" t="s">
        <v>204</v>
      </c>
      <c r="AU535" s="169" t="s">
        <v>86</v>
      </c>
      <c r="AV535" s="14" t="s">
        <v>84</v>
      </c>
      <c r="AW535" s="14" t="s">
        <v>32</v>
      </c>
      <c r="AX535" s="14" t="s">
        <v>77</v>
      </c>
      <c r="AY535" s="169" t="s">
        <v>195</v>
      </c>
    </row>
    <row r="536" spans="2:65" s="12" customFormat="1" ht="11.25">
      <c r="B536" s="150"/>
      <c r="D536" s="151" t="s">
        <v>204</v>
      </c>
      <c r="E536" s="152" t="s">
        <v>1</v>
      </c>
      <c r="F536" s="153" t="s">
        <v>1320</v>
      </c>
      <c r="H536" s="154">
        <v>9.06</v>
      </c>
      <c r="I536" s="155"/>
      <c r="L536" s="150"/>
      <c r="M536" s="156"/>
      <c r="T536" s="157"/>
      <c r="AT536" s="152" t="s">
        <v>204</v>
      </c>
      <c r="AU536" s="152" t="s">
        <v>86</v>
      </c>
      <c r="AV536" s="12" t="s">
        <v>86</v>
      </c>
      <c r="AW536" s="12" t="s">
        <v>32</v>
      </c>
      <c r="AX536" s="12" t="s">
        <v>84</v>
      </c>
      <c r="AY536" s="152" t="s">
        <v>195</v>
      </c>
    </row>
    <row r="537" spans="2:65" s="11" customFormat="1" ht="22.9" customHeight="1">
      <c r="B537" s="125"/>
      <c r="D537" s="126" t="s">
        <v>76</v>
      </c>
      <c r="E537" s="135" t="s">
        <v>230</v>
      </c>
      <c r="F537" s="135" t="s">
        <v>1321</v>
      </c>
      <c r="I537" s="128"/>
      <c r="J537" s="136">
        <f>BK537</f>
        <v>0</v>
      </c>
      <c r="L537" s="125"/>
      <c r="M537" s="130"/>
      <c r="P537" s="131">
        <f>SUM(P538:P660)</f>
        <v>0</v>
      </c>
      <c r="R537" s="131">
        <f>SUM(R538:R660)</f>
        <v>198.30025510000007</v>
      </c>
      <c r="T537" s="132">
        <f>SUM(T538:T660)</f>
        <v>17.097020000000001</v>
      </c>
      <c r="AR537" s="126" t="s">
        <v>84</v>
      </c>
      <c r="AT537" s="133" t="s">
        <v>76</v>
      </c>
      <c r="AU537" s="133" t="s">
        <v>84</v>
      </c>
      <c r="AY537" s="126" t="s">
        <v>195</v>
      </c>
      <c r="BK537" s="134">
        <f>SUM(BK538:BK660)</f>
        <v>0</v>
      </c>
    </row>
    <row r="538" spans="2:65" s="1" customFormat="1" ht="33" customHeight="1">
      <c r="B538" s="32"/>
      <c r="C538" s="137" t="s">
        <v>157</v>
      </c>
      <c r="D538" s="137" t="s">
        <v>197</v>
      </c>
      <c r="E538" s="138" t="s">
        <v>1322</v>
      </c>
      <c r="F538" s="139" t="s">
        <v>1323</v>
      </c>
      <c r="G538" s="140" t="s">
        <v>319</v>
      </c>
      <c r="H538" s="141">
        <v>337</v>
      </c>
      <c r="I538" s="142"/>
      <c r="J538" s="143">
        <f>ROUND(I538*H538,2)</f>
        <v>0</v>
      </c>
      <c r="K538" s="139" t="s">
        <v>201</v>
      </c>
      <c r="L538" s="32"/>
      <c r="M538" s="144" t="s">
        <v>1</v>
      </c>
      <c r="N538" s="145" t="s">
        <v>42</v>
      </c>
      <c r="P538" s="146">
        <f>O538*H538</f>
        <v>0</v>
      </c>
      <c r="Q538" s="146">
        <v>1.7000000000000001E-4</v>
      </c>
      <c r="R538" s="146">
        <f>Q538*H538</f>
        <v>5.7290000000000008E-2</v>
      </c>
      <c r="S538" s="146">
        <v>0</v>
      </c>
      <c r="T538" s="147">
        <f>S538*H538</f>
        <v>0</v>
      </c>
      <c r="AR538" s="148" t="s">
        <v>202</v>
      </c>
      <c r="AT538" s="148" t="s">
        <v>197</v>
      </c>
      <c r="AU538" s="148" t="s">
        <v>86</v>
      </c>
      <c r="AY538" s="17" t="s">
        <v>195</v>
      </c>
      <c r="BE538" s="149">
        <f>IF(N538="základní",J538,0)</f>
        <v>0</v>
      </c>
      <c r="BF538" s="149">
        <f>IF(N538="snížená",J538,0)</f>
        <v>0</v>
      </c>
      <c r="BG538" s="149">
        <f>IF(N538="zákl. přenesená",J538,0)</f>
        <v>0</v>
      </c>
      <c r="BH538" s="149">
        <f>IF(N538="sníž. přenesená",J538,0)</f>
        <v>0</v>
      </c>
      <c r="BI538" s="149">
        <f>IF(N538="nulová",J538,0)</f>
        <v>0</v>
      </c>
      <c r="BJ538" s="17" t="s">
        <v>84</v>
      </c>
      <c r="BK538" s="149">
        <f>ROUND(I538*H538,2)</f>
        <v>0</v>
      </c>
      <c r="BL538" s="17" t="s">
        <v>202</v>
      </c>
      <c r="BM538" s="148" t="s">
        <v>1324</v>
      </c>
    </row>
    <row r="539" spans="2:65" s="14" customFormat="1" ht="11.25">
      <c r="B539" s="168"/>
      <c r="D539" s="151" t="s">
        <v>204</v>
      </c>
      <c r="E539" s="169" t="s">
        <v>1</v>
      </c>
      <c r="F539" s="170" t="s">
        <v>1325</v>
      </c>
      <c r="H539" s="169" t="s">
        <v>1</v>
      </c>
      <c r="I539" s="171"/>
      <c r="L539" s="168"/>
      <c r="M539" s="172"/>
      <c r="T539" s="173"/>
      <c r="AT539" s="169" t="s">
        <v>204</v>
      </c>
      <c r="AU539" s="169" t="s">
        <v>86</v>
      </c>
      <c r="AV539" s="14" t="s">
        <v>84</v>
      </c>
      <c r="AW539" s="14" t="s">
        <v>32</v>
      </c>
      <c r="AX539" s="14" t="s">
        <v>77</v>
      </c>
      <c r="AY539" s="169" t="s">
        <v>195</v>
      </c>
    </row>
    <row r="540" spans="2:65" s="12" customFormat="1" ht="11.25">
      <c r="B540" s="150"/>
      <c r="D540" s="151" t="s">
        <v>204</v>
      </c>
      <c r="E540" s="152" t="s">
        <v>1</v>
      </c>
      <c r="F540" s="153" t="s">
        <v>1326</v>
      </c>
      <c r="H540" s="154">
        <v>104</v>
      </c>
      <c r="I540" s="155"/>
      <c r="L540" s="150"/>
      <c r="M540" s="156"/>
      <c r="T540" s="157"/>
      <c r="AT540" s="152" t="s">
        <v>204</v>
      </c>
      <c r="AU540" s="152" t="s">
        <v>86</v>
      </c>
      <c r="AV540" s="12" t="s">
        <v>86</v>
      </c>
      <c r="AW540" s="12" t="s">
        <v>32</v>
      </c>
      <c r="AX540" s="12" t="s">
        <v>77</v>
      </c>
      <c r="AY540" s="152" t="s">
        <v>195</v>
      </c>
    </row>
    <row r="541" spans="2:65" s="12" customFormat="1" ht="11.25">
      <c r="B541" s="150"/>
      <c r="D541" s="151" t="s">
        <v>204</v>
      </c>
      <c r="E541" s="152" t="s">
        <v>1</v>
      </c>
      <c r="F541" s="153" t="s">
        <v>1327</v>
      </c>
      <c r="H541" s="154">
        <v>158</v>
      </c>
      <c r="I541" s="155"/>
      <c r="L541" s="150"/>
      <c r="M541" s="156"/>
      <c r="T541" s="157"/>
      <c r="AT541" s="152" t="s">
        <v>204</v>
      </c>
      <c r="AU541" s="152" t="s">
        <v>86</v>
      </c>
      <c r="AV541" s="12" t="s">
        <v>86</v>
      </c>
      <c r="AW541" s="12" t="s">
        <v>32</v>
      </c>
      <c r="AX541" s="12" t="s">
        <v>77</v>
      </c>
      <c r="AY541" s="152" t="s">
        <v>195</v>
      </c>
    </row>
    <row r="542" spans="2:65" s="12" customFormat="1" ht="11.25">
      <c r="B542" s="150"/>
      <c r="D542" s="151" t="s">
        <v>204</v>
      </c>
      <c r="E542" s="152" t="s">
        <v>1</v>
      </c>
      <c r="F542" s="153" t="s">
        <v>1328</v>
      </c>
      <c r="H542" s="154">
        <v>84</v>
      </c>
      <c r="I542" s="155"/>
      <c r="L542" s="150"/>
      <c r="M542" s="156"/>
      <c r="T542" s="157"/>
      <c r="AT542" s="152" t="s">
        <v>204</v>
      </c>
      <c r="AU542" s="152" t="s">
        <v>86</v>
      </c>
      <c r="AV542" s="12" t="s">
        <v>86</v>
      </c>
      <c r="AW542" s="12" t="s">
        <v>32</v>
      </c>
      <c r="AX542" s="12" t="s">
        <v>77</v>
      </c>
      <c r="AY542" s="152" t="s">
        <v>195</v>
      </c>
    </row>
    <row r="543" spans="2:65" s="13" customFormat="1" ht="11.25">
      <c r="B543" s="158"/>
      <c r="D543" s="151" t="s">
        <v>204</v>
      </c>
      <c r="E543" s="159" t="s">
        <v>1</v>
      </c>
      <c r="F543" s="160" t="s">
        <v>205</v>
      </c>
      <c r="H543" s="161">
        <v>346</v>
      </c>
      <c r="I543" s="162"/>
      <c r="L543" s="158"/>
      <c r="M543" s="163"/>
      <c r="T543" s="164"/>
      <c r="AT543" s="159" t="s">
        <v>204</v>
      </c>
      <c r="AU543" s="159" t="s">
        <v>86</v>
      </c>
      <c r="AV543" s="13" t="s">
        <v>202</v>
      </c>
      <c r="AW543" s="13" t="s">
        <v>32</v>
      </c>
      <c r="AX543" s="13" t="s">
        <v>77</v>
      </c>
      <c r="AY543" s="159" t="s">
        <v>195</v>
      </c>
    </row>
    <row r="544" spans="2:65" s="14" customFormat="1" ht="11.25">
      <c r="B544" s="168"/>
      <c r="D544" s="151" t="s">
        <v>204</v>
      </c>
      <c r="E544" s="169" t="s">
        <v>1</v>
      </c>
      <c r="F544" s="170" t="s">
        <v>1329</v>
      </c>
      <c r="H544" s="169" t="s">
        <v>1</v>
      </c>
      <c r="I544" s="171"/>
      <c r="L544" s="168"/>
      <c r="M544" s="172"/>
      <c r="T544" s="173"/>
      <c r="AT544" s="169" t="s">
        <v>204</v>
      </c>
      <c r="AU544" s="169" t="s">
        <v>86</v>
      </c>
      <c r="AV544" s="14" t="s">
        <v>84</v>
      </c>
      <c r="AW544" s="14" t="s">
        <v>32</v>
      </c>
      <c r="AX544" s="14" t="s">
        <v>77</v>
      </c>
      <c r="AY544" s="169" t="s">
        <v>195</v>
      </c>
    </row>
    <row r="545" spans="2:65" s="12" customFormat="1" ht="11.25">
      <c r="B545" s="150"/>
      <c r="D545" s="151" t="s">
        <v>204</v>
      </c>
      <c r="E545" s="152" t="s">
        <v>1</v>
      </c>
      <c r="F545" s="153" t="s">
        <v>1330</v>
      </c>
      <c r="H545" s="154">
        <v>99.75</v>
      </c>
      <c r="I545" s="155"/>
      <c r="L545" s="150"/>
      <c r="M545" s="156"/>
      <c r="T545" s="157"/>
      <c r="AT545" s="152" t="s">
        <v>204</v>
      </c>
      <c r="AU545" s="152" t="s">
        <v>86</v>
      </c>
      <c r="AV545" s="12" t="s">
        <v>86</v>
      </c>
      <c r="AW545" s="12" t="s">
        <v>32</v>
      </c>
      <c r="AX545" s="12" t="s">
        <v>77</v>
      </c>
      <c r="AY545" s="152" t="s">
        <v>195</v>
      </c>
    </row>
    <row r="546" spans="2:65" s="12" customFormat="1" ht="11.25">
      <c r="B546" s="150"/>
      <c r="D546" s="151" t="s">
        <v>204</v>
      </c>
      <c r="E546" s="152" t="s">
        <v>1</v>
      </c>
      <c r="F546" s="153" t="s">
        <v>1331</v>
      </c>
      <c r="H546" s="154">
        <v>152.44999999999999</v>
      </c>
      <c r="I546" s="155"/>
      <c r="L546" s="150"/>
      <c r="M546" s="156"/>
      <c r="T546" s="157"/>
      <c r="AT546" s="152" t="s">
        <v>204</v>
      </c>
      <c r="AU546" s="152" t="s">
        <v>86</v>
      </c>
      <c r="AV546" s="12" t="s">
        <v>86</v>
      </c>
      <c r="AW546" s="12" t="s">
        <v>32</v>
      </c>
      <c r="AX546" s="12" t="s">
        <v>77</v>
      </c>
      <c r="AY546" s="152" t="s">
        <v>195</v>
      </c>
    </row>
    <row r="547" spans="2:65" s="12" customFormat="1" ht="11.25">
      <c r="B547" s="150"/>
      <c r="D547" s="151" t="s">
        <v>204</v>
      </c>
      <c r="E547" s="152" t="s">
        <v>1</v>
      </c>
      <c r="F547" s="153" t="s">
        <v>1332</v>
      </c>
      <c r="H547" s="154">
        <v>81.05</v>
      </c>
      <c r="I547" s="155"/>
      <c r="L547" s="150"/>
      <c r="M547" s="156"/>
      <c r="T547" s="157"/>
      <c r="AT547" s="152" t="s">
        <v>204</v>
      </c>
      <c r="AU547" s="152" t="s">
        <v>86</v>
      </c>
      <c r="AV547" s="12" t="s">
        <v>86</v>
      </c>
      <c r="AW547" s="12" t="s">
        <v>32</v>
      </c>
      <c r="AX547" s="12" t="s">
        <v>77</v>
      </c>
      <c r="AY547" s="152" t="s">
        <v>195</v>
      </c>
    </row>
    <row r="548" spans="2:65" s="13" customFormat="1" ht="11.25">
      <c r="B548" s="158"/>
      <c r="D548" s="151" t="s">
        <v>204</v>
      </c>
      <c r="E548" s="159" t="s">
        <v>806</v>
      </c>
      <c r="F548" s="160" t="s">
        <v>205</v>
      </c>
      <c r="H548" s="161">
        <v>333.25</v>
      </c>
      <c r="I548" s="162"/>
      <c r="L548" s="158"/>
      <c r="M548" s="163"/>
      <c r="T548" s="164"/>
      <c r="AT548" s="159" t="s">
        <v>204</v>
      </c>
      <c r="AU548" s="159" t="s">
        <v>86</v>
      </c>
      <c r="AV548" s="13" t="s">
        <v>202</v>
      </c>
      <c r="AW548" s="13" t="s">
        <v>32</v>
      </c>
      <c r="AX548" s="13" t="s">
        <v>77</v>
      </c>
      <c r="AY548" s="159" t="s">
        <v>195</v>
      </c>
    </row>
    <row r="549" spans="2:65" s="14" customFormat="1" ht="11.25">
      <c r="B549" s="168"/>
      <c r="D549" s="151" t="s">
        <v>204</v>
      </c>
      <c r="E549" s="169" t="s">
        <v>1</v>
      </c>
      <c r="F549" s="170" t="s">
        <v>1333</v>
      </c>
      <c r="H549" s="169" t="s">
        <v>1</v>
      </c>
      <c r="I549" s="171"/>
      <c r="L549" s="168"/>
      <c r="M549" s="172"/>
      <c r="T549" s="173"/>
      <c r="AT549" s="169" t="s">
        <v>204</v>
      </c>
      <c r="AU549" s="169" t="s">
        <v>86</v>
      </c>
      <c r="AV549" s="14" t="s">
        <v>84</v>
      </c>
      <c r="AW549" s="14" t="s">
        <v>32</v>
      </c>
      <c r="AX549" s="14" t="s">
        <v>77</v>
      </c>
      <c r="AY549" s="169" t="s">
        <v>195</v>
      </c>
    </row>
    <row r="550" spans="2:65" s="12" customFormat="1" ht="11.25">
      <c r="B550" s="150"/>
      <c r="D550" s="151" t="s">
        <v>204</v>
      </c>
      <c r="E550" s="152" t="s">
        <v>1</v>
      </c>
      <c r="F550" s="153" t="s">
        <v>1334</v>
      </c>
      <c r="H550" s="154">
        <v>101</v>
      </c>
      <c r="I550" s="155"/>
      <c r="L550" s="150"/>
      <c r="M550" s="156"/>
      <c r="T550" s="157"/>
      <c r="AT550" s="152" t="s">
        <v>204</v>
      </c>
      <c r="AU550" s="152" t="s">
        <v>86</v>
      </c>
      <c r="AV550" s="12" t="s">
        <v>86</v>
      </c>
      <c r="AW550" s="12" t="s">
        <v>32</v>
      </c>
      <c r="AX550" s="12" t="s">
        <v>77</v>
      </c>
      <c r="AY550" s="152" t="s">
        <v>195</v>
      </c>
    </row>
    <row r="551" spans="2:65" s="12" customFormat="1" ht="11.25">
      <c r="B551" s="150"/>
      <c r="D551" s="151" t="s">
        <v>204</v>
      </c>
      <c r="E551" s="152" t="s">
        <v>1</v>
      </c>
      <c r="F551" s="153" t="s">
        <v>1335</v>
      </c>
      <c r="H551" s="154">
        <v>154</v>
      </c>
      <c r="I551" s="155"/>
      <c r="L551" s="150"/>
      <c r="M551" s="156"/>
      <c r="T551" s="157"/>
      <c r="AT551" s="152" t="s">
        <v>204</v>
      </c>
      <c r="AU551" s="152" t="s">
        <v>86</v>
      </c>
      <c r="AV551" s="12" t="s">
        <v>86</v>
      </c>
      <c r="AW551" s="12" t="s">
        <v>32</v>
      </c>
      <c r="AX551" s="12" t="s">
        <v>77</v>
      </c>
      <c r="AY551" s="152" t="s">
        <v>195</v>
      </c>
    </row>
    <row r="552" spans="2:65" s="12" customFormat="1" ht="11.25">
      <c r="B552" s="150"/>
      <c r="D552" s="151" t="s">
        <v>204</v>
      </c>
      <c r="E552" s="152" t="s">
        <v>1</v>
      </c>
      <c r="F552" s="153" t="s">
        <v>1336</v>
      </c>
      <c r="H552" s="154">
        <v>82</v>
      </c>
      <c r="I552" s="155"/>
      <c r="L552" s="150"/>
      <c r="M552" s="156"/>
      <c r="T552" s="157"/>
      <c r="AT552" s="152" t="s">
        <v>204</v>
      </c>
      <c r="AU552" s="152" t="s">
        <v>86</v>
      </c>
      <c r="AV552" s="12" t="s">
        <v>86</v>
      </c>
      <c r="AW552" s="12" t="s">
        <v>32</v>
      </c>
      <c r="AX552" s="12" t="s">
        <v>77</v>
      </c>
      <c r="AY552" s="152" t="s">
        <v>195</v>
      </c>
    </row>
    <row r="553" spans="2:65" s="13" customFormat="1" ht="11.25">
      <c r="B553" s="158"/>
      <c r="D553" s="151" t="s">
        <v>204</v>
      </c>
      <c r="E553" s="159" t="s">
        <v>1</v>
      </c>
      <c r="F553" s="160" t="s">
        <v>205</v>
      </c>
      <c r="H553" s="161">
        <v>337</v>
      </c>
      <c r="I553" s="162"/>
      <c r="L553" s="158"/>
      <c r="M553" s="163"/>
      <c r="T553" s="164"/>
      <c r="AT553" s="159" t="s">
        <v>204</v>
      </c>
      <c r="AU553" s="159" t="s">
        <v>86</v>
      </c>
      <c r="AV553" s="13" t="s">
        <v>202</v>
      </c>
      <c r="AW553" s="13" t="s">
        <v>32</v>
      </c>
      <c r="AX553" s="13" t="s">
        <v>84</v>
      </c>
      <c r="AY553" s="159" t="s">
        <v>195</v>
      </c>
    </row>
    <row r="554" spans="2:65" s="1" customFormat="1" ht="16.5" customHeight="1">
      <c r="B554" s="32"/>
      <c r="C554" s="174" t="s">
        <v>644</v>
      </c>
      <c r="D554" s="174" t="s">
        <v>392</v>
      </c>
      <c r="E554" s="175" t="s">
        <v>1337</v>
      </c>
      <c r="F554" s="176" t="s">
        <v>1338</v>
      </c>
      <c r="G554" s="177" t="s">
        <v>319</v>
      </c>
      <c r="H554" s="178">
        <v>340.37</v>
      </c>
      <c r="I554" s="179"/>
      <c r="J554" s="180">
        <f>ROUND(I554*H554,2)</f>
        <v>0</v>
      </c>
      <c r="K554" s="176" t="s">
        <v>201</v>
      </c>
      <c r="L554" s="181"/>
      <c r="M554" s="182" t="s">
        <v>1</v>
      </c>
      <c r="N554" s="183" t="s">
        <v>42</v>
      </c>
      <c r="P554" s="146">
        <f>O554*H554</f>
        <v>0</v>
      </c>
      <c r="Q554" s="146">
        <v>0.21440000000000001</v>
      </c>
      <c r="R554" s="146">
        <f>Q554*H554</f>
        <v>72.975328000000005</v>
      </c>
      <c r="S554" s="146">
        <v>0</v>
      </c>
      <c r="T554" s="147">
        <f>S554*H554</f>
        <v>0</v>
      </c>
      <c r="AR554" s="148" t="s">
        <v>230</v>
      </c>
      <c r="AT554" s="148" t="s">
        <v>392</v>
      </c>
      <c r="AU554" s="148" t="s">
        <v>86</v>
      </c>
      <c r="AY554" s="17" t="s">
        <v>195</v>
      </c>
      <c r="BE554" s="149">
        <f>IF(N554="základní",J554,0)</f>
        <v>0</v>
      </c>
      <c r="BF554" s="149">
        <f>IF(N554="snížená",J554,0)</f>
        <v>0</v>
      </c>
      <c r="BG554" s="149">
        <f>IF(N554="zákl. přenesená",J554,0)</f>
        <v>0</v>
      </c>
      <c r="BH554" s="149">
        <f>IF(N554="sníž. přenesená",J554,0)</f>
        <v>0</v>
      </c>
      <c r="BI554" s="149">
        <f>IF(N554="nulová",J554,0)</f>
        <v>0</v>
      </c>
      <c r="BJ554" s="17" t="s">
        <v>84</v>
      </c>
      <c r="BK554" s="149">
        <f>ROUND(I554*H554,2)</f>
        <v>0</v>
      </c>
      <c r="BL554" s="17" t="s">
        <v>202</v>
      </c>
      <c r="BM554" s="148" t="s">
        <v>1339</v>
      </c>
    </row>
    <row r="555" spans="2:65" s="12" customFormat="1" ht="11.25">
      <c r="B555" s="150"/>
      <c r="D555" s="151" t="s">
        <v>204</v>
      </c>
      <c r="F555" s="153" t="s">
        <v>1340</v>
      </c>
      <c r="H555" s="154">
        <v>340.37</v>
      </c>
      <c r="I555" s="155"/>
      <c r="L555" s="150"/>
      <c r="M555" s="156"/>
      <c r="T555" s="157"/>
      <c r="AT555" s="152" t="s">
        <v>204</v>
      </c>
      <c r="AU555" s="152" t="s">
        <v>86</v>
      </c>
      <c r="AV555" s="12" t="s">
        <v>86</v>
      </c>
      <c r="AW555" s="12" t="s">
        <v>4</v>
      </c>
      <c r="AX555" s="12" t="s">
        <v>84</v>
      </c>
      <c r="AY555" s="152" t="s">
        <v>195</v>
      </c>
    </row>
    <row r="556" spans="2:65" s="1" customFormat="1" ht="33" customHeight="1">
      <c r="B556" s="32"/>
      <c r="C556" s="137" t="s">
        <v>493</v>
      </c>
      <c r="D556" s="137" t="s">
        <v>197</v>
      </c>
      <c r="E556" s="138" t="s">
        <v>1341</v>
      </c>
      <c r="F556" s="139" t="s">
        <v>1342</v>
      </c>
      <c r="G556" s="140" t="s">
        <v>319</v>
      </c>
      <c r="H556" s="141">
        <v>157.5</v>
      </c>
      <c r="I556" s="142"/>
      <c r="J556" s="143">
        <f>ROUND(I556*H556,2)</f>
        <v>0</v>
      </c>
      <c r="K556" s="139" t="s">
        <v>201</v>
      </c>
      <c r="L556" s="32"/>
      <c r="M556" s="144" t="s">
        <v>1</v>
      </c>
      <c r="N556" s="145" t="s">
        <v>42</v>
      </c>
      <c r="P556" s="146">
        <f>O556*H556</f>
        <v>0</v>
      </c>
      <c r="Q556" s="146">
        <v>1.8000000000000001E-4</v>
      </c>
      <c r="R556" s="146">
        <f>Q556*H556</f>
        <v>2.835E-2</v>
      </c>
      <c r="S556" s="146">
        <v>0</v>
      </c>
      <c r="T556" s="147">
        <f>S556*H556</f>
        <v>0</v>
      </c>
      <c r="AR556" s="148" t="s">
        <v>202</v>
      </c>
      <c r="AT556" s="148" t="s">
        <v>197</v>
      </c>
      <c r="AU556" s="148" t="s">
        <v>86</v>
      </c>
      <c r="AY556" s="17" t="s">
        <v>195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7" t="s">
        <v>84</v>
      </c>
      <c r="BK556" s="149">
        <f>ROUND(I556*H556,2)</f>
        <v>0</v>
      </c>
      <c r="BL556" s="17" t="s">
        <v>202</v>
      </c>
      <c r="BM556" s="148" t="s">
        <v>1343</v>
      </c>
    </row>
    <row r="557" spans="2:65" s="14" customFormat="1" ht="11.25">
      <c r="B557" s="168"/>
      <c r="D557" s="151" t="s">
        <v>204</v>
      </c>
      <c r="E557" s="169" t="s">
        <v>1</v>
      </c>
      <c r="F557" s="170" t="s">
        <v>1325</v>
      </c>
      <c r="H557" s="169" t="s">
        <v>1</v>
      </c>
      <c r="I557" s="171"/>
      <c r="L557" s="168"/>
      <c r="M557" s="172"/>
      <c r="T557" s="173"/>
      <c r="AT557" s="169" t="s">
        <v>204</v>
      </c>
      <c r="AU557" s="169" t="s">
        <v>86</v>
      </c>
      <c r="AV557" s="14" t="s">
        <v>84</v>
      </c>
      <c r="AW557" s="14" t="s">
        <v>32</v>
      </c>
      <c r="AX557" s="14" t="s">
        <v>77</v>
      </c>
      <c r="AY557" s="169" t="s">
        <v>195</v>
      </c>
    </row>
    <row r="558" spans="2:65" s="12" customFormat="1" ht="11.25">
      <c r="B558" s="150"/>
      <c r="D558" s="151" t="s">
        <v>204</v>
      </c>
      <c r="E558" s="152" t="s">
        <v>1</v>
      </c>
      <c r="F558" s="153" t="s">
        <v>1344</v>
      </c>
      <c r="H558" s="154">
        <v>160.5</v>
      </c>
      <c r="I558" s="155"/>
      <c r="L558" s="150"/>
      <c r="M558" s="156"/>
      <c r="T558" s="157"/>
      <c r="AT558" s="152" t="s">
        <v>204</v>
      </c>
      <c r="AU558" s="152" t="s">
        <v>86</v>
      </c>
      <c r="AV558" s="12" t="s">
        <v>86</v>
      </c>
      <c r="AW558" s="12" t="s">
        <v>32</v>
      </c>
      <c r="AX558" s="12" t="s">
        <v>77</v>
      </c>
      <c r="AY558" s="152" t="s">
        <v>195</v>
      </c>
    </row>
    <row r="559" spans="2:65" s="13" customFormat="1" ht="11.25">
      <c r="B559" s="158"/>
      <c r="D559" s="151" t="s">
        <v>204</v>
      </c>
      <c r="E559" s="159" t="s">
        <v>1</v>
      </c>
      <c r="F559" s="160" t="s">
        <v>205</v>
      </c>
      <c r="H559" s="161">
        <v>160.5</v>
      </c>
      <c r="I559" s="162"/>
      <c r="L559" s="158"/>
      <c r="M559" s="163"/>
      <c r="T559" s="164"/>
      <c r="AT559" s="159" t="s">
        <v>204</v>
      </c>
      <c r="AU559" s="159" t="s">
        <v>86</v>
      </c>
      <c r="AV559" s="13" t="s">
        <v>202</v>
      </c>
      <c r="AW559" s="13" t="s">
        <v>32</v>
      </c>
      <c r="AX559" s="13" t="s">
        <v>77</v>
      </c>
      <c r="AY559" s="159" t="s">
        <v>195</v>
      </c>
    </row>
    <row r="560" spans="2:65" s="14" customFormat="1" ht="11.25">
      <c r="B560" s="168"/>
      <c r="D560" s="151" t="s">
        <v>204</v>
      </c>
      <c r="E560" s="169" t="s">
        <v>1</v>
      </c>
      <c r="F560" s="170" t="s">
        <v>1329</v>
      </c>
      <c r="H560" s="169" t="s">
        <v>1</v>
      </c>
      <c r="I560" s="171"/>
      <c r="L560" s="168"/>
      <c r="M560" s="172"/>
      <c r="T560" s="173"/>
      <c r="AT560" s="169" t="s">
        <v>204</v>
      </c>
      <c r="AU560" s="169" t="s">
        <v>86</v>
      </c>
      <c r="AV560" s="14" t="s">
        <v>84</v>
      </c>
      <c r="AW560" s="14" t="s">
        <v>32</v>
      </c>
      <c r="AX560" s="14" t="s">
        <v>77</v>
      </c>
      <c r="AY560" s="169" t="s">
        <v>195</v>
      </c>
    </row>
    <row r="561" spans="2:65" s="12" customFormat="1" ht="11.25">
      <c r="B561" s="150"/>
      <c r="D561" s="151" t="s">
        <v>204</v>
      </c>
      <c r="E561" s="152" t="s">
        <v>1</v>
      </c>
      <c r="F561" s="153" t="s">
        <v>1345</v>
      </c>
      <c r="H561" s="154">
        <v>156.25</v>
      </c>
      <c r="I561" s="155"/>
      <c r="L561" s="150"/>
      <c r="M561" s="156"/>
      <c r="T561" s="157"/>
      <c r="AT561" s="152" t="s">
        <v>204</v>
      </c>
      <c r="AU561" s="152" t="s">
        <v>86</v>
      </c>
      <c r="AV561" s="12" t="s">
        <v>86</v>
      </c>
      <c r="AW561" s="12" t="s">
        <v>32</v>
      </c>
      <c r="AX561" s="12" t="s">
        <v>77</v>
      </c>
      <c r="AY561" s="152" t="s">
        <v>195</v>
      </c>
    </row>
    <row r="562" spans="2:65" s="13" customFormat="1" ht="11.25">
      <c r="B562" s="158"/>
      <c r="D562" s="151" t="s">
        <v>204</v>
      </c>
      <c r="E562" s="159" t="s">
        <v>808</v>
      </c>
      <c r="F562" s="160" t="s">
        <v>205</v>
      </c>
      <c r="H562" s="161">
        <v>156.25</v>
      </c>
      <c r="I562" s="162"/>
      <c r="L562" s="158"/>
      <c r="M562" s="163"/>
      <c r="T562" s="164"/>
      <c r="AT562" s="159" t="s">
        <v>204</v>
      </c>
      <c r="AU562" s="159" t="s">
        <v>86</v>
      </c>
      <c r="AV562" s="13" t="s">
        <v>202</v>
      </c>
      <c r="AW562" s="13" t="s">
        <v>32</v>
      </c>
      <c r="AX562" s="13" t="s">
        <v>77</v>
      </c>
      <c r="AY562" s="159" t="s">
        <v>195</v>
      </c>
    </row>
    <row r="563" spans="2:65" s="14" customFormat="1" ht="11.25">
      <c r="B563" s="168"/>
      <c r="D563" s="151" t="s">
        <v>204</v>
      </c>
      <c r="E563" s="169" t="s">
        <v>1</v>
      </c>
      <c r="F563" s="170" t="s">
        <v>1333</v>
      </c>
      <c r="H563" s="169" t="s">
        <v>1</v>
      </c>
      <c r="I563" s="171"/>
      <c r="L563" s="168"/>
      <c r="M563" s="172"/>
      <c r="T563" s="173"/>
      <c r="AT563" s="169" t="s">
        <v>204</v>
      </c>
      <c r="AU563" s="169" t="s">
        <v>86</v>
      </c>
      <c r="AV563" s="14" t="s">
        <v>84</v>
      </c>
      <c r="AW563" s="14" t="s">
        <v>32</v>
      </c>
      <c r="AX563" s="14" t="s">
        <v>77</v>
      </c>
      <c r="AY563" s="169" t="s">
        <v>195</v>
      </c>
    </row>
    <row r="564" spans="2:65" s="12" customFormat="1" ht="11.25">
      <c r="B564" s="150"/>
      <c r="D564" s="151" t="s">
        <v>204</v>
      </c>
      <c r="E564" s="152" t="s">
        <v>1</v>
      </c>
      <c r="F564" s="153" t="s">
        <v>1346</v>
      </c>
      <c r="H564" s="154">
        <v>157.5</v>
      </c>
      <c r="I564" s="155"/>
      <c r="L564" s="150"/>
      <c r="M564" s="156"/>
      <c r="T564" s="157"/>
      <c r="AT564" s="152" t="s">
        <v>204</v>
      </c>
      <c r="AU564" s="152" t="s">
        <v>86</v>
      </c>
      <c r="AV564" s="12" t="s">
        <v>86</v>
      </c>
      <c r="AW564" s="12" t="s">
        <v>32</v>
      </c>
      <c r="AX564" s="12" t="s">
        <v>77</v>
      </c>
      <c r="AY564" s="152" t="s">
        <v>195</v>
      </c>
    </row>
    <row r="565" spans="2:65" s="13" customFormat="1" ht="11.25">
      <c r="B565" s="158"/>
      <c r="D565" s="151" t="s">
        <v>204</v>
      </c>
      <c r="E565" s="159" t="s">
        <v>1</v>
      </c>
      <c r="F565" s="160" t="s">
        <v>205</v>
      </c>
      <c r="H565" s="161">
        <v>157.5</v>
      </c>
      <c r="I565" s="162"/>
      <c r="L565" s="158"/>
      <c r="M565" s="163"/>
      <c r="T565" s="164"/>
      <c r="AT565" s="159" t="s">
        <v>204</v>
      </c>
      <c r="AU565" s="159" t="s">
        <v>86</v>
      </c>
      <c r="AV565" s="13" t="s">
        <v>202</v>
      </c>
      <c r="AW565" s="13" t="s">
        <v>32</v>
      </c>
      <c r="AX565" s="13" t="s">
        <v>84</v>
      </c>
      <c r="AY565" s="159" t="s">
        <v>195</v>
      </c>
    </row>
    <row r="566" spans="2:65" s="1" customFormat="1" ht="16.5" customHeight="1">
      <c r="B566" s="32"/>
      <c r="C566" s="174" t="s">
        <v>679</v>
      </c>
      <c r="D566" s="174" t="s">
        <v>392</v>
      </c>
      <c r="E566" s="175" t="s">
        <v>1347</v>
      </c>
      <c r="F566" s="176" t="s">
        <v>1348</v>
      </c>
      <c r="G566" s="177" t="s">
        <v>319</v>
      </c>
      <c r="H566" s="178">
        <v>159.07499999999999</v>
      </c>
      <c r="I566" s="179"/>
      <c r="J566" s="180">
        <f>ROUND(I566*H566,2)</f>
        <v>0</v>
      </c>
      <c r="K566" s="176" t="s">
        <v>201</v>
      </c>
      <c r="L566" s="181"/>
      <c r="M566" s="182" t="s">
        <v>1</v>
      </c>
      <c r="N566" s="183" t="s">
        <v>42</v>
      </c>
      <c r="P566" s="146">
        <f>O566*H566</f>
        <v>0</v>
      </c>
      <c r="Q566" s="146">
        <v>0.29959999999999998</v>
      </c>
      <c r="R566" s="146">
        <f>Q566*H566</f>
        <v>47.658869999999993</v>
      </c>
      <c r="S566" s="146">
        <v>0</v>
      </c>
      <c r="T566" s="147">
        <f>S566*H566</f>
        <v>0</v>
      </c>
      <c r="AR566" s="148" t="s">
        <v>230</v>
      </c>
      <c r="AT566" s="148" t="s">
        <v>392</v>
      </c>
      <c r="AU566" s="148" t="s">
        <v>86</v>
      </c>
      <c r="AY566" s="17" t="s">
        <v>195</v>
      </c>
      <c r="BE566" s="149">
        <f>IF(N566="základní",J566,0)</f>
        <v>0</v>
      </c>
      <c r="BF566" s="149">
        <f>IF(N566="snížená",J566,0)</f>
        <v>0</v>
      </c>
      <c r="BG566" s="149">
        <f>IF(N566="zákl. přenesená",J566,0)</f>
        <v>0</v>
      </c>
      <c r="BH566" s="149">
        <f>IF(N566="sníž. přenesená",J566,0)</f>
        <v>0</v>
      </c>
      <c r="BI566" s="149">
        <f>IF(N566="nulová",J566,0)</f>
        <v>0</v>
      </c>
      <c r="BJ566" s="17" t="s">
        <v>84</v>
      </c>
      <c r="BK566" s="149">
        <f>ROUND(I566*H566,2)</f>
        <v>0</v>
      </c>
      <c r="BL566" s="17" t="s">
        <v>202</v>
      </c>
      <c r="BM566" s="148" t="s">
        <v>1349</v>
      </c>
    </row>
    <row r="567" spans="2:65" s="12" customFormat="1" ht="11.25">
      <c r="B567" s="150"/>
      <c r="D567" s="151" t="s">
        <v>204</v>
      </c>
      <c r="F567" s="153" t="s">
        <v>1350</v>
      </c>
      <c r="H567" s="154">
        <v>159.07499999999999</v>
      </c>
      <c r="I567" s="155"/>
      <c r="L567" s="150"/>
      <c r="M567" s="156"/>
      <c r="T567" s="157"/>
      <c r="AT567" s="152" t="s">
        <v>204</v>
      </c>
      <c r="AU567" s="152" t="s">
        <v>86</v>
      </c>
      <c r="AV567" s="12" t="s">
        <v>86</v>
      </c>
      <c r="AW567" s="12" t="s">
        <v>4</v>
      </c>
      <c r="AX567" s="12" t="s">
        <v>84</v>
      </c>
      <c r="AY567" s="152" t="s">
        <v>195</v>
      </c>
    </row>
    <row r="568" spans="2:65" s="1" customFormat="1" ht="37.9" customHeight="1">
      <c r="B568" s="32"/>
      <c r="C568" s="137" t="s">
        <v>497</v>
      </c>
      <c r="D568" s="137" t="s">
        <v>197</v>
      </c>
      <c r="E568" s="138" t="s">
        <v>1351</v>
      </c>
      <c r="F568" s="139" t="s">
        <v>1352</v>
      </c>
      <c r="G568" s="140" t="s">
        <v>212</v>
      </c>
      <c r="H568" s="141">
        <v>69</v>
      </c>
      <c r="I568" s="142"/>
      <c r="J568" s="143">
        <f>ROUND(I568*H568,2)</f>
        <v>0</v>
      </c>
      <c r="K568" s="139" t="s">
        <v>208</v>
      </c>
      <c r="L568" s="32"/>
      <c r="M568" s="144" t="s">
        <v>1</v>
      </c>
      <c r="N568" s="145" t="s">
        <v>42</v>
      </c>
      <c r="P568" s="146">
        <f>O568*H568</f>
        <v>0</v>
      </c>
      <c r="Q568" s="146">
        <v>4.1000000000000002E-2</v>
      </c>
      <c r="R568" s="146">
        <f>Q568*H568</f>
        <v>2.8290000000000002</v>
      </c>
      <c r="S568" s="146">
        <v>0</v>
      </c>
      <c r="T568" s="147">
        <f>S568*H568</f>
        <v>0</v>
      </c>
      <c r="AR568" s="148" t="s">
        <v>202</v>
      </c>
      <c r="AT568" s="148" t="s">
        <v>197</v>
      </c>
      <c r="AU568" s="148" t="s">
        <v>86</v>
      </c>
      <c r="AY568" s="17" t="s">
        <v>195</v>
      </c>
      <c r="BE568" s="149">
        <f>IF(N568="základní",J568,0)</f>
        <v>0</v>
      </c>
      <c r="BF568" s="149">
        <f>IF(N568="snížená",J568,0)</f>
        <v>0</v>
      </c>
      <c r="BG568" s="149">
        <f>IF(N568="zákl. přenesená",J568,0)</f>
        <v>0</v>
      </c>
      <c r="BH568" s="149">
        <f>IF(N568="sníž. přenesená",J568,0)</f>
        <v>0</v>
      </c>
      <c r="BI568" s="149">
        <f>IF(N568="nulová",J568,0)</f>
        <v>0</v>
      </c>
      <c r="BJ568" s="17" t="s">
        <v>84</v>
      </c>
      <c r="BK568" s="149">
        <f>ROUND(I568*H568,2)</f>
        <v>0</v>
      </c>
      <c r="BL568" s="17" t="s">
        <v>202</v>
      </c>
      <c r="BM568" s="148" t="s">
        <v>1353</v>
      </c>
    </row>
    <row r="569" spans="2:65" s="12" customFormat="1" ht="11.25">
      <c r="B569" s="150"/>
      <c r="D569" s="151" t="s">
        <v>204</v>
      </c>
      <c r="E569" s="152" t="s">
        <v>1</v>
      </c>
      <c r="F569" s="153" t="s">
        <v>1354</v>
      </c>
      <c r="H569" s="154">
        <v>34</v>
      </c>
      <c r="I569" s="155"/>
      <c r="L569" s="150"/>
      <c r="M569" s="156"/>
      <c r="T569" s="157"/>
      <c r="AT569" s="152" t="s">
        <v>204</v>
      </c>
      <c r="AU569" s="152" t="s">
        <v>86</v>
      </c>
      <c r="AV569" s="12" t="s">
        <v>86</v>
      </c>
      <c r="AW569" s="12" t="s">
        <v>32</v>
      </c>
      <c r="AX569" s="12" t="s">
        <v>77</v>
      </c>
      <c r="AY569" s="152" t="s">
        <v>195</v>
      </c>
    </row>
    <row r="570" spans="2:65" s="12" customFormat="1" ht="11.25">
      <c r="B570" s="150"/>
      <c r="D570" s="151" t="s">
        <v>204</v>
      </c>
      <c r="E570" s="152" t="s">
        <v>1</v>
      </c>
      <c r="F570" s="153" t="s">
        <v>1355</v>
      </c>
      <c r="H570" s="154">
        <v>25</v>
      </c>
      <c r="I570" s="155"/>
      <c r="L570" s="150"/>
      <c r="M570" s="156"/>
      <c r="T570" s="157"/>
      <c r="AT570" s="152" t="s">
        <v>204</v>
      </c>
      <c r="AU570" s="152" t="s">
        <v>86</v>
      </c>
      <c r="AV570" s="12" t="s">
        <v>86</v>
      </c>
      <c r="AW570" s="12" t="s">
        <v>32</v>
      </c>
      <c r="AX570" s="12" t="s">
        <v>77</v>
      </c>
      <c r="AY570" s="152" t="s">
        <v>195</v>
      </c>
    </row>
    <row r="571" spans="2:65" s="12" customFormat="1" ht="11.25">
      <c r="B571" s="150"/>
      <c r="D571" s="151" t="s">
        <v>204</v>
      </c>
      <c r="E571" s="152" t="s">
        <v>1</v>
      </c>
      <c r="F571" s="153" t="s">
        <v>1356</v>
      </c>
      <c r="H571" s="154">
        <v>10</v>
      </c>
      <c r="I571" s="155"/>
      <c r="L571" s="150"/>
      <c r="M571" s="156"/>
      <c r="T571" s="157"/>
      <c r="AT571" s="152" t="s">
        <v>204</v>
      </c>
      <c r="AU571" s="152" t="s">
        <v>86</v>
      </c>
      <c r="AV571" s="12" t="s">
        <v>86</v>
      </c>
      <c r="AW571" s="12" t="s">
        <v>32</v>
      </c>
      <c r="AX571" s="12" t="s">
        <v>77</v>
      </c>
      <c r="AY571" s="152" t="s">
        <v>195</v>
      </c>
    </row>
    <row r="572" spans="2:65" s="13" customFormat="1" ht="11.25">
      <c r="B572" s="158"/>
      <c r="D572" s="151" t="s">
        <v>204</v>
      </c>
      <c r="E572" s="159" t="s">
        <v>1</v>
      </c>
      <c r="F572" s="160" t="s">
        <v>205</v>
      </c>
      <c r="H572" s="161">
        <v>69</v>
      </c>
      <c r="I572" s="162"/>
      <c r="L572" s="158"/>
      <c r="M572" s="163"/>
      <c r="T572" s="164"/>
      <c r="AT572" s="159" t="s">
        <v>204</v>
      </c>
      <c r="AU572" s="159" t="s">
        <v>86</v>
      </c>
      <c r="AV572" s="13" t="s">
        <v>202</v>
      </c>
      <c r="AW572" s="13" t="s">
        <v>32</v>
      </c>
      <c r="AX572" s="13" t="s">
        <v>84</v>
      </c>
      <c r="AY572" s="159" t="s">
        <v>195</v>
      </c>
    </row>
    <row r="573" spans="2:65" s="1" customFormat="1" ht="37.9" customHeight="1">
      <c r="B573" s="32"/>
      <c r="C573" s="137" t="s">
        <v>687</v>
      </c>
      <c r="D573" s="137" t="s">
        <v>197</v>
      </c>
      <c r="E573" s="138" t="s">
        <v>1357</v>
      </c>
      <c r="F573" s="139" t="s">
        <v>1358</v>
      </c>
      <c r="G573" s="140" t="s">
        <v>212</v>
      </c>
      <c r="H573" s="141">
        <v>1</v>
      </c>
      <c r="I573" s="142"/>
      <c r="J573" s="143">
        <f>ROUND(I573*H573,2)</f>
        <v>0</v>
      </c>
      <c r="K573" s="139" t="s">
        <v>208</v>
      </c>
      <c r="L573" s="32"/>
      <c r="M573" s="144" t="s">
        <v>1</v>
      </c>
      <c r="N573" s="145" t="s">
        <v>42</v>
      </c>
      <c r="P573" s="146">
        <f>O573*H573</f>
        <v>0</v>
      </c>
      <c r="Q573" s="146">
        <v>4.1000000000000002E-2</v>
      </c>
      <c r="R573" s="146">
        <f>Q573*H573</f>
        <v>4.1000000000000002E-2</v>
      </c>
      <c r="S573" s="146">
        <v>0</v>
      </c>
      <c r="T573" s="147">
        <f>S573*H573</f>
        <v>0</v>
      </c>
      <c r="AR573" s="148" t="s">
        <v>202</v>
      </c>
      <c r="AT573" s="148" t="s">
        <v>197</v>
      </c>
      <c r="AU573" s="148" t="s">
        <v>86</v>
      </c>
      <c r="AY573" s="17" t="s">
        <v>195</v>
      </c>
      <c r="BE573" s="149">
        <f>IF(N573="základní",J573,0)</f>
        <v>0</v>
      </c>
      <c r="BF573" s="149">
        <f>IF(N573="snížená",J573,0)</f>
        <v>0</v>
      </c>
      <c r="BG573" s="149">
        <f>IF(N573="zákl. přenesená",J573,0)</f>
        <v>0</v>
      </c>
      <c r="BH573" s="149">
        <f>IF(N573="sníž. přenesená",J573,0)</f>
        <v>0</v>
      </c>
      <c r="BI573" s="149">
        <f>IF(N573="nulová",J573,0)</f>
        <v>0</v>
      </c>
      <c r="BJ573" s="17" t="s">
        <v>84</v>
      </c>
      <c r="BK573" s="149">
        <f>ROUND(I573*H573,2)</f>
        <v>0</v>
      </c>
      <c r="BL573" s="17" t="s">
        <v>202</v>
      </c>
      <c r="BM573" s="148" t="s">
        <v>1359</v>
      </c>
    </row>
    <row r="574" spans="2:65" s="12" customFormat="1" ht="11.25">
      <c r="B574" s="150"/>
      <c r="D574" s="151" t="s">
        <v>204</v>
      </c>
      <c r="E574" s="152" t="s">
        <v>1</v>
      </c>
      <c r="F574" s="153" t="s">
        <v>1360</v>
      </c>
      <c r="H574" s="154">
        <v>1</v>
      </c>
      <c r="I574" s="155"/>
      <c r="L574" s="150"/>
      <c r="M574" s="156"/>
      <c r="T574" s="157"/>
      <c r="AT574" s="152" t="s">
        <v>204</v>
      </c>
      <c r="AU574" s="152" t="s">
        <v>86</v>
      </c>
      <c r="AV574" s="12" t="s">
        <v>86</v>
      </c>
      <c r="AW574" s="12" t="s">
        <v>32</v>
      </c>
      <c r="AX574" s="12" t="s">
        <v>84</v>
      </c>
      <c r="AY574" s="152" t="s">
        <v>195</v>
      </c>
    </row>
    <row r="575" spans="2:65" s="1" customFormat="1" ht="24.2" customHeight="1">
      <c r="B575" s="32"/>
      <c r="C575" s="137" t="s">
        <v>500</v>
      </c>
      <c r="D575" s="137" t="s">
        <v>197</v>
      </c>
      <c r="E575" s="138" t="s">
        <v>1361</v>
      </c>
      <c r="F575" s="139" t="s">
        <v>1362</v>
      </c>
      <c r="G575" s="140" t="s">
        <v>212</v>
      </c>
      <c r="H575" s="141">
        <v>68</v>
      </c>
      <c r="I575" s="142"/>
      <c r="J575" s="143">
        <f>ROUND(I575*H575,2)</f>
        <v>0</v>
      </c>
      <c r="K575" s="139" t="s">
        <v>201</v>
      </c>
      <c r="L575" s="32"/>
      <c r="M575" s="144" t="s">
        <v>1</v>
      </c>
      <c r="N575" s="145" t="s">
        <v>42</v>
      </c>
      <c r="P575" s="146">
        <f>O575*H575</f>
        <v>0</v>
      </c>
      <c r="Q575" s="146">
        <v>6.9999999999999994E-5</v>
      </c>
      <c r="R575" s="146">
        <f>Q575*H575</f>
        <v>4.7599999999999995E-3</v>
      </c>
      <c r="S575" s="146">
        <v>0</v>
      </c>
      <c r="T575" s="147">
        <f>S575*H575</f>
        <v>0</v>
      </c>
      <c r="AR575" s="148" t="s">
        <v>202</v>
      </c>
      <c r="AT575" s="148" t="s">
        <v>197</v>
      </c>
      <c r="AU575" s="148" t="s">
        <v>86</v>
      </c>
      <c r="AY575" s="17" t="s">
        <v>195</v>
      </c>
      <c r="BE575" s="149">
        <f>IF(N575="základní",J575,0)</f>
        <v>0</v>
      </c>
      <c r="BF575" s="149">
        <f>IF(N575="snížená",J575,0)</f>
        <v>0</v>
      </c>
      <c r="BG575" s="149">
        <f>IF(N575="zákl. přenesená",J575,0)</f>
        <v>0</v>
      </c>
      <c r="BH575" s="149">
        <f>IF(N575="sníž. přenesená",J575,0)</f>
        <v>0</v>
      </c>
      <c r="BI575" s="149">
        <f>IF(N575="nulová",J575,0)</f>
        <v>0</v>
      </c>
      <c r="BJ575" s="17" t="s">
        <v>84</v>
      </c>
      <c r="BK575" s="149">
        <f>ROUND(I575*H575,2)</f>
        <v>0</v>
      </c>
      <c r="BL575" s="17" t="s">
        <v>202</v>
      </c>
      <c r="BM575" s="148" t="s">
        <v>1363</v>
      </c>
    </row>
    <row r="576" spans="2:65" s="12" customFormat="1" ht="11.25">
      <c r="B576" s="150"/>
      <c r="D576" s="151" t="s">
        <v>204</v>
      </c>
      <c r="E576" s="152" t="s">
        <v>1</v>
      </c>
      <c r="F576" s="153" t="s">
        <v>1354</v>
      </c>
      <c r="H576" s="154">
        <v>34</v>
      </c>
      <c r="I576" s="155"/>
      <c r="L576" s="150"/>
      <c r="M576" s="156"/>
      <c r="T576" s="157"/>
      <c r="AT576" s="152" t="s">
        <v>204</v>
      </c>
      <c r="AU576" s="152" t="s">
        <v>86</v>
      </c>
      <c r="AV576" s="12" t="s">
        <v>86</v>
      </c>
      <c r="AW576" s="12" t="s">
        <v>32</v>
      </c>
      <c r="AX576" s="12" t="s">
        <v>77</v>
      </c>
      <c r="AY576" s="152" t="s">
        <v>195</v>
      </c>
    </row>
    <row r="577" spans="2:65" s="12" customFormat="1" ht="11.25">
      <c r="B577" s="150"/>
      <c r="D577" s="151" t="s">
        <v>204</v>
      </c>
      <c r="E577" s="152" t="s">
        <v>1</v>
      </c>
      <c r="F577" s="153" t="s">
        <v>1364</v>
      </c>
      <c r="H577" s="154">
        <v>24</v>
      </c>
      <c r="I577" s="155"/>
      <c r="L577" s="150"/>
      <c r="M577" s="156"/>
      <c r="T577" s="157"/>
      <c r="AT577" s="152" t="s">
        <v>204</v>
      </c>
      <c r="AU577" s="152" t="s">
        <v>86</v>
      </c>
      <c r="AV577" s="12" t="s">
        <v>86</v>
      </c>
      <c r="AW577" s="12" t="s">
        <v>32</v>
      </c>
      <c r="AX577" s="12" t="s">
        <v>77</v>
      </c>
      <c r="AY577" s="152" t="s">
        <v>195</v>
      </c>
    </row>
    <row r="578" spans="2:65" s="12" customFormat="1" ht="11.25">
      <c r="B578" s="150"/>
      <c r="D578" s="151" t="s">
        <v>204</v>
      </c>
      <c r="E578" s="152" t="s">
        <v>1</v>
      </c>
      <c r="F578" s="153" t="s">
        <v>1356</v>
      </c>
      <c r="H578" s="154">
        <v>10</v>
      </c>
      <c r="I578" s="155"/>
      <c r="L578" s="150"/>
      <c r="M578" s="156"/>
      <c r="T578" s="157"/>
      <c r="AT578" s="152" t="s">
        <v>204</v>
      </c>
      <c r="AU578" s="152" t="s">
        <v>86</v>
      </c>
      <c r="AV578" s="12" t="s">
        <v>86</v>
      </c>
      <c r="AW578" s="12" t="s">
        <v>32</v>
      </c>
      <c r="AX578" s="12" t="s">
        <v>77</v>
      </c>
      <c r="AY578" s="152" t="s">
        <v>195</v>
      </c>
    </row>
    <row r="579" spans="2:65" s="13" customFormat="1" ht="11.25">
      <c r="B579" s="158"/>
      <c r="D579" s="151" t="s">
        <v>204</v>
      </c>
      <c r="E579" s="159" t="s">
        <v>1</v>
      </c>
      <c r="F579" s="160" t="s">
        <v>205</v>
      </c>
      <c r="H579" s="161">
        <v>68</v>
      </c>
      <c r="I579" s="162"/>
      <c r="L579" s="158"/>
      <c r="M579" s="163"/>
      <c r="T579" s="164"/>
      <c r="AT579" s="159" t="s">
        <v>204</v>
      </c>
      <c r="AU579" s="159" t="s">
        <v>86</v>
      </c>
      <c r="AV579" s="13" t="s">
        <v>202</v>
      </c>
      <c r="AW579" s="13" t="s">
        <v>32</v>
      </c>
      <c r="AX579" s="13" t="s">
        <v>84</v>
      </c>
      <c r="AY579" s="159" t="s">
        <v>195</v>
      </c>
    </row>
    <row r="580" spans="2:65" s="1" customFormat="1" ht="24.2" customHeight="1">
      <c r="B580" s="32"/>
      <c r="C580" s="174" t="s">
        <v>695</v>
      </c>
      <c r="D580" s="174" t="s">
        <v>392</v>
      </c>
      <c r="E580" s="175" t="s">
        <v>1365</v>
      </c>
      <c r="F580" s="176" t="s">
        <v>1366</v>
      </c>
      <c r="G580" s="177" t="s">
        <v>212</v>
      </c>
      <c r="H580" s="178">
        <v>69.02</v>
      </c>
      <c r="I580" s="179"/>
      <c r="J580" s="180">
        <f>ROUND(I580*H580,2)</f>
        <v>0</v>
      </c>
      <c r="K580" s="176" t="s">
        <v>201</v>
      </c>
      <c r="L580" s="181"/>
      <c r="M580" s="182" t="s">
        <v>1</v>
      </c>
      <c r="N580" s="183" t="s">
        <v>42</v>
      </c>
      <c r="P580" s="146">
        <f>O580*H580</f>
        <v>0</v>
      </c>
      <c r="Q580" s="146">
        <v>3.0000000000000001E-3</v>
      </c>
      <c r="R580" s="146">
        <f>Q580*H580</f>
        <v>0.20705999999999999</v>
      </c>
      <c r="S580" s="146">
        <v>0</v>
      </c>
      <c r="T580" s="147">
        <f>S580*H580</f>
        <v>0</v>
      </c>
      <c r="AR580" s="148" t="s">
        <v>230</v>
      </c>
      <c r="AT580" s="148" t="s">
        <v>392</v>
      </c>
      <c r="AU580" s="148" t="s">
        <v>86</v>
      </c>
      <c r="AY580" s="17" t="s">
        <v>195</v>
      </c>
      <c r="BE580" s="149">
        <f>IF(N580="základní",J580,0)</f>
        <v>0</v>
      </c>
      <c r="BF580" s="149">
        <f>IF(N580="snížená",J580,0)</f>
        <v>0</v>
      </c>
      <c r="BG580" s="149">
        <f>IF(N580="zákl. přenesená",J580,0)</f>
        <v>0</v>
      </c>
      <c r="BH580" s="149">
        <f>IF(N580="sníž. přenesená",J580,0)</f>
        <v>0</v>
      </c>
      <c r="BI580" s="149">
        <f>IF(N580="nulová",J580,0)</f>
        <v>0</v>
      </c>
      <c r="BJ580" s="17" t="s">
        <v>84</v>
      </c>
      <c r="BK580" s="149">
        <f>ROUND(I580*H580,2)</f>
        <v>0</v>
      </c>
      <c r="BL580" s="17" t="s">
        <v>202</v>
      </c>
      <c r="BM580" s="148" t="s">
        <v>1367</v>
      </c>
    </row>
    <row r="581" spans="2:65" s="12" customFormat="1" ht="11.25">
      <c r="B581" s="150"/>
      <c r="D581" s="151" t="s">
        <v>204</v>
      </c>
      <c r="F581" s="153" t="s">
        <v>1368</v>
      </c>
      <c r="H581" s="154">
        <v>69.02</v>
      </c>
      <c r="I581" s="155"/>
      <c r="L581" s="150"/>
      <c r="M581" s="156"/>
      <c r="T581" s="157"/>
      <c r="AT581" s="152" t="s">
        <v>204</v>
      </c>
      <c r="AU581" s="152" t="s">
        <v>86</v>
      </c>
      <c r="AV581" s="12" t="s">
        <v>86</v>
      </c>
      <c r="AW581" s="12" t="s">
        <v>4</v>
      </c>
      <c r="AX581" s="12" t="s">
        <v>84</v>
      </c>
      <c r="AY581" s="152" t="s">
        <v>195</v>
      </c>
    </row>
    <row r="582" spans="2:65" s="1" customFormat="1" ht="24.2" customHeight="1">
      <c r="B582" s="32"/>
      <c r="C582" s="137" t="s">
        <v>504</v>
      </c>
      <c r="D582" s="137" t="s">
        <v>197</v>
      </c>
      <c r="E582" s="138" t="s">
        <v>1369</v>
      </c>
      <c r="F582" s="139" t="s">
        <v>1370</v>
      </c>
      <c r="G582" s="140" t="s">
        <v>212</v>
      </c>
      <c r="H582" s="141">
        <v>1</v>
      </c>
      <c r="I582" s="142"/>
      <c r="J582" s="143">
        <f>ROUND(I582*H582,2)</f>
        <v>0</v>
      </c>
      <c r="K582" s="139" t="s">
        <v>201</v>
      </c>
      <c r="L582" s="32"/>
      <c r="M582" s="144" t="s">
        <v>1</v>
      </c>
      <c r="N582" s="145" t="s">
        <v>42</v>
      </c>
      <c r="P582" s="146">
        <f>O582*H582</f>
        <v>0</v>
      </c>
      <c r="Q582" s="146">
        <v>6.9999999999999994E-5</v>
      </c>
      <c r="R582" s="146">
        <f>Q582*H582</f>
        <v>6.9999999999999994E-5</v>
      </c>
      <c r="S582" s="146">
        <v>0</v>
      </c>
      <c r="T582" s="147">
        <f>S582*H582</f>
        <v>0</v>
      </c>
      <c r="AR582" s="148" t="s">
        <v>202</v>
      </c>
      <c r="AT582" s="148" t="s">
        <v>197</v>
      </c>
      <c r="AU582" s="148" t="s">
        <v>86</v>
      </c>
      <c r="AY582" s="17" t="s">
        <v>195</v>
      </c>
      <c r="BE582" s="149">
        <f>IF(N582="základní",J582,0)</f>
        <v>0</v>
      </c>
      <c r="BF582" s="149">
        <f>IF(N582="snížená",J582,0)</f>
        <v>0</v>
      </c>
      <c r="BG582" s="149">
        <f>IF(N582="zákl. přenesená",J582,0)</f>
        <v>0</v>
      </c>
      <c r="BH582" s="149">
        <f>IF(N582="sníž. přenesená",J582,0)</f>
        <v>0</v>
      </c>
      <c r="BI582" s="149">
        <f>IF(N582="nulová",J582,0)</f>
        <v>0</v>
      </c>
      <c r="BJ582" s="17" t="s">
        <v>84</v>
      </c>
      <c r="BK582" s="149">
        <f>ROUND(I582*H582,2)</f>
        <v>0</v>
      </c>
      <c r="BL582" s="17" t="s">
        <v>202</v>
      </c>
      <c r="BM582" s="148" t="s">
        <v>1371</v>
      </c>
    </row>
    <row r="583" spans="2:65" s="12" customFormat="1" ht="11.25">
      <c r="B583" s="150"/>
      <c r="D583" s="151" t="s">
        <v>204</v>
      </c>
      <c r="E583" s="152" t="s">
        <v>1</v>
      </c>
      <c r="F583" s="153" t="s">
        <v>1360</v>
      </c>
      <c r="H583" s="154">
        <v>1</v>
      </c>
      <c r="I583" s="155"/>
      <c r="L583" s="150"/>
      <c r="M583" s="156"/>
      <c r="T583" s="157"/>
      <c r="AT583" s="152" t="s">
        <v>204</v>
      </c>
      <c r="AU583" s="152" t="s">
        <v>86</v>
      </c>
      <c r="AV583" s="12" t="s">
        <v>86</v>
      </c>
      <c r="AW583" s="12" t="s">
        <v>32</v>
      </c>
      <c r="AX583" s="12" t="s">
        <v>84</v>
      </c>
      <c r="AY583" s="152" t="s">
        <v>195</v>
      </c>
    </row>
    <row r="584" spans="2:65" s="1" customFormat="1" ht="24.2" customHeight="1">
      <c r="B584" s="32"/>
      <c r="C584" s="174" t="s">
        <v>704</v>
      </c>
      <c r="D584" s="174" t="s">
        <v>392</v>
      </c>
      <c r="E584" s="175" t="s">
        <v>1372</v>
      </c>
      <c r="F584" s="176" t="s">
        <v>1373</v>
      </c>
      <c r="G584" s="177" t="s">
        <v>212</v>
      </c>
      <c r="H584" s="178">
        <v>1</v>
      </c>
      <c r="I584" s="179"/>
      <c r="J584" s="180">
        <f>ROUND(I584*H584,2)</f>
        <v>0</v>
      </c>
      <c r="K584" s="176" t="s">
        <v>201</v>
      </c>
      <c r="L584" s="181"/>
      <c r="M584" s="182" t="s">
        <v>1</v>
      </c>
      <c r="N584" s="183" t="s">
        <v>42</v>
      </c>
      <c r="P584" s="146">
        <f>O584*H584</f>
        <v>0</v>
      </c>
      <c r="Q584" s="146">
        <v>4.0000000000000001E-3</v>
      </c>
      <c r="R584" s="146">
        <f>Q584*H584</f>
        <v>4.0000000000000001E-3</v>
      </c>
      <c r="S584" s="146">
        <v>0</v>
      </c>
      <c r="T584" s="147">
        <f>S584*H584</f>
        <v>0</v>
      </c>
      <c r="AR584" s="148" t="s">
        <v>230</v>
      </c>
      <c r="AT584" s="148" t="s">
        <v>392</v>
      </c>
      <c r="AU584" s="148" t="s">
        <v>86</v>
      </c>
      <c r="AY584" s="17" t="s">
        <v>195</v>
      </c>
      <c r="BE584" s="149">
        <f>IF(N584="základní",J584,0)</f>
        <v>0</v>
      </c>
      <c r="BF584" s="149">
        <f>IF(N584="snížená",J584,0)</f>
        <v>0</v>
      </c>
      <c r="BG584" s="149">
        <f>IF(N584="zákl. přenesená",J584,0)</f>
        <v>0</v>
      </c>
      <c r="BH584" s="149">
        <f>IF(N584="sníž. přenesená",J584,0)</f>
        <v>0</v>
      </c>
      <c r="BI584" s="149">
        <f>IF(N584="nulová",J584,0)</f>
        <v>0</v>
      </c>
      <c r="BJ584" s="17" t="s">
        <v>84</v>
      </c>
      <c r="BK584" s="149">
        <f>ROUND(I584*H584,2)</f>
        <v>0</v>
      </c>
      <c r="BL584" s="17" t="s">
        <v>202</v>
      </c>
      <c r="BM584" s="148" t="s">
        <v>1374</v>
      </c>
    </row>
    <row r="585" spans="2:65" s="1" customFormat="1" ht="24.2" customHeight="1">
      <c r="B585" s="32"/>
      <c r="C585" s="137" t="s">
        <v>507</v>
      </c>
      <c r="D585" s="137" t="s">
        <v>197</v>
      </c>
      <c r="E585" s="138" t="s">
        <v>1375</v>
      </c>
      <c r="F585" s="139" t="s">
        <v>1376</v>
      </c>
      <c r="G585" s="140" t="s">
        <v>332</v>
      </c>
      <c r="H585" s="141">
        <v>1.0349999999999999</v>
      </c>
      <c r="I585" s="142"/>
      <c r="J585" s="143">
        <f>ROUND(I585*H585,2)</f>
        <v>0</v>
      </c>
      <c r="K585" s="139" t="s">
        <v>201</v>
      </c>
      <c r="L585" s="32"/>
      <c r="M585" s="144" t="s">
        <v>1</v>
      </c>
      <c r="N585" s="145" t="s">
        <v>42</v>
      </c>
      <c r="P585" s="146">
        <f>O585*H585</f>
        <v>0</v>
      </c>
      <c r="Q585" s="146">
        <v>0</v>
      </c>
      <c r="R585" s="146">
        <f>Q585*H585</f>
        <v>0</v>
      </c>
      <c r="S585" s="146">
        <v>0</v>
      </c>
      <c r="T585" s="147">
        <f>S585*H585</f>
        <v>0</v>
      </c>
      <c r="AR585" s="148" t="s">
        <v>202</v>
      </c>
      <c r="AT585" s="148" t="s">
        <v>197</v>
      </c>
      <c r="AU585" s="148" t="s">
        <v>86</v>
      </c>
      <c r="AY585" s="17" t="s">
        <v>195</v>
      </c>
      <c r="BE585" s="149">
        <f>IF(N585="základní",J585,0)</f>
        <v>0</v>
      </c>
      <c r="BF585" s="149">
        <f>IF(N585="snížená",J585,0)</f>
        <v>0</v>
      </c>
      <c r="BG585" s="149">
        <f>IF(N585="zákl. přenesená",J585,0)</f>
        <v>0</v>
      </c>
      <c r="BH585" s="149">
        <f>IF(N585="sníž. přenesená",J585,0)</f>
        <v>0</v>
      </c>
      <c r="BI585" s="149">
        <f>IF(N585="nulová",J585,0)</f>
        <v>0</v>
      </c>
      <c r="BJ585" s="17" t="s">
        <v>84</v>
      </c>
      <c r="BK585" s="149">
        <f>ROUND(I585*H585,2)</f>
        <v>0</v>
      </c>
      <c r="BL585" s="17" t="s">
        <v>202</v>
      </c>
      <c r="BM585" s="148" t="s">
        <v>1377</v>
      </c>
    </row>
    <row r="586" spans="2:65" s="12" customFormat="1" ht="11.25">
      <c r="B586" s="150"/>
      <c r="D586" s="151" t="s">
        <v>204</v>
      </c>
      <c r="E586" s="152" t="s">
        <v>1</v>
      </c>
      <c r="F586" s="153" t="s">
        <v>1378</v>
      </c>
      <c r="H586" s="154">
        <v>1.0349999999999999</v>
      </c>
      <c r="I586" s="155"/>
      <c r="L586" s="150"/>
      <c r="M586" s="156"/>
      <c r="T586" s="157"/>
      <c r="AT586" s="152" t="s">
        <v>204</v>
      </c>
      <c r="AU586" s="152" t="s">
        <v>86</v>
      </c>
      <c r="AV586" s="12" t="s">
        <v>86</v>
      </c>
      <c r="AW586" s="12" t="s">
        <v>32</v>
      </c>
      <c r="AX586" s="12" t="s">
        <v>84</v>
      </c>
      <c r="AY586" s="152" t="s">
        <v>195</v>
      </c>
    </row>
    <row r="587" spans="2:65" s="1" customFormat="1" ht="24.2" customHeight="1">
      <c r="B587" s="32"/>
      <c r="C587" s="137" t="s">
        <v>712</v>
      </c>
      <c r="D587" s="137" t="s">
        <v>197</v>
      </c>
      <c r="E587" s="138" t="s">
        <v>1379</v>
      </c>
      <c r="F587" s="139" t="s">
        <v>1380</v>
      </c>
      <c r="G587" s="140" t="s">
        <v>332</v>
      </c>
      <c r="H587" s="141">
        <v>4.5019999999999998</v>
      </c>
      <c r="I587" s="142"/>
      <c r="J587" s="143">
        <f>ROUND(I587*H587,2)</f>
        <v>0</v>
      </c>
      <c r="K587" s="139" t="s">
        <v>201</v>
      </c>
      <c r="L587" s="32"/>
      <c r="M587" s="144" t="s">
        <v>1</v>
      </c>
      <c r="N587" s="145" t="s">
        <v>42</v>
      </c>
      <c r="P587" s="146">
        <f>O587*H587</f>
        <v>0</v>
      </c>
      <c r="Q587" s="146">
        <v>0</v>
      </c>
      <c r="R587" s="146">
        <f>Q587*H587</f>
        <v>0</v>
      </c>
      <c r="S587" s="146">
        <v>0</v>
      </c>
      <c r="T587" s="147">
        <f>S587*H587</f>
        <v>0</v>
      </c>
      <c r="AR587" s="148" t="s">
        <v>202</v>
      </c>
      <c r="AT587" s="148" t="s">
        <v>197</v>
      </c>
      <c r="AU587" s="148" t="s">
        <v>86</v>
      </c>
      <c r="AY587" s="17" t="s">
        <v>195</v>
      </c>
      <c r="BE587" s="149">
        <f>IF(N587="základní",J587,0)</f>
        <v>0</v>
      </c>
      <c r="BF587" s="149">
        <f>IF(N587="snížená",J587,0)</f>
        <v>0</v>
      </c>
      <c r="BG587" s="149">
        <f>IF(N587="zákl. přenesená",J587,0)</f>
        <v>0</v>
      </c>
      <c r="BH587" s="149">
        <f>IF(N587="sníž. přenesená",J587,0)</f>
        <v>0</v>
      </c>
      <c r="BI587" s="149">
        <f>IF(N587="nulová",J587,0)</f>
        <v>0</v>
      </c>
      <c r="BJ587" s="17" t="s">
        <v>84</v>
      </c>
      <c r="BK587" s="149">
        <f>ROUND(I587*H587,2)</f>
        <v>0</v>
      </c>
      <c r="BL587" s="17" t="s">
        <v>202</v>
      </c>
      <c r="BM587" s="148" t="s">
        <v>1381</v>
      </c>
    </row>
    <row r="588" spans="2:65" s="12" customFormat="1" ht="11.25">
      <c r="B588" s="150"/>
      <c r="D588" s="151" t="s">
        <v>204</v>
      </c>
      <c r="E588" s="152" t="s">
        <v>1</v>
      </c>
      <c r="F588" s="153" t="s">
        <v>1382</v>
      </c>
      <c r="H588" s="154">
        <v>4.5019999999999998</v>
      </c>
      <c r="I588" s="155"/>
      <c r="L588" s="150"/>
      <c r="M588" s="156"/>
      <c r="T588" s="157"/>
      <c r="AT588" s="152" t="s">
        <v>204</v>
      </c>
      <c r="AU588" s="152" t="s">
        <v>86</v>
      </c>
      <c r="AV588" s="12" t="s">
        <v>86</v>
      </c>
      <c r="AW588" s="12" t="s">
        <v>32</v>
      </c>
      <c r="AX588" s="12" t="s">
        <v>84</v>
      </c>
      <c r="AY588" s="152" t="s">
        <v>195</v>
      </c>
    </row>
    <row r="589" spans="2:65" s="1" customFormat="1" ht="24.2" customHeight="1">
      <c r="B589" s="32"/>
      <c r="C589" s="137" t="s">
        <v>512</v>
      </c>
      <c r="D589" s="137" t="s">
        <v>197</v>
      </c>
      <c r="E589" s="138" t="s">
        <v>1383</v>
      </c>
      <c r="F589" s="139" t="s">
        <v>1384</v>
      </c>
      <c r="G589" s="140" t="s">
        <v>200</v>
      </c>
      <c r="H589" s="141">
        <v>5.8</v>
      </c>
      <c r="I589" s="142"/>
      <c r="J589" s="143">
        <f>ROUND(I589*H589,2)</f>
        <v>0</v>
      </c>
      <c r="K589" s="139" t="s">
        <v>201</v>
      </c>
      <c r="L589" s="32"/>
      <c r="M589" s="144" t="s">
        <v>1</v>
      </c>
      <c r="N589" s="145" t="s">
        <v>42</v>
      </c>
      <c r="P589" s="146">
        <f>O589*H589</f>
        <v>0</v>
      </c>
      <c r="Q589" s="146">
        <v>2.32E-3</v>
      </c>
      <c r="R589" s="146">
        <f>Q589*H589</f>
        <v>1.3455999999999999E-2</v>
      </c>
      <c r="S589" s="146">
        <v>0</v>
      </c>
      <c r="T589" s="147">
        <f>S589*H589</f>
        <v>0</v>
      </c>
      <c r="AR589" s="148" t="s">
        <v>202</v>
      </c>
      <c r="AT589" s="148" t="s">
        <v>197</v>
      </c>
      <c r="AU589" s="148" t="s">
        <v>86</v>
      </c>
      <c r="AY589" s="17" t="s">
        <v>195</v>
      </c>
      <c r="BE589" s="149">
        <f>IF(N589="základní",J589,0)</f>
        <v>0</v>
      </c>
      <c r="BF589" s="149">
        <f>IF(N589="snížená",J589,0)</f>
        <v>0</v>
      </c>
      <c r="BG589" s="149">
        <f>IF(N589="zákl. přenesená",J589,0)</f>
        <v>0</v>
      </c>
      <c r="BH589" s="149">
        <f>IF(N589="sníž. přenesená",J589,0)</f>
        <v>0</v>
      </c>
      <c r="BI589" s="149">
        <f>IF(N589="nulová",J589,0)</f>
        <v>0</v>
      </c>
      <c r="BJ589" s="17" t="s">
        <v>84</v>
      </c>
      <c r="BK589" s="149">
        <f>ROUND(I589*H589,2)</f>
        <v>0</v>
      </c>
      <c r="BL589" s="17" t="s">
        <v>202</v>
      </c>
      <c r="BM589" s="148" t="s">
        <v>1385</v>
      </c>
    </row>
    <row r="590" spans="2:65" s="12" customFormat="1" ht="11.25">
      <c r="B590" s="150"/>
      <c r="D590" s="151" t="s">
        <v>204</v>
      </c>
      <c r="E590" s="152" t="s">
        <v>1</v>
      </c>
      <c r="F590" s="153" t="s">
        <v>1386</v>
      </c>
      <c r="H590" s="154">
        <v>5.8</v>
      </c>
      <c r="I590" s="155"/>
      <c r="L590" s="150"/>
      <c r="M590" s="156"/>
      <c r="T590" s="157"/>
      <c r="AT590" s="152" t="s">
        <v>204</v>
      </c>
      <c r="AU590" s="152" t="s">
        <v>86</v>
      </c>
      <c r="AV590" s="12" t="s">
        <v>86</v>
      </c>
      <c r="AW590" s="12" t="s">
        <v>32</v>
      </c>
      <c r="AX590" s="12" t="s">
        <v>84</v>
      </c>
      <c r="AY590" s="152" t="s">
        <v>195</v>
      </c>
    </row>
    <row r="591" spans="2:65" s="1" customFormat="1" ht="16.5" customHeight="1">
      <c r="B591" s="32"/>
      <c r="C591" s="137" t="s">
        <v>720</v>
      </c>
      <c r="D591" s="137" t="s">
        <v>197</v>
      </c>
      <c r="E591" s="138" t="s">
        <v>1387</v>
      </c>
      <c r="F591" s="139" t="s">
        <v>1388</v>
      </c>
      <c r="G591" s="140" t="s">
        <v>395</v>
      </c>
      <c r="H591" s="141">
        <v>9.7000000000000003E-2</v>
      </c>
      <c r="I591" s="142"/>
      <c r="J591" s="143">
        <f>ROUND(I591*H591,2)</f>
        <v>0</v>
      </c>
      <c r="K591" s="139" t="s">
        <v>201</v>
      </c>
      <c r="L591" s="32"/>
      <c r="M591" s="144" t="s">
        <v>1</v>
      </c>
      <c r="N591" s="145" t="s">
        <v>42</v>
      </c>
      <c r="P591" s="146">
        <f>O591*H591</f>
        <v>0</v>
      </c>
      <c r="Q591" s="146">
        <v>0.99734999999999996</v>
      </c>
      <c r="R591" s="146">
        <f>Q591*H591</f>
        <v>9.6742949999999994E-2</v>
      </c>
      <c r="S591" s="146">
        <v>0</v>
      </c>
      <c r="T591" s="147">
        <f>S591*H591</f>
        <v>0</v>
      </c>
      <c r="AR591" s="148" t="s">
        <v>202</v>
      </c>
      <c r="AT591" s="148" t="s">
        <v>197</v>
      </c>
      <c r="AU591" s="148" t="s">
        <v>86</v>
      </c>
      <c r="AY591" s="17" t="s">
        <v>195</v>
      </c>
      <c r="BE591" s="149">
        <f>IF(N591="základní",J591,0)</f>
        <v>0</v>
      </c>
      <c r="BF591" s="149">
        <f>IF(N591="snížená",J591,0)</f>
        <v>0</v>
      </c>
      <c r="BG591" s="149">
        <f>IF(N591="zákl. přenesená",J591,0)</f>
        <v>0</v>
      </c>
      <c r="BH591" s="149">
        <f>IF(N591="sníž. přenesená",J591,0)</f>
        <v>0</v>
      </c>
      <c r="BI591" s="149">
        <f>IF(N591="nulová",J591,0)</f>
        <v>0</v>
      </c>
      <c r="BJ591" s="17" t="s">
        <v>84</v>
      </c>
      <c r="BK591" s="149">
        <f>ROUND(I591*H591,2)</f>
        <v>0</v>
      </c>
      <c r="BL591" s="17" t="s">
        <v>202</v>
      </c>
      <c r="BM591" s="148" t="s">
        <v>1389</v>
      </c>
    </row>
    <row r="592" spans="2:65" s="14" customFormat="1" ht="11.25">
      <c r="B592" s="168"/>
      <c r="D592" s="151" t="s">
        <v>204</v>
      </c>
      <c r="E592" s="169" t="s">
        <v>1</v>
      </c>
      <c r="F592" s="170" t="s">
        <v>1390</v>
      </c>
      <c r="H592" s="169" t="s">
        <v>1</v>
      </c>
      <c r="I592" s="171"/>
      <c r="L592" s="168"/>
      <c r="M592" s="172"/>
      <c r="T592" s="173"/>
      <c r="AT592" s="169" t="s">
        <v>204</v>
      </c>
      <c r="AU592" s="169" t="s">
        <v>86</v>
      </c>
      <c r="AV592" s="14" t="s">
        <v>84</v>
      </c>
      <c r="AW592" s="14" t="s">
        <v>32</v>
      </c>
      <c r="AX592" s="14" t="s">
        <v>77</v>
      </c>
      <c r="AY592" s="169" t="s">
        <v>195</v>
      </c>
    </row>
    <row r="593" spans="2:65" s="12" customFormat="1" ht="11.25">
      <c r="B593" s="150"/>
      <c r="D593" s="151" t="s">
        <v>204</v>
      </c>
      <c r="E593" s="152" t="s">
        <v>1</v>
      </c>
      <c r="F593" s="153" t="s">
        <v>1391</v>
      </c>
      <c r="H593" s="154">
        <v>2.1000000000000001E-2</v>
      </c>
      <c r="I593" s="155"/>
      <c r="L593" s="150"/>
      <c r="M593" s="156"/>
      <c r="T593" s="157"/>
      <c r="AT593" s="152" t="s">
        <v>204</v>
      </c>
      <c r="AU593" s="152" t="s">
        <v>86</v>
      </c>
      <c r="AV593" s="12" t="s">
        <v>86</v>
      </c>
      <c r="AW593" s="12" t="s">
        <v>32</v>
      </c>
      <c r="AX593" s="12" t="s">
        <v>77</v>
      </c>
      <c r="AY593" s="152" t="s">
        <v>195</v>
      </c>
    </row>
    <row r="594" spans="2:65" s="12" customFormat="1" ht="11.25">
      <c r="B594" s="150"/>
      <c r="D594" s="151" t="s">
        <v>204</v>
      </c>
      <c r="E594" s="152" t="s">
        <v>1</v>
      </c>
      <c r="F594" s="153" t="s">
        <v>1392</v>
      </c>
      <c r="H594" s="154">
        <v>7.5999999999999998E-2</v>
      </c>
      <c r="I594" s="155"/>
      <c r="L594" s="150"/>
      <c r="M594" s="156"/>
      <c r="T594" s="157"/>
      <c r="AT594" s="152" t="s">
        <v>204</v>
      </c>
      <c r="AU594" s="152" t="s">
        <v>86</v>
      </c>
      <c r="AV594" s="12" t="s">
        <v>86</v>
      </c>
      <c r="AW594" s="12" t="s">
        <v>32</v>
      </c>
      <c r="AX594" s="12" t="s">
        <v>77</v>
      </c>
      <c r="AY594" s="152" t="s">
        <v>195</v>
      </c>
    </row>
    <row r="595" spans="2:65" s="13" customFormat="1" ht="11.25">
      <c r="B595" s="158"/>
      <c r="D595" s="151" t="s">
        <v>204</v>
      </c>
      <c r="E595" s="159" t="s">
        <v>1</v>
      </c>
      <c r="F595" s="160" t="s">
        <v>205</v>
      </c>
      <c r="H595" s="161">
        <v>9.7000000000000003E-2</v>
      </c>
      <c r="I595" s="162"/>
      <c r="L595" s="158"/>
      <c r="M595" s="163"/>
      <c r="T595" s="164"/>
      <c r="AT595" s="159" t="s">
        <v>204</v>
      </c>
      <c r="AU595" s="159" t="s">
        <v>86</v>
      </c>
      <c r="AV595" s="13" t="s">
        <v>202</v>
      </c>
      <c r="AW595" s="13" t="s">
        <v>32</v>
      </c>
      <c r="AX595" s="13" t="s">
        <v>84</v>
      </c>
      <c r="AY595" s="159" t="s">
        <v>195</v>
      </c>
    </row>
    <row r="596" spans="2:65" s="1" customFormat="1" ht="24.2" customHeight="1">
      <c r="B596" s="32"/>
      <c r="C596" s="137" t="s">
        <v>517</v>
      </c>
      <c r="D596" s="137" t="s">
        <v>197</v>
      </c>
      <c r="E596" s="138" t="s">
        <v>1393</v>
      </c>
      <c r="F596" s="139" t="s">
        <v>1394</v>
      </c>
      <c r="G596" s="140" t="s">
        <v>212</v>
      </c>
      <c r="H596" s="141">
        <v>4</v>
      </c>
      <c r="I596" s="142"/>
      <c r="J596" s="143">
        <f>ROUND(I596*H596,2)</f>
        <v>0</v>
      </c>
      <c r="K596" s="139" t="s">
        <v>201</v>
      </c>
      <c r="L596" s="32"/>
      <c r="M596" s="144" t="s">
        <v>1</v>
      </c>
      <c r="N596" s="145" t="s">
        <v>42</v>
      </c>
      <c r="P596" s="146">
        <f>O596*H596</f>
        <v>0</v>
      </c>
      <c r="Q596" s="146">
        <v>1.3600000000000001E-3</v>
      </c>
      <c r="R596" s="146">
        <f>Q596*H596</f>
        <v>5.4400000000000004E-3</v>
      </c>
      <c r="S596" s="146">
        <v>0</v>
      </c>
      <c r="T596" s="147">
        <f>S596*H596</f>
        <v>0</v>
      </c>
      <c r="AR596" s="148" t="s">
        <v>202</v>
      </c>
      <c r="AT596" s="148" t="s">
        <v>197</v>
      </c>
      <c r="AU596" s="148" t="s">
        <v>86</v>
      </c>
      <c r="AY596" s="17" t="s">
        <v>195</v>
      </c>
      <c r="BE596" s="149">
        <f>IF(N596="základní",J596,0)</f>
        <v>0</v>
      </c>
      <c r="BF596" s="149">
        <f>IF(N596="snížená",J596,0)</f>
        <v>0</v>
      </c>
      <c r="BG596" s="149">
        <f>IF(N596="zákl. přenesená",J596,0)</f>
        <v>0</v>
      </c>
      <c r="BH596" s="149">
        <f>IF(N596="sníž. přenesená",J596,0)</f>
        <v>0</v>
      </c>
      <c r="BI596" s="149">
        <f>IF(N596="nulová",J596,0)</f>
        <v>0</v>
      </c>
      <c r="BJ596" s="17" t="s">
        <v>84</v>
      </c>
      <c r="BK596" s="149">
        <f>ROUND(I596*H596,2)</f>
        <v>0</v>
      </c>
      <c r="BL596" s="17" t="s">
        <v>202</v>
      </c>
      <c r="BM596" s="148" t="s">
        <v>1395</v>
      </c>
    </row>
    <row r="597" spans="2:65" s="12" customFormat="1" ht="11.25">
      <c r="B597" s="150"/>
      <c r="D597" s="151" t="s">
        <v>204</v>
      </c>
      <c r="E597" s="152" t="s">
        <v>1</v>
      </c>
      <c r="F597" s="153" t="s">
        <v>1396</v>
      </c>
      <c r="H597" s="154">
        <v>4</v>
      </c>
      <c r="I597" s="155"/>
      <c r="L597" s="150"/>
      <c r="M597" s="156"/>
      <c r="T597" s="157"/>
      <c r="AT597" s="152" t="s">
        <v>204</v>
      </c>
      <c r="AU597" s="152" t="s">
        <v>86</v>
      </c>
      <c r="AV597" s="12" t="s">
        <v>86</v>
      </c>
      <c r="AW597" s="12" t="s">
        <v>32</v>
      </c>
      <c r="AX597" s="12" t="s">
        <v>84</v>
      </c>
      <c r="AY597" s="152" t="s">
        <v>195</v>
      </c>
    </row>
    <row r="598" spans="2:65" s="1" customFormat="1" ht="33" customHeight="1">
      <c r="B598" s="32"/>
      <c r="C598" s="137" t="s">
        <v>730</v>
      </c>
      <c r="D598" s="137" t="s">
        <v>197</v>
      </c>
      <c r="E598" s="138" t="s">
        <v>1397</v>
      </c>
      <c r="F598" s="139" t="s">
        <v>1398</v>
      </c>
      <c r="G598" s="140" t="s">
        <v>212</v>
      </c>
      <c r="H598" s="141">
        <v>1</v>
      </c>
      <c r="I598" s="142"/>
      <c r="J598" s="143">
        <f>ROUND(I598*H598,2)</f>
        <v>0</v>
      </c>
      <c r="K598" s="139" t="s">
        <v>208</v>
      </c>
      <c r="L598" s="32"/>
      <c r="M598" s="144" t="s">
        <v>1</v>
      </c>
      <c r="N598" s="145" t="s">
        <v>42</v>
      </c>
      <c r="P598" s="146">
        <f>O598*H598</f>
        <v>0</v>
      </c>
      <c r="Q598" s="146">
        <v>0.91500000000000004</v>
      </c>
      <c r="R598" s="146">
        <f>Q598*H598</f>
        <v>0.91500000000000004</v>
      </c>
      <c r="S598" s="146">
        <v>0</v>
      </c>
      <c r="T598" s="147">
        <f>S598*H598</f>
        <v>0</v>
      </c>
      <c r="AR598" s="148" t="s">
        <v>202</v>
      </c>
      <c r="AT598" s="148" t="s">
        <v>197</v>
      </c>
      <c r="AU598" s="148" t="s">
        <v>86</v>
      </c>
      <c r="AY598" s="17" t="s">
        <v>195</v>
      </c>
      <c r="BE598" s="149">
        <f>IF(N598="základní",J598,0)</f>
        <v>0</v>
      </c>
      <c r="BF598" s="149">
        <f>IF(N598="snížená",J598,0)</f>
        <v>0</v>
      </c>
      <c r="BG598" s="149">
        <f>IF(N598="zákl. přenesená",J598,0)</f>
        <v>0</v>
      </c>
      <c r="BH598" s="149">
        <f>IF(N598="sníž. přenesená",J598,0)</f>
        <v>0</v>
      </c>
      <c r="BI598" s="149">
        <f>IF(N598="nulová",J598,0)</f>
        <v>0</v>
      </c>
      <c r="BJ598" s="17" t="s">
        <v>84</v>
      </c>
      <c r="BK598" s="149">
        <f>ROUND(I598*H598,2)</f>
        <v>0</v>
      </c>
      <c r="BL598" s="17" t="s">
        <v>202</v>
      </c>
      <c r="BM598" s="148" t="s">
        <v>1399</v>
      </c>
    </row>
    <row r="599" spans="2:65" s="12" customFormat="1" ht="11.25">
      <c r="B599" s="150"/>
      <c r="D599" s="151" t="s">
        <v>204</v>
      </c>
      <c r="E599" s="152" t="s">
        <v>1</v>
      </c>
      <c r="F599" s="153" t="s">
        <v>1400</v>
      </c>
      <c r="H599" s="154">
        <v>1</v>
      </c>
      <c r="I599" s="155"/>
      <c r="L599" s="150"/>
      <c r="M599" s="156"/>
      <c r="T599" s="157"/>
      <c r="AT599" s="152" t="s">
        <v>204</v>
      </c>
      <c r="AU599" s="152" t="s">
        <v>86</v>
      </c>
      <c r="AV599" s="12" t="s">
        <v>86</v>
      </c>
      <c r="AW599" s="12" t="s">
        <v>32</v>
      </c>
      <c r="AX599" s="12" t="s">
        <v>84</v>
      </c>
      <c r="AY599" s="152" t="s">
        <v>195</v>
      </c>
    </row>
    <row r="600" spans="2:65" s="1" customFormat="1" ht="24.2" customHeight="1">
      <c r="B600" s="32"/>
      <c r="C600" s="137" t="s">
        <v>522</v>
      </c>
      <c r="D600" s="137" t="s">
        <v>197</v>
      </c>
      <c r="E600" s="138" t="s">
        <v>1401</v>
      </c>
      <c r="F600" s="139" t="s">
        <v>1402</v>
      </c>
      <c r="G600" s="140" t="s">
        <v>332</v>
      </c>
      <c r="H600" s="141">
        <v>0.6</v>
      </c>
      <c r="I600" s="142"/>
      <c r="J600" s="143">
        <f>ROUND(I600*H600,2)</f>
        <v>0</v>
      </c>
      <c r="K600" s="139" t="s">
        <v>208</v>
      </c>
      <c r="L600" s="32"/>
      <c r="M600" s="144" t="s">
        <v>1</v>
      </c>
      <c r="N600" s="145" t="s">
        <v>42</v>
      </c>
      <c r="P600" s="146">
        <f>O600*H600</f>
        <v>0</v>
      </c>
      <c r="Q600" s="146">
        <v>0</v>
      </c>
      <c r="R600" s="146">
        <f>Q600*H600</f>
        <v>0</v>
      </c>
      <c r="S600" s="146">
        <v>0</v>
      </c>
      <c r="T600" s="147">
        <f>S600*H600</f>
        <v>0</v>
      </c>
      <c r="AR600" s="148" t="s">
        <v>202</v>
      </c>
      <c r="AT600" s="148" t="s">
        <v>197</v>
      </c>
      <c r="AU600" s="148" t="s">
        <v>86</v>
      </c>
      <c r="AY600" s="17" t="s">
        <v>195</v>
      </c>
      <c r="BE600" s="149">
        <f>IF(N600="základní",J600,0)</f>
        <v>0</v>
      </c>
      <c r="BF600" s="149">
        <f>IF(N600="snížená",J600,0)</f>
        <v>0</v>
      </c>
      <c r="BG600" s="149">
        <f>IF(N600="zákl. přenesená",J600,0)</f>
        <v>0</v>
      </c>
      <c r="BH600" s="149">
        <f>IF(N600="sníž. přenesená",J600,0)</f>
        <v>0</v>
      </c>
      <c r="BI600" s="149">
        <f>IF(N600="nulová",J600,0)</f>
        <v>0</v>
      </c>
      <c r="BJ600" s="17" t="s">
        <v>84</v>
      </c>
      <c r="BK600" s="149">
        <f>ROUND(I600*H600,2)</f>
        <v>0</v>
      </c>
      <c r="BL600" s="17" t="s">
        <v>202</v>
      </c>
      <c r="BM600" s="148" t="s">
        <v>1403</v>
      </c>
    </row>
    <row r="601" spans="2:65" s="12" customFormat="1" ht="11.25">
      <c r="B601" s="150"/>
      <c r="D601" s="151" t="s">
        <v>204</v>
      </c>
      <c r="E601" s="152" t="s">
        <v>1</v>
      </c>
      <c r="F601" s="153" t="s">
        <v>1404</v>
      </c>
      <c r="H601" s="154">
        <v>0.6</v>
      </c>
      <c r="I601" s="155"/>
      <c r="L601" s="150"/>
      <c r="M601" s="156"/>
      <c r="T601" s="157"/>
      <c r="AT601" s="152" t="s">
        <v>204</v>
      </c>
      <c r="AU601" s="152" t="s">
        <v>86</v>
      </c>
      <c r="AV601" s="12" t="s">
        <v>86</v>
      </c>
      <c r="AW601" s="12" t="s">
        <v>32</v>
      </c>
      <c r="AX601" s="12" t="s">
        <v>84</v>
      </c>
      <c r="AY601" s="152" t="s">
        <v>195</v>
      </c>
    </row>
    <row r="602" spans="2:65" s="1" customFormat="1" ht="16.5" customHeight="1">
      <c r="B602" s="32"/>
      <c r="C602" s="137" t="s">
        <v>743</v>
      </c>
      <c r="D602" s="137" t="s">
        <v>197</v>
      </c>
      <c r="E602" s="138" t="s">
        <v>1405</v>
      </c>
      <c r="F602" s="139" t="s">
        <v>1406</v>
      </c>
      <c r="G602" s="140" t="s">
        <v>200</v>
      </c>
      <c r="H602" s="141">
        <v>0.628</v>
      </c>
      <c r="I602" s="142"/>
      <c r="J602" s="143">
        <f>ROUND(I602*H602,2)</f>
        <v>0</v>
      </c>
      <c r="K602" s="139" t="s">
        <v>201</v>
      </c>
      <c r="L602" s="32"/>
      <c r="M602" s="144" t="s">
        <v>1</v>
      </c>
      <c r="N602" s="145" t="s">
        <v>42</v>
      </c>
      <c r="P602" s="146">
        <f>O602*H602</f>
        <v>0</v>
      </c>
      <c r="Q602" s="146">
        <v>2.9099999999999998E-3</v>
      </c>
      <c r="R602" s="146">
        <f>Q602*H602</f>
        <v>1.8274799999999998E-3</v>
      </c>
      <c r="S602" s="146">
        <v>0</v>
      </c>
      <c r="T602" s="147">
        <f>S602*H602</f>
        <v>0</v>
      </c>
      <c r="AR602" s="148" t="s">
        <v>202</v>
      </c>
      <c r="AT602" s="148" t="s">
        <v>197</v>
      </c>
      <c r="AU602" s="148" t="s">
        <v>86</v>
      </c>
      <c r="AY602" s="17" t="s">
        <v>195</v>
      </c>
      <c r="BE602" s="149">
        <f>IF(N602="základní",J602,0)</f>
        <v>0</v>
      </c>
      <c r="BF602" s="149">
        <f>IF(N602="snížená",J602,0)</f>
        <v>0</v>
      </c>
      <c r="BG602" s="149">
        <f>IF(N602="zákl. přenesená",J602,0)</f>
        <v>0</v>
      </c>
      <c r="BH602" s="149">
        <f>IF(N602="sníž. přenesená",J602,0)</f>
        <v>0</v>
      </c>
      <c r="BI602" s="149">
        <f>IF(N602="nulová",J602,0)</f>
        <v>0</v>
      </c>
      <c r="BJ602" s="17" t="s">
        <v>84</v>
      </c>
      <c r="BK602" s="149">
        <f>ROUND(I602*H602,2)</f>
        <v>0</v>
      </c>
      <c r="BL602" s="17" t="s">
        <v>202</v>
      </c>
      <c r="BM602" s="148" t="s">
        <v>1407</v>
      </c>
    </row>
    <row r="603" spans="2:65" s="12" customFormat="1" ht="11.25">
      <c r="B603" s="150"/>
      <c r="D603" s="151" t="s">
        <v>204</v>
      </c>
      <c r="E603" s="152" t="s">
        <v>1</v>
      </c>
      <c r="F603" s="153" t="s">
        <v>1408</v>
      </c>
      <c r="H603" s="154">
        <v>0.628</v>
      </c>
      <c r="I603" s="155"/>
      <c r="L603" s="150"/>
      <c r="M603" s="156"/>
      <c r="T603" s="157"/>
      <c r="AT603" s="152" t="s">
        <v>204</v>
      </c>
      <c r="AU603" s="152" t="s">
        <v>86</v>
      </c>
      <c r="AV603" s="12" t="s">
        <v>86</v>
      </c>
      <c r="AW603" s="12" t="s">
        <v>32</v>
      </c>
      <c r="AX603" s="12" t="s">
        <v>84</v>
      </c>
      <c r="AY603" s="152" t="s">
        <v>195</v>
      </c>
    </row>
    <row r="604" spans="2:65" s="1" customFormat="1" ht="24.2" customHeight="1">
      <c r="B604" s="32"/>
      <c r="C604" s="137" t="s">
        <v>526</v>
      </c>
      <c r="D604" s="137" t="s">
        <v>197</v>
      </c>
      <c r="E604" s="138" t="s">
        <v>1409</v>
      </c>
      <c r="F604" s="139" t="s">
        <v>1410</v>
      </c>
      <c r="G604" s="140" t="s">
        <v>332</v>
      </c>
      <c r="H604" s="141">
        <v>18.373000000000001</v>
      </c>
      <c r="I604" s="142"/>
      <c r="J604" s="143">
        <f>ROUND(I604*H604,2)</f>
        <v>0</v>
      </c>
      <c r="K604" s="139" t="s">
        <v>201</v>
      </c>
      <c r="L604" s="32"/>
      <c r="M604" s="144" t="s">
        <v>1</v>
      </c>
      <c r="N604" s="145" t="s">
        <v>42</v>
      </c>
      <c r="P604" s="146">
        <f>O604*H604</f>
        <v>0</v>
      </c>
      <c r="Q604" s="146">
        <v>1.5298499999999999</v>
      </c>
      <c r="R604" s="146">
        <f>Q604*H604</f>
        <v>28.107934050000001</v>
      </c>
      <c r="S604" s="146">
        <v>0</v>
      </c>
      <c r="T604" s="147">
        <f>S604*H604</f>
        <v>0</v>
      </c>
      <c r="AR604" s="148" t="s">
        <v>202</v>
      </c>
      <c r="AT604" s="148" t="s">
        <v>197</v>
      </c>
      <c r="AU604" s="148" t="s">
        <v>86</v>
      </c>
      <c r="AY604" s="17" t="s">
        <v>195</v>
      </c>
      <c r="BE604" s="149">
        <f>IF(N604="základní",J604,0)</f>
        <v>0</v>
      </c>
      <c r="BF604" s="149">
        <f>IF(N604="snížená",J604,0)</f>
        <v>0</v>
      </c>
      <c r="BG604" s="149">
        <f>IF(N604="zákl. přenesená",J604,0)</f>
        <v>0</v>
      </c>
      <c r="BH604" s="149">
        <f>IF(N604="sníž. přenesená",J604,0)</f>
        <v>0</v>
      </c>
      <c r="BI604" s="149">
        <f>IF(N604="nulová",J604,0)</f>
        <v>0</v>
      </c>
      <c r="BJ604" s="17" t="s">
        <v>84</v>
      </c>
      <c r="BK604" s="149">
        <f>ROUND(I604*H604,2)</f>
        <v>0</v>
      </c>
      <c r="BL604" s="17" t="s">
        <v>202</v>
      </c>
      <c r="BM604" s="148" t="s">
        <v>1411</v>
      </c>
    </row>
    <row r="605" spans="2:65" s="14" customFormat="1" ht="11.25">
      <c r="B605" s="168"/>
      <c r="D605" s="151" t="s">
        <v>204</v>
      </c>
      <c r="E605" s="169" t="s">
        <v>1</v>
      </c>
      <c r="F605" s="170" t="s">
        <v>1412</v>
      </c>
      <c r="H605" s="169" t="s">
        <v>1</v>
      </c>
      <c r="I605" s="171"/>
      <c r="L605" s="168"/>
      <c r="M605" s="172"/>
      <c r="T605" s="173"/>
      <c r="AT605" s="169" t="s">
        <v>204</v>
      </c>
      <c r="AU605" s="169" t="s">
        <v>86</v>
      </c>
      <c r="AV605" s="14" t="s">
        <v>84</v>
      </c>
      <c r="AW605" s="14" t="s">
        <v>32</v>
      </c>
      <c r="AX605" s="14" t="s">
        <v>77</v>
      </c>
      <c r="AY605" s="169" t="s">
        <v>195</v>
      </c>
    </row>
    <row r="606" spans="2:65" s="12" customFormat="1" ht="11.25">
      <c r="B606" s="150"/>
      <c r="D606" s="151" t="s">
        <v>204</v>
      </c>
      <c r="E606" s="152" t="s">
        <v>1</v>
      </c>
      <c r="F606" s="153" t="s">
        <v>1413</v>
      </c>
      <c r="H606" s="154">
        <v>2.399</v>
      </c>
      <c r="I606" s="155"/>
      <c r="L606" s="150"/>
      <c r="M606" s="156"/>
      <c r="T606" s="157"/>
      <c r="AT606" s="152" t="s">
        <v>204</v>
      </c>
      <c r="AU606" s="152" t="s">
        <v>86</v>
      </c>
      <c r="AV606" s="12" t="s">
        <v>86</v>
      </c>
      <c r="AW606" s="12" t="s">
        <v>32</v>
      </c>
      <c r="AX606" s="12" t="s">
        <v>77</v>
      </c>
      <c r="AY606" s="152" t="s">
        <v>195</v>
      </c>
    </row>
    <row r="607" spans="2:65" s="12" customFormat="1" ht="11.25">
      <c r="B607" s="150"/>
      <c r="D607" s="151" t="s">
        <v>204</v>
      </c>
      <c r="E607" s="152" t="s">
        <v>1</v>
      </c>
      <c r="F607" s="153" t="s">
        <v>1414</v>
      </c>
      <c r="H607" s="154">
        <v>12.273999999999999</v>
      </c>
      <c r="I607" s="155"/>
      <c r="L607" s="150"/>
      <c r="M607" s="156"/>
      <c r="T607" s="157"/>
      <c r="AT607" s="152" t="s">
        <v>204</v>
      </c>
      <c r="AU607" s="152" t="s">
        <v>86</v>
      </c>
      <c r="AV607" s="12" t="s">
        <v>86</v>
      </c>
      <c r="AW607" s="12" t="s">
        <v>32</v>
      </c>
      <c r="AX607" s="12" t="s">
        <v>77</v>
      </c>
      <c r="AY607" s="152" t="s">
        <v>195</v>
      </c>
    </row>
    <row r="608" spans="2:65" s="12" customFormat="1" ht="11.25">
      <c r="B608" s="150"/>
      <c r="D608" s="151" t="s">
        <v>204</v>
      </c>
      <c r="E608" s="152" t="s">
        <v>1</v>
      </c>
      <c r="F608" s="153" t="s">
        <v>1415</v>
      </c>
      <c r="H608" s="154">
        <v>3.7</v>
      </c>
      <c r="I608" s="155"/>
      <c r="L608" s="150"/>
      <c r="M608" s="156"/>
      <c r="T608" s="157"/>
      <c r="AT608" s="152" t="s">
        <v>204</v>
      </c>
      <c r="AU608" s="152" t="s">
        <v>86</v>
      </c>
      <c r="AV608" s="12" t="s">
        <v>86</v>
      </c>
      <c r="AW608" s="12" t="s">
        <v>32</v>
      </c>
      <c r="AX608" s="12" t="s">
        <v>77</v>
      </c>
      <c r="AY608" s="152" t="s">
        <v>195</v>
      </c>
    </row>
    <row r="609" spans="2:65" s="13" customFormat="1" ht="11.25">
      <c r="B609" s="158"/>
      <c r="D609" s="151" t="s">
        <v>204</v>
      </c>
      <c r="E609" s="159" t="s">
        <v>1</v>
      </c>
      <c r="F609" s="160" t="s">
        <v>205</v>
      </c>
      <c r="H609" s="161">
        <v>18.373000000000001</v>
      </c>
      <c r="I609" s="162"/>
      <c r="L609" s="158"/>
      <c r="M609" s="163"/>
      <c r="T609" s="164"/>
      <c r="AT609" s="159" t="s">
        <v>204</v>
      </c>
      <c r="AU609" s="159" t="s">
        <v>86</v>
      </c>
      <c r="AV609" s="13" t="s">
        <v>202</v>
      </c>
      <c r="AW609" s="13" t="s">
        <v>32</v>
      </c>
      <c r="AX609" s="13" t="s">
        <v>84</v>
      </c>
      <c r="AY609" s="159" t="s">
        <v>195</v>
      </c>
    </row>
    <row r="610" spans="2:65" s="1" customFormat="1" ht="24.2" customHeight="1">
      <c r="B610" s="32"/>
      <c r="C610" s="137" t="s">
        <v>751</v>
      </c>
      <c r="D610" s="137" t="s">
        <v>197</v>
      </c>
      <c r="E610" s="138" t="s">
        <v>1416</v>
      </c>
      <c r="F610" s="139" t="s">
        <v>1417</v>
      </c>
      <c r="G610" s="140" t="s">
        <v>319</v>
      </c>
      <c r="H610" s="141">
        <v>8.3190000000000008</v>
      </c>
      <c r="I610" s="142"/>
      <c r="J610" s="143">
        <f>ROUND(I610*H610,2)</f>
        <v>0</v>
      </c>
      <c r="K610" s="139" t="s">
        <v>201</v>
      </c>
      <c r="L610" s="32"/>
      <c r="M610" s="144" t="s">
        <v>1</v>
      </c>
      <c r="N610" s="145" t="s">
        <v>42</v>
      </c>
      <c r="P610" s="146">
        <f>O610*H610</f>
        <v>0</v>
      </c>
      <c r="Q610" s="146">
        <v>9.7999999999999997E-4</v>
      </c>
      <c r="R610" s="146">
        <f>Q610*H610</f>
        <v>8.152620000000001E-3</v>
      </c>
      <c r="S610" s="146">
        <v>0</v>
      </c>
      <c r="T610" s="147">
        <f>S610*H610</f>
        <v>0</v>
      </c>
      <c r="AR610" s="148" t="s">
        <v>202</v>
      </c>
      <c r="AT610" s="148" t="s">
        <v>197</v>
      </c>
      <c r="AU610" s="148" t="s">
        <v>86</v>
      </c>
      <c r="AY610" s="17" t="s">
        <v>195</v>
      </c>
      <c r="BE610" s="149">
        <f>IF(N610="základní",J610,0)</f>
        <v>0</v>
      </c>
      <c r="BF610" s="149">
        <f>IF(N610="snížená",J610,0)</f>
        <v>0</v>
      </c>
      <c r="BG610" s="149">
        <f>IF(N610="zákl. přenesená",J610,0)</f>
        <v>0</v>
      </c>
      <c r="BH610" s="149">
        <f>IF(N610="sníž. přenesená",J610,0)</f>
        <v>0</v>
      </c>
      <c r="BI610" s="149">
        <f>IF(N610="nulová",J610,0)</f>
        <v>0</v>
      </c>
      <c r="BJ610" s="17" t="s">
        <v>84</v>
      </c>
      <c r="BK610" s="149">
        <f>ROUND(I610*H610,2)</f>
        <v>0</v>
      </c>
      <c r="BL610" s="17" t="s">
        <v>202</v>
      </c>
      <c r="BM610" s="148" t="s">
        <v>1418</v>
      </c>
    </row>
    <row r="611" spans="2:65" s="14" customFormat="1" ht="11.25">
      <c r="B611" s="168"/>
      <c r="D611" s="151" t="s">
        <v>204</v>
      </c>
      <c r="E611" s="169" t="s">
        <v>1</v>
      </c>
      <c r="F611" s="170" t="s">
        <v>1419</v>
      </c>
      <c r="H611" s="169" t="s">
        <v>1</v>
      </c>
      <c r="I611" s="171"/>
      <c r="L611" s="168"/>
      <c r="M611" s="172"/>
      <c r="T611" s="173"/>
      <c r="AT611" s="169" t="s">
        <v>204</v>
      </c>
      <c r="AU611" s="169" t="s">
        <v>86</v>
      </c>
      <c r="AV611" s="14" t="s">
        <v>84</v>
      </c>
      <c r="AW611" s="14" t="s">
        <v>32</v>
      </c>
      <c r="AX611" s="14" t="s">
        <v>77</v>
      </c>
      <c r="AY611" s="169" t="s">
        <v>195</v>
      </c>
    </row>
    <row r="612" spans="2:65" s="12" customFormat="1" ht="11.25">
      <c r="B612" s="150"/>
      <c r="D612" s="151" t="s">
        <v>204</v>
      </c>
      <c r="E612" s="152" t="s">
        <v>1</v>
      </c>
      <c r="F612" s="153" t="s">
        <v>1420</v>
      </c>
      <c r="H612" s="154">
        <v>1.5820000000000001</v>
      </c>
      <c r="I612" s="155"/>
      <c r="L612" s="150"/>
      <c r="M612" s="156"/>
      <c r="T612" s="157"/>
      <c r="AT612" s="152" t="s">
        <v>204</v>
      </c>
      <c r="AU612" s="152" t="s">
        <v>86</v>
      </c>
      <c r="AV612" s="12" t="s">
        <v>86</v>
      </c>
      <c r="AW612" s="12" t="s">
        <v>32</v>
      </c>
      <c r="AX612" s="12" t="s">
        <v>77</v>
      </c>
      <c r="AY612" s="152" t="s">
        <v>195</v>
      </c>
    </row>
    <row r="613" spans="2:65" s="12" customFormat="1" ht="11.25">
      <c r="B613" s="150"/>
      <c r="D613" s="151" t="s">
        <v>204</v>
      </c>
      <c r="E613" s="152" t="s">
        <v>1</v>
      </c>
      <c r="F613" s="153" t="s">
        <v>1421</v>
      </c>
      <c r="H613" s="154">
        <v>1.2370000000000001</v>
      </c>
      <c r="I613" s="155"/>
      <c r="L613" s="150"/>
      <c r="M613" s="156"/>
      <c r="T613" s="157"/>
      <c r="AT613" s="152" t="s">
        <v>204</v>
      </c>
      <c r="AU613" s="152" t="s">
        <v>86</v>
      </c>
      <c r="AV613" s="12" t="s">
        <v>86</v>
      </c>
      <c r="AW613" s="12" t="s">
        <v>32</v>
      </c>
      <c r="AX613" s="12" t="s">
        <v>77</v>
      </c>
      <c r="AY613" s="152" t="s">
        <v>195</v>
      </c>
    </row>
    <row r="614" spans="2:65" s="12" customFormat="1" ht="11.25">
      <c r="B614" s="150"/>
      <c r="D614" s="151" t="s">
        <v>204</v>
      </c>
      <c r="E614" s="152" t="s">
        <v>1</v>
      </c>
      <c r="F614" s="153" t="s">
        <v>1422</v>
      </c>
      <c r="H614" s="154">
        <v>5.5</v>
      </c>
      <c r="I614" s="155"/>
      <c r="L614" s="150"/>
      <c r="M614" s="156"/>
      <c r="T614" s="157"/>
      <c r="AT614" s="152" t="s">
        <v>204</v>
      </c>
      <c r="AU614" s="152" t="s">
        <v>86</v>
      </c>
      <c r="AV614" s="12" t="s">
        <v>86</v>
      </c>
      <c r="AW614" s="12" t="s">
        <v>32</v>
      </c>
      <c r="AX614" s="12" t="s">
        <v>77</v>
      </c>
      <c r="AY614" s="152" t="s">
        <v>195</v>
      </c>
    </row>
    <row r="615" spans="2:65" s="13" customFormat="1" ht="11.25">
      <c r="B615" s="158"/>
      <c r="D615" s="151" t="s">
        <v>204</v>
      </c>
      <c r="E615" s="159" t="s">
        <v>1</v>
      </c>
      <c r="F615" s="160" t="s">
        <v>205</v>
      </c>
      <c r="H615" s="161">
        <v>8.3190000000000008</v>
      </c>
      <c r="I615" s="162"/>
      <c r="L615" s="158"/>
      <c r="M615" s="163"/>
      <c r="T615" s="164"/>
      <c r="AT615" s="159" t="s">
        <v>204</v>
      </c>
      <c r="AU615" s="159" t="s">
        <v>86</v>
      </c>
      <c r="AV615" s="13" t="s">
        <v>202</v>
      </c>
      <c r="AW615" s="13" t="s">
        <v>32</v>
      </c>
      <c r="AX615" s="13" t="s">
        <v>84</v>
      </c>
      <c r="AY615" s="159" t="s">
        <v>195</v>
      </c>
    </row>
    <row r="616" spans="2:65" s="1" customFormat="1" ht="33" customHeight="1">
      <c r="B616" s="32"/>
      <c r="C616" s="137" t="s">
        <v>530</v>
      </c>
      <c r="D616" s="137" t="s">
        <v>197</v>
      </c>
      <c r="E616" s="138" t="s">
        <v>1423</v>
      </c>
      <c r="F616" s="139" t="s">
        <v>1424</v>
      </c>
      <c r="G616" s="140" t="s">
        <v>319</v>
      </c>
      <c r="H616" s="141">
        <v>5.2</v>
      </c>
      <c r="I616" s="142"/>
      <c r="J616" s="143">
        <f>ROUND(I616*H616,2)</f>
        <v>0</v>
      </c>
      <c r="K616" s="139" t="s">
        <v>201</v>
      </c>
      <c r="L616" s="32"/>
      <c r="M616" s="144" t="s">
        <v>1</v>
      </c>
      <c r="N616" s="145" t="s">
        <v>42</v>
      </c>
      <c r="P616" s="146">
        <f>O616*H616</f>
        <v>0</v>
      </c>
      <c r="Q616" s="146">
        <v>1.72E-3</v>
      </c>
      <c r="R616" s="146">
        <f>Q616*H616</f>
        <v>8.9440000000000006E-3</v>
      </c>
      <c r="S616" s="146">
        <v>0</v>
      </c>
      <c r="T616" s="147">
        <f>S616*H616</f>
        <v>0</v>
      </c>
      <c r="AR616" s="148" t="s">
        <v>202</v>
      </c>
      <c r="AT616" s="148" t="s">
        <v>197</v>
      </c>
      <c r="AU616" s="148" t="s">
        <v>86</v>
      </c>
      <c r="AY616" s="17" t="s">
        <v>195</v>
      </c>
      <c r="BE616" s="149">
        <f>IF(N616="základní",J616,0)</f>
        <v>0</v>
      </c>
      <c r="BF616" s="149">
        <f>IF(N616="snížená",J616,0)</f>
        <v>0</v>
      </c>
      <c r="BG616" s="149">
        <f>IF(N616="zákl. přenesená",J616,0)</f>
        <v>0</v>
      </c>
      <c r="BH616" s="149">
        <f>IF(N616="sníž. přenesená",J616,0)</f>
        <v>0</v>
      </c>
      <c r="BI616" s="149">
        <f>IF(N616="nulová",J616,0)</f>
        <v>0</v>
      </c>
      <c r="BJ616" s="17" t="s">
        <v>84</v>
      </c>
      <c r="BK616" s="149">
        <f>ROUND(I616*H616,2)</f>
        <v>0</v>
      </c>
      <c r="BL616" s="17" t="s">
        <v>202</v>
      </c>
      <c r="BM616" s="148" t="s">
        <v>1425</v>
      </c>
    </row>
    <row r="617" spans="2:65" s="14" customFormat="1" ht="11.25">
      <c r="B617" s="168"/>
      <c r="D617" s="151" t="s">
        <v>204</v>
      </c>
      <c r="E617" s="169" t="s">
        <v>1</v>
      </c>
      <c r="F617" s="170" t="s">
        <v>1426</v>
      </c>
      <c r="H617" s="169" t="s">
        <v>1</v>
      </c>
      <c r="I617" s="171"/>
      <c r="L617" s="168"/>
      <c r="M617" s="172"/>
      <c r="T617" s="173"/>
      <c r="AT617" s="169" t="s">
        <v>204</v>
      </c>
      <c r="AU617" s="169" t="s">
        <v>86</v>
      </c>
      <c r="AV617" s="14" t="s">
        <v>84</v>
      </c>
      <c r="AW617" s="14" t="s">
        <v>32</v>
      </c>
      <c r="AX617" s="14" t="s">
        <v>77</v>
      </c>
      <c r="AY617" s="169" t="s">
        <v>195</v>
      </c>
    </row>
    <row r="618" spans="2:65" s="12" customFormat="1" ht="11.25">
      <c r="B618" s="150"/>
      <c r="D618" s="151" t="s">
        <v>204</v>
      </c>
      <c r="E618" s="152" t="s">
        <v>1</v>
      </c>
      <c r="F618" s="153" t="s">
        <v>1427</v>
      </c>
      <c r="H618" s="154">
        <v>5.2</v>
      </c>
      <c r="I618" s="155"/>
      <c r="L618" s="150"/>
      <c r="M618" s="156"/>
      <c r="T618" s="157"/>
      <c r="AT618" s="152" t="s">
        <v>204</v>
      </c>
      <c r="AU618" s="152" t="s">
        <v>86</v>
      </c>
      <c r="AV618" s="12" t="s">
        <v>86</v>
      </c>
      <c r="AW618" s="12" t="s">
        <v>32</v>
      </c>
      <c r="AX618" s="12" t="s">
        <v>84</v>
      </c>
      <c r="AY618" s="152" t="s">
        <v>195</v>
      </c>
    </row>
    <row r="619" spans="2:65" s="1" customFormat="1" ht="37.9" customHeight="1">
      <c r="B619" s="32"/>
      <c r="C619" s="137" t="s">
        <v>759</v>
      </c>
      <c r="D619" s="137" t="s">
        <v>197</v>
      </c>
      <c r="E619" s="138" t="s">
        <v>1428</v>
      </c>
      <c r="F619" s="139" t="s">
        <v>1429</v>
      </c>
      <c r="G619" s="140" t="s">
        <v>212</v>
      </c>
      <c r="H619" s="141">
        <v>1</v>
      </c>
      <c r="I619" s="142"/>
      <c r="J619" s="143">
        <f>ROUND(I619*H619,2)</f>
        <v>0</v>
      </c>
      <c r="K619" s="139" t="s">
        <v>208</v>
      </c>
      <c r="L619" s="32"/>
      <c r="M619" s="144" t="s">
        <v>1</v>
      </c>
      <c r="N619" s="145" t="s">
        <v>42</v>
      </c>
      <c r="P619" s="146">
        <f>O619*H619</f>
        <v>0</v>
      </c>
      <c r="Q619" s="146">
        <v>7.9200000000000007E-2</v>
      </c>
      <c r="R619" s="146">
        <f>Q619*H619</f>
        <v>7.9200000000000007E-2</v>
      </c>
      <c r="S619" s="146">
        <v>0</v>
      </c>
      <c r="T619" s="147">
        <f>S619*H619</f>
        <v>0</v>
      </c>
      <c r="AR619" s="148" t="s">
        <v>202</v>
      </c>
      <c r="AT619" s="148" t="s">
        <v>197</v>
      </c>
      <c r="AU619" s="148" t="s">
        <v>86</v>
      </c>
      <c r="AY619" s="17" t="s">
        <v>195</v>
      </c>
      <c r="BE619" s="149">
        <f>IF(N619="základní",J619,0)</f>
        <v>0</v>
      </c>
      <c r="BF619" s="149">
        <f>IF(N619="snížená",J619,0)</f>
        <v>0</v>
      </c>
      <c r="BG619" s="149">
        <f>IF(N619="zákl. přenesená",J619,0)</f>
        <v>0</v>
      </c>
      <c r="BH619" s="149">
        <f>IF(N619="sníž. přenesená",J619,0)</f>
        <v>0</v>
      </c>
      <c r="BI619" s="149">
        <f>IF(N619="nulová",J619,0)</f>
        <v>0</v>
      </c>
      <c r="BJ619" s="17" t="s">
        <v>84</v>
      </c>
      <c r="BK619" s="149">
        <f>ROUND(I619*H619,2)</f>
        <v>0</v>
      </c>
      <c r="BL619" s="17" t="s">
        <v>202</v>
      </c>
      <c r="BM619" s="148" t="s">
        <v>1430</v>
      </c>
    </row>
    <row r="620" spans="2:65" s="12" customFormat="1" ht="11.25">
      <c r="B620" s="150"/>
      <c r="D620" s="151" t="s">
        <v>204</v>
      </c>
      <c r="E620" s="152" t="s">
        <v>1</v>
      </c>
      <c r="F620" s="153" t="s">
        <v>1400</v>
      </c>
      <c r="H620" s="154">
        <v>1</v>
      </c>
      <c r="I620" s="155"/>
      <c r="L620" s="150"/>
      <c r="M620" s="156"/>
      <c r="T620" s="157"/>
      <c r="AT620" s="152" t="s">
        <v>204</v>
      </c>
      <c r="AU620" s="152" t="s">
        <v>86</v>
      </c>
      <c r="AV620" s="12" t="s">
        <v>86</v>
      </c>
      <c r="AW620" s="12" t="s">
        <v>32</v>
      </c>
      <c r="AX620" s="12" t="s">
        <v>84</v>
      </c>
      <c r="AY620" s="152" t="s">
        <v>195</v>
      </c>
    </row>
    <row r="621" spans="2:65" s="1" customFormat="1" ht="24.2" customHeight="1">
      <c r="B621" s="32"/>
      <c r="C621" s="137" t="s">
        <v>533</v>
      </c>
      <c r="D621" s="137" t="s">
        <v>197</v>
      </c>
      <c r="E621" s="138" t="s">
        <v>1431</v>
      </c>
      <c r="F621" s="139" t="s">
        <v>1432</v>
      </c>
      <c r="G621" s="140" t="s">
        <v>212</v>
      </c>
      <c r="H621" s="141">
        <v>5</v>
      </c>
      <c r="I621" s="142"/>
      <c r="J621" s="143">
        <f>ROUND(I621*H621,2)</f>
        <v>0</v>
      </c>
      <c r="K621" s="139" t="s">
        <v>201</v>
      </c>
      <c r="L621" s="32"/>
      <c r="M621" s="144" t="s">
        <v>1</v>
      </c>
      <c r="N621" s="145" t="s">
        <v>42</v>
      </c>
      <c r="P621" s="146">
        <f>O621*H621</f>
        <v>0</v>
      </c>
      <c r="Q621" s="146">
        <v>9.8899999999999995E-3</v>
      </c>
      <c r="R621" s="146">
        <f>Q621*H621</f>
        <v>4.9449999999999994E-2</v>
      </c>
      <c r="S621" s="146">
        <v>0</v>
      </c>
      <c r="T621" s="147">
        <f>S621*H621</f>
        <v>0</v>
      </c>
      <c r="AR621" s="148" t="s">
        <v>202</v>
      </c>
      <c r="AT621" s="148" t="s">
        <v>197</v>
      </c>
      <c r="AU621" s="148" t="s">
        <v>86</v>
      </c>
      <c r="AY621" s="17" t="s">
        <v>195</v>
      </c>
      <c r="BE621" s="149">
        <f>IF(N621="základní",J621,0)</f>
        <v>0</v>
      </c>
      <c r="BF621" s="149">
        <f>IF(N621="snížená",J621,0)</f>
        <v>0</v>
      </c>
      <c r="BG621" s="149">
        <f>IF(N621="zákl. přenesená",J621,0)</f>
        <v>0</v>
      </c>
      <c r="BH621" s="149">
        <f>IF(N621="sníž. přenesená",J621,0)</f>
        <v>0</v>
      </c>
      <c r="BI621" s="149">
        <f>IF(N621="nulová",J621,0)</f>
        <v>0</v>
      </c>
      <c r="BJ621" s="17" t="s">
        <v>84</v>
      </c>
      <c r="BK621" s="149">
        <f>ROUND(I621*H621,2)</f>
        <v>0</v>
      </c>
      <c r="BL621" s="17" t="s">
        <v>202</v>
      </c>
      <c r="BM621" s="148" t="s">
        <v>1433</v>
      </c>
    </row>
    <row r="622" spans="2:65" s="12" customFormat="1" ht="11.25">
      <c r="B622" s="150"/>
      <c r="D622" s="151" t="s">
        <v>204</v>
      </c>
      <c r="E622" s="152" t="s">
        <v>1</v>
      </c>
      <c r="F622" s="153" t="s">
        <v>1434</v>
      </c>
      <c r="H622" s="154">
        <v>4</v>
      </c>
      <c r="I622" s="155"/>
      <c r="L622" s="150"/>
      <c r="M622" s="156"/>
      <c r="T622" s="157"/>
      <c r="AT622" s="152" t="s">
        <v>204</v>
      </c>
      <c r="AU622" s="152" t="s">
        <v>86</v>
      </c>
      <c r="AV622" s="12" t="s">
        <v>86</v>
      </c>
      <c r="AW622" s="12" t="s">
        <v>32</v>
      </c>
      <c r="AX622" s="12" t="s">
        <v>77</v>
      </c>
      <c r="AY622" s="152" t="s">
        <v>195</v>
      </c>
    </row>
    <row r="623" spans="2:65" s="12" customFormat="1" ht="11.25">
      <c r="B623" s="150"/>
      <c r="D623" s="151" t="s">
        <v>204</v>
      </c>
      <c r="E623" s="152" t="s">
        <v>1</v>
      </c>
      <c r="F623" s="153" t="s">
        <v>1254</v>
      </c>
      <c r="H623" s="154">
        <v>1</v>
      </c>
      <c r="I623" s="155"/>
      <c r="L623" s="150"/>
      <c r="M623" s="156"/>
      <c r="T623" s="157"/>
      <c r="AT623" s="152" t="s">
        <v>204</v>
      </c>
      <c r="AU623" s="152" t="s">
        <v>86</v>
      </c>
      <c r="AV623" s="12" t="s">
        <v>86</v>
      </c>
      <c r="AW623" s="12" t="s">
        <v>32</v>
      </c>
      <c r="AX623" s="12" t="s">
        <v>77</v>
      </c>
      <c r="AY623" s="152" t="s">
        <v>195</v>
      </c>
    </row>
    <row r="624" spans="2:65" s="13" customFormat="1" ht="11.25">
      <c r="B624" s="158"/>
      <c r="D624" s="151" t="s">
        <v>204</v>
      </c>
      <c r="E624" s="159" t="s">
        <v>1</v>
      </c>
      <c r="F624" s="160" t="s">
        <v>205</v>
      </c>
      <c r="H624" s="161">
        <v>5</v>
      </c>
      <c r="I624" s="162"/>
      <c r="L624" s="158"/>
      <c r="M624" s="163"/>
      <c r="T624" s="164"/>
      <c r="AT624" s="159" t="s">
        <v>204</v>
      </c>
      <c r="AU624" s="159" t="s">
        <v>86</v>
      </c>
      <c r="AV624" s="13" t="s">
        <v>202</v>
      </c>
      <c r="AW624" s="13" t="s">
        <v>32</v>
      </c>
      <c r="AX624" s="13" t="s">
        <v>84</v>
      </c>
      <c r="AY624" s="159" t="s">
        <v>195</v>
      </c>
    </row>
    <row r="625" spans="2:65" s="1" customFormat="1" ht="24.2" customHeight="1">
      <c r="B625" s="32"/>
      <c r="C625" s="174" t="s">
        <v>768</v>
      </c>
      <c r="D625" s="174" t="s">
        <v>392</v>
      </c>
      <c r="E625" s="175" t="s">
        <v>1435</v>
      </c>
      <c r="F625" s="176" t="s">
        <v>1436</v>
      </c>
      <c r="G625" s="177" t="s">
        <v>212</v>
      </c>
      <c r="H625" s="178">
        <v>5</v>
      </c>
      <c r="I625" s="179"/>
      <c r="J625" s="180">
        <f>ROUND(I625*H625,2)</f>
        <v>0</v>
      </c>
      <c r="K625" s="176" t="s">
        <v>201</v>
      </c>
      <c r="L625" s="181"/>
      <c r="M625" s="182" t="s">
        <v>1</v>
      </c>
      <c r="N625" s="183" t="s">
        <v>42</v>
      </c>
      <c r="P625" s="146">
        <f>O625*H625</f>
        <v>0</v>
      </c>
      <c r="Q625" s="146">
        <v>0.254</v>
      </c>
      <c r="R625" s="146">
        <f>Q625*H625</f>
        <v>1.27</v>
      </c>
      <c r="S625" s="146">
        <v>0</v>
      </c>
      <c r="T625" s="147">
        <f>S625*H625</f>
        <v>0</v>
      </c>
      <c r="AR625" s="148" t="s">
        <v>230</v>
      </c>
      <c r="AT625" s="148" t="s">
        <v>392</v>
      </c>
      <c r="AU625" s="148" t="s">
        <v>86</v>
      </c>
      <c r="AY625" s="17" t="s">
        <v>195</v>
      </c>
      <c r="BE625" s="149">
        <f>IF(N625="základní",J625,0)</f>
        <v>0</v>
      </c>
      <c r="BF625" s="149">
        <f>IF(N625="snížená",J625,0)</f>
        <v>0</v>
      </c>
      <c r="BG625" s="149">
        <f>IF(N625="zákl. přenesená",J625,0)</f>
        <v>0</v>
      </c>
      <c r="BH625" s="149">
        <f>IF(N625="sníž. přenesená",J625,0)</f>
        <v>0</v>
      </c>
      <c r="BI625" s="149">
        <f>IF(N625="nulová",J625,0)</f>
        <v>0</v>
      </c>
      <c r="BJ625" s="17" t="s">
        <v>84</v>
      </c>
      <c r="BK625" s="149">
        <f>ROUND(I625*H625,2)</f>
        <v>0</v>
      </c>
      <c r="BL625" s="17" t="s">
        <v>202</v>
      </c>
      <c r="BM625" s="148" t="s">
        <v>1437</v>
      </c>
    </row>
    <row r="626" spans="2:65" s="1" customFormat="1" ht="24.2" customHeight="1">
      <c r="B626" s="32"/>
      <c r="C626" s="174" t="s">
        <v>536</v>
      </c>
      <c r="D626" s="174" t="s">
        <v>392</v>
      </c>
      <c r="E626" s="175" t="s">
        <v>1438</v>
      </c>
      <c r="F626" s="176" t="s">
        <v>1439</v>
      </c>
      <c r="G626" s="177" t="s">
        <v>212</v>
      </c>
      <c r="H626" s="178">
        <v>5</v>
      </c>
      <c r="I626" s="179"/>
      <c r="J626" s="180">
        <f>ROUND(I626*H626,2)</f>
        <v>0</v>
      </c>
      <c r="K626" s="176" t="s">
        <v>201</v>
      </c>
      <c r="L626" s="181"/>
      <c r="M626" s="182" t="s">
        <v>1</v>
      </c>
      <c r="N626" s="183" t="s">
        <v>42</v>
      </c>
      <c r="P626" s="146">
        <f>O626*H626</f>
        <v>0</v>
      </c>
      <c r="Q626" s="146">
        <v>2E-3</v>
      </c>
      <c r="R626" s="146">
        <f>Q626*H626</f>
        <v>0.01</v>
      </c>
      <c r="S626" s="146">
        <v>0</v>
      </c>
      <c r="T626" s="147">
        <f>S626*H626</f>
        <v>0</v>
      </c>
      <c r="AR626" s="148" t="s">
        <v>230</v>
      </c>
      <c r="AT626" s="148" t="s">
        <v>392</v>
      </c>
      <c r="AU626" s="148" t="s">
        <v>86</v>
      </c>
      <c r="AY626" s="17" t="s">
        <v>195</v>
      </c>
      <c r="BE626" s="149">
        <f>IF(N626="základní",J626,0)</f>
        <v>0</v>
      </c>
      <c r="BF626" s="149">
        <f>IF(N626="snížená",J626,0)</f>
        <v>0</v>
      </c>
      <c r="BG626" s="149">
        <f>IF(N626="zákl. přenesená",J626,0)</f>
        <v>0</v>
      </c>
      <c r="BH626" s="149">
        <f>IF(N626="sníž. přenesená",J626,0)</f>
        <v>0</v>
      </c>
      <c r="BI626" s="149">
        <f>IF(N626="nulová",J626,0)</f>
        <v>0</v>
      </c>
      <c r="BJ626" s="17" t="s">
        <v>84</v>
      </c>
      <c r="BK626" s="149">
        <f>ROUND(I626*H626,2)</f>
        <v>0</v>
      </c>
      <c r="BL626" s="17" t="s">
        <v>202</v>
      </c>
      <c r="BM626" s="148" t="s">
        <v>1440</v>
      </c>
    </row>
    <row r="627" spans="2:65" s="1" customFormat="1" ht="24.2" customHeight="1">
      <c r="B627" s="32"/>
      <c r="C627" s="137" t="s">
        <v>1441</v>
      </c>
      <c r="D627" s="137" t="s">
        <v>197</v>
      </c>
      <c r="E627" s="138" t="s">
        <v>1442</v>
      </c>
      <c r="F627" s="139" t="s">
        <v>1443</v>
      </c>
      <c r="G627" s="140" t="s">
        <v>212</v>
      </c>
      <c r="H627" s="141">
        <v>4</v>
      </c>
      <c r="I627" s="142"/>
      <c r="J627" s="143">
        <f>ROUND(I627*H627,2)</f>
        <v>0</v>
      </c>
      <c r="K627" s="139" t="s">
        <v>201</v>
      </c>
      <c r="L627" s="32"/>
      <c r="M627" s="144" t="s">
        <v>1</v>
      </c>
      <c r="N627" s="145" t="s">
        <v>42</v>
      </c>
      <c r="P627" s="146">
        <f>O627*H627</f>
        <v>0</v>
      </c>
      <c r="Q627" s="146">
        <v>9.8899999999999995E-3</v>
      </c>
      <c r="R627" s="146">
        <f>Q627*H627</f>
        <v>3.9559999999999998E-2</v>
      </c>
      <c r="S627" s="146">
        <v>0</v>
      </c>
      <c r="T627" s="147">
        <f>S627*H627</f>
        <v>0</v>
      </c>
      <c r="AR627" s="148" t="s">
        <v>202</v>
      </c>
      <c r="AT627" s="148" t="s">
        <v>197</v>
      </c>
      <c r="AU627" s="148" t="s">
        <v>86</v>
      </c>
      <c r="AY627" s="17" t="s">
        <v>195</v>
      </c>
      <c r="BE627" s="149">
        <f>IF(N627="základní",J627,0)</f>
        <v>0</v>
      </c>
      <c r="BF627" s="149">
        <f>IF(N627="snížená",J627,0)</f>
        <v>0</v>
      </c>
      <c r="BG627" s="149">
        <f>IF(N627="zákl. přenesená",J627,0)</f>
        <v>0</v>
      </c>
      <c r="BH627" s="149">
        <f>IF(N627="sníž. přenesená",J627,0)</f>
        <v>0</v>
      </c>
      <c r="BI627" s="149">
        <f>IF(N627="nulová",J627,0)</f>
        <v>0</v>
      </c>
      <c r="BJ627" s="17" t="s">
        <v>84</v>
      </c>
      <c r="BK627" s="149">
        <f>ROUND(I627*H627,2)</f>
        <v>0</v>
      </c>
      <c r="BL627" s="17" t="s">
        <v>202</v>
      </c>
      <c r="BM627" s="148" t="s">
        <v>1444</v>
      </c>
    </row>
    <row r="628" spans="2:65" s="12" customFormat="1" ht="11.25">
      <c r="B628" s="150"/>
      <c r="D628" s="151" t="s">
        <v>204</v>
      </c>
      <c r="E628" s="152" t="s">
        <v>1</v>
      </c>
      <c r="F628" s="153" t="s">
        <v>1434</v>
      </c>
      <c r="H628" s="154">
        <v>4</v>
      </c>
      <c r="I628" s="155"/>
      <c r="L628" s="150"/>
      <c r="M628" s="156"/>
      <c r="T628" s="157"/>
      <c r="AT628" s="152" t="s">
        <v>204</v>
      </c>
      <c r="AU628" s="152" t="s">
        <v>86</v>
      </c>
      <c r="AV628" s="12" t="s">
        <v>86</v>
      </c>
      <c r="AW628" s="12" t="s">
        <v>32</v>
      </c>
      <c r="AX628" s="12" t="s">
        <v>84</v>
      </c>
      <c r="AY628" s="152" t="s">
        <v>195</v>
      </c>
    </row>
    <row r="629" spans="2:65" s="1" customFormat="1" ht="24.2" customHeight="1">
      <c r="B629" s="32"/>
      <c r="C629" s="174" t="s">
        <v>539</v>
      </c>
      <c r="D629" s="174" t="s">
        <v>392</v>
      </c>
      <c r="E629" s="175" t="s">
        <v>1445</v>
      </c>
      <c r="F629" s="176" t="s">
        <v>1446</v>
      </c>
      <c r="G629" s="177" t="s">
        <v>212</v>
      </c>
      <c r="H629" s="178">
        <v>4</v>
      </c>
      <c r="I629" s="179"/>
      <c r="J629" s="180">
        <f>ROUND(I629*H629,2)</f>
        <v>0</v>
      </c>
      <c r="K629" s="176" t="s">
        <v>201</v>
      </c>
      <c r="L629" s="181"/>
      <c r="M629" s="182" t="s">
        <v>1</v>
      </c>
      <c r="N629" s="183" t="s">
        <v>42</v>
      </c>
      <c r="P629" s="146">
        <f>O629*H629</f>
        <v>0</v>
      </c>
      <c r="Q629" s="146">
        <v>0.50600000000000001</v>
      </c>
      <c r="R629" s="146">
        <f>Q629*H629</f>
        <v>2.024</v>
      </c>
      <c r="S629" s="146">
        <v>0</v>
      </c>
      <c r="T629" s="147">
        <f>S629*H629</f>
        <v>0</v>
      </c>
      <c r="AR629" s="148" t="s">
        <v>230</v>
      </c>
      <c r="AT629" s="148" t="s">
        <v>392</v>
      </c>
      <c r="AU629" s="148" t="s">
        <v>86</v>
      </c>
      <c r="AY629" s="17" t="s">
        <v>195</v>
      </c>
      <c r="BE629" s="149">
        <f>IF(N629="základní",J629,0)</f>
        <v>0</v>
      </c>
      <c r="BF629" s="149">
        <f>IF(N629="snížená",J629,0)</f>
        <v>0</v>
      </c>
      <c r="BG629" s="149">
        <f>IF(N629="zákl. přenesená",J629,0)</f>
        <v>0</v>
      </c>
      <c r="BH629" s="149">
        <f>IF(N629="sníž. přenesená",J629,0)</f>
        <v>0</v>
      </c>
      <c r="BI629" s="149">
        <f>IF(N629="nulová",J629,0)</f>
        <v>0</v>
      </c>
      <c r="BJ629" s="17" t="s">
        <v>84</v>
      </c>
      <c r="BK629" s="149">
        <f>ROUND(I629*H629,2)</f>
        <v>0</v>
      </c>
      <c r="BL629" s="17" t="s">
        <v>202</v>
      </c>
      <c r="BM629" s="148" t="s">
        <v>1447</v>
      </c>
    </row>
    <row r="630" spans="2:65" s="1" customFormat="1" ht="24.2" customHeight="1">
      <c r="B630" s="32"/>
      <c r="C630" s="174" t="s">
        <v>1448</v>
      </c>
      <c r="D630" s="174" t="s">
        <v>392</v>
      </c>
      <c r="E630" s="175" t="s">
        <v>1438</v>
      </c>
      <c r="F630" s="176" t="s">
        <v>1439</v>
      </c>
      <c r="G630" s="177" t="s">
        <v>212</v>
      </c>
      <c r="H630" s="178">
        <v>4</v>
      </c>
      <c r="I630" s="179"/>
      <c r="J630" s="180">
        <f>ROUND(I630*H630,2)</f>
        <v>0</v>
      </c>
      <c r="K630" s="176" t="s">
        <v>201</v>
      </c>
      <c r="L630" s="181"/>
      <c r="M630" s="182" t="s">
        <v>1</v>
      </c>
      <c r="N630" s="183" t="s">
        <v>42</v>
      </c>
      <c r="P630" s="146">
        <f>O630*H630</f>
        <v>0</v>
      </c>
      <c r="Q630" s="146">
        <v>2E-3</v>
      </c>
      <c r="R630" s="146">
        <f>Q630*H630</f>
        <v>8.0000000000000002E-3</v>
      </c>
      <c r="S630" s="146">
        <v>0</v>
      </c>
      <c r="T630" s="147">
        <f>S630*H630</f>
        <v>0</v>
      </c>
      <c r="AR630" s="148" t="s">
        <v>230</v>
      </c>
      <c r="AT630" s="148" t="s">
        <v>392</v>
      </c>
      <c r="AU630" s="148" t="s">
        <v>86</v>
      </c>
      <c r="AY630" s="17" t="s">
        <v>195</v>
      </c>
      <c r="BE630" s="149">
        <f>IF(N630="základní",J630,0)</f>
        <v>0</v>
      </c>
      <c r="BF630" s="149">
        <f>IF(N630="snížená",J630,0)</f>
        <v>0</v>
      </c>
      <c r="BG630" s="149">
        <f>IF(N630="zákl. přenesená",J630,0)</f>
        <v>0</v>
      </c>
      <c r="BH630" s="149">
        <f>IF(N630="sníž. přenesená",J630,0)</f>
        <v>0</v>
      </c>
      <c r="BI630" s="149">
        <f>IF(N630="nulová",J630,0)</f>
        <v>0</v>
      </c>
      <c r="BJ630" s="17" t="s">
        <v>84</v>
      </c>
      <c r="BK630" s="149">
        <f>ROUND(I630*H630,2)</f>
        <v>0</v>
      </c>
      <c r="BL630" s="17" t="s">
        <v>202</v>
      </c>
      <c r="BM630" s="148" t="s">
        <v>1449</v>
      </c>
    </row>
    <row r="631" spans="2:65" s="1" customFormat="1" ht="24.2" customHeight="1">
      <c r="B631" s="32"/>
      <c r="C631" s="137" t="s">
        <v>543</v>
      </c>
      <c r="D631" s="137" t="s">
        <v>197</v>
      </c>
      <c r="E631" s="138" t="s">
        <v>1450</v>
      </c>
      <c r="F631" s="139" t="s">
        <v>1451</v>
      </c>
      <c r="G631" s="140" t="s">
        <v>212</v>
      </c>
      <c r="H631" s="141">
        <v>12</v>
      </c>
      <c r="I631" s="142"/>
      <c r="J631" s="143">
        <f>ROUND(I631*H631,2)</f>
        <v>0</v>
      </c>
      <c r="K631" s="139" t="s">
        <v>201</v>
      </c>
      <c r="L631" s="32"/>
      <c r="M631" s="144" t="s">
        <v>1</v>
      </c>
      <c r="N631" s="145" t="s">
        <v>42</v>
      </c>
      <c r="P631" s="146">
        <f>O631*H631</f>
        <v>0</v>
      </c>
      <c r="Q631" s="146">
        <v>9.8899999999999995E-3</v>
      </c>
      <c r="R631" s="146">
        <f>Q631*H631</f>
        <v>0.11867999999999999</v>
      </c>
      <c r="S631" s="146">
        <v>0</v>
      </c>
      <c r="T631" s="147">
        <f>S631*H631</f>
        <v>0</v>
      </c>
      <c r="AR631" s="148" t="s">
        <v>202</v>
      </c>
      <c r="AT631" s="148" t="s">
        <v>197</v>
      </c>
      <c r="AU631" s="148" t="s">
        <v>86</v>
      </c>
      <c r="AY631" s="17" t="s">
        <v>195</v>
      </c>
      <c r="BE631" s="149">
        <f>IF(N631="základní",J631,0)</f>
        <v>0</v>
      </c>
      <c r="BF631" s="149">
        <f>IF(N631="snížená",J631,0)</f>
        <v>0</v>
      </c>
      <c r="BG631" s="149">
        <f>IF(N631="zákl. přenesená",J631,0)</f>
        <v>0</v>
      </c>
      <c r="BH631" s="149">
        <f>IF(N631="sníž. přenesená",J631,0)</f>
        <v>0</v>
      </c>
      <c r="BI631" s="149">
        <f>IF(N631="nulová",J631,0)</f>
        <v>0</v>
      </c>
      <c r="BJ631" s="17" t="s">
        <v>84</v>
      </c>
      <c r="BK631" s="149">
        <f>ROUND(I631*H631,2)</f>
        <v>0</v>
      </c>
      <c r="BL631" s="17" t="s">
        <v>202</v>
      </c>
      <c r="BM631" s="148" t="s">
        <v>1452</v>
      </c>
    </row>
    <row r="632" spans="2:65" s="12" customFormat="1" ht="11.25">
      <c r="B632" s="150"/>
      <c r="D632" s="151" t="s">
        <v>204</v>
      </c>
      <c r="E632" s="152" t="s">
        <v>1</v>
      </c>
      <c r="F632" s="153" t="s">
        <v>1453</v>
      </c>
      <c r="H632" s="154">
        <v>12</v>
      </c>
      <c r="I632" s="155"/>
      <c r="L632" s="150"/>
      <c r="M632" s="156"/>
      <c r="T632" s="157"/>
      <c r="AT632" s="152" t="s">
        <v>204</v>
      </c>
      <c r="AU632" s="152" t="s">
        <v>86</v>
      </c>
      <c r="AV632" s="12" t="s">
        <v>86</v>
      </c>
      <c r="AW632" s="12" t="s">
        <v>32</v>
      </c>
      <c r="AX632" s="12" t="s">
        <v>84</v>
      </c>
      <c r="AY632" s="152" t="s">
        <v>195</v>
      </c>
    </row>
    <row r="633" spans="2:65" s="1" customFormat="1" ht="21.75" customHeight="1">
      <c r="B633" s="32"/>
      <c r="C633" s="174" t="s">
        <v>1454</v>
      </c>
      <c r="D633" s="174" t="s">
        <v>392</v>
      </c>
      <c r="E633" s="175" t="s">
        <v>1455</v>
      </c>
      <c r="F633" s="176" t="s">
        <v>1456</v>
      </c>
      <c r="G633" s="177" t="s">
        <v>212</v>
      </c>
      <c r="H633" s="178">
        <v>12</v>
      </c>
      <c r="I633" s="179"/>
      <c r="J633" s="180">
        <f>ROUND(I633*H633,2)</f>
        <v>0</v>
      </c>
      <c r="K633" s="176" t="s">
        <v>201</v>
      </c>
      <c r="L633" s="181"/>
      <c r="M633" s="182" t="s">
        <v>1</v>
      </c>
      <c r="N633" s="183" t="s">
        <v>42</v>
      </c>
      <c r="P633" s="146">
        <f>O633*H633</f>
        <v>0</v>
      </c>
      <c r="Q633" s="146">
        <v>1.0129999999999999</v>
      </c>
      <c r="R633" s="146">
        <f>Q633*H633</f>
        <v>12.155999999999999</v>
      </c>
      <c r="S633" s="146">
        <v>0</v>
      </c>
      <c r="T633" s="147">
        <f>S633*H633</f>
        <v>0</v>
      </c>
      <c r="AR633" s="148" t="s">
        <v>230</v>
      </c>
      <c r="AT633" s="148" t="s">
        <v>392</v>
      </c>
      <c r="AU633" s="148" t="s">
        <v>86</v>
      </c>
      <c r="AY633" s="17" t="s">
        <v>195</v>
      </c>
      <c r="BE633" s="149">
        <f>IF(N633="základní",J633,0)</f>
        <v>0</v>
      </c>
      <c r="BF633" s="149">
        <f>IF(N633="snížená",J633,0)</f>
        <v>0</v>
      </c>
      <c r="BG633" s="149">
        <f>IF(N633="zákl. přenesená",J633,0)</f>
        <v>0</v>
      </c>
      <c r="BH633" s="149">
        <f>IF(N633="sníž. přenesená",J633,0)</f>
        <v>0</v>
      </c>
      <c r="BI633" s="149">
        <f>IF(N633="nulová",J633,0)</f>
        <v>0</v>
      </c>
      <c r="BJ633" s="17" t="s">
        <v>84</v>
      </c>
      <c r="BK633" s="149">
        <f>ROUND(I633*H633,2)</f>
        <v>0</v>
      </c>
      <c r="BL633" s="17" t="s">
        <v>202</v>
      </c>
      <c r="BM633" s="148" t="s">
        <v>1457</v>
      </c>
    </row>
    <row r="634" spans="2:65" s="1" customFormat="1" ht="24.2" customHeight="1">
      <c r="B634" s="32"/>
      <c r="C634" s="174" t="s">
        <v>546</v>
      </c>
      <c r="D634" s="174" t="s">
        <v>392</v>
      </c>
      <c r="E634" s="175" t="s">
        <v>1438</v>
      </c>
      <c r="F634" s="176" t="s">
        <v>1439</v>
      </c>
      <c r="G634" s="177" t="s">
        <v>212</v>
      </c>
      <c r="H634" s="178">
        <v>12</v>
      </c>
      <c r="I634" s="179"/>
      <c r="J634" s="180">
        <f>ROUND(I634*H634,2)</f>
        <v>0</v>
      </c>
      <c r="K634" s="176" t="s">
        <v>201</v>
      </c>
      <c r="L634" s="181"/>
      <c r="M634" s="182" t="s">
        <v>1</v>
      </c>
      <c r="N634" s="183" t="s">
        <v>42</v>
      </c>
      <c r="P634" s="146">
        <f>O634*H634</f>
        <v>0</v>
      </c>
      <c r="Q634" s="146">
        <v>2E-3</v>
      </c>
      <c r="R634" s="146">
        <f>Q634*H634</f>
        <v>2.4E-2</v>
      </c>
      <c r="S634" s="146">
        <v>0</v>
      </c>
      <c r="T634" s="147">
        <f>S634*H634</f>
        <v>0</v>
      </c>
      <c r="AR634" s="148" t="s">
        <v>230</v>
      </c>
      <c r="AT634" s="148" t="s">
        <v>392</v>
      </c>
      <c r="AU634" s="148" t="s">
        <v>86</v>
      </c>
      <c r="AY634" s="17" t="s">
        <v>195</v>
      </c>
      <c r="BE634" s="149">
        <f>IF(N634="základní",J634,0)</f>
        <v>0</v>
      </c>
      <c r="BF634" s="149">
        <f>IF(N634="snížená",J634,0)</f>
        <v>0</v>
      </c>
      <c r="BG634" s="149">
        <f>IF(N634="zákl. přenesená",J634,0)</f>
        <v>0</v>
      </c>
      <c r="BH634" s="149">
        <f>IF(N634="sníž. přenesená",J634,0)</f>
        <v>0</v>
      </c>
      <c r="BI634" s="149">
        <f>IF(N634="nulová",J634,0)</f>
        <v>0</v>
      </c>
      <c r="BJ634" s="17" t="s">
        <v>84</v>
      </c>
      <c r="BK634" s="149">
        <f>ROUND(I634*H634,2)</f>
        <v>0</v>
      </c>
      <c r="BL634" s="17" t="s">
        <v>202</v>
      </c>
      <c r="BM634" s="148" t="s">
        <v>1458</v>
      </c>
    </row>
    <row r="635" spans="2:65" s="1" customFormat="1" ht="24.2" customHeight="1">
      <c r="B635" s="32"/>
      <c r="C635" s="137" t="s">
        <v>1459</v>
      </c>
      <c r="D635" s="137" t="s">
        <v>197</v>
      </c>
      <c r="E635" s="138" t="s">
        <v>1460</v>
      </c>
      <c r="F635" s="139" t="s">
        <v>1461</v>
      </c>
      <c r="G635" s="140" t="s">
        <v>212</v>
      </c>
      <c r="H635" s="141">
        <v>13</v>
      </c>
      <c r="I635" s="142"/>
      <c r="J635" s="143">
        <f>ROUND(I635*H635,2)</f>
        <v>0</v>
      </c>
      <c r="K635" s="139" t="s">
        <v>201</v>
      </c>
      <c r="L635" s="32"/>
      <c r="M635" s="144" t="s">
        <v>1</v>
      </c>
      <c r="N635" s="145" t="s">
        <v>42</v>
      </c>
      <c r="P635" s="146">
        <f>O635*H635</f>
        <v>0</v>
      </c>
      <c r="Q635" s="146">
        <v>1.248E-2</v>
      </c>
      <c r="R635" s="146">
        <f>Q635*H635</f>
        <v>0.16224</v>
      </c>
      <c r="S635" s="146">
        <v>0</v>
      </c>
      <c r="T635" s="147">
        <f>S635*H635</f>
        <v>0</v>
      </c>
      <c r="AR635" s="148" t="s">
        <v>202</v>
      </c>
      <c r="AT635" s="148" t="s">
        <v>197</v>
      </c>
      <c r="AU635" s="148" t="s">
        <v>86</v>
      </c>
      <c r="AY635" s="17" t="s">
        <v>195</v>
      </c>
      <c r="BE635" s="149">
        <f>IF(N635="základní",J635,0)</f>
        <v>0</v>
      </c>
      <c r="BF635" s="149">
        <f>IF(N635="snížená",J635,0)</f>
        <v>0</v>
      </c>
      <c r="BG635" s="149">
        <f>IF(N635="zákl. přenesená",J635,0)</f>
        <v>0</v>
      </c>
      <c r="BH635" s="149">
        <f>IF(N635="sníž. přenesená",J635,0)</f>
        <v>0</v>
      </c>
      <c r="BI635" s="149">
        <f>IF(N635="nulová",J635,0)</f>
        <v>0</v>
      </c>
      <c r="BJ635" s="17" t="s">
        <v>84</v>
      </c>
      <c r="BK635" s="149">
        <f>ROUND(I635*H635,2)</f>
        <v>0</v>
      </c>
      <c r="BL635" s="17" t="s">
        <v>202</v>
      </c>
      <c r="BM635" s="148" t="s">
        <v>1462</v>
      </c>
    </row>
    <row r="636" spans="2:65" s="12" customFormat="1" ht="11.25">
      <c r="B636" s="150"/>
      <c r="D636" s="151" t="s">
        <v>204</v>
      </c>
      <c r="E636" s="152" t="s">
        <v>1</v>
      </c>
      <c r="F636" s="153" t="s">
        <v>1453</v>
      </c>
      <c r="H636" s="154">
        <v>12</v>
      </c>
      <c r="I636" s="155"/>
      <c r="L636" s="150"/>
      <c r="M636" s="156"/>
      <c r="T636" s="157"/>
      <c r="AT636" s="152" t="s">
        <v>204</v>
      </c>
      <c r="AU636" s="152" t="s">
        <v>86</v>
      </c>
      <c r="AV636" s="12" t="s">
        <v>86</v>
      </c>
      <c r="AW636" s="12" t="s">
        <v>32</v>
      </c>
      <c r="AX636" s="12" t="s">
        <v>77</v>
      </c>
      <c r="AY636" s="152" t="s">
        <v>195</v>
      </c>
    </row>
    <row r="637" spans="2:65" s="12" customFormat="1" ht="11.25">
      <c r="B637" s="150"/>
      <c r="D637" s="151" t="s">
        <v>204</v>
      </c>
      <c r="E637" s="152" t="s">
        <v>1</v>
      </c>
      <c r="F637" s="153" t="s">
        <v>1254</v>
      </c>
      <c r="H637" s="154">
        <v>1</v>
      </c>
      <c r="I637" s="155"/>
      <c r="L637" s="150"/>
      <c r="M637" s="156"/>
      <c r="T637" s="157"/>
      <c r="AT637" s="152" t="s">
        <v>204</v>
      </c>
      <c r="AU637" s="152" t="s">
        <v>86</v>
      </c>
      <c r="AV637" s="12" t="s">
        <v>86</v>
      </c>
      <c r="AW637" s="12" t="s">
        <v>32</v>
      </c>
      <c r="AX637" s="12" t="s">
        <v>77</v>
      </c>
      <c r="AY637" s="152" t="s">
        <v>195</v>
      </c>
    </row>
    <row r="638" spans="2:65" s="13" customFormat="1" ht="11.25">
      <c r="B638" s="158"/>
      <c r="D638" s="151" t="s">
        <v>204</v>
      </c>
      <c r="E638" s="159" t="s">
        <v>1</v>
      </c>
      <c r="F638" s="160" t="s">
        <v>205</v>
      </c>
      <c r="H638" s="161">
        <v>13</v>
      </c>
      <c r="I638" s="162"/>
      <c r="L638" s="158"/>
      <c r="M638" s="163"/>
      <c r="T638" s="164"/>
      <c r="AT638" s="159" t="s">
        <v>204</v>
      </c>
      <c r="AU638" s="159" t="s">
        <v>86</v>
      </c>
      <c r="AV638" s="13" t="s">
        <v>202</v>
      </c>
      <c r="AW638" s="13" t="s">
        <v>32</v>
      </c>
      <c r="AX638" s="13" t="s">
        <v>84</v>
      </c>
      <c r="AY638" s="159" t="s">
        <v>195</v>
      </c>
    </row>
    <row r="639" spans="2:65" s="1" customFormat="1" ht="24.2" customHeight="1">
      <c r="B639" s="32"/>
      <c r="C639" s="174" t="s">
        <v>551</v>
      </c>
      <c r="D639" s="174" t="s">
        <v>392</v>
      </c>
      <c r="E639" s="175" t="s">
        <v>1463</v>
      </c>
      <c r="F639" s="176" t="s">
        <v>1464</v>
      </c>
      <c r="G639" s="177" t="s">
        <v>212</v>
      </c>
      <c r="H639" s="178">
        <v>13</v>
      </c>
      <c r="I639" s="179"/>
      <c r="J639" s="180">
        <f>ROUND(I639*H639,2)</f>
        <v>0</v>
      </c>
      <c r="K639" s="176" t="s">
        <v>201</v>
      </c>
      <c r="L639" s="181"/>
      <c r="M639" s="182" t="s">
        <v>1</v>
      </c>
      <c r="N639" s="183" t="s">
        <v>42</v>
      </c>
      <c r="P639" s="146">
        <f>O639*H639</f>
        <v>0</v>
      </c>
      <c r="Q639" s="146">
        <v>0.54800000000000004</v>
      </c>
      <c r="R639" s="146">
        <f>Q639*H639</f>
        <v>7.1240000000000006</v>
      </c>
      <c r="S639" s="146">
        <v>0</v>
      </c>
      <c r="T639" s="147">
        <f>S639*H639</f>
        <v>0</v>
      </c>
      <c r="AR639" s="148" t="s">
        <v>230</v>
      </c>
      <c r="AT639" s="148" t="s">
        <v>392</v>
      </c>
      <c r="AU639" s="148" t="s">
        <v>86</v>
      </c>
      <c r="AY639" s="17" t="s">
        <v>195</v>
      </c>
      <c r="BE639" s="149">
        <f>IF(N639="základní",J639,0)</f>
        <v>0</v>
      </c>
      <c r="BF639" s="149">
        <f>IF(N639="snížená",J639,0)</f>
        <v>0</v>
      </c>
      <c r="BG639" s="149">
        <f>IF(N639="zákl. přenesená",J639,0)</f>
        <v>0</v>
      </c>
      <c r="BH639" s="149">
        <f>IF(N639="sníž. přenesená",J639,0)</f>
        <v>0</v>
      </c>
      <c r="BI639" s="149">
        <f>IF(N639="nulová",J639,0)</f>
        <v>0</v>
      </c>
      <c r="BJ639" s="17" t="s">
        <v>84</v>
      </c>
      <c r="BK639" s="149">
        <f>ROUND(I639*H639,2)</f>
        <v>0</v>
      </c>
      <c r="BL639" s="17" t="s">
        <v>202</v>
      </c>
      <c r="BM639" s="148" t="s">
        <v>1465</v>
      </c>
    </row>
    <row r="640" spans="2:65" s="1" customFormat="1" ht="24.2" customHeight="1">
      <c r="B640" s="32"/>
      <c r="C640" s="174" t="s">
        <v>1466</v>
      </c>
      <c r="D640" s="174" t="s">
        <v>392</v>
      </c>
      <c r="E640" s="175" t="s">
        <v>1438</v>
      </c>
      <c r="F640" s="176" t="s">
        <v>1439</v>
      </c>
      <c r="G640" s="177" t="s">
        <v>212</v>
      </c>
      <c r="H640" s="178">
        <v>13</v>
      </c>
      <c r="I640" s="179"/>
      <c r="J640" s="180">
        <f>ROUND(I640*H640,2)</f>
        <v>0</v>
      </c>
      <c r="K640" s="176" t="s">
        <v>201</v>
      </c>
      <c r="L640" s="181"/>
      <c r="M640" s="182" t="s">
        <v>1</v>
      </c>
      <c r="N640" s="183" t="s">
        <v>42</v>
      </c>
      <c r="P640" s="146">
        <f>O640*H640</f>
        <v>0</v>
      </c>
      <c r="Q640" s="146">
        <v>2E-3</v>
      </c>
      <c r="R640" s="146">
        <f>Q640*H640</f>
        <v>2.6000000000000002E-2</v>
      </c>
      <c r="S640" s="146">
        <v>0</v>
      </c>
      <c r="T640" s="147">
        <f>S640*H640</f>
        <v>0</v>
      </c>
      <c r="AR640" s="148" t="s">
        <v>230</v>
      </c>
      <c r="AT640" s="148" t="s">
        <v>392</v>
      </c>
      <c r="AU640" s="148" t="s">
        <v>86</v>
      </c>
      <c r="AY640" s="17" t="s">
        <v>195</v>
      </c>
      <c r="BE640" s="149">
        <f>IF(N640="základní",J640,0)</f>
        <v>0</v>
      </c>
      <c r="BF640" s="149">
        <f>IF(N640="snížená",J640,0)</f>
        <v>0</v>
      </c>
      <c r="BG640" s="149">
        <f>IF(N640="zákl. přenesená",J640,0)</f>
        <v>0</v>
      </c>
      <c r="BH640" s="149">
        <f>IF(N640="sníž. přenesená",J640,0)</f>
        <v>0</v>
      </c>
      <c r="BI640" s="149">
        <f>IF(N640="nulová",J640,0)</f>
        <v>0</v>
      </c>
      <c r="BJ640" s="17" t="s">
        <v>84</v>
      </c>
      <c r="BK640" s="149">
        <f>ROUND(I640*H640,2)</f>
        <v>0</v>
      </c>
      <c r="BL640" s="17" t="s">
        <v>202</v>
      </c>
      <c r="BM640" s="148" t="s">
        <v>1467</v>
      </c>
    </row>
    <row r="641" spans="2:65" s="1" customFormat="1" ht="24.2" customHeight="1">
      <c r="B641" s="32"/>
      <c r="C641" s="137" t="s">
        <v>555</v>
      </c>
      <c r="D641" s="137" t="s">
        <v>197</v>
      </c>
      <c r="E641" s="138" t="s">
        <v>1468</v>
      </c>
      <c r="F641" s="139" t="s">
        <v>1469</v>
      </c>
      <c r="G641" s="140" t="s">
        <v>212</v>
      </c>
      <c r="H641" s="141">
        <v>12</v>
      </c>
      <c r="I641" s="142"/>
      <c r="J641" s="143">
        <f>ROUND(I641*H641,2)</f>
        <v>0</v>
      </c>
      <c r="K641" s="139" t="s">
        <v>201</v>
      </c>
      <c r="L641" s="32"/>
      <c r="M641" s="144" t="s">
        <v>1</v>
      </c>
      <c r="N641" s="145" t="s">
        <v>42</v>
      </c>
      <c r="P641" s="146">
        <f>O641*H641</f>
        <v>0</v>
      </c>
      <c r="Q641" s="146">
        <v>2.8539999999999999E-2</v>
      </c>
      <c r="R641" s="146">
        <f>Q641*H641</f>
        <v>0.34248000000000001</v>
      </c>
      <c r="S641" s="146">
        <v>0</v>
      </c>
      <c r="T641" s="147">
        <f>S641*H641</f>
        <v>0</v>
      </c>
      <c r="AR641" s="148" t="s">
        <v>202</v>
      </c>
      <c r="AT641" s="148" t="s">
        <v>197</v>
      </c>
      <c r="AU641" s="148" t="s">
        <v>86</v>
      </c>
      <c r="AY641" s="17" t="s">
        <v>195</v>
      </c>
      <c r="BE641" s="149">
        <f>IF(N641="základní",J641,0)</f>
        <v>0</v>
      </c>
      <c r="BF641" s="149">
        <f>IF(N641="snížená",J641,0)</f>
        <v>0</v>
      </c>
      <c r="BG641" s="149">
        <f>IF(N641="zákl. přenesená",J641,0)</f>
        <v>0</v>
      </c>
      <c r="BH641" s="149">
        <f>IF(N641="sníž. přenesená",J641,0)</f>
        <v>0</v>
      </c>
      <c r="BI641" s="149">
        <f>IF(N641="nulová",J641,0)</f>
        <v>0</v>
      </c>
      <c r="BJ641" s="17" t="s">
        <v>84</v>
      </c>
      <c r="BK641" s="149">
        <f>ROUND(I641*H641,2)</f>
        <v>0</v>
      </c>
      <c r="BL641" s="17" t="s">
        <v>202</v>
      </c>
      <c r="BM641" s="148" t="s">
        <v>1470</v>
      </c>
    </row>
    <row r="642" spans="2:65" s="12" customFormat="1" ht="11.25">
      <c r="B642" s="150"/>
      <c r="D642" s="151" t="s">
        <v>204</v>
      </c>
      <c r="E642" s="152" t="s">
        <v>1</v>
      </c>
      <c r="F642" s="153" t="s">
        <v>1453</v>
      </c>
      <c r="H642" s="154">
        <v>12</v>
      </c>
      <c r="I642" s="155"/>
      <c r="L642" s="150"/>
      <c r="M642" s="156"/>
      <c r="T642" s="157"/>
      <c r="AT642" s="152" t="s">
        <v>204</v>
      </c>
      <c r="AU642" s="152" t="s">
        <v>86</v>
      </c>
      <c r="AV642" s="12" t="s">
        <v>86</v>
      </c>
      <c r="AW642" s="12" t="s">
        <v>32</v>
      </c>
      <c r="AX642" s="12" t="s">
        <v>84</v>
      </c>
      <c r="AY642" s="152" t="s">
        <v>195</v>
      </c>
    </row>
    <row r="643" spans="2:65" s="1" customFormat="1" ht="24.2" customHeight="1">
      <c r="B643" s="32"/>
      <c r="C643" s="174" t="s">
        <v>1471</v>
      </c>
      <c r="D643" s="174" t="s">
        <v>392</v>
      </c>
      <c r="E643" s="175" t="s">
        <v>1472</v>
      </c>
      <c r="F643" s="176" t="s">
        <v>1473</v>
      </c>
      <c r="G643" s="177" t="s">
        <v>212</v>
      </c>
      <c r="H643" s="178">
        <v>9</v>
      </c>
      <c r="I643" s="179"/>
      <c r="J643" s="180">
        <f>ROUND(I643*H643,2)</f>
        <v>0</v>
      </c>
      <c r="K643" s="176" t="s">
        <v>201</v>
      </c>
      <c r="L643" s="181"/>
      <c r="M643" s="182" t="s">
        <v>1</v>
      </c>
      <c r="N643" s="183" t="s">
        <v>42</v>
      </c>
      <c r="P643" s="146">
        <f>O643*H643</f>
        <v>0</v>
      </c>
      <c r="Q643" s="146">
        <v>1.45</v>
      </c>
      <c r="R643" s="146">
        <f>Q643*H643</f>
        <v>13.049999999999999</v>
      </c>
      <c r="S643" s="146">
        <v>0</v>
      </c>
      <c r="T643" s="147">
        <f>S643*H643</f>
        <v>0</v>
      </c>
      <c r="AR643" s="148" t="s">
        <v>230</v>
      </c>
      <c r="AT643" s="148" t="s">
        <v>392</v>
      </c>
      <c r="AU643" s="148" t="s">
        <v>86</v>
      </c>
      <c r="AY643" s="17" t="s">
        <v>195</v>
      </c>
      <c r="BE643" s="149">
        <f>IF(N643="základní",J643,0)</f>
        <v>0</v>
      </c>
      <c r="BF643" s="149">
        <f>IF(N643="snížená",J643,0)</f>
        <v>0</v>
      </c>
      <c r="BG643" s="149">
        <f>IF(N643="zákl. přenesená",J643,0)</f>
        <v>0</v>
      </c>
      <c r="BH643" s="149">
        <f>IF(N643="sníž. přenesená",J643,0)</f>
        <v>0</v>
      </c>
      <c r="BI643" s="149">
        <f>IF(N643="nulová",J643,0)</f>
        <v>0</v>
      </c>
      <c r="BJ643" s="17" t="s">
        <v>84</v>
      </c>
      <c r="BK643" s="149">
        <f>ROUND(I643*H643,2)</f>
        <v>0</v>
      </c>
      <c r="BL643" s="17" t="s">
        <v>202</v>
      </c>
      <c r="BM643" s="148" t="s">
        <v>1474</v>
      </c>
    </row>
    <row r="644" spans="2:65" s="1" customFormat="1" ht="24.2" customHeight="1">
      <c r="B644" s="32"/>
      <c r="C644" s="174" t="s">
        <v>560</v>
      </c>
      <c r="D644" s="174" t="s">
        <v>392</v>
      </c>
      <c r="E644" s="175" t="s">
        <v>1475</v>
      </c>
      <c r="F644" s="176" t="s">
        <v>1476</v>
      </c>
      <c r="G644" s="177" t="s">
        <v>212</v>
      </c>
      <c r="H644" s="178">
        <v>3</v>
      </c>
      <c r="I644" s="179"/>
      <c r="J644" s="180">
        <f>ROUND(I644*H644,2)</f>
        <v>0</v>
      </c>
      <c r="K644" s="176" t="s">
        <v>201</v>
      </c>
      <c r="L644" s="181"/>
      <c r="M644" s="182" t="s">
        <v>1</v>
      </c>
      <c r="N644" s="183" t="s">
        <v>42</v>
      </c>
      <c r="P644" s="146">
        <f>O644*H644</f>
        <v>0</v>
      </c>
      <c r="Q644" s="146">
        <v>1.58</v>
      </c>
      <c r="R644" s="146">
        <f>Q644*H644</f>
        <v>4.74</v>
      </c>
      <c r="S644" s="146">
        <v>0</v>
      </c>
      <c r="T644" s="147">
        <f>S644*H644</f>
        <v>0</v>
      </c>
      <c r="AR644" s="148" t="s">
        <v>230</v>
      </c>
      <c r="AT644" s="148" t="s">
        <v>392</v>
      </c>
      <c r="AU644" s="148" t="s">
        <v>86</v>
      </c>
      <c r="AY644" s="17" t="s">
        <v>195</v>
      </c>
      <c r="BE644" s="149">
        <f>IF(N644="základní",J644,0)</f>
        <v>0</v>
      </c>
      <c r="BF644" s="149">
        <f>IF(N644="snížená",J644,0)</f>
        <v>0</v>
      </c>
      <c r="BG644" s="149">
        <f>IF(N644="zákl. přenesená",J644,0)</f>
        <v>0</v>
      </c>
      <c r="BH644" s="149">
        <f>IF(N644="sníž. přenesená",J644,0)</f>
        <v>0</v>
      </c>
      <c r="BI644" s="149">
        <f>IF(N644="nulová",J644,0)</f>
        <v>0</v>
      </c>
      <c r="BJ644" s="17" t="s">
        <v>84</v>
      </c>
      <c r="BK644" s="149">
        <f>ROUND(I644*H644,2)</f>
        <v>0</v>
      </c>
      <c r="BL644" s="17" t="s">
        <v>202</v>
      </c>
      <c r="BM644" s="148" t="s">
        <v>1477</v>
      </c>
    </row>
    <row r="645" spans="2:65" s="1" customFormat="1" ht="24.2" customHeight="1">
      <c r="B645" s="32"/>
      <c r="C645" s="137" t="s">
        <v>163</v>
      </c>
      <c r="D645" s="137" t="s">
        <v>197</v>
      </c>
      <c r="E645" s="138" t="s">
        <v>1478</v>
      </c>
      <c r="F645" s="139" t="s">
        <v>1479</v>
      </c>
      <c r="G645" s="140" t="s">
        <v>212</v>
      </c>
      <c r="H645" s="141">
        <v>13</v>
      </c>
      <c r="I645" s="142"/>
      <c r="J645" s="143">
        <f>ROUND(I645*H645,2)</f>
        <v>0</v>
      </c>
      <c r="K645" s="139" t="s">
        <v>201</v>
      </c>
      <c r="L645" s="32"/>
      <c r="M645" s="144" t="s">
        <v>1</v>
      </c>
      <c r="N645" s="145" t="s">
        <v>42</v>
      </c>
      <c r="P645" s="146">
        <f>O645*H645</f>
        <v>0</v>
      </c>
      <c r="Q645" s="146">
        <v>0.21734000000000001</v>
      </c>
      <c r="R645" s="146">
        <f>Q645*H645</f>
        <v>2.8254200000000003</v>
      </c>
      <c r="S645" s="146">
        <v>0</v>
      </c>
      <c r="T645" s="147">
        <f>S645*H645</f>
        <v>0</v>
      </c>
      <c r="AR645" s="148" t="s">
        <v>202</v>
      </c>
      <c r="AT645" s="148" t="s">
        <v>197</v>
      </c>
      <c r="AU645" s="148" t="s">
        <v>86</v>
      </c>
      <c r="AY645" s="17" t="s">
        <v>195</v>
      </c>
      <c r="BE645" s="149">
        <f>IF(N645="základní",J645,0)</f>
        <v>0</v>
      </c>
      <c r="BF645" s="149">
        <f>IF(N645="snížená",J645,0)</f>
        <v>0</v>
      </c>
      <c r="BG645" s="149">
        <f>IF(N645="zákl. přenesená",J645,0)</f>
        <v>0</v>
      </c>
      <c r="BH645" s="149">
        <f>IF(N645="sníž. přenesená",J645,0)</f>
        <v>0</v>
      </c>
      <c r="BI645" s="149">
        <f>IF(N645="nulová",J645,0)</f>
        <v>0</v>
      </c>
      <c r="BJ645" s="17" t="s">
        <v>84</v>
      </c>
      <c r="BK645" s="149">
        <f>ROUND(I645*H645,2)</f>
        <v>0</v>
      </c>
      <c r="BL645" s="17" t="s">
        <v>202</v>
      </c>
      <c r="BM645" s="148" t="s">
        <v>1480</v>
      </c>
    </row>
    <row r="646" spans="2:65" s="12" customFormat="1" ht="11.25">
      <c r="B646" s="150"/>
      <c r="D646" s="151" t="s">
        <v>204</v>
      </c>
      <c r="E646" s="152" t="s">
        <v>1</v>
      </c>
      <c r="F646" s="153" t="s">
        <v>1481</v>
      </c>
      <c r="H646" s="154">
        <v>13</v>
      </c>
      <c r="I646" s="155"/>
      <c r="L646" s="150"/>
      <c r="M646" s="156"/>
      <c r="T646" s="157"/>
      <c r="AT646" s="152" t="s">
        <v>204</v>
      </c>
      <c r="AU646" s="152" t="s">
        <v>86</v>
      </c>
      <c r="AV646" s="12" t="s">
        <v>86</v>
      </c>
      <c r="AW646" s="12" t="s">
        <v>32</v>
      </c>
      <c r="AX646" s="12" t="s">
        <v>84</v>
      </c>
      <c r="AY646" s="152" t="s">
        <v>195</v>
      </c>
    </row>
    <row r="647" spans="2:65" s="1" customFormat="1" ht="24.2" customHeight="1">
      <c r="B647" s="32"/>
      <c r="C647" s="174" t="s">
        <v>563</v>
      </c>
      <c r="D647" s="174" t="s">
        <v>392</v>
      </c>
      <c r="E647" s="175" t="s">
        <v>1482</v>
      </c>
      <c r="F647" s="176" t="s">
        <v>1483</v>
      </c>
      <c r="G647" s="177" t="s">
        <v>212</v>
      </c>
      <c r="H647" s="178">
        <v>13</v>
      </c>
      <c r="I647" s="179"/>
      <c r="J647" s="180">
        <f>ROUND(I647*H647,2)</f>
        <v>0</v>
      </c>
      <c r="K647" s="176" t="s">
        <v>208</v>
      </c>
      <c r="L647" s="181"/>
      <c r="M647" s="182" t="s">
        <v>1</v>
      </c>
      <c r="N647" s="183" t="s">
        <v>42</v>
      </c>
      <c r="P647" s="146">
        <f>O647*H647</f>
        <v>0</v>
      </c>
      <c r="Q647" s="146">
        <v>9.1999999999999998E-2</v>
      </c>
      <c r="R647" s="146">
        <f>Q647*H647</f>
        <v>1.196</v>
      </c>
      <c r="S647" s="146">
        <v>0</v>
      </c>
      <c r="T647" s="147">
        <f>S647*H647</f>
        <v>0</v>
      </c>
      <c r="AR647" s="148" t="s">
        <v>230</v>
      </c>
      <c r="AT647" s="148" t="s">
        <v>392</v>
      </c>
      <c r="AU647" s="148" t="s">
        <v>86</v>
      </c>
      <c r="AY647" s="17" t="s">
        <v>195</v>
      </c>
      <c r="BE647" s="149">
        <f>IF(N647="základní",J647,0)</f>
        <v>0</v>
      </c>
      <c r="BF647" s="149">
        <f>IF(N647="snížená",J647,0)</f>
        <v>0</v>
      </c>
      <c r="BG647" s="149">
        <f>IF(N647="zákl. přenesená",J647,0)</f>
        <v>0</v>
      </c>
      <c r="BH647" s="149">
        <f>IF(N647="sníž. přenesená",J647,0)</f>
        <v>0</v>
      </c>
      <c r="BI647" s="149">
        <f>IF(N647="nulová",J647,0)</f>
        <v>0</v>
      </c>
      <c r="BJ647" s="17" t="s">
        <v>84</v>
      </c>
      <c r="BK647" s="149">
        <f>ROUND(I647*H647,2)</f>
        <v>0</v>
      </c>
      <c r="BL647" s="17" t="s">
        <v>202</v>
      </c>
      <c r="BM647" s="148" t="s">
        <v>1484</v>
      </c>
    </row>
    <row r="648" spans="2:65" s="1" customFormat="1" ht="49.15" customHeight="1">
      <c r="B648" s="32"/>
      <c r="C648" s="137" t="s">
        <v>1485</v>
      </c>
      <c r="D648" s="137" t="s">
        <v>197</v>
      </c>
      <c r="E648" s="138" t="s">
        <v>1486</v>
      </c>
      <c r="F648" s="139" t="s">
        <v>1487</v>
      </c>
      <c r="G648" s="140" t="s">
        <v>212</v>
      </c>
      <c r="H648" s="141">
        <v>1</v>
      </c>
      <c r="I648" s="142"/>
      <c r="J648" s="143">
        <f>ROUND(I648*H648,2)</f>
        <v>0</v>
      </c>
      <c r="K648" s="139" t="s">
        <v>208</v>
      </c>
      <c r="L648" s="32"/>
      <c r="M648" s="144" t="s">
        <v>1</v>
      </c>
      <c r="N648" s="145" t="s">
        <v>42</v>
      </c>
      <c r="P648" s="146">
        <f>O648*H648</f>
        <v>0</v>
      </c>
      <c r="Q648" s="146">
        <v>9.1999999999999998E-2</v>
      </c>
      <c r="R648" s="146">
        <f>Q648*H648</f>
        <v>9.1999999999999998E-2</v>
      </c>
      <c r="S648" s="146">
        <v>4.2139999999999997E-2</v>
      </c>
      <c r="T648" s="147">
        <f>S648*H648</f>
        <v>4.2139999999999997E-2</v>
      </c>
      <c r="AR648" s="148" t="s">
        <v>202</v>
      </c>
      <c r="AT648" s="148" t="s">
        <v>197</v>
      </c>
      <c r="AU648" s="148" t="s">
        <v>86</v>
      </c>
      <c r="AY648" s="17" t="s">
        <v>195</v>
      </c>
      <c r="BE648" s="149">
        <f>IF(N648="základní",J648,0)</f>
        <v>0</v>
      </c>
      <c r="BF648" s="149">
        <f>IF(N648="snížená",J648,0)</f>
        <v>0</v>
      </c>
      <c r="BG648" s="149">
        <f>IF(N648="zákl. přenesená",J648,0)</f>
        <v>0</v>
      </c>
      <c r="BH648" s="149">
        <f>IF(N648="sníž. přenesená",J648,0)</f>
        <v>0</v>
      </c>
      <c r="BI648" s="149">
        <f>IF(N648="nulová",J648,0)</f>
        <v>0</v>
      </c>
      <c r="BJ648" s="17" t="s">
        <v>84</v>
      </c>
      <c r="BK648" s="149">
        <f>ROUND(I648*H648,2)</f>
        <v>0</v>
      </c>
      <c r="BL648" s="17" t="s">
        <v>202</v>
      </c>
      <c r="BM648" s="148" t="s">
        <v>1488</v>
      </c>
    </row>
    <row r="649" spans="2:65" s="12" customFormat="1" ht="11.25">
      <c r="B649" s="150"/>
      <c r="D649" s="151" t="s">
        <v>204</v>
      </c>
      <c r="E649" s="152" t="s">
        <v>1</v>
      </c>
      <c r="F649" s="153" t="s">
        <v>1489</v>
      </c>
      <c r="H649" s="154">
        <v>1</v>
      </c>
      <c r="I649" s="155"/>
      <c r="L649" s="150"/>
      <c r="M649" s="156"/>
      <c r="T649" s="157"/>
      <c r="AT649" s="152" t="s">
        <v>204</v>
      </c>
      <c r="AU649" s="152" t="s">
        <v>86</v>
      </c>
      <c r="AV649" s="12" t="s">
        <v>86</v>
      </c>
      <c r="AW649" s="12" t="s">
        <v>32</v>
      </c>
      <c r="AX649" s="12" t="s">
        <v>84</v>
      </c>
      <c r="AY649" s="152" t="s">
        <v>195</v>
      </c>
    </row>
    <row r="650" spans="2:65" s="1" customFormat="1" ht="16.5" customHeight="1">
      <c r="B650" s="32"/>
      <c r="C650" s="137" t="s">
        <v>567</v>
      </c>
      <c r="D650" s="137" t="s">
        <v>197</v>
      </c>
      <c r="E650" s="138" t="s">
        <v>1490</v>
      </c>
      <c r="F650" s="139" t="s">
        <v>1491</v>
      </c>
      <c r="G650" s="140" t="s">
        <v>319</v>
      </c>
      <c r="H650" s="141">
        <v>41</v>
      </c>
      <c r="I650" s="142"/>
      <c r="J650" s="143">
        <f>ROUND(I650*H650,2)</f>
        <v>0</v>
      </c>
      <c r="K650" s="139" t="s">
        <v>201</v>
      </c>
      <c r="L650" s="32"/>
      <c r="M650" s="144" t="s">
        <v>1</v>
      </c>
      <c r="N650" s="145" t="s">
        <v>42</v>
      </c>
      <c r="P650" s="146">
        <f>O650*H650</f>
        <v>0</v>
      </c>
      <c r="Q650" s="146">
        <v>0</v>
      </c>
      <c r="R650" s="146">
        <f>Q650*H650</f>
        <v>0</v>
      </c>
      <c r="S650" s="146">
        <v>0.18</v>
      </c>
      <c r="T650" s="147">
        <f>S650*H650</f>
        <v>7.38</v>
      </c>
      <c r="AR650" s="148" t="s">
        <v>202</v>
      </c>
      <c r="AT650" s="148" t="s">
        <v>197</v>
      </c>
      <c r="AU650" s="148" t="s">
        <v>86</v>
      </c>
      <c r="AY650" s="17" t="s">
        <v>195</v>
      </c>
      <c r="BE650" s="149">
        <f>IF(N650="základní",J650,0)</f>
        <v>0</v>
      </c>
      <c r="BF650" s="149">
        <f>IF(N650="snížená",J650,0)</f>
        <v>0</v>
      </c>
      <c r="BG650" s="149">
        <f>IF(N650="zákl. přenesená",J650,0)</f>
        <v>0</v>
      </c>
      <c r="BH650" s="149">
        <f>IF(N650="sníž. přenesená",J650,0)</f>
        <v>0</v>
      </c>
      <c r="BI650" s="149">
        <f>IF(N650="nulová",J650,0)</f>
        <v>0</v>
      </c>
      <c r="BJ650" s="17" t="s">
        <v>84</v>
      </c>
      <c r="BK650" s="149">
        <f>ROUND(I650*H650,2)</f>
        <v>0</v>
      </c>
      <c r="BL650" s="17" t="s">
        <v>202</v>
      </c>
      <c r="BM650" s="148" t="s">
        <v>1492</v>
      </c>
    </row>
    <row r="651" spans="2:65" s="12" customFormat="1" ht="11.25">
      <c r="B651" s="150"/>
      <c r="D651" s="151" t="s">
        <v>204</v>
      </c>
      <c r="E651" s="152" t="s">
        <v>1</v>
      </c>
      <c r="F651" s="153" t="s">
        <v>1493</v>
      </c>
      <c r="H651" s="154">
        <v>41</v>
      </c>
      <c r="I651" s="155"/>
      <c r="L651" s="150"/>
      <c r="M651" s="156"/>
      <c r="T651" s="157"/>
      <c r="AT651" s="152" t="s">
        <v>204</v>
      </c>
      <c r="AU651" s="152" t="s">
        <v>86</v>
      </c>
      <c r="AV651" s="12" t="s">
        <v>86</v>
      </c>
      <c r="AW651" s="12" t="s">
        <v>32</v>
      </c>
      <c r="AX651" s="12" t="s">
        <v>84</v>
      </c>
      <c r="AY651" s="152" t="s">
        <v>195</v>
      </c>
    </row>
    <row r="652" spans="2:65" s="1" customFormat="1" ht="24.2" customHeight="1">
      <c r="B652" s="32"/>
      <c r="C652" s="137" t="s">
        <v>1494</v>
      </c>
      <c r="D652" s="137" t="s">
        <v>197</v>
      </c>
      <c r="E652" s="138" t="s">
        <v>1495</v>
      </c>
      <c r="F652" s="139" t="s">
        <v>1496</v>
      </c>
      <c r="G652" s="140" t="s">
        <v>332</v>
      </c>
      <c r="H652" s="141">
        <v>2.0390000000000001</v>
      </c>
      <c r="I652" s="142"/>
      <c r="J652" s="143">
        <f>ROUND(I652*H652,2)</f>
        <v>0</v>
      </c>
      <c r="K652" s="139" t="s">
        <v>201</v>
      </c>
      <c r="L652" s="32"/>
      <c r="M652" s="144" t="s">
        <v>1</v>
      </c>
      <c r="N652" s="145" t="s">
        <v>42</v>
      </c>
      <c r="P652" s="146">
        <f>O652*H652</f>
        <v>0</v>
      </c>
      <c r="Q652" s="146">
        <v>0</v>
      </c>
      <c r="R652" s="146">
        <f>Q652*H652</f>
        <v>0</v>
      </c>
      <c r="S652" s="146">
        <v>1.92</v>
      </c>
      <c r="T652" s="147">
        <f>S652*H652</f>
        <v>3.9148800000000001</v>
      </c>
      <c r="AR652" s="148" t="s">
        <v>202</v>
      </c>
      <c r="AT652" s="148" t="s">
        <v>197</v>
      </c>
      <c r="AU652" s="148" t="s">
        <v>86</v>
      </c>
      <c r="AY652" s="17" t="s">
        <v>195</v>
      </c>
      <c r="BE652" s="149">
        <f>IF(N652="základní",J652,0)</f>
        <v>0</v>
      </c>
      <c r="BF652" s="149">
        <f>IF(N652="snížená",J652,0)</f>
        <v>0</v>
      </c>
      <c r="BG652" s="149">
        <f>IF(N652="zákl. přenesená",J652,0)</f>
        <v>0</v>
      </c>
      <c r="BH652" s="149">
        <f>IF(N652="sníž. přenesená",J652,0)</f>
        <v>0</v>
      </c>
      <c r="BI652" s="149">
        <f>IF(N652="nulová",J652,0)</f>
        <v>0</v>
      </c>
      <c r="BJ652" s="17" t="s">
        <v>84</v>
      </c>
      <c r="BK652" s="149">
        <f>ROUND(I652*H652,2)</f>
        <v>0</v>
      </c>
      <c r="BL652" s="17" t="s">
        <v>202</v>
      </c>
      <c r="BM652" s="148" t="s">
        <v>1497</v>
      </c>
    </row>
    <row r="653" spans="2:65" s="12" customFormat="1" ht="11.25">
      <c r="B653" s="150"/>
      <c r="D653" s="151" t="s">
        <v>204</v>
      </c>
      <c r="E653" s="152" t="s">
        <v>1</v>
      </c>
      <c r="F653" s="153" t="s">
        <v>1498</v>
      </c>
      <c r="H653" s="154">
        <v>2.0390000000000001</v>
      </c>
      <c r="I653" s="155"/>
      <c r="L653" s="150"/>
      <c r="M653" s="156"/>
      <c r="T653" s="157"/>
      <c r="AT653" s="152" t="s">
        <v>204</v>
      </c>
      <c r="AU653" s="152" t="s">
        <v>86</v>
      </c>
      <c r="AV653" s="12" t="s">
        <v>86</v>
      </c>
      <c r="AW653" s="12" t="s">
        <v>32</v>
      </c>
      <c r="AX653" s="12" t="s">
        <v>84</v>
      </c>
      <c r="AY653" s="152" t="s">
        <v>195</v>
      </c>
    </row>
    <row r="654" spans="2:65" s="1" customFormat="1" ht="16.5" customHeight="1">
      <c r="B654" s="32"/>
      <c r="C654" s="137" t="s">
        <v>571</v>
      </c>
      <c r="D654" s="137" t="s">
        <v>197</v>
      </c>
      <c r="E654" s="138" t="s">
        <v>1499</v>
      </c>
      <c r="F654" s="139" t="s">
        <v>1500</v>
      </c>
      <c r="G654" s="140" t="s">
        <v>332</v>
      </c>
      <c r="H654" s="141">
        <v>2.4</v>
      </c>
      <c r="I654" s="142"/>
      <c r="J654" s="143">
        <f>ROUND(I654*H654,2)</f>
        <v>0</v>
      </c>
      <c r="K654" s="139" t="s">
        <v>201</v>
      </c>
      <c r="L654" s="32"/>
      <c r="M654" s="144" t="s">
        <v>1</v>
      </c>
      <c r="N654" s="145" t="s">
        <v>42</v>
      </c>
      <c r="P654" s="146">
        <f>O654*H654</f>
        <v>0</v>
      </c>
      <c r="Q654" s="146">
        <v>0</v>
      </c>
      <c r="R654" s="146">
        <f>Q654*H654</f>
        <v>0</v>
      </c>
      <c r="S654" s="146">
        <v>2.4</v>
      </c>
      <c r="T654" s="147">
        <f>S654*H654</f>
        <v>5.76</v>
      </c>
      <c r="AR654" s="148" t="s">
        <v>202</v>
      </c>
      <c r="AT654" s="148" t="s">
        <v>197</v>
      </c>
      <c r="AU654" s="148" t="s">
        <v>86</v>
      </c>
      <c r="AY654" s="17" t="s">
        <v>195</v>
      </c>
      <c r="BE654" s="149">
        <f>IF(N654="základní",J654,0)</f>
        <v>0</v>
      </c>
      <c r="BF654" s="149">
        <f>IF(N654="snížená",J654,0)</f>
        <v>0</v>
      </c>
      <c r="BG654" s="149">
        <f>IF(N654="zákl. přenesená",J654,0)</f>
        <v>0</v>
      </c>
      <c r="BH654" s="149">
        <f>IF(N654="sníž. přenesená",J654,0)</f>
        <v>0</v>
      </c>
      <c r="BI654" s="149">
        <f>IF(N654="nulová",J654,0)</f>
        <v>0</v>
      </c>
      <c r="BJ654" s="17" t="s">
        <v>84</v>
      </c>
      <c r="BK654" s="149">
        <f>ROUND(I654*H654,2)</f>
        <v>0</v>
      </c>
      <c r="BL654" s="17" t="s">
        <v>202</v>
      </c>
      <c r="BM654" s="148" t="s">
        <v>1501</v>
      </c>
    </row>
    <row r="655" spans="2:65" s="12" customFormat="1" ht="11.25">
      <c r="B655" s="150"/>
      <c r="D655" s="151" t="s">
        <v>204</v>
      </c>
      <c r="E655" s="152" t="s">
        <v>1</v>
      </c>
      <c r="F655" s="153" t="s">
        <v>1502</v>
      </c>
      <c r="H655" s="154">
        <v>2.4</v>
      </c>
      <c r="I655" s="155"/>
      <c r="L655" s="150"/>
      <c r="M655" s="156"/>
      <c r="T655" s="157"/>
      <c r="AT655" s="152" t="s">
        <v>204</v>
      </c>
      <c r="AU655" s="152" t="s">
        <v>86</v>
      </c>
      <c r="AV655" s="12" t="s">
        <v>86</v>
      </c>
      <c r="AW655" s="12" t="s">
        <v>32</v>
      </c>
      <c r="AX655" s="12" t="s">
        <v>84</v>
      </c>
      <c r="AY655" s="152" t="s">
        <v>195</v>
      </c>
    </row>
    <row r="656" spans="2:65" s="1" customFormat="1" ht="24.2" customHeight="1">
      <c r="B656" s="32"/>
      <c r="C656" s="137" t="s">
        <v>1503</v>
      </c>
      <c r="D656" s="137" t="s">
        <v>197</v>
      </c>
      <c r="E656" s="138" t="s">
        <v>1504</v>
      </c>
      <c r="F656" s="139" t="s">
        <v>1505</v>
      </c>
      <c r="G656" s="140" t="s">
        <v>395</v>
      </c>
      <c r="H656" s="141">
        <v>17.097000000000001</v>
      </c>
      <c r="I656" s="142"/>
      <c r="J656" s="143">
        <f>ROUND(I656*H656,2)</f>
        <v>0</v>
      </c>
      <c r="K656" s="139" t="s">
        <v>201</v>
      </c>
      <c r="L656" s="32"/>
      <c r="M656" s="144" t="s">
        <v>1</v>
      </c>
      <c r="N656" s="145" t="s">
        <v>42</v>
      </c>
      <c r="P656" s="146">
        <f>O656*H656</f>
        <v>0</v>
      </c>
      <c r="Q656" s="146">
        <v>0</v>
      </c>
      <c r="R656" s="146">
        <f>Q656*H656</f>
        <v>0</v>
      </c>
      <c r="S656" s="146">
        <v>0</v>
      </c>
      <c r="T656" s="147">
        <f>S656*H656</f>
        <v>0</v>
      </c>
      <c r="AR656" s="148" t="s">
        <v>202</v>
      </c>
      <c r="AT656" s="148" t="s">
        <v>197</v>
      </c>
      <c r="AU656" s="148" t="s">
        <v>86</v>
      </c>
      <c r="AY656" s="17" t="s">
        <v>195</v>
      </c>
      <c r="BE656" s="149">
        <f>IF(N656="základní",J656,0)</f>
        <v>0</v>
      </c>
      <c r="BF656" s="149">
        <f>IF(N656="snížená",J656,0)</f>
        <v>0</v>
      </c>
      <c r="BG656" s="149">
        <f>IF(N656="zákl. přenesená",J656,0)</f>
        <v>0</v>
      </c>
      <c r="BH656" s="149">
        <f>IF(N656="sníž. přenesená",J656,0)</f>
        <v>0</v>
      </c>
      <c r="BI656" s="149">
        <f>IF(N656="nulová",J656,0)</f>
        <v>0</v>
      </c>
      <c r="BJ656" s="17" t="s">
        <v>84</v>
      </c>
      <c r="BK656" s="149">
        <f>ROUND(I656*H656,2)</f>
        <v>0</v>
      </c>
      <c r="BL656" s="17" t="s">
        <v>202</v>
      </c>
      <c r="BM656" s="148" t="s">
        <v>1506</v>
      </c>
    </row>
    <row r="657" spans="2:65" s="1" customFormat="1" ht="24.2" customHeight="1">
      <c r="B657" s="32"/>
      <c r="C657" s="137" t="s">
        <v>576</v>
      </c>
      <c r="D657" s="137" t="s">
        <v>197</v>
      </c>
      <c r="E657" s="138" t="s">
        <v>1507</v>
      </c>
      <c r="F657" s="139" t="s">
        <v>1508</v>
      </c>
      <c r="G657" s="140" t="s">
        <v>395</v>
      </c>
      <c r="H657" s="141">
        <v>17.097000000000001</v>
      </c>
      <c r="I657" s="142"/>
      <c r="J657" s="143">
        <f>ROUND(I657*H657,2)</f>
        <v>0</v>
      </c>
      <c r="K657" s="139" t="s">
        <v>201</v>
      </c>
      <c r="L657" s="32"/>
      <c r="M657" s="144" t="s">
        <v>1</v>
      </c>
      <c r="N657" s="145" t="s">
        <v>42</v>
      </c>
      <c r="P657" s="146">
        <f>O657*H657</f>
        <v>0</v>
      </c>
      <c r="Q657" s="146">
        <v>0</v>
      </c>
      <c r="R657" s="146">
        <f>Q657*H657</f>
        <v>0</v>
      </c>
      <c r="S657" s="146">
        <v>0</v>
      </c>
      <c r="T657" s="147">
        <f>S657*H657</f>
        <v>0</v>
      </c>
      <c r="AR657" s="148" t="s">
        <v>202</v>
      </c>
      <c r="AT657" s="148" t="s">
        <v>197</v>
      </c>
      <c r="AU657" s="148" t="s">
        <v>86</v>
      </c>
      <c r="AY657" s="17" t="s">
        <v>195</v>
      </c>
      <c r="BE657" s="149">
        <f>IF(N657="základní",J657,0)</f>
        <v>0</v>
      </c>
      <c r="BF657" s="149">
        <f>IF(N657="snížená",J657,0)</f>
        <v>0</v>
      </c>
      <c r="BG657" s="149">
        <f>IF(N657="zákl. přenesená",J657,0)</f>
        <v>0</v>
      </c>
      <c r="BH657" s="149">
        <f>IF(N657="sníž. přenesená",J657,0)</f>
        <v>0</v>
      </c>
      <c r="BI657" s="149">
        <f>IF(N657="nulová",J657,0)</f>
        <v>0</v>
      </c>
      <c r="BJ657" s="17" t="s">
        <v>84</v>
      </c>
      <c r="BK657" s="149">
        <f>ROUND(I657*H657,2)</f>
        <v>0</v>
      </c>
      <c r="BL657" s="17" t="s">
        <v>202</v>
      </c>
      <c r="BM657" s="148" t="s">
        <v>1509</v>
      </c>
    </row>
    <row r="658" spans="2:65" s="1" customFormat="1" ht="24.2" customHeight="1">
      <c r="B658" s="32"/>
      <c r="C658" s="137" t="s">
        <v>1510</v>
      </c>
      <c r="D658" s="137" t="s">
        <v>197</v>
      </c>
      <c r="E658" s="138" t="s">
        <v>1511</v>
      </c>
      <c r="F658" s="139" t="s">
        <v>1512</v>
      </c>
      <c r="G658" s="140" t="s">
        <v>395</v>
      </c>
      <c r="H658" s="141">
        <v>222.261</v>
      </c>
      <c r="I658" s="142"/>
      <c r="J658" s="143">
        <f>ROUND(I658*H658,2)</f>
        <v>0</v>
      </c>
      <c r="K658" s="139" t="s">
        <v>201</v>
      </c>
      <c r="L658" s="32"/>
      <c r="M658" s="144" t="s">
        <v>1</v>
      </c>
      <c r="N658" s="145" t="s">
        <v>42</v>
      </c>
      <c r="P658" s="146">
        <f>O658*H658</f>
        <v>0</v>
      </c>
      <c r="Q658" s="146">
        <v>0</v>
      </c>
      <c r="R658" s="146">
        <f>Q658*H658</f>
        <v>0</v>
      </c>
      <c r="S658" s="146">
        <v>0</v>
      </c>
      <c r="T658" s="147">
        <f>S658*H658</f>
        <v>0</v>
      </c>
      <c r="AR658" s="148" t="s">
        <v>202</v>
      </c>
      <c r="AT658" s="148" t="s">
        <v>197</v>
      </c>
      <c r="AU658" s="148" t="s">
        <v>86</v>
      </c>
      <c r="AY658" s="17" t="s">
        <v>195</v>
      </c>
      <c r="BE658" s="149">
        <f>IF(N658="základní",J658,0)</f>
        <v>0</v>
      </c>
      <c r="BF658" s="149">
        <f>IF(N658="snížená",J658,0)</f>
        <v>0</v>
      </c>
      <c r="BG658" s="149">
        <f>IF(N658="zákl. přenesená",J658,0)</f>
        <v>0</v>
      </c>
      <c r="BH658" s="149">
        <f>IF(N658="sníž. přenesená",J658,0)</f>
        <v>0</v>
      </c>
      <c r="BI658" s="149">
        <f>IF(N658="nulová",J658,0)</f>
        <v>0</v>
      </c>
      <c r="BJ658" s="17" t="s">
        <v>84</v>
      </c>
      <c r="BK658" s="149">
        <f>ROUND(I658*H658,2)</f>
        <v>0</v>
      </c>
      <c r="BL658" s="17" t="s">
        <v>202</v>
      </c>
      <c r="BM658" s="148" t="s">
        <v>1513</v>
      </c>
    </row>
    <row r="659" spans="2:65" s="12" customFormat="1" ht="11.25">
      <c r="B659" s="150"/>
      <c r="D659" s="151" t="s">
        <v>204</v>
      </c>
      <c r="F659" s="153" t="s">
        <v>1514</v>
      </c>
      <c r="H659" s="154">
        <v>222.261</v>
      </c>
      <c r="I659" s="155"/>
      <c r="L659" s="150"/>
      <c r="M659" s="156"/>
      <c r="T659" s="157"/>
      <c r="AT659" s="152" t="s">
        <v>204</v>
      </c>
      <c r="AU659" s="152" t="s">
        <v>86</v>
      </c>
      <c r="AV659" s="12" t="s">
        <v>86</v>
      </c>
      <c r="AW659" s="12" t="s">
        <v>4</v>
      </c>
      <c r="AX659" s="12" t="s">
        <v>84</v>
      </c>
      <c r="AY659" s="152" t="s">
        <v>195</v>
      </c>
    </row>
    <row r="660" spans="2:65" s="1" customFormat="1" ht="24.2" customHeight="1">
      <c r="B660" s="32"/>
      <c r="C660" s="137" t="s">
        <v>579</v>
      </c>
      <c r="D660" s="137" t="s">
        <v>197</v>
      </c>
      <c r="E660" s="138" t="s">
        <v>1515</v>
      </c>
      <c r="F660" s="139" t="s">
        <v>1516</v>
      </c>
      <c r="G660" s="140" t="s">
        <v>395</v>
      </c>
      <c r="H660" s="141">
        <v>17.097000000000001</v>
      </c>
      <c r="I660" s="142"/>
      <c r="J660" s="143">
        <f>ROUND(I660*H660,2)</f>
        <v>0</v>
      </c>
      <c r="K660" s="139" t="s">
        <v>208</v>
      </c>
      <c r="L660" s="32"/>
      <c r="M660" s="144" t="s">
        <v>1</v>
      </c>
      <c r="N660" s="145" t="s">
        <v>42</v>
      </c>
      <c r="P660" s="146">
        <f>O660*H660</f>
        <v>0</v>
      </c>
      <c r="Q660" s="146">
        <v>0</v>
      </c>
      <c r="R660" s="146">
        <f>Q660*H660</f>
        <v>0</v>
      </c>
      <c r="S660" s="146">
        <v>0</v>
      </c>
      <c r="T660" s="147">
        <f>S660*H660</f>
        <v>0</v>
      </c>
      <c r="AR660" s="148" t="s">
        <v>202</v>
      </c>
      <c r="AT660" s="148" t="s">
        <v>197</v>
      </c>
      <c r="AU660" s="148" t="s">
        <v>86</v>
      </c>
      <c r="AY660" s="17" t="s">
        <v>195</v>
      </c>
      <c r="BE660" s="149">
        <f>IF(N660="základní",J660,0)</f>
        <v>0</v>
      </c>
      <c r="BF660" s="149">
        <f>IF(N660="snížená",J660,0)</f>
        <v>0</v>
      </c>
      <c r="BG660" s="149">
        <f>IF(N660="zákl. přenesená",J660,0)</f>
        <v>0</v>
      </c>
      <c r="BH660" s="149">
        <f>IF(N660="sníž. přenesená",J660,0)</f>
        <v>0</v>
      </c>
      <c r="BI660" s="149">
        <f>IF(N660="nulová",J660,0)</f>
        <v>0</v>
      </c>
      <c r="BJ660" s="17" t="s">
        <v>84</v>
      </c>
      <c r="BK660" s="149">
        <f>ROUND(I660*H660,2)</f>
        <v>0</v>
      </c>
      <c r="BL660" s="17" t="s">
        <v>202</v>
      </c>
      <c r="BM660" s="148" t="s">
        <v>1517</v>
      </c>
    </row>
    <row r="661" spans="2:65" s="11" customFormat="1" ht="22.9" customHeight="1">
      <c r="B661" s="125"/>
      <c r="D661" s="126" t="s">
        <v>76</v>
      </c>
      <c r="E661" s="135" t="s">
        <v>234</v>
      </c>
      <c r="F661" s="135" t="s">
        <v>1518</v>
      </c>
      <c r="I661" s="128"/>
      <c r="J661" s="136">
        <f>BK661</f>
        <v>0</v>
      </c>
      <c r="L661" s="125"/>
      <c r="M661" s="130"/>
      <c r="P661" s="131">
        <f>SUM(P662:P664)</f>
        <v>0</v>
      </c>
      <c r="R661" s="131">
        <f>SUM(R662:R664)</f>
        <v>0</v>
      </c>
      <c r="T661" s="132">
        <f>SUM(T662:T664)</f>
        <v>0.4</v>
      </c>
      <c r="AR661" s="126" t="s">
        <v>84</v>
      </c>
      <c r="AT661" s="133" t="s">
        <v>76</v>
      </c>
      <c r="AU661" s="133" t="s">
        <v>84</v>
      </c>
      <c r="AY661" s="126" t="s">
        <v>195</v>
      </c>
      <c r="BK661" s="134">
        <f>SUM(BK662:BK664)</f>
        <v>0</v>
      </c>
    </row>
    <row r="662" spans="2:65" s="1" customFormat="1" ht="24.2" customHeight="1">
      <c r="B662" s="32"/>
      <c r="C662" s="137" t="s">
        <v>1519</v>
      </c>
      <c r="D662" s="137" t="s">
        <v>197</v>
      </c>
      <c r="E662" s="138" t="s">
        <v>1520</v>
      </c>
      <c r="F662" s="139" t="s">
        <v>1521</v>
      </c>
      <c r="G662" s="140" t="s">
        <v>212</v>
      </c>
      <c r="H662" s="141">
        <v>4</v>
      </c>
      <c r="I662" s="142"/>
      <c r="J662" s="143">
        <f>ROUND(I662*H662,2)</f>
        <v>0</v>
      </c>
      <c r="K662" s="139" t="s">
        <v>201</v>
      </c>
      <c r="L662" s="32"/>
      <c r="M662" s="144" t="s">
        <v>1</v>
      </c>
      <c r="N662" s="145" t="s">
        <v>42</v>
      </c>
      <c r="P662" s="146">
        <f>O662*H662</f>
        <v>0</v>
      </c>
      <c r="Q662" s="146">
        <v>0</v>
      </c>
      <c r="R662" s="146">
        <f>Q662*H662</f>
        <v>0</v>
      </c>
      <c r="S662" s="146">
        <v>0.1</v>
      </c>
      <c r="T662" s="147">
        <f>S662*H662</f>
        <v>0.4</v>
      </c>
      <c r="AR662" s="148" t="s">
        <v>202</v>
      </c>
      <c r="AT662" s="148" t="s">
        <v>197</v>
      </c>
      <c r="AU662" s="148" t="s">
        <v>86</v>
      </c>
      <c r="AY662" s="17" t="s">
        <v>195</v>
      </c>
      <c r="BE662" s="149">
        <f>IF(N662="základní",J662,0)</f>
        <v>0</v>
      </c>
      <c r="BF662" s="149">
        <f>IF(N662="snížená",J662,0)</f>
        <v>0</v>
      </c>
      <c r="BG662" s="149">
        <f>IF(N662="zákl. přenesená",J662,0)</f>
        <v>0</v>
      </c>
      <c r="BH662" s="149">
        <f>IF(N662="sníž. přenesená",J662,0)</f>
        <v>0</v>
      </c>
      <c r="BI662" s="149">
        <f>IF(N662="nulová",J662,0)</f>
        <v>0</v>
      </c>
      <c r="BJ662" s="17" t="s">
        <v>84</v>
      </c>
      <c r="BK662" s="149">
        <f>ROUND(I662*H662,2)</f>
        <v>0</v>
      </c>
      <c r="BL662" s="17" t="s">
        <v>202</v>
      </c>
      <c r="BM662" s="148" t="s">
        <v>1522</v>
      </c>
    </row>
    <row r="663" spans="2:65" s="12" customFormat="1" ht="11.25">
      <c r="B663" s="150"/>
      <c r="D663" s="151" t="s">
        <v>204</v>
      </c>
      <c r="E663" s="152" t="s">
        <v>1</v>
      </c>
      <c r="F663" s="153" t="s">
        <v>1523</v>
      </c>
      <c r="H663" s="154">
        <v>4</v>
      </c>
      <c r="I663" s="155"/>
      <c r="L663" s="150"/>
      <c r="M663" s="156"/>
      <c r="T663" s="157"/>
      <c r="AT663" s="152" t="s">
        <v>204</v>
      </c>
      <c r="AU663" s="152" t="s">
        <v>86</v>
      </c>
      <c r="AV663" s="12" t="s">
        <v>86</v>
      </c>
      <c r="AW663" s="12" t="s">
        <v>32</v>
      </c>
      <c r="AX663" s="12" t="s">
        <v>84</v>
      </c>
      <c r="AY663" s="152" t="s">
        <v>195</v>
      </c>
    </row>
    <row r="664" spans="2:65" s="1" customFormat="1" ht="24.2" customHeight="1">
      <c r="B664" s="32"/>
      <c r="C664" s="137" t="s">
        <v>584</v>
      </c>
      <c r="D664" s="137" t="s">
        <v>197</v>
      </c>
      <c r="E664" s="138" t="s">
        <v>1524</v>
      </c>
      <c r="F664" s="139" t="s">
        <v>1525</v>
      </c>
      <c r="G664" s="140" t="s">
        <v>395</v>
      </c>
      <c r="H664" s="141">
        <v>0.4</v>
      </c>
      <c r="I664" s="142"/>
      <c r="J664" s="143">
        <f>ROUND(I664*H664,2)</f>
        <v>0</v>
      </c>
      <c r="K664" s="139" t="s">
        <v>208</v>
      </c>
      <c r="L664" s="32"/>
      <c r="M664" s="144" t="s">
        <v>1</v>
      </c>
      <c r="N664" s="145" t="s">
        <v>42</v>
      </c>
      <c r="P664" s="146">
        <f>O664*H664</f>
        <v>0</v>
      </c>
      <c r="Q664" s="146">
        <v>0</v>
      </c>
      <c r="R664" s="146">
        <f>Q664*H664</f>
        <v>0</v>
      </c>
      <c r="S664" s="146">
        <v>0</v>
      </c>
      <c r="T664" s="147">
        <f>S664*H664</f>
        <v>0</v>
      </c>
      <c r="AR664" s="148" t="s">
        <v>202</v>
      </c>
      <c r="AT664" s="148" t="s">
        <v>197</v>
      </c>
      <c r="AU664" s="148" t="s">
        <v>86</v>
      </c>
      <c r="AY664" s="17" t="s">
        <v>195</v>
      </c>
      <c r="BE664" s="149">
        <f>IF(N664="základní",J664,0)</f>
        <v>0</v>
      </c>
      <c r="BF664" s="149">
        <f>IF(N664="snížená",J664,0)</f>
        <v>0</v>
      </c>
      <c r="BG664" s="149">
        <f>IF(N664="zákl. přenesená",J664,0)</f>
        <v>0</v>
      </c>
      <c r="BH664" s="149">
        <f>IF(N664="sníž. přenesená",J664,0)</f>
        <v>0</v>
      </c>
      <c r="BI664" s="149">
        <f>IF(N664="nulová",J664,0)</f>
        <v>0</v>
      </c>
      <c r="BJ664" s="17" t="s">
        <v>84</v>
      </c>
      <c r="BK664" s="149">
        <f>ROUND(I664*H664,2)</f>
        <v>0</v>
      </c>
      <c r="BL664" s="17" t="s">
        <v>202</v>
      </c>
      <c r="BM664" s="148" t="s">
        <v>1526</v>
      </c>
    </row>
    <row r="665" spans="2:65" s="11" customFormat="1" ht="22.9" customHeight="1">
      <c r="B665" s="125"/>
      <c r="D665" s="126" t="s">
        <v>76</v>
      </c>
      <c r="E665" s="135" t="s">
        <v>1527</v>
      </c>
      <c r="F665" s="135" t="s">
        <v>1528</v>
      </c>
      <c r="I665" s="128"/>
      <c r="J665" s="136">
        <f>BK665</f>
        <v>0</v>
      </c>
      <c r="L665" s="125"/>
      <c r="M665" s="130"/>
      <c r="P665" s="131">
        <f>P666</f>
        <v>0</v>
      </c>
      <c r="R665" s="131">
        <f>R666</f>
        <v>0</v>
      </c>
      <c r="T665" s="132">
        <f>T666</f>
        <v>0</v>
      </c>
      <c r="AR665" s="126" t="s">
        <v>84</v>
      </c>
      <c r="AT665" s="133" t="s">
        <v>76</v>
      </c>
      <c r="AU665" s="133" t="s">
        <v>84</v>
      </c>
      <c r="AY665" s="126" t="s">
        <v>195</v>
      </c>
      <c r="BK665" s="134">
        <f>BK666</f>
        <v>0</v>
      </c>
    </row>
    <row r="666" spans="2:65" s="1" customFormat="1" ht="24.2" customHeight="1">
      <c r="B666" s="32"/>
      <c r="C666" s="137" t="s">
        <v>1529</v>
      </c>
      <c r="D666" s="137" t="s">
        <v>197</v>
      </c>
      <c r="E666" s="138" t="s">
        <v>1530</v>
      </c>
      <c r="F666" s="139" t="s">
        <v>1531</v>
      </c>
      <c r="G666" s="140" t="s">
        <v>395</v>
      </c>
      <c r="H666" s="141">
        <v>232.167</v>
      </c>
      <c r="I666" s="142"/>
      <c r="J666" s="143">
        <f>ROUND(I666*H666,2)</f>
        <v>0</v>
      </c>
      <c r="K666" s="139" t="s">
        <v>201</v>
      </c>
      <c r="L666" s="32"/>
      <c r="M666" s="144" t="s">
        <v>1</v>
      </c>
      <c r="N666" s="145" t="s">
        <v>42</v>
      </c>
      <c r="P666" s="146">
        <f>O666*H666</f>
        <v>0</v>
      </c>
      <c r="Q666" s="146">
        <v>0</v>
      </c>
      <c r="R666" s="146">
        <f>Q666*H666</f>
        <v>0</v>
      </c>
      <c r="S666" s="146">
        <v>0</v>
      </c>
      <c r="T666" s="147">
        <f>S666*H666</f>
        <v>0</v>
      </c>
      <c r="AR666" s="148" t="s">
        <v>202</v>
      </c>
      <c r="AT666" s="148" t="s">
        <v>197</v>
      </c>
      <c r="AU666" s="148" t="s">
        <v>86</v>
      </c>
      <c r="AY666" s="17" t="s">
        <v>195</v>
      </c>
      <c r="BE666" s="149">
        <f>IF(N666="základní",J666,0)</f>
        <v>0</v>
      </c>
      <c r="BF666" s="149">
        <f>IF(N666="snížená",J666,0)</f>
        <v>0</v>
      </c>
      <c r="BG666" s="149">
        <f>IF(N666="zákl. přenesená",J666,0)</f>
        <v>0</v>
      </c>
      <c r="BH666" s="149">
        <f>IF(N666="sníž. přenesená",J666,0)</f>
        <v>0</v>
      </c>
      <c r="BI666" s="149">
        <f>IF(N666="nulová",J666,0)</f>
        <v>0</v>
      </c>
      <c r="BJ666" s="17" t="s">
        <v>84</v>
      </c>
      <c r="BK666" s="149">
        <f>ROUND(I666*H666,2)</f>
        <v>0</v>
      </c>
      <c r="BL666" s="17" t="s">
        <v>202</v>
      </c>
      <c r="BM666" s="148" t="s">
        <v>1532</v>
      </c>
    </row>
    <row r="667" spans="2:65" s="11" customFormat="1" ht="25.9" customHeight="1">
      <c r="B667" s="125"/>
      <c r="D667" s="126" t="s">
        <v>76</v>
      </c>
      <c r="E667" s="127" t="s">
        <v>392</v>
      </c>
      <c r="F667" s="127" t="s">
        <v>1533</v>
      </c>
      <c r="I667" s="128"/>
      <c r="J667" s="129">
        <f>BK667</f>
        <v>0</v>
      </c>
      <c r="L667" s="125"/>
      <c r="M667" s="130"/>
      <c r="P667" s="131">
        <f>P668</f>
        <v>0</v>
      </c>
      <c r="R667" s="131">
        <f>R668</f>
        <v>3.6975992</v>
      </c>
      <c r="T667" s="132">
        <f>T668</f>
        <v>0</v>
      </c>
      <c r="AR667" s="126" t="s">
        <v>112</v>
      </c>
      <c r="AT667" s="133" t="s">
        <v>76</v>
      </c>
      <c r="AU667" s="133" t="s">
        <v>77</v>
      </c>
      <c r="AY667" s="126" t="s">
        <v>195</v>
      </c>
      <c r="BK667" s="134">
        <f>BK668</f>
        <v>0</v>
      </c>
    </row>
    <row r="668" spans="2:65" s="11" customFormat="1" ht="22.9" customHeight="1">
      <c r="B668" s="125"/>
      <c r="D668" s="126" t="s">
        <v>76</v>
      </c>
      <c r="E668" s="135" t="s">
        <v>1534</v>
      </c>
      <c r="F668" s="135" t="s">
        <v>1535</v>
      </c>
      <c r="I668" s="128"/>
      <c r="J668" s="136">
        <f>BK668</f>
        <v>0</v>
      </c>
      <c r="L668" s="125"/>
      <c r="M668" s="130"/>
      <c r="P668" s="131">
        <f>SUM(P669:P676)</f>
        <v>0</v>
      </c>
      <c r="R668" s="131">
        <f>SUM(R669:R676)</f>
        <v>3.6975992</v>
      </c>
      <c r="T668" s="132">
        <f>SUM(T669:T676)</f>
        <v>0</v>
      </c>
      <c r="AR668" s="126" t="s">
        <v>112</v>
      </c>
      <c r="AT668" s="133" t="s">
        <v>76</v>
      </c>
      <c r="AU668" s="133" t="s">
        <v>84</v>
      </c>
      <c r="AY668" s="126" t="s">
        <v>195</v>
      </c>
      <c r="BK668" s="134">
        <f>SUM(BK669:BK676)</f>
        <v>0</v>
      </c>
    </row>
    <row r="669" spans="2:65" s="1" customFormat="1" ht="16.5" customHeight="1">
      <c r="B669" s="32"/>
      <c r="C669" s="137" t="s">
        <v>590</v>
      </c>
      <c r="D669" s="137" t="s">
        <v>197</v>
      </c>
      <c r="E669" s="138" t="s">
        <v>1536</v>
      </c>
      <c r="F669" s="139" t="s">
        <v>1537</v>
      </c>
      <c r="G669" s="140" t="s">
        <v>319</v>
      </c>
      <c r="H669" s="141">
        <v>128.88</v>
      </c>
      <c r="I669" s="142"/>
      <c r="J669" s="143">
        <f>ROUND(I669*H669,2)</f>
        <v>0</v>
      </c>
      <c r="K669" s="139" t="s">
        <v>201</v>
      </c>
      <c r="L669" s="32"/>
      <c r="M669" s="144" t="s">
        <v>1</v>
      </c>
      <c r="N669" s="145" t="s">
        <v>42</v>
      </c>
      <c r="P669" s="146">
        <f>O669*H669</f>
        <v>0</v>
      </c>
      <c r="Q669" s="146">
        <v>9.0000000000000006E-5</v>
      </c>
      <c r="R669" s="146">
        <f>Q669*H669</f>
        <v>1.15992E-2</v>
      </c>
      <c r="S669" s="146">
        <v>0</v>
      </c>
      <c r="T669" s="147">
        <f>S669*H669</f>
        <v>0</v>
      </c>
      <c r="AR669" s="148" t="s">
        <v>426</v>
      </c>
      <c r="AT669" s="148" t="s">
        <v>197</v>
      </c>
      <c r="AU669" s="148" t="s">
        <v>86</v>
      </c>
      <c r="AY669" s="17" t="s">
        <v>195</v>
      </c>
      <c r="BE669" s="149">
        <f>IF(N669="základní",J669,0)</f>
        <v>0</v>
      </c>
      <c r="BF669" s="149">
        <f>IF(N669="snížená",J669,0)</f>
        <v>0</v>
      </c>
      <c r="BG669" s="149">
        <f>IF(N669="zákl. přenesená",J669,0)</f>
        <v>0</v>
      </c>
      <c r="BH669" s="149">
        <f>IF(N669="sníž. přenesená",J669,0)</f>
        <v>0</v>
      </c>
      <c r="BI669" s="149">
        <f>IF(N669="nulová",J669,0)</f>
        <v>0</v>
      </c>
      <c r="BJ669" s="17" t="s">
        <v>84</v>
      </c>
      <c r="BK669" s="149">
        <f>ROUND(I669*H669,2)</f>
        <v>0</v>
      </c>
      <c r="BL669" s="17" t="s">
        <v>426</v>
      </c>
      <c r="BM669" s="148" t="s">
        <v>1538</v>
      </c>
    </row>
    <row r="670" spans="2:65" s="14" customFormat="1" ht="11.25">
      <c r="B670" s="168"/>
      <c r="D670" s="151" t="s">
        <v>204</v>
      </c>
      <c r="E670" s="169" t="s">
        <v>1</v>
      </c>
      <c r="F670" s="170" t="s">
        <v>1539</v>
      </c>
      <c r="H670" s="169" t="s">
        <v>1</v>
      </c>
      <c r="I670" s="171"/>
      <c r="L670" s="168"/>
      <c r="M670" s="172"/>
      <c r="T670" s="173"/>
      <c r="AT670" s="169" t="s">
        <v>204</v>
      </c>
      <c r="AU670" s="169" t="s">
        <v>86</v>
      </c>
      <c r="AV670" s="14" t="s">
        <v>84</v>
      </c>
      <c r="AW670" s="14" t="s">
        <v>32</v>
      </c>
      <c r="AX670" s="14" t="s">
        <v>77</v>
      </c>
      <c r="AY670" s="169" t="s">
        <v>195</v>
      </c>
    </row>
    <row r="671" spans="2:65" s="12" customFormat="1" ht="11.25">
      <c r="B671" s="150"/>
      <c r="D671" s="151" t="s">
        <v>204</v>
      </c>
      <c r="E671" s="152" t="s">
        <v>1</v>
      </c>
      <c r="F671" s="153" t="s">
        <v>1540</v>
      </c>
      <c r="H671" s="154">
        <v>105.28</v>
      </c>
      <c r="I671" s="155"/>
      <c r="L671" s="150"/>
      <c r="M671" s="156"/>
      <c r="T671" s="157"/>
      <c r="AT671" s="152" t="s">
        <v>204</v>
      </c>
      <c r="AU671" s="152" t="s">
        <v>86</v>
      </c>
      <c r="AV671" s="12" t="s">
        <v>86</v>
      </c>
      <c r="AW671" s="12" t="s">
        <v>32</v>
      </c>
      <c r="AX671" s="12" t="s">
        <v>77</v>
      </c>
      <c r="AY671" s="152" t="s">
        <v>195</v>
      </c>
    </row>
    <row r="672" spans="2:65" s="12" customFormat="1" ht="11.25">
      <c r="B672" s="150"/>
      <c r="D672" s="151" t="s">
        <v>204</v>
      </c>
      <c r="E672" s="152" t="s">
        <v>1</v>
      </c>
      <c r="F672" s="153" t="s">
        <v>1541</v>
      </c>
      <c r="H672" s="154">
        <v>23.6</v>
      </c>
      <c r="I672" s="155"/>
      <c r="L672" s="150"/>
      <c r="M672" s="156"/>
      <c r="T672" s="157"/>
      <c r="AT672" s="152" t="s">
        <v>204</v>
      </c>
      <c r="AU672" s="152" t="s">
        <v>86</v>
      </c>
      <c r="AV672" s="12" t="s">
        <v>86</v>
      </c>
      <c r="AW672" s="12" t="s">
        <v>32</v>
      </c>
      <c r="AX672" s="12" t="s">
        <v>77</v>
      </c>
      <c r="AY672" s="152" t="s">
        <v>195</v>
      </c>
    </row>
    <row r="673" spans="2:65" s="13" customFormat="1" ht="11.25">
      <c r="B673" s="158"/>
      <c r="D673" s="151" t="s">
        <v>204</v>
      </c>
      <c r="E673" s="159" t="s">
        <v>1</v>
      </c>
      <c r="F673" s="160" t="s">
        <v>205</v>
      </c>
      <c r="H673" s="161">
        <v>128.88</v>
      </c>
      <c r="I673" s="162"/>
      <c r="L673" s="158"/>
      <c r="M673" s="163"/>
      <c r="T673" s="164"/>
      <c r="AT673" s="159" t="s">
        <v>204</v>
      </c>
      <c r="AU673" s="159" t="s">
        <v>86</v>
      </c>
      <c r="AV673" s="13" t="s">
        <v>202</v>
      </c>
      <c r="AW673" s="13" t="s">
        <v>32</v>
      </c>
      <c r="AX673" s="13" t="s">
        <v>84</v>
      </c>
      <c r="AY673" s="159" t="s">
        <v>195</v>
      </c>
    </row>
    <row r="674" spans="2:65" s="1" customFormat="1" ht="24.2" customHeight="1">
      <c r="B674" s="32"/>
      <c r="C674" s="137" t="s">
        <v>1542</v>
      </c>
      <c r="D674" s="137" t="s">
        <v>197</v>
      </c>
      <c r="E674" s="138" t="s">
        <v>1543</v>
      </c>
      <c r="F674" s="139" t="s">
        <v>1544</v>
      </c>
      <c r="G674" s="140" t="s">
        <v>212</v>
      </c>
      <c r="H674" s="141">
        <v>19</v>
      </c>
      <c r="I674" s="142"/>
      <c r="J674" s="143">
        <f>ROUND(I674*H674,2)</f>
        <v>0</v>
      </c>
      <c r="K674" s="139" t="s">
        <v>201</v>
      </c>
      <c r="L674" s="32"/>
      <c r="M674" s="144" t="s">
        <v>1</v>
      </c>
      <c r="N674" s="145" t="s">
        <v>42</v>
      </c>
      <c r="P674" s="146">
        <f>O674*H674</f>
        <v>0</v>
      </c>
      <c r="Q674" s="146">
        <v>0.19400000000000001</v>
      </c>
      <c r="R674" s="146">
        <f>Q674*H674</f>
        <v>3.6859999999999999</v>
      </c>
      <c r="S674" s="146">
        <v>0</v>
      </c>
      <c r="T674" s="147">
        <f>S674*H674</f>
        <v>0</v>
      </c>
      <c r="AR674" s="148" t="s">
        <v>426</v>
      </c>
      <c r="AT674" s="148" t="s">
        <v>197</v>
      </c>
      <c r="AU674" s="148" t="s">
        <v>86</v>
      </c>
      <c r="AY674" s="17" t="s">
        <v>195</v>
      </c>
      <c r="BE674" s="149">
        <f>IF(N674="základní",J674,0)</f>
        <v>0</v>
      </c>
      <c r="BF674" s="149">
        <f>IF(N674="snížená",J674,0)</f>
        <v>0</v>
      </c>
      <c r="BG674" s="149">
        <f>IF(N674="zákl. přenesená",J674,0)</f>
        <v>0</v>
      </c>
      <c r="BH674" s="149">
        <f>IF(N674="sníž. přenesená",J674,0)</f>
        <v>0</v>
      </c>
      <c r="BI674" s="149">
        <f>IF(N674="nulová",J674,0)</f>
        <v>0</v>
      </c>
      <c r="BJ674" s="17" t="s">
        <v>84</v>
      </c>
      <c r="BK674" s="149">
        <f>ROUND(I674*H674,2)</f>
        <v>0</v>
      </c>
      <c r="BL674" s="17" t="s">
        <v>426</v>
      </c>
      <c r="BM674" s="148" t="s">
        <v>1545</v>
      </c>
    </row>
    <row r="675" spans="2:65" s="14" customFormat="1" ht="11.25">
      <c r="B675" s="168"/>
      <c r="D675" s="151" t="s">
        <v>204</v>
      </c>
      <c r="E675" s="169" t="s">
        <v>1</v>
      </c>
      <c r="F675" s="170" t="s">
        <v>1539</v>
      </c>
      <c r="H675" s="169" t="s">
        <v>1</v>
      </c>
      <c r="I675" s="171"/>
      <c r="L675" s="168"/>
      <c r="M675" s="172"/>
      <c r="T675" s="173"/>
      <c r="AT675" s="169" t="s">
        <v>204</v>
      </c>
      <c r="AU675" s="169" t="s">
        <v>86</v>
      </c>
      <c r="AV675" s="14" t="s">
        <v>84</v>
      </c>
      <c r="AW675" s="14" t="s">
        <v>32</v>
      </c>
      <c r="AX675" s="14" t="s">
        <v>77</v>
      </c>
      <c r="AY675" s="169" t="s">
        <v>195</v>
      </c>
    </row>
    <row r="676" spans="2:65" s="12" customFormat="1" ht="11.25">
      <c r="B676" s="150"/>
      <c r="D676" s="151" t="s">
        <v>204</v>
      </c>
      <c r="E676" s="152" t="s">
        <v>1</v>
      </c>
      <c r="F676" s="153" t="s">
        <v>1546</v>
      </c>
      <c r="H676" s="154">
        <v>19</v>
      </c>
      <c r="I676" s="155"/>
      <c r="L676" s="150"/>
      <c r="M676" s="165"/>
      <c r="N676" s="166"/>
      <c r="O676" s="166"/>
      <c r="P676" s="166"/>
      <c r="Q676" s="166"/>
      <c r="R676" s="166"/>
      <c r="S676" s="166"/>
      <c r="T676" s="167"/>
      <c r="AT676" s="152" t="s">
        <v>204</v>
      </c>
      <c r="AU676" s="152" t="s">
        <v>86</v>
      </c>
      <c r="AV676" s="12" t="s">
        <v>86</v>
      </c>
      <c r="AW676" s="12" t="s">
        <v>32</v>
      </c>
      <c r="AX676" s="12" t="s">
        <v>84</v>
      </c>
      <c r="AY676" s="152" t="s">
        <v>195</v>
      </c>
    </row>
    <row r="677" spans="2:65" s="1" customFormat="1" ht="6.95" customHeight="1">
      <c r="B677" s="44"/>
      <c r="C677" s="45"/>
      <c r="D677" s="45"/>
      <c r="E677" s="45"/>
      <c r="F677" s="45"/>
      <c r="G677" s="45"/>
      <c r="H677" s="45"/>
      <c r="I677" s="45"/>
      <c r="J677" s="45"/>
      <c r="K677" s="45"/>
      <c r="L677" s="32"/>
    </row>
  </sheetData>
  <sheetProtection algorithmName="SHA-512" hashValue="F9vXPqtjNqBudH6SWjaemd18vZKBapkEcdcov/eFAnYw1xjgsiHebdFBEPqyMVdA+tKkgcJf4Ikdm3yecPuxAA==" saltValue="optxe6YGfoKFCHCQrS1BzC5ociDzrRJIrCDY9bVcWRkBGAmkz6ZflHY9bC+LeYQl3DR4M5+iJPTLVzUMqsrUgw==" spinCount="100000" sheet="1" objects="1" scenarios="1" formatColumns="0" formatRows="0" autoFilter="0"/>
  <autoFilter ref="C133:K676" xr:uid="{00000000-0009-0000-0000-000004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B2:BM5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116</v>
      </c>
      <c r="AZ2" s="93" t="s">
        <v>1547</v>
      </c>
      <c r="BA2" s="93" t="s">
        <v>1</v>
      </c>
      <c r="BB2" s="93" t="s">
        <v>1</v>
      </c>
      <c r="BC2" s="93" t="s">
        <v>1548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1549</v>
      </c>
      <c r="BA3" s="93" t="s">
        <v>1</v>
      </c>
      <c r="BB3" s="93" t="s">
        <v>1</v>
      </c>
      <c r="BC3" s="93" t="s">
        <v>1550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1551</v>
      </c>
      <c r="BA4" s="93" t="s">
        <v>1</v>
      </c>
      <c r="BB4" s="93" t="s">
        <v>1</v>
      </c>
      <c r="BC4" s="93" t="s">
        <v>1552</v>
      </c>
      <c r="BD4" s="93" t="s">
        <v>86</v>
      </c>
    </row>
    <row r="5" spans="2:56" ht="6.95" customHeight="1">
      <c r="B5" s="20"/>
      <c r="L5" s="20"/>
      <c r="AZ5" s="93" t="s">
        <v>1553</v>
      </c>
      <c r="BA5" s="93" t="s">
        <v>1</v>
      </c>
      <c r="BB5" s="93" t="s">
        <v>1</v>
      </c>
      <c r="BC5" s="93" t="s">
        <v>1552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812</v>
      </c>
      <c r="BA6" s="93" t="s">
        <v>1</v>
      </c>
      <c r="BB6" s="93" t="s">
        <v>1</v>
      </c>
      <c r="BC6" s="93" t="s">
        <v>230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818</v>
      </c>
      <c r="BA7" s="93" t="s">
        <v>1</v>
      </c>
      <c r="BB7" s="93" t="s">
        <v>1</v>
      </c>
      <c r="BC7" s="93" t="s">
        <v>1554</v>
      </c>
      <c r="BD7" s="93" t="s">
        <v>86</v>
      </c>
    </row>
    <row r="8" spans="2:56" ht="12.75">
      <c r="B8" s="20"/>
      <c r="D8" s="27" t="s">
        <v>169</v>
      </c>
      <c r="L8" s="20"/>
      <c r="AZ8" s="93" t="s">
        <v>1555</v>
      </c>
      <c r="BA8" s="93" t="s">
        <v>1</v>
      </c>
      <c r="BB8" s="93" t="s">
        <v>1</v>
      </c>
      <c r="BC8" s="93" t="s">
        <v>1556</v>
      </c>
      <c r="BD8" s="93" t="s">
        <v>86</v>
      </c>
    </row>
    <row r="9" spans="2:56" ht="16.5" customHeight="1">
      <c r="B9" s="20"/>
      <c r="E9" s="243" t="s">
        <v>810</v>
      </c>
      <c r="F9" s="227"/>
      <c r="G9" s="227"/>
      <c r="H9" s="227"/>
      <c r="L9" s="20"/>
      <c r="AZ9" s="93" t="s">
        <v>820</v>
      </c>
      <c r="BA9" s="93" t="s">
        <v>1</v>
      </c>
      <c r="BB9" s="93" t="s">
        <v>1</v>
      </c>
      <c r="BC9" s="93" t="s">
        <v>1557</v>
      </c>
      <c r="BD9" s="93" t="s">
        <v>86</v>
      </c>
    </row>
    <row r="10" spans="2:56" ht="12" customHeight="1">
      <c r="B10" s="20"/>
      <c r="D10" s="27" t="s">
        <v>171</v>
      </c>
      <c r="L10" s="20"/>
      <c r="AZ10" s="93" t="s">
        <v>1558</v>
      </c>
      <c r="BA10" s="93" t="s">
        <v>1</v>
      </c>
      <c r="BB10" s="93" t="s">
        <v>1</v>
      </c>
      <c r="BC10" s="93" t="s">
        <v>1559</v>
      </c>
      <c r="BD10" s="93" t="s">
        <v>86</v>
      </c>
    </row>
    <row r="11" spans="2:56" s="1" customFormat="1" ht="16.5" customHeight="1">
      <c r="B11" s="32"/>
      <c r="E11" s="206" t="s">
        <v>813</v>
      </c>
      <c r="F11" s="245"/>
      <c r="G11" s="245"/>
      <c r="H11" s="245"/>
      <c r="L11" s="32"/>
      <c r="AZ11" s="93" t="s">
        <v>1560</v>
      </c>
      <c r="BA11" s="93" t="s">
        <v>1</v>
      </c>
      <c r="BB11" s="93" t="s">
        <v>1</v>
      </c>
      <c r="BC11" s="93" t="s">
        <v>1561</v>
      </c>
      <c r="BD11" s="93" t="s">
        <v>86</v>
      </c>
    </row>
    <row r="12" spans="2:56" s="1" customFormat="1" ht="12" customHeight="1">
      <c r="B12" s="32"/>
      <c r="D12" s="27" t="s">
        <v>815</v>
      </c>
      <c r="L12" s="32"/>
      <c r="AZ12" s="93" t="s">
        <v>1562</v>
      </c>
      <c r="BA12" s="93" t="s">
        <v>1</v>
      </c>
      <c r="BB12" s="93" t="s">
        <v>1</v>
      </c>
      <c r="BC12" s="93" t="s">
        <v>1563</v>
      </c>
      <c r="BD12" s="93" t="s">
        <v>86</v>
      </c>
    </row>
    <row r="13" spans="2:56" s="1" customFormat="1" ht="16.5" customHeight="1">
      <c r="B13" s="32"/>
      <c r="E13" s="200" t="s">
        <v>1564</v>
      </c>
      <c r="F13" s="245"/>
      <c r="G13" s="245"/>
      <c r="H13" s="245"/>
      <c r="L13" s="32"/>
      <c r="AZ13" s="93" t="s">
        <v>1565</v>
      </c>
      <c r="BA13" s="93" t="s">
        <v>1</v>
      </c>
      <c r="BB13" s="93" t="s">
        <v>1</v>
      </c>
      <c r="BC13" s="93" t="s">
        <v>1566</v>
      </c>
      <c r="BD13" s="93" t="s">
        <v>86</v>
      </c>
    </row>
    <row r="14" spans="2:56" s="1" customFormat="1" ht="11.25">
      <c r="B14" s="32"/>
      <c r="L14" s="32"/>
      <c r="AZ14" s="93" t="s">
        <v>1567</v>
      </c>
      <c r="BA14" s="93" t="s">
        <v>1</v>
      </c>
      <c r="BB14" s="93" t="s">
        <v>1</v>
      </c>
      <c r="BC14" s="93" t="s">
        <v>1568</v>
      </c>
      <c r="BD14" s="93" t="s">
        <v>86</v>
      </c>
    </row>
    <row r="15" spans="2:56" s="1" customFormat="1" ht="12" customHeight="1">
      <c r="B15" s="32"/>
      <c r="D15" s="27" t="s">
        <v>18</v>
      </c>
      <c r="F15" s="25" t="s">
        <v>110</v>
      </c>
      <c r="I15" s="27" t="s">
        <v>19</v>
      </c>
      <c r="J15" s="25" t="s">
        <v>1</v>
      </c>
      <c r="L15" s="32"/>
      <c r="AZ15" s="93" t="s">
        <v>824</v>
      </c>
      <c r="BA15" s="93" t="s">
        <v>1</v>
      </c>
      <c r="BB15" s="93" t="s">
        <v>1</v>
      </c>
      <c r="BC15" s="93" t="s">
        <v>1569</v>
      </c>
      <c r="BD15" s="93" t="s">
        <v>86</v>
      </c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27. 2. 2023</v>
      </c>
      <c r="L16" s="32"/>
      <c r="AZ16" s="93" t="s">
        <v>1570</v>
      </c>
      <c r="BA16" s="93" t="s">
        <v>1</v>
      </c>
      <c r="BB16" s="93" t="s">
        <v>1</v>
      </c>
      <c r="BC16" s="93" t="s">
        <v>1571</v>
      </c>
      <c r="BD16" s="93" t="s">
        <v>86</v>
      </c>
    </row>
    <row r="17" spans="2:56" s="1" customFormat="1" ht="10.9" customHeight="1">
      <c r="B17" s="32"/>
      <c r="L17" s="32"/>
      <c r="AZ17" s="93" t="s">
        <v>832</v>
      </c>
      <c r="BA17" s="93" t="s">
        <v>1</v>
      </c>
      <c r="BB17" s="93" t="s">
        <v>1</v>
      </c>
      <c r="BC17" s="93" t="s">
        <v>1572</v>
      </c>
      <c r="BD17" s="93" t="s">
        <v>86</v>
      </c>
    </row>
    <row r="18" spans="2:56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  <c r="AZ18" s="93" t="s">
        <v>1573</v>
      </c>
      <c r="BA18" s="93" t="s">
        <v>1</v>
      </c>
      <c r="BB18" s="93" t="s">
        <v>1</v>
      </c>
      <c r="BC18" s="93" t="s">
        <v>1574</v>
      </c>
      <c r="BD18" s="93" t="s">
        <v>86</v>
      </c>
    </row>
    <row r="19" spans="2:56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  <c r="AZ19" s="93" t="s">
        <v>834</v>
      </c>
      <c r="BA19" s="93" t="s">
        <v>1</v>
      </c>
      <c r="BB19" s="93" t="s">
        <v>1</v>
      </c>
      <c r="BC19" s="93" t="s">
        <v>1548</v>
      </c>
      <c r="BD19" s="93" t="s">
        <v>86</v>
      </c>
    </row>
    <row r="20" spans="2:56" s="1" customFormat="1" ht="6.95" customHeight="1">
      <c r="B20" s="32"/>
      <c r="L20" s="32"/>
      <c r="AZ20" s="93" t="s">
        <v>1575</v>
      </c>
      <c r="BA20" s="93" t="s">
        <v>1</v>
      </c>
      <c r="BB20" s="93" t="s">
        <v>1</v>
      </c>
      <c r="BC20" s="93" t="s">
        <v>1576</v>
      </c>
      <c r="BD20" s="93" t="s">
        <v>86</v>
      </c>
    </row>
    <row r="21" spans="2:56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  <c r="AZ21" s="93" t="s">
        <v>1577</v>
      </c>
      <c r="BA21" s="93" t="s">
        <v>1</v>
      </c>
      <c r="BB21" s="93" t="s">
        <v>1</v>
      </c>
      <c r="BC21" s="93" t="s">
        <v>1578</v>
      </c>
      <c r="BD21" s="93" t="s">
        <v>86</v>
      </c>
    </row>
    <row r="22" spans="2:56" s="1" customFormat="1" ht="18" customHeight="1">
      <c r="B22" s="32"/>
      <c r="E22" s="246" t="str">
        <f>'Rekapitulace stavby'!E14</f>
        <v>Vyplň údaj</v>
      </c>
      <c r="F22" s="226"/>
      <c r="G22" s="226"/>
      <c r="H22" s="226"/>
      <c r="I22" s="27" t="s">
        <v>27</v>
      </c>
      <c r="J22" s="28" t="str">
        <f>'Rekapitulace stavby'!AN14</f>
        <v>Vyplň údaj</v>
      </c>
      <c r="L22" s="32"/>
      <c r="AZ22" s="93" t="s">
        <v>1579</v>
      </c>
      <c r="BA22" s="93" t="s">
        <v>1</v>
      </c>
      <c r="BB22" s="93" t="s">
        <v>1</v>
      </c>
      <c r="BC22" s="93" t="s">
        <v>1580</v>
      </c>
      <c r="BD22" s="93" t="s">
        <v>86</v>
      </c>
    </row>
    <row r="23" spans="2:56" s="1" customFormat="1" ht="6.95" customHeight="1">
      <c r="B23" s="32"/>
      <c r="L23" s="32"/>
      <c r="AZ23" s="93" t="s">
        <v>1581</v>
      </c>
      <c r="BA23" s="93" t="s">
        <v>1</v>
      </c>
      <c r="BB23" s="93" t="s">
        <v>1</v>
      </c>
      <c r="BC23" s="93" t="s">
        <v>357</v>
      </c>
      <c r="BD23" s="93" t="s">
        <v>86</v>
      </c>
    </row>
    <row r="24" spans="2:56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  <c r="AZ24" s="93" t="s">
        <v>1582</v>
      </c>
      <c r="BA24" s="93" t="s">
        <v>1</v>
      </c>
      <c r="BB24" s="93" t="s">
        <v>1</v>
      </c>
      <c r="BC24" s="93" t="s">
        <v>1583</v>
      </c>
      <c r="BD24" s="93" t="s">
        <v>86</v>
      </c>
    </row>
    <row r="25" spans="2:56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  <c r="AZ25" s="93" t="s">
        <v>852</v>
      </c>
      <c r="BA25" s="93" t="s">
        <v>1</v>
      </c>
      <c r="BB25" s="93" t="s">
        <v>1</v>
      </c>
      <c r="BC25" s="93" t="s">
        <v>1584</v>
      </c>
      <c r="BD25" s="93" t="s">
        <v>86</v>
      </c>
    </row>
    <row r="26" spans="2:56" s="1" customFormat="1" ht="6.95" customHeight="1">
      <c r="B26" s="32"/>
      <c r="L26" s="32"/>
      <c r="AZ26" s="93" t="s">
        <v>1585</v>
      </c>
      <c r="BA26" s="93" t="s">
        <v>1</v>
      </c>
      <c r="BB26" s="93" t="s">
        <v>1</v>
      </c>
      <c r="BC26" s="93" t="s">
        <v>1586</v>
      </c>
      <c r="BD26" s="93" t="s">
        <v>86</v>
      </c>
    </row>
    <row r="27" spans="2:56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  <c r="AZ27" s="93" t="s">
        <v>1587</v>
      </c>
      <c r="BA27" s="93" t="s">
        <v>1</v>
      </c>
      <c r="BB27" s="93" t="s">
        <v>1</v>
      </c>
      <c r="BC27" s="93" t="s">
        <v>1588</v>
      </c>
      <c r="BD27" s="93" t="s">
        <v>86</v>
      </c>
    </row>
    <row r="28" spans="2:56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  <c r="AZ28" s="93" t="s">
        <v>1589</v>
      </c>
      <c r="BA28" s="93" t="s">
        <v>1</v>
      </c>
      <c r="BB28" s="93" t="s">
        <v>1</v>
      </c>
      <c r="BC28" s="93" t="s">
        <v>1590</v>
      </c>
      <c r="BD28" s="93" t="s">
        <v>86</v>
      </c>
    </row>
    <row r="29" spans="2:56" s="1" customFormat="1" ht="6.95" customHeight="1">
      <c r="B29" s="32"/>
      <c r="L29" s="32"/>
      <c r="AZ29" s="93" t="s">
        <v>1591</v>
      </c>
      <c r="BA29" s="93" t="s">
        <v>1</v>
      </c>
      <c r="BB29" s="93" t="s">
        <v>1</v>
      </c>
      <c r="BC29" s="93" t="s">
        <v>1592</v>
      </c>
      <c r="BD29" s="93" t="s">
        <v>86</v>
      </c>
    </row>
    <row r="30" spans="2:56" s="1" customFormat="1" ht="12" customHeight="1">
      <c r="B30" s="32"/>
      <c r="D30" s="27" t="s">
        <v>35</v>
      </c>
      <c r="L30" s="32"/>
      <c r="AZ30" s="93" t="s">
        <v>1593</v>
      </c>
      <c r="BA30" s="93" t="s">
        <v>1</v>
      </c>
      <c r="BB30" s="93" t="s">
        <v>1</v>
      </c>
      <c r="BC30" s="93" t="s">
        <v>1594</v>
      </c>
      <c r="BD30" s="93" t="s">
        <v>86</v>
      </c>
    </row>
    <row r="31" spans="2:56" s="7" customFormat="1" ht="16.5" customHeight="1">
      <c r="B31" s="95"/>
      <c r="E31" s="231" t="s">
        <v>1</v>
      </c>
      <c r="F31" s="231"/>
      <c r="G31" s="231"/>
      <c r="H31" s="231"/>
      <c r="L31" s="95"/>
    </row>
    <row r="32" spans="2:56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ROUND(J137,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ROUND((SUM(BE137:BE578)),  2)</f>
        <v>0</v>
      </c>
      <c r="I37" s="97">
        <v>0.21</v>
      </c>
      <c r="J37" s="86">
        <f>ROUND(((SUM(BE137:BE578))*I37),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ROUND((SUM(BF137:BF578)),  2)</f>
        <v>0</v>
      </c>
      <c r="I38" s="97">
        <v>0.12</v>
      </c>
      <c r="J38" s="86">
        <f>ROUND(((SUM(BF137:BF578))*I38),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ROUND((SUM(BG137:BG578)),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ROUND((SUM(BH137:BH578)),  2)</f>
        <v>0</v>
      </c>
      <c r="I40" s="97">
        <v>0.12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ROUND((SUM(BI137:BI578)),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ht="16.5" customHeight="1">
      <c r="B87" s="20"/>
      <c r="E87" s="243" t="s">
        <v>810</v>
      </c>
      <c r="F87" s="227"/>
      <c r="G87" s="227"/>
      <c r="H87" s="227"/>
      <c r="L87" s="20"/>
    </row>
    <row r="88" spans="2:12" ht="12" customHeight="1">
      <c r="B88" s="20"/>
      <c r="C88" s="27" t="s">
        <v>171</v>
      </c>
      <c r="L88" s="20"/>
    </row>
    <row r="89" spans="2:12" s="1" customFormat="1" ht="16.5" customHeight="1">
      <c r="B89" s="32"/>
      <c r="E89" s="206" t="s">
        <v>813</v>
      </c>
      <c r="F89" s="245"/>
      <c r="G89" s="245"/>
      <c r="H89" s="245"/>
      <c r="L89" s="32"/>
    </row>
    <row r="90" spans="2:12" s="1" customFormat="1" ht="12" customHeight="1">
      <c r="B90" s="32"/>
      <c r="C90" s="27" t="s">
        <v>815</v>
      </c>
      <c r="L90" s="32"/>
    </row>
    <row r="91" spans="2:12" s="1" customFormat="1" ht="16.5" customHeight="1">
      <c r="B91" s="32"/>
      <c r="E91" s="200" t="str">
        <f>E13</f>
        <v>SO 310.2 - vsakovací rýhy</v>
      </c>
      <c r="F91" s="245"/>
      <c r="G91" s="245"/>
      <c r="H91" s="245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Brno</v>
      </c>
      <c r="I93" s="27" t="s">
        <v>22</v>
      </c>
      <c r="J93" s="52" t="str">
        <f>IF(J16="","",J16)</f>
        <v>27. 2. 2023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Statutární město Brno</v>
      </c>
      <c r="I95" s="27" t="s">
        <v>30</v>
      </c>
      <c r="J95" s="30" t="str">
        <f>E25</f>
        <v>JV PROJEKT VH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Obrtel M.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174</v>
      </c>
      <c r="D98" s="98"/>
      <c r="E98" s="98"/>
      <c r="F98" s="98"/>
      <c r="G98" s="98"/>
      <c r="H98" s="98"/>
      <c r="I98" s="98"/>
      <c r="J98" s="107" t="s">
        <v>175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176</v>
      </c>
      <c r="J100" s="66">
        <f>J137</f>
        <v>0</v>
      </c>
      <c r="L100" s="32"/>
      <c r="AU100" s="17" t="s">
        <v>177</v>
      </c>
    </row>
    <row r="101" spans="2:47" s="8" customFormat="1" ht="24.95" customHeight="1">
      <c r="B101" s="109"/>
      <c r="D101" s="110" t="s">
        <v>178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47" s="9" customFormat="1" ht="19.899999999999999" customHeight="1">
      <c r="B102" s="113"/>
      <c r="D102" s="114" t="s">
        <v>1595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2:47" s="9" customFormat="1" ht="19.899999999999999" customHeight="1">
      <c r="B103" s="113"/>
      <c r="D103" s="114" t="s">
        <v>1596</v>
      </c>
      <c r="E103" s="115"/>
      <c r="F103" s="115"/>
      <c r="G103" s="115"/>
      <c r="H103" s="115"/>
      <c r="I103" s="115"/>
      <c r="J103" s="116">
        <f>J336</f>
        <v>0</v>
      </c>
      <c r="L103" s="113"/>
    </row>
    <row r="104" spans="2:47" s="9" customFormat="1" ht="19.899999999999999" customHeight="1">
      <c r="B104" s="113"/>
      <c r="D104" s="114" t="s">
        <v>1597</v>
      </c>
      <c r="E104" s="115"/>
      <c r="F104" s="115"/>
      <c r="G104" s="115"/>
      <c r="H104" s="115"/>
      <c r="I104" s="115"/>
      <c r="J104" s="116">
        <f>J360</f>
        <v>0</v>
      </c>
      <c r="L104" s="113"/>
    </row>
    <row r="105" spans="2:47" s="9" customFormat="1" ht="19.899999999999999" customHeight="1">
      <c r="B105" s="113"/>
      <c r="D105" s="114" t="s">
        <v>1598</v>
      </c>
      <c r="E105" s="115"/>
      <c r="F105" s="115"/>
      <c r="G105" s="115"/>
      <c r="H105" s="115"/>
      <c r="I105" s="115"/>
      <c r="J105" s="116">
        <f>J434</f>
        <v>0</v>
      </c>
      <c r="L105" s="113"/>
    </row>
    <row r="106" spans="2:47" s="9" customFormat="1" ht="19.899999999999999" customHeight="1">
      <c r="B106" s="113"/>
      <c r="D106" s="114" t="s">
        <v>856</v>
      </c>
      <c r="E106" s="115"/>
      <c r="F106" s="115"/>
      <c r="G106" s="115"/>
      <c r="H106" s="115"/>
      <c r="I106" s="115"/>
      <c r="J106" s="116">
        <f>J444</f>
        <v>0</v>
      </c>
      <c r="L106" s="113"/>
    </row>
    <row r="107" spans="2:47" s="9" customFormat="1" ht="19.899999999999999" customHeight="1">
      <c r="B107" s="113"/>
      <c r="D107" s="114" t="s">
        <v>857</v>
      </c>
      <c r="E107" s="115"/>
      <c r="F107" s="115"/>
      <c r="G107" s="115"/>
      <c r="H107" s="115"/>
      <c r="I107" s="115"/>
      <c r="J107" s="116">
        <f>J473</f>
        <v>0</v>
      </c>
      <c r="L107" s="113"/>
    </row>
    <row r="108" spans="2:47" s="9" customFormat="1" ht="19.899999999999999" customHeight="1">
      <c r="B108" s="113"/>
      <c r="D108" s="114" t="s">
        <v>859</v>
      </c>
      <c r="E108" s="115"/>
      <c r="F108" s="115"/>
      <c r="G108" s="115"/>
      <c r="H108" s="115"/>
      <c r="I108" s="115"/>
      <c r="J108" s="116">
        <f>J492</f>
        <v>0</v>
      </c>
      <c r="L108" s="113"/>
    </row>
    <row r="109" spans="2:47" s="9" customFormat="1" ht="19.899999999999999" customHeight="1">
      <c r="B109" s="113"/>
      <c r="D109" s="114" t="s">
        <v>861</v>
      </c>
      <c r="E109" s="115"/>
      <c r="F109" s="115"/>
      <c r="G109" s="115"/>
      <c r="H109" s="115"/>
      <c r="I109" s="115"/>
      <c r="J109" s="116">
        <f>J562</f>
        <v>0</v>
      </c>
      <c r="L109" s="113"/>
    </row>
    <row r="110" spans="2:47" s="8" customFormat="1" ht="24.95" customHeight="1">
      <c r="B110" s="109"/>
      <c r="D110" s="110" t="s">
        <v>1599</v>
      </c>
      <c r="E110" s="111"/>
      <c r="F110" s="111"/>
      <c r="G110" s="111"/>
      <c r="H110" s="111"/>
      <c r="I110" s="111"/>
      <c r="J110" s="112">
        <f>J564</f>
        <v>0</v>
      </c>
      <c r="L110" s="109"/>
    </row>
    <row r="111" spans="2:47" s="9" customFormat="1" ht="19.899999999999999" customHeight="1">
      <c r="B111" s="113"/>
      <c r="D111" s="114" t="s">
        <v>1600</v>
      </c>
      <c r="E111" s="115"/>
      <c r="F111" s="115"/>
      <c r="G111" s="115"/>
      <c r="H111" s="115"/>
      <c r="I111" s="115"/>
      <c r="J111" s="116">
        <f>J565</f>
        <v>0</v>
      </c>
      <c r="L111" s="113"/>
    </row>
    <row r="112" spans="2:47" s="8" customFormat="1" ht="24.95" customHeight="1">
      <c r="B112" s="109"/>
      <c r="D112" s="110" t="s">
        <v>862</v>
      </c>
      <c r="E112" s="111"/>
      <c r="F112" s="111"/>
      <c r="G112" s="111"/>
      <c r="H112" s="111"/>
      <c r="I112" s="111"/>
      <c r="J112" s="112">
        <f>J570</f>
        <v>0</v>
      </c>
      <c r="L112" s="109"/>
    </row>
    <row r="113" spans="2:12" s="9" customFormat="1" ht="19.899999999999999" customHeight="1">
      <c r="B113" s="113"/>
      <c r="D113" s="114" t="s">
        <v>863</v>
      </c>
      <c r="E113" s="115"/>
      <c r="F113" s="115"/>
      <c r="G113" s="115"/>
      <c r="H113" s="115"/>
      <c r="I113" s="115"/>
      <c r="J113" s="116">
        <f>J571</f>
        <v>0</v>
      </c>
      <c r="L113" s="113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180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43" t="str">
        <f>E7</f>
        <v>BRNO, DOHNALOVA - VÝSTAVBA DEŠŤOVÉ KANALIZACE</v>
      </c>
      <c r="F123" s="244"/>
      <c r="G123" s="244"/>
      <c r="H123" s="244"/>
      <c r="L123" s="32"/>
    </row>
    <row r="124" spans="2:12" ht="12" customHeight="1">
      <c r="B124" s="20"/>
      <c r="C124" s="27" t="s">
        <v>169</v>
      </c>
      <c r="L124" s="20"/>
    </row>
    <row r="125" spans="2:12" ht="16.5" customHeight="1">
      <c r="B125" s="20"/>
      <c r="E125" s="243" t="s">
        <v>810</v>
      </c>
      <c r="F125" s="227"/>
      <c r="G125" s="227"/>
      <c r="H125" s="227"/>
      <c r="L125" s="20"/>
    </row>
    <row r="126" spans="2:12" ht="12" customHeight="1">
      <c r="B126" s="20"/>
      <c r="C126" s="27" t="s">
        <v>171</v>
      </c>
      <c r="L126" s="20"/>
    </row>
    <row r="127" spans="2:12" s="1" customFormat="1" ht="16.5" customHeight="1">
      <c r="B127" s="32"/>
      <c r="E127" s="206" t="s">
        <v>813</v>
      </c>
      <c r="F127" s="245"/>
      <c r="G127" s="245"/>
      <c r="H127" s="245"/>
      <c r="L127" s="32"/>
    </row>
    <row r="128" spans="2:12" s="1" customFormat="1" ht="12" customHeight="1">
      <c r="B128" s="32"/>
      <c r="C128" s="27" t="s">
        <v>815</v>
      </c>
      <c r="L128" s="32"/>
    </row>
    <row r="129" spans="2:65" s="1" customFormat="1" ht="16.5" customHeight="1">
      <c r="B129" s="32"/>
      <c r="E129" s="200" t="str">
        <f>E13</f>
        <v>SO 310.2 - vsakovací rýhy</v>
      </c>
      <c r="F129" s="245"/>
      <c r="G129" s="245"/>
      <c r="H129" s="245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F16</f>
        <v>Brno</v>
      </c>
      <c r="I131" s="27" t="s">
        <v>22</v>
      </c>
      <c r="J131" s="52" t="str">
        <f>IF(J16="","",J16)</f>
        <v>27. 2. 2023</v>
      </c>
      <c r="L131" s="32"/>
    </row>
    <row r="132" spans="2:65" s="1" customFormat="1" ht="6.95" customHeight="1">
      <c r="B132" s="32"/>
      <c r="L132" s="32"/>
    </row>
    <row r="133" spans="2:65" s="1" customFormat="1" ht="25.7" customHeight="1">
      <c r="B133" s="32"/>
      <c r="C133" s="27" t="s">
        <v>24</v>
      </c>
      <c r="F133" s="25" t="str">
        <f>E19</f>
        <v>Statutární město Brno</v>
      </c>
      <c r="I133" s="27" t="s">
        <v>30</v>
      </c>
      <c r="J133" s="30" t="str">
        <f>E25</f>
        <v>JV PROJEKT VH s.r.o.</v>
      </c>
      <c r="L133" s="32"/>
    </row>
    <row r="134" spans="2:65" s="1" customFormat="1" ht="15.2" customHeight="1">
      <c r="B134" s="32"/>
      <c r="C134" s="27" t="s">
        <v>28</v>
      </c>
      <c r="F134" s="25" t="str">
        <f>IF(E22="","",E22)</f>
        <v>Vyplň údaj</v>
      </c>
      <c r="I134" s="27" t="s">
        <v>33</v>
      </c>
      <c r="J134" s="30" t="str">
        <f>E28</f>
        <v>Obrtel M.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7"/>
      <c r="C136" s="118" t="s">
        <v>181</v>
      </c>
      <c r="D136" s="119" t="s">
        <v>62</v>
      </c>
      <c r="E136" s="119" t="s">
        <v>58</v>
      </c>
      <c r="F136" s="119" t="s">
        <v>59</v>
      </c>
      <c r="G136" s="119" t="s">
        <v>182</v>
      </c>
      <c r="H136" s="119" t="s">
        <v>183</v>
      </c>
      <c r="I136" s="119" t="s">
        <v>184</v>
      </c>
      <c r="J136" s="119" t="s">
        <v>175</v>
      </c>
      <c r="K136" s="120" t="s">
        <v>185</v>
      </c>
      <c r="L136" s="117"/>
      <c r="M136" s="59" t="s">
        <v>1</v>
      </c>
      <c r="N136" s="60" t="s">
        <v>41</v>
      </c>
      <c r="O136" s="60" t="s">
        <v>186</v>
      </c>
      <c r="P136" s="60" t="s">
        <v>187</v>
      </c>
      <c r="Q136" s="60" t="s">
        <v>188</v>
      </c>
      <c r="R136" s="60" t="s">
        <v>189</v>
      </c>
      <c r="S136" s="60" t="s">
        <v>190</v>
      </c>
      <c r="T136" s="61" t="s">
        <v>191</v>
      </c>
    </row>
    <row r="137" spans="2:65" s="1" customFormat="1" ht="22.9" customHeight="1">
      <c r="B137" s="32"/>
      <c r="C137" s="64" t="s">
        <v>192</v>
      </c>
      <c r="J137" s="121">
        <f>BK137</f>
        <v>0</v>
      </c>
      <c r="L137" s="32"/>
      <c r="M137" s="62"/>
      <c r="N137" s="53"/>
      <c r="O137" s="53"/>
      <c r="P137" s="122">
        <f>P138+P564+P570</f>
        <v>0</v>
      </c>
      <c r="Q137" s="53"/>
      <c r="R137" s="122">
        <f>R138+R564+R570</f>
        <v>162.14804363000002</v>
      </c>
      <c r="S137" s="53"/>
      <c r="T137" s="123">
        <f>T138+T564+T570</f>
        <v>14.616</v>
      </c>
      <c r="AT137" s="17" t="s">
        <v>76</v>
      </c>
      <c r="AU137" s="17" t="s">
        <v>177</v>
      </c>
      <c r="BK137" s="124">
        <f>BK138+BK564+BK570</f>
        <v>0</v>
      </c>
    </row>
    <row r="138" spans="2:65" s="11" customFormat="1" ht="25.9" customHeight="1">
      <c r="B138" s="125"/>
      <c r="D138" s="126" t="s">
        <v>76</v>
      </c>
      <c r="E138" s="127" t="s">
        <v>193</v>
      </c>
      <c r="F138" s="127" t="s">
        <v>194</v>
      </c>
      <c r="I138" s="128"/>
      <c r="J138" s="129">
        <f>BK138</f>
        <v>0</v>
      </c>
      <c r="L138" s="125"/>
      <c r="M138" s="130"/>
      <c r="P138" s="131">
        <f>P139+P336+P360+P434+P444+P473+P492+P562</f>
        <v>0</v>
      </c>
      <c r="R138" s="131">
        <f>R139+R336+R360+R434+R444+R473+R492+R562</f>
        <v>160.46232463000001</v>
      </c>
      <c r="T138" s="132">
        <f>T139+T336+T360+T434+T444+T473+T492+T562</f>
        <v>14.616</v>
      </c>
      <c r="AR138" s="126" t="s">
        <v>84</v>
      </c>
      <c r="AT138" s="133" t="s">
        <v>76</v>
      </c>
      <c r="AU138" s="133" t="s">
        <v>77</v>
      </c>
      <c r="AY138" s="126" t="s">
        <v>195</v>
      </c>
      <c r="BK138" s="134">
        <f>BK139+BK336+BK360+BK434+BK444+BK473+BK492+BK562</f>
        <v>0</v>
      </c>
    </row>
    <row r="139" spans="2:65" s="11" customFormat="1" ht="22.9" customHeight="1">
      <c r="B139" s="125"/>
      <c r="D139" s="126" t="s">
        <v>76</v>
      </c>
      <c r="E139" s="135" t="s">
        <v>1601</v>
      </c>
      <c r="F139" s="135" t="s">
        <v>1602</v>
      </c>
      <c r="I139" s="128"/>
      <c r="J139" s="136">
        <f>BK139</f>
        <v>0</v>
      </c>
      <c r="L139" s="125"/>
      <c r="M139" s="130"/>
      <c r="P139" s="131">
        <f>SUM(P140:P335)</f>
        <v>0</v>
      </c>
      <c r="R139" s="131">
        <f>SUM(R140:R335)</f>
        <v>0.95301144999999998</v>
      </c>
      <c r="T139" s="132">
        <f>SUM(T140:T335)</f>
        <v>14.616</v>
      </c>
      <c r="AR139" s="126" t="s">
        <v>84</v>
      </c>
      <c r="AT139" s="133" t="s">
        <v>76</v>
      </c>
      <c r="AU139" s="133" t="s">
        <v>84</v>
      </c>
      <c r="AY139" s="126" t="s">
        <v>195</v>
      </c>
      <c r="BK139" s="134">
        <f>SUM(BK140:BK335)</f>
        <v>0</v>
      </c>
    </row>
    <row r="140" spans="2:65" s="1" customFormat="1" ht="33" customHeight="1">
      <c r="B140" s="32"/>
      <c r="C140" s="137" t="s">
        <v>84</v>
      </c>
      <c r="D140" s="137" t="s">
        <v>197</v>
      </c>
      <c r="E140" s="138" t="s">
        <v>864</v>
      </c>
      <c r="F140" s="139" t="s">
        <v>865</v>
      </c>
      <c r="G140" s="140" t="s">
        <v>200</v>
      </c>
      <c r="H140" s="141">
        <v>9.5</v>
      </c>
      <c r="I140" s="142"/>
      <c r="J140" s="143">
        <f>ROUND(I140*H140,2)</f>
        <v>0</v>
      </c>
      <c r="K140" s="139" t="s">
        <v>201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0.28999999999999998</v>
      </c>
      <c r="T140" s="147">
        <f>S140*H140</f>
        <v>2.7549999999999999</v>
      </c>
      <c r="AR140" s="148" t="s">
        <v>202</v>
      </c>
      <c r="AT140" s="148" t="s">
        <v>197</v>
      </c>
      <c r="AU140" s="148" t="s">
        <v>86</v>
      </c>
      <c r="AY140" s="17" t="s">
        <v>195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84</v>
      </c>
      <c r="BK140" s="149">
        <f>ROUND(I140*H140,2)</f>
        <v>0</v>
      </c>
      <c r="BL140" s="17" t="s">
        <v>202</v>
      </c>
      <c r="BM140" s="148" t="s">
        <v>1603</v>
      </c>
    </row>
    <row r="141" spans="2:65" s="12" customFormat="1" ht="11.25">
      <c r="B141" s="150"/>
      <c r="D141" s="151" t="s">
        <v>204</v>
      </c>
      <c r="E141" s="152" t="s">
        <v>1</v>
      </c>
      <c r="F141" s="153" t="s">
        <v>1604</v>
      </c>
      <c r="H141" s="154">
        <v>9.5</v>
      </c>
      <c r="I141" s="155"/>
      <c r="L141" s="150"/>
      <c r="M141" s="156"/>
      <c r="T141" s="157"/>
      <c r="AT141" s="152" t="s">
        <v>204</v>
      </c>
      <c r="AU141" s="152" t="s">
        <v>86</v>
      </c>
      <c r="AV141" s="12" t="s">
        <v>86</v>
      </c>
      <c r="AW141" s="12" t="s">
        <v>32</v>
      </c>
      <c r="AX141" s="12" t="s">
        <v>84</v>
      </c>
      <c r="AY141" s="152" t="s">
        <v>195</v>
      </c>
    </row>
    <row r="142" spans="2:65" s="1" customFormat="1" ht="33" customHeight="1">
      <c r="B142" s="32"/>
      <c r="C142" s="137" t="s">
        <v>86</v>
      </c>
      <c r="D142" s="137" t="s">
        <v>197</v>
      </c>
      <c r="E142" s="138" t="s">
        <v>1605</v>
      </c>
      <c r="F142" s="139" t="s">
        <v>1606</v>
      </c>
      <c r="G142" s="140" t="s">
        <v>200</v>
      </c>
      <c r="H142" s="141">
        <v>12.5</v>
      </c>
      <c r="I142" s="142"/>
      <c r="J142" s="143">
        <f>ROUND(I142*H142,2)</f>
        <v>0</v>
      </c>
      <c r="K142" s="139" t="s">
        <v>201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0.5</v>
      </c>
      <c r="T142" s="147">
        <f>S142*H142</f>
        <v>6.25</v>
      </c>
      <c r="AR142" s="148" t="s">
        <v>202</v>
      </c>
      <c r="AT142" s="148" t="s">
        <v>197</v>
      </c>
      <c r="AU142" s="148" t="s">
        <v>86</v>
      </c>
      <c r="AY142" s="17" t="s">
        <v>195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202</v>
      </c>
      <c r="BM142" s="148" t="s">
        <v>1607</v>
      </c>
    </row>
    <row r="143" spans="2:65" s="12" customFormat="1" ht="22.5">
      <c r="B143" s="150"/>
      <c r="D143" s="151" t="s">
        <v>204</v>
      </c>
      <c r="E143" s="152" t="s">
        <v>1</v>
      </c>
      <c r="F143" s="153" t="s">
        <v>1608</v>
      </c>
      <c r="H143" s="154">
        <v>12.5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32</v>
      </c>
      <c r="AX143" s="12" t="s">
        <v>84</v>
      </c>
      <c r="AY143" s="152" t="s">
        <v>195</v>
      </c>
    </row>
    <row r="144" spans="2:65" s="1" customFormat="1" ht="21.75" customHeight="1">
      <c r="B144" s="32"/>
      <c r="C144" s="137" t="s">
        <v>112</v>
      </c>
      <c r="D144" s="137" t="s">
        <v>197</v>
      </c>
      <c r="E144" s="138" t="s">
        <v>876</v>
      </c>
      <c r="F144" s="139" t="s">
        <v>877</v>
      </c>
      <c r="G144" s="140" t="s">
        <v>395</v>
      </c>
      <c r="H144" s="141">
        <v>9.0050000000000008</v>
      </c>
      <c r="I144" s="142"/>
      <c r="J144" s="143">
        <f>ROUND(I144*H144,2)</f>
        <v>0</v>
      </c>
      <c r="K144" s="139" t="s">
        <v>201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202</v>
      </c>
      <c r="AT144" s="148" t="s">
        <v>197</v>
      </c>
      <c r="AU144" s="148" t="s">
        <v>86</v>
      </c>
      <c r="AY144" s="17" t="s">
        <v>195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202</v>
      </c>
      <c r="BM144" s="148" t="s">
        <v>1609</v>
      </c>
    </row>
    <row r="145" spans="2:65" s="1" customFormat="1" ht="24.2" customHeight="1">
      <c r="B145" s="32"/>
      <c r="C145" s="137" t="s">
        <v>202</v>
      </c>
      <c r="D145" s="137" t="s">
        <v>197</v>
      </c>
      <c r="E145" s="138" t="s">
        <v>879</v>
      </c>
      <c r="F145" s="139" t="s">
        <v>880</v>
      </c>
      <c r="G145" s="140" t="s">
        <v>395</v>
      </c>
      <c r="H145" s="141">
        <v>117.065</v>
      </c>
      <c r="I145" s="142"/>
      <c r="J145" s="143">
        <f>ROUND(I145*H145,2)</f>
        <v>0</v>
      </c>
      <c r="K145" s="139" t="s">
        <v>201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202</v>
      </c>
      <c r="AT145" s="148" t="s">
        <v>197</v>
      </c>
      <c r="AU145" s="148" t="s">
        <v>86</v>
      </c>
      <c r="AY145" s="17" t="s">
        <v>195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202</v>
      </c>
      <c r="BM145" s="148" t="s">
        <v>1610</v>
      </c>
    </row>
    <row r="146" spans="2:65" s="12" customFormat="1" ht="11.25">
      <c r="B146" s="150"/>
      <c r="D146" s="151" t="s">
        <v>204</v>
      </c>
      <c r="F146" s="153" t="s">
        <v>1611</v>
      </c>
      <c r="H146" s="154">
        <v>117.065</v>
      </c>
      <c r="I146" s="155"/>
      <c r="L146" s="150"/>
      <c r="M146" s="156"/>
      <c r="T146" s="157"/>
      <c r="AT146" s="152" t="s">
        <v>204</v>
      </c>
      <c r="AU146" s="152" t="s">
        <v>86</v>
      </c>
      <c r="AV146" s="12" t="s">
        <v>86</v>
      </c>
      <c r="AW146" s="12" t="s">
        <v>4</v>
      </c>
      <c r="AX146" s="12" t="s">
        <v>84</v>
      </c>
      <c r="AY146" s="152" t="s">
        <v>195</v>
      </c>
    </row>
    <row r="147" spans="2:65" s="1" customFormat="1" ht="24.2" customHeight="1">
      <c r="B147" s="32"/>
      <c r="C147" s="137" t="s">
        <v>217</v>
      </c>
      <c r="D147" s="137" t="s">
        <v>197</v>
      </c>
      <c r="E147" s="138" t="s">
        <v>883</v>
      </c>
      <c r="F147" s="139" t="s">
        <v>884</v>
      </c>
      <c r="G147" s="140" t="s">
        <v>395</v>
      </c>
      <c r="H147" s="141">
        <v>9.0050000000000008</v>
      </c>
      <c r="I147" s="142"/>
      <c r="J147" s="143">
        <f>ROUND(I147*H147,2)</f>
        <v>0</v>
      </c>
      <c r="K147" s="139" t="s">
        <v>208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202</v>
      </c>
      <c r="AT147" s="148" t="s">
        <v>197</v>
      </c>
      <c r="AU147" s="148" t="s">
        <v>86</v>
      </c>
      <c r="AY147" s="17" t="s">
        <v>195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202</v>
      </c>
      <c r="BM147" s="148" t="s">
        <v>1612</v>
      </c>
    </row>
    <row r="148" spans="2:65" s="1" customFormat="1" ht="16.5" customHeight="1">
      <c r="B148" s="32"/>
      <c r="C148" s="137" t="s">
        <v>221</v>
      </c>
      <c r="D148" s="137" t="s">
        <v>197</v>
      </c>
      <c r="E148" s="138" t="s">
        <v>1613</v>
      </c>
      <c r="F148" s="139" t="s">
        <v>1614</v>
      </c>
      <c r="G148" s="140" t="s">
        <v>319</v>
      </c>
      <c r="H148" s="141">
        <v>4.8</v>
      </c>
      <c r="I148" s="142"/>
      <c r="J148" s="143">
        <f>ROUND(I148*H148,2)</f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0.20499999999999999</v>
      </c>
      <c r="T148" s="147">
        <f>S148*H148</f>
        <v>0.98399999999999987</v>
      </c>
      <c r="AR148" s="148" t="s">
        <v>202</v>
      </c>
      <c r="AT148" s="148" t="s">
        <v>197</v>
      </c>
      <c r="AU148" s="148" t="s">
        <v>86</v>
      </c>
      <c r="AY148" s="17" t="s">
        <v>195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202</v>
      </c>
      <c r="BM148" s="148" t="s">
        <v>1615</v>
      </c>
    </row>
    <row r="149" spans="2:65" s="12" customFormat="1" ht="11.25">
      <c r="B149" s="150"/>
      <c r="D149" s="151" t="s">
        <v>204</v>
      </c>
      <c r="E149" s="152" t="s">
        <v>1</v>
      </c>
      <c r="F149" s="153" t="s">
        <v>1616</v>
      </c>
      <c r="H149" s="154">
        <v>4.8</v>
      </c>
      <c r="I149" s="155"/>
      <c r="L149" s="150"/>
      <c r="M149" s="156"/>
      <c r="T149" s="157"/>
      <c r="AT149" s="152" t="s">
        <v>204</v>
      </c>
      <c r="AU149" s="152" t="s">
        <v>86</v>
      </c>
      <c r="AV149" s="12" t="s">
        <v>86</v>
      </c>
      <c r="AW149" s="12" t="s">
        <v>32</v>
      </c>
      <c r="AX149" s="12" t="s">
        <v>77</v>
      </c>
      <c r="AY149" s="152" t="s">
        <v>195</v>
      </c>
    </row>
    <row r="150" spans="2:65" s="13" customFormat="1" ht="11.25">
      <c r="B150" s="158"/>
      <c r="D150" s="151" t="s">
        <v>204</v>
      </c>
      <c r="E150" s="159" t="s">
        <v>1617</v>
      </c>
      <c r="F150" s="160" t="s">
        <v>205</v>
      </c>
      <c r="H150" s="161">
        <v>4.8</v>
      </c>
      <c r="I150" s="162"/>
      <c r="L150" s="158"/>
      <c r="M150" s="163"/>
      <c r="T150" s="164"/>
      <c r="AT150" s="159" t="s">
        <v>204</v>
      </c>
      <c r="AU150" s="159" t="s">
        <v>86</v>
      </c>
      <c r="AV150" s="13" t="s">
        <v>202</v>
      </c>
      <c r="AW150" s="13" t="s">
        <v>32</v>
      </c>
      <c r="AX150" s="13" t="s">
        <v>84</v>
      </c>
      <c r="AY150" s="159" t="s">
        <v>195</v>
      </c>
    </row>
    <row r="151" spans="2:65" s="1" customFormat="1" ht="33" customHeight="1">
      <c r="B151" s="32"/>
      <c r="C151" s="137" t="s">
        <v>225</v>
      </c>
      <c r="D151" s="137" t="s">
        <v>197</v>
      </c>
      <c r="E151" s="138" t="s">
        <v>1618</v>
      </c>
      <c r="F151" s="139" t="s">
        <v>1619</v>
      </c>
      <c r="G151" s="140" t="s">
        <v>200</v>
      </c>
      <c r="H151" s="141">
        <v>12.5</v>
      </c>
      <c r="I151" s="142"/>
      <c r="J151" s="143">
        <f>ROUND(I151*H151,2)</f>
        <v>0</v>
      </c>
      <c r="K151" s="139" t="s">
        <v>208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0.13</v>
      </c>
      <c r="T151" s="147">
        <f>S151*H151</f>
        <v>1.625</v>
      </c>
      <c r="AR151" s="148" t="s">
        <v>202</v>
      </c>
      <c r="AT151" s="148" t="s">
        <v>197</v>
      </c>
      <c r="AU151" s="148" t="s">
        <v>86</v>
      </c>
      <c r="AY151" s="17" t="s">
        <v>195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202</v>
      </c>
      <c r="BM151" s="148" t="s">
        <v>1620</v>
      </c>
    </row>
    <row r="152" spans="2:65" s="14" customFormat="1" ht="11.25">
      <c r="B152" s="168"/>
      <c r="D152" s="151" t="s">
        <v>204</v>
      </c>
      <c r="E152" s="169" t="s">
        <v>1</v>
      </c>
      <c r="F152" s="170" t="s">
        <v>1621</v>
      </c>
      <c r="H152" s="169" t="s">
        <v>1</v>
      </c>
      <c r="I152" s="171"/>
      <c r="L152" s="168"/>
      <c r="M152" s="172"/>
      <c r="T152" s="173"/>
      <c r="AT152" s="169" t="s">
        <v>204</v>
      </c>
      <c r="AU152" s="169" t="s">
        <v>86</v>
      </c>
      <c r="AV152" s="14" t="s">
        <v>84</v>
      </c>
      <c r="AW152" s="14" t="s">
        <v>32</v>
      </c>
      <c r="AX152" s="14" t="s">
        <v>77</v>
      </c>
      <c r="AY152" s="169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1622</v>
      </c>
      <c r="H153" s="154">
        <v>3.5</v>
      </c>
      <c r="I153" s="155"/>
      <c r="L153" s="150"/>
      <c r="M153" s="156"/>
      <c r="T153" s="157"/>
      <c r="AT153" s="152" t="s">
        <v>204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1623</v>
      </c>
      <c r="H154" s="154">
        <v>2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2" customFormat="1" ht="11.25">
      <c r="B155" s="150"/>
      <c r="D155" s="151" t="s">
        <v>204</v>
      </c>
      <c r="E155" s="152" t="s">
        <v>1</v>
      </c>
      <c r="F155" s="153" t="s">
        <v>1624</v>
      </c>
      <c r="H155" s="154">
        <v>3</v>
      </c>
      <c r="I155" s="155"/>
      <c r="L155" s="150"/>
      <c r="M155" s="156"/>
      <c r="T155" s="157"/>
      <c r="AT155" s="152" t="s">
        <v>204</v>
      </c>
      <c r="AU155" s="152" t="s">
        <v>86</v>
      </c>
      <c r="AV155" s="12" t="s">
        <v>86</v>
      </c>
      <c r="AW155" s="12" t="s">
        <v>32</v>
      </c>
      <c r="AX155" s="12" t="s">
        <v>77</v>
      </c>
      <c r="AY155" s="152" t="s">
        <v>195</v>
      </c>
    </row>
    <row r="156" spans="2:65" s="12" customFormat="1" ht="11.25">
      <c r="B156" s="150"/>
      <c r="D156" s="151" t="s">
        <v>204</v>
      </c>
      <c r="E156" s="152" t="s">
        <v>1</v>
      </c>
      <c r="F156" s="153" t="s">
        <v>1625</v>
      </c>
      <c r="H156" s="154">
        <v>4</v>
      </c>
      <c r="I156" s="155"/>
      <c r="L156" s="150"/>
      <c r="M156" s="156"/>
      <c r="T156" s="157"/>
      <c r="AT156" s="152" t="s">
        <v>204</v>
      </c>
      <c r="AU156" s="152" t="s">
        <v>86</v>
      </c>
      <c r="AV156" s="12" t="s">
        <v>86</v>
      </c>
      <c r="AW156" s="12" t="s">
        <v>32</v>
      </c>
      <c r="AX156" s="12" t="s">
        <v>77</v>
      </c>
      <c r="AY156" s="152" t="s">
        <v>195</v>
      </c>
    </row>
    <row r="157" spans="2:65" s="13" customFormat="1" ht="11.25">
      <c r="B157" s="158"/>
      <c r="D157" s="151" t="s">
        <v>204</v>
      </c>
      <c r="E157" s="159" t="s">
        <v>1551</v>
      </c>
      <c r="F157" s="160" t="s">
        <v>205</v>
      </c>
      <c r="H157" s="161">
        <v>12.5</v>
      </c>
      <c r="I157" s="162"/>
      <c r="L157" s="158"/>
      <c r="M157" s="163"/>
      <c r="T157" s="164"/>
      <c r="AT157" s="159" t="s">
        <v>204</v>
      </c>
      <c r="AU157" s="159" t="s">
        <v>86</v>
      </c>
      <c r="AV157" s="13" t="s">
        <v>202</v>
      </c>
      <c r="AW157" s="13" t="s">
        <v>32</v>
      </c>
      <c r="AX157" s="13" t="s">
        <v>84</v>
      </c>
      <c r="AY157" s="159" t="s">
        <v>195</v>
      </c>
    </row>
    <row r="158" spans="2:65" s="1" customFormat="1" ht="33" customHeight="1">
      <c r="B158" s="32"/>
      <c r="C158" s="137" t="s">
        <v>230</v>
      </c>
      <c r="D158" s="137" t="s">
        <v>197</v>
      </c>
      <c r="E158" s="138" t="s">
        <v>1626</v>
      </c>
      <c r="F158" s="139" t="s">
        <v>1627</v>
      </c>
      <c r="G158" s="140" t="s">
        <v>200</v>
      </c>
      <c r="H158" s="141">
        <v>12.5</v>
      </c>
      <c r="I158" s="142"/>
      <c r="J158" s="143">
        <f>ROUND(I158*H158,2)</f>
        <v>0</v>
      </c>
      <c r="K158" s="139" t="s">
        <v>201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202</v>
      </c>
      <c r="AT158" s="148" t="s">
        <v>197</v>
      </c>
      <c r="AU158" s="148" t="s">
        <v>86</v>
      </c>
      <c r="AY158" s="17" t="s">
        <v>195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202</v>
      </c>
      <c r="BM158" s="148" t="s">
        <v>1628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1629</v>
      </c>
      <c r="H159" s="154">
        <v>12.5</v>
      </c>
      <c r="I159" s="155"/>
      <c r="L159" s="150"/>
      <c r="M159" s="156"/>
      <c r="T159" s="157"/>
      <c r="AT159" s="152" t="s">
        <v>204</v>
      </c>
      <c r="AU159" s="152" t="s">
        <v>86</v>
      </c>
      <c r="AV159" s="12" t="s">
        <v>86</v>
      </c>
      <c r="AW159" s="12" t="s">
        <v>32</v>
      </c>
      <c r="AX159" s="12" t="s">
        <v>84</v>
      </c>
      <c r="AY159" s="152" t="s">
        <v>195</v>
      </c>
    </row>
    <row r="160" spans="2:65" s="1" customFormat="1" ht="16.5" customHeight="1">
      <c r="B160" s="32"/>
      <c r="C160" s="137" t="s">
        <v>234</v>
      </c>
      <c r="D160" s="137" t="s">
        <v>197</v>
      </c>
      <c r="E160" s="138" t="s">
        <v>1630</v>
      </c>
      <c r="F160" s="139" t="s">
        <v>1631</v>
      </c>
      <c r="G160" s="140" t="s">
        <v>395</v>
      </c>
      <c r="H160" s="141">
        <v>2.609</v>
      </c>
      <c r="I160" s="142"/>
      <c r="J160" s="143">
        <f>ROUND(I160*H160,2)</f>
        <v>0</v>
      </c>
      <c r="K160" s="139" t="s">
        <v>201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202</v>
      </c>
      <c r="AT160" s="148" t="s">
        <v>197</v>
      </c>
      <c r="AU160" s="148" t="s">
        <v>86</v>
      </c>
      <c r="AY160" s="17" t="s">
        <v>195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202</v>
      </c>
      <c r="BM160" s="148" t="s">
        <v>1632</v>
      </c>
    </row>
    <row r="161" spans="2:65" s="1" customFormat="1" ht="24.2" customHeight="1">
      <c r="B161" s="32"/>
      <c r="C161" s="137" t="s">
        <v>238</v>
      </c>
      <c r="D161" s="137" t="s">
        <v>197</v>
      </c>
      <c r="E161" s="138" t="s">
        <v>1633</v>
      </c>
      <c r="F161" s="139" t="s">
        <v>1634</v>
      </c>
      <c r="G161" s="140" t="s">
        <v>395</v>
      </c>
      <c r="H161" s="141">
        <v>33.917000000000002</v>
      </c>
      <c r="I161" s="142"/>
      <c r="J161" s="143">
        <f>ROUND(I161*H161,2)</f>
        <v>0</v>
      </c>
      <c r="K161" s="139" t="s">
        <v>201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202</v>
      </c>
      <c r="AT161" s="148" t="s">
        <v>197</v>
      </c>
      <c r="AU161" s="148" t="s">
        <v>86</v>
      </c>
      <c r="AY161" s="17" t="s">
        <v>195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202</v>
      </c>
      <c r="BM161" s="148" t="s">
        <v>1635</v>
      </c>
    </row>
    <row r="162" spans="2:65" s="12" customFormat="1" ht="11.25">
      <c r="B162" s="150"/>
      <c r="D162" s="151" t="s">
        <v>204</v>
      </c>
      <c r="F162" s="153" t="s">
        <v>1636</v>
      </c>
      <c r="H162" s="154">
        <v>33.917000000000002</v>
      </c>
      <c r="I162" s="155"/>
      <c r="L162" s="150"/>
      <c r="M162" s="156"/>
      <c r="T162" s="157"/>
      <c r="AT162" s="152" t="s">
        <v>204</v>
      </c>
      <c r="AU162" s="152" t="s">
        <v>86</v>
      </c>
      <c r="AV162" s="12" t="s">
        <v>86</v>
      </c>
      <c r="AW162" s="12" t="s">
        <v>4</v>
      </c>
      <c r="AX162" s="12" t="s">
        <v>84</v>
      </c>
      <c r="AY162" s="152" t="s">
        <v>195</v>
      </c>
    </row>
    <row r="163" spans="2:65" s="1" customFormat="1" ht="33" customHeight="1">
      <c r="B163" s="32"/>
      <c r="C163" s="137" t="s">
        <v>242</v>
      </c>
      <c r="D163" s="137" t="s">
        <v>197</v>
      </c>
      <c r="E163" s="138" t="s">
        <v>1637</v>
      </c>
      <c r="F163" s="139" t="s">
        <v>1638</v>
      </c>
      <c r="G163" s="140" t="s">
        <v>395</v>
      </c>
      <c r="H163" s="141">
        <v>2.609</v>
      </c>
      <c r="I163" s="142"/>
      <c r="J163" s="143">
        <f>ROUND(I163*H163,2)</f>
        <v>0</v>
      </c>
      <c r="K163" s="139" t="s">
        <v>208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202</v>
      </c>
      <c r="AT163" s="148" t="s">
        <v>197</v>
      </c>
      <c r="AU163" s="148" t="s">
        <v>86</v>
      </c>
      <c r="AY163" s="17" t="s">
        <v>195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202</v>
      </c>
      <c r="BM163" s="148" t="s">
        <v>1639</v>
      </c>
    </row>
    <row r="164" spans="2:65" s="1" customFormat="1" ht="24.2" customHeight="1">
      <c r="B164" s="32"/>
      <c r="C164" s="137" t="s">
        <v>8</v>
      </c>
      <c r="D164" s="137" t="s">
        <v>197</v>
      </c>
      <c r="E164" s="138" t="s">
        <v>897</v>
      </c>
      <c r="F164" s="139" t="s">
        <v>898</v>
      </c>
      <c r="G164" s="140" t="s">
        <v>200</v>
      </c>
      <c r="H164" s="141">
        <v>9.5</v>
      </c>
      <c r="I164" s="142"/>
      <c r="J164" s="143">
        <f>ROUND(I164*H164,2)</f>
        <v>0</v>
      </c>
      <c r="K164" s="139" t="s">
        <v>201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0.316</v>
      </c>
      <c r="T164" s="147">
        <f>S164*H164</f>
        <v>3.0020000000000002</v>
      </c>
      <c r="AR164" s="148" t="s">
        <v>202</v>
      </c>
      <c r="AT164" s="148" t="s">
        <v>197</v>
      </c>
      <c r="AU164" s="148" t="s">
        <v>86</v>
      </c>
      <c r="AY164" s="17" t="s">
        <v>195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202</v>
      </c>
      <c r="BM164" s="148" t="s">
        <v>1640</v>
      </c>
    </row>
    <row r="165" spans="2:65" s="14" customFormat="1" ht="11.25">
      <c r="B165" s="168"/>
      <c r="D165" s="151" t="s">
        <v>204</v>
      </c>
      <c r="E165" s="169" t="s">
        <v>1</v>
      </c>
      <c r="F165" s="170" t="s">
        <v>1641</v>
      </c>
      <c r="H165" s="169" t="s">
        <v>1</v>
      </c>
      <c r="I165" s="171"/>
      <c r="L165" s="168"/>
      <c r="M165" s="172"/>
      <c r="T165" s="173"/>
      <c r="AT165" s="169" t="s">
        <v>204</v>
      </c>
      <c r="AU165" s="169" t="s">
        <v>86</v>
      </c>
      <c r="AV165" s="14" t="s">
        <v>84</v>
      </c>
      <c r="AW165" s="14" t="s">
        <v>32</v>
      </c>
      <c r="AX165" s="14" t="s">
        <v>77</v>
      </c>
      <c r="AY165" s="169" t="s">
        <v>195</v>
      </c>
    </row>
    <row r="166" spans="2:65" s="14" customFormat="1" ht="11.25">
      <c r="B166" s="168"/>
      <c r="D166" s="151" t="s">
        <v>204</v>
      </c>
      <c r="E166" s="169" t="s">
        <v>1</v>
      </c>
      <c r="F166" s="170" t="s">
        <v>1642</v>
      </c>
      <c r="H166" s="169" t="s">
        <v>1</v>
      </c>
      <c r="I166" s="171"/>
      <c r="L166" s="168"/>
      <c r="M166" s="172"/>
      <c r="T166" s="173"/>
      <c r="AT166" s="169" t="s">
        <v>204</v>
      </c>
      <c r="AU166" s="169" t="s">
        <v>86</v>
      </c>
      <c r="AV166" s="14" t="s">
        <v>84</v>
      </c>
      <c r="AW166" s="14" t="s">
        <v>32</v>
      </c>
      <c r="AX166" s="14" t="s">
        <v>77</v>
      </c>
      <c r="AY166" s="169" t="s">
        <v>195</v>
      </c>
    </row>
    <row r="167" spans="2:65" s="12" customFormat="1" ht="11.25">
      <c r="B167" s="150"/>
      <c r="D167" s="151" t="s">
        <v>204</v>
      </c>
      <c r="E167" s="152" t="s">
        <v>1</v>
      </c>
      <c r="F167" s="153" t="s">
        <v>1643</v>
      </c>
      <c r="H167" s="154">
        <v>1.5</v>
      </c>
      <c r="I167" s="155"/>
      <c r="L167" s="150"/>
      <c r="M167" s="156"/>
      <c r="T167" s="157"/>
      <c r="AT167" s="152" t="s">
        <v>204</v>
      </c>
      <c r="AU167" s="152" t="s">
        <v>86</v>
      </c>
      <c r="AV167" s="12" t="s">
        <v>86</v>
      </c>
      <c r="AW167" s="12" t="s">
        <v>32</v>
      </c>
      <c r="AX167" s="12" t="s">
        <v>77</v>
      </c>
      <c r="AY167" s="152" t="s">
        <v>195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1644</v>
      </c>
      <c r="H168" s="154">
        <v>2</v>
      </c>
      <c r="I168" s="155"/>
      <c r="L168" s="150"/>
      <c r="M168" s="156"/>
      <c r="T168" s="157"/>
      <c r="AT168" s="152" t="s">
        <v>204</v>
      </c>
      <c r="AU168" s="152" t="s">
        <v>86</v>
      </c>
      <c r="AV168" s="12" t="s">
        <v>86</v>
      </c>
      <c r="AW168" s="12" t="s">
        <v>32</v>
      </c>
      <c r="AX168" s="12" t="s">
        <v>77</v>
      </c>
      <c r="AY168" s="152" t="s">
        <v>195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1645</v>
      </c>
      <c r="H169" s="154">
        <v>2</v>
      </c>
      <c r="I169" s="155"/>
      <c r="L169" s="150"/>
      <c r="M169" s="156"/>
      <c r="T169" s="157"/>
      <c r="AT169" s="152" t="s">
        <v>204</v>
      </c>
      <c r="AU169" s="152" t="s">
        <v>86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2" customFormat="1" ht="11.25">
      <c r="B170" s="150"/>
      <c r="D170" s="151" t="s">
        <v>204</v>
      </c>
      <c r="E170" s="152" t="s">
        <v>1</v>
      </c>
      <c r="F170" s="153" t="s">
        <v>1646</v>
      </c>
      <c r="H170" s="154">
        <v>3</v>
      </c>
      <c r="I170" s="155"/>
      <c r="L170" s="150"/>
      <c r="M170" s="156"/>
      <c r="T170" s="157"/>
      <c r="AT170" s="152" t="s">
        <v>204</v>
      </c>
      <c r="AU170" s="152" t="s">
        <v>86</v>
      </c>
      <c r="AV170" s="12" t="s">
        <v>86</v>
      </c>
      <c r="AW170" s="12" t="s">
        <v>32</v>
      </c>
      <c r="AX170" s="12" t="s">
        <v>77</v>
      </c>
      <c r="AY170" s="152" t="s">
        <v>195</v>
      </c>
    </row>
    <row r="171" spans="2:65" s="12" customFormat="1" ht="11.25">
      <c r="B171" s="150"/>
      <c r="D171" s="151" t="s">
        <v>204</v>
      </c>
      <c r="E171" s="152" t="s">
        <v>1</v>
      </c>
      <c r="F171" s="153" t="s">
        <v>1647</v>
      </c>
      <c r="H171" s="154">
        <v>1</v>
      </c>
      <c r="I171" s="155"/>
      <c r="L171" s="150"/>
      <c r="M171" s="156"/>
      <c r="T171" s="157"/>
      <c r="AT171" s="152" t="s">
        <v>204</v>
      </c>
      <c r="AU171" s="152" t="s">
        <v>86</v>
      </c>
      <c r="AV171" s="12" t="s">
        <v>86</v>
      </c>
      <c r="AW171" s="12" t="s">
        <v>32</v>
      </c>
      <c r="AX171" s="12" t="s">
        <v>77</v>
      </c>
      <c r="AY171" s="152" t="s">
        <v>195</v>
      </c>
    </row>
    <row r="172" spans="2:65" s="13" customFormat="1" ht="11.25">
      <c r="B172" s="158"/>
      <c r="D172" s="151" t="s">
        <v>204</v>
      </c>
      <c r="E172" s="159" t="s">
        <v>1547</v>
      </c>
      <c r="F172" s="160" t="s">
        <v>205</v>
      </c>
      <c r="H172" s="161">
        <v>9.5</v>
      </c>
      <c r="I172" s="162"/>
      <c r="L172" s="158"/>
      <c r="M172" s="163"/>
      <c r="T172" s="164"/>
      <c r="AT172" s="159" t="s">
        <v>204</v>
      </c>
      <c r="AU172" s="159" t="s">
        <v>86</v>
      </c>
      <c r="AV172" s="13" t="s">
        <v>202</v>
      </c>
      <c r="AW172" s="13" t="s">
        <v>32</v>
      </c>
      <c r="AX172" s="13" t="s">
        <v>84</v>
      </c>
      <c r="AY172" s="159" t="s">
        <v>195</v>
      </c>
    </row>
    <row r="173" spans="2:65" s="1" customFormat="1" ht="24.2" customHeight="1">
      <c r="B173" s="32"/>
      <c r="C173" s="137" t="s">
        <v>247</v>
      </c>
      <c r="D173" s="137" t="s">
        <v>197</v>
      </c>
      <c r="E173" s="138" t="s">
        <v>914</v>
      </c>
      <c r="F173" s="139" t="s">
        <v>915</v>
      </c>
      <c r="G173" s="140" t="s">
        <v>319</v>
      </c>
      <c r="H173" s="141">
        <v>13.5</v>
      </c>
      <c r="I173" s="142"/>
      <c r="J173" s="143">
        <f>ROUND(I173*H173,2)</f>
        <v>0</v>
      </c>
      <c r="K173" s="139" t="s">
        <v>201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202</v>
      </c>
      <c r="AT173" s="148" t="s">
        <v>197</v>
      </c>
      <c r="AU173" s="148" t="s">
        <v>86</v>
      </c>
      <c r="AY173" s="17" t="s">
        <v>195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202</v>
      </c>
      <c r="BM173" s="148" t="s">
        <v>1648</v>
      </c>
    </row>
    <row r="174" spans="2:65" s="14" customFormat="1" ht="11.25">
      <c r="B174" s="168"/>
      <c r="D174" s="151" t="s">
        <v>204</v>
      </c>
      <c r="E174" s="169" t="s">
        <v>1</v>
      </c>
      <c r="F174" s="170" t="s">
        <v>1649</v>
      </c>
      <c r="H174" s="169" t="s">
        <v>1</v>
      </c>
      <c r="I174" s="171"/>
      <c r="L174" s="168"/>
      <c r="M174" s="172"/>
      <c r="T174" s="173"/>
      <c r="AT174" s="169" t="s">
        <v>204</v>
      </c>
      <c r="AU174" s="169" t="s">
        <v>86</v>
      </c>
      <c r="AV174" s="14" t="s">
        <v>84</v>
      </c>
      <c r="AW174" s="14" t="s">
        <v>32</v>
      </c>
      <c r="AX174" s="14" t="s">
        <v>77</v>
      </c>
      <c r="AY174" s="169" t="s">
        <v>195</v>
      </c>
    </row>
    <row r="175" spans="2:65" s="12" customFormat="1" ht="11.25">
      <c r="B175" s="150"/>
      <c r="D175" s="151" t="s">
        <v>204</v>
      </c>
      <c r="E175" s="152" t="s">
        <v>1</v>
      </c>
      <c r="F175" s="153" t="s">
        <v>1650</v>
      </c>
      <c r="H175" s="154">
        <v>2.7</v>
      </c>
      <c r="I175" s="155"/>
      <c r="L175" s="150"/>
      <c r="M175" s="156"/>
      <c r="T175" s="157"/>
      <c r="AT175" s="152" t="s">
        <v>204</v>
      </c>
      <c r="AU175" s="152" t="s">
        <v>86</v>
      </c>
      <c r="AV175" s="12" t="s">
        <v>86</v>
      </c>
      <c r="AW175" s="12" t="s">
        <v>32</v>
      </c>
      <c r="AX175" s="12" t="s">
        <v>77</v>
      </c>
      <c r="AY175" s="152" t="s">
        <v>195</v>
      </c>
    </row>
    <row r="176" spans="2:65" s="12" customFormat="1" ht="11.25">
      <c r="B176" s="150"/>
      <c r="D176" s="151" t="s">
        <v>204</v>
      </c>
      <c r="E176" s="152" t="s">
        <v>1</v>
      </c>
      <c r="F176" s="153" t="s">
        <v>1651</v>
      </c>
      <c r="H176" s="154">
        <v>2.7</v>
      </c>
      <c r="I176" s="155"/>
      <c r="L176" s="150"/>
      <c r="M176" s="156"/>
      <c r="T176" s="157"/>
      <c r="AT176" s="152" t="s">
        <v>204</v>
      </c>
      <c r="AU176" s="152" t="s">
        <v>86</v>
      </c>
      <c r="AV176" s="12" t="s">
        <v>86</v>
      </c>
      <c r="AW176" s="12" t="s">
        <v>32</v>
      </c>
      <c r="AX176" s="12" t="s">
        <v>77</v>
      </c>
      <c r="AY176" s="152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1652</v>
      </c>
      <c r="H177" s="154">
        <v>2.7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2" customFormat="1" ht="11.25">
      <c r="B178" s="150"/>
      <c r="D178" s="151" t="s">
        <v>204</v>
      </c>
      <c r="E178" s="152" t="s">
        <v>1</v>
      </c>
      <c r="F178" s="153" t="s">
        <v>1653</v>
      </c>
      <c r="H178" s="154">
        <v>2.7</v>
      </c>
      <c r="I178" s="155"/>
      <c r="L178" s="150"/>
      <c r="M178" s="156"/>
      <c r="T178" s="157"/>
      <c r="AT178" s="152" t="s">
        <v>204</v>
      </c>
      <c r="AU178" s="152" t="s">
        <v>86</v>
      </c>
      <c r="AV178" s="12" t="s">
        <v>86</v>
      </c>
      <c r="AW178" s="12" t="s">
        <v>32</v>
      </c>
      <c r="AX178" s="12" t="s">
        <v>77</v>
      </c>
      <c r="AY178" s="152" t="s">
        <v>195</v>
      </c>
    </row>
    <row r="179" spans="2:65" s="12" customFormat="1" ht="11.25">
      <c r="B179" s="150"/>
      <c r="D179" s="151" t="s">
        <v>204</v>
      </c>
      <c r="E179" s="152" t="s">
        <v>1</v>
      </c>
      <c r="F179" s="153" t="s">
        <v>1654</v>
      </c>
      <c r="H179" s="154">
        <v>2.7</v>
      </c>
      <c r="I179" s="155"/>
      <c r="L179" s="150"/>
      <c r="M179" s="156"/>
      <c r="T179" s="157"/>
      <c r="AT179" s="152" t="s">
        <v>204</v>
      </c>
      <c r="AU179" s="152" t="s">
        <v>86</v>
      </c>
      <c r="AV179" s="12" t="s">
        <v>86</v>
      </c>
      <c r="AW179" s="12" t="s">
        <v>32</v>
      </c>
      <c r="AX179" s="12" t="s">
        <v>77</v>
      </c>
      <c r="AY179" s="152" t="s">
        <v>195</v>
      </c>
    </row>
    <row r="180" spans="2:65" s="13" customFormat="1" ht="11.25">
      <c r="B180" s="158"/>
      <c r="D180" s="151" t="s">
        <v>204</v>
      </c>
      <c r="E180" s="159" t="s">
        <v>1655</v>
      </c>
      <c r="F180" s="160" t="s">
        <v>205</v>
      </c>
      <c r="H180" s="161">
        <v>13.5</v>
      </c>
      <c r="I180" s="162"/>
      <c r="L180" s="158"/>
      <c r="M180" s="163"/>
      <c r="T180" s="164"/>
      <c r="AT180" s="159" t="s">
        <v>204</v>
      </c>
      <c r="AU180" s="159" t="s">
        <v>86</v>
      </c>
      <c r="AV180" s="13" t="s">
        <v>202</v>
      </c>
      <c r="AW180" s="13" t="s">
        <v>32</v>
      </c>
      <c r="AX180" s="13" t="s">
        <v>84</v>
      </c>
      <c r="AY180" s="159" t="s">
        <v>195</v>
      </c>
    </row>
    <row r="181" spans="2:65" s="1" customFormat="1" ht="21.75" customHeight="1">
      <c r="B181" s="32"/>
      <c r="C181" s="137" t="s">
        <v>251</v>
      </c>
      <c r="D181" s="137" t="s">
        <v>197</v>
      </c>
      <c r="E181" s="138" t="s">
        <v>876</v>
      </c>
      <c r="F181" s="139" t="s">
        <v>877</v>
      </c>
      <c r="G181" s="140" t="s">
        <v>395</v>
      </c>
      <c r="H181" s="141">
        <v>3.0019999999999998</v>
      </c>
      <c r="I181" s="142"/>
      <c r="J181" s="143">
        <f>ROUND(I181*H181,2)</f>
        <v>0</v>
      </c>
      <c r="K181" s="139" t="s">
        <v>201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202</v>
      </c>
      <c r="AT181" s="148" t="s">
        <v>197</v>
      </c>
      <c r="AU181" s="148" t="s">
        <v>86</v>
      </c>
      <c r="AY181" s="17" t="s">
        <v>195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84</v>
      </c>
      <c r="BK181" s="149">
        <f>ROUND(I181*H181,2)</f>
        <v>0</v>
      </c>
      <c r="BL181" s="17" t="s">
        <v>202</v>
      </c>
      <c r="BM181" s="148" t="s">
        <v>1656</v>
      </c>
    </row>
    <row r="182" spans="2:65" s="1" customFormat="1" ht="24.2" customHeight="1">
      <c r="B182" s="32"/>
      <c r="C182" s="137" t="s">
        <v>342</v>
      </c>
      <c r="D182" s="137" t="s">
        <v>197</v>
      </c>
      <c r="E182" s="138" t="s">
        <v>879</v>
      </c>
      <c r="F182" s="139" t="s">
        <v>880</v>
      </c>
      <c r="G182" s="140" t="s">
        <v>395</v>
      </c>
      <c r="H182" s="141">
        <v>39.026000000000003</v>
      </c>
      <c r="I182" s="142"/>
      <c r="J182" s="143">
        <f>ROUND(I182*H182,2)</f>
        <v>0</v>
      </c>
      <c r="K182" s="139" t="s">
        <v>201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202</v>
      </c>
      <c r="AT182" s="148" t="s">
        <v>197</v>
      </c>
      <c r="AU182" s="148" t="s">
        <v>86</v>
      </c>
      <c r="AY182" s="17" t="s">
        <v>195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202</v>
      </c>
      <c r="BM182" s="148" t="s">
        <v>1657</v>
      </c>
    </row>
    <row r="183" spans="2:65" s="12" customFormat="1" ht="11.25">
      <c r="B183" s="150"/>
      <c r="D183" s="151" t="s">
        <v>204</v>
      </c>
      <c r="F183" s="153" t="s">
        <v>1658</v>
      </c>
      <c r="H183" s="154">
        <v>39.026000000000003</v>
      </c>
      <c r="I183" s="155"/>
      <c r="L183" s="150"/>
      <c r="M183" s="156"/>
      <c r="T183" s="157"/>
      <c r="AT183" s="152" t="s">
        <v>204</v>
      </c>
      <c r="AU183" s="152" t="s">
        <v>86</v>
      </c>
      <c r="AV183" s="12" t="s">
        <v>86</v>
      </c>
      <c r="AW183" s="12" t="s">
        <v>4</v>
      </c>
      <c r="AX183" s="12" t="s">
        <v>84</v>
      </c>
      <c r="AY183" s="152" t="s">
        <v>195</v>
      </c>
    </row>
    <row r="184" spans="2:65" s="1" customFormat="1" ht="33" customHeight="1">
      <c r="B184" s="32"/>
      <c r="C184" s="137" t="s">
        <v>310</v>
      </c>
      <c r="D184" s="137" t="s">
        <v>197</v>
      </c>
      <c r="E184" s="138" t="s">
        <v>938</v>
      </c>
      <c r="F184" s="139" t="s">
        <v>939</v>
      </c>
      <c r="G184" s="140" t="s">
        <v>395</v>
      </c>
      <c r="H184" s="141">
        <v>3.0019999999999998</v>
      </c>
      <c r="I184" s="142"/>
      <c r="J184" s="143">
        <f>ROUND(I184*H184,2)</f>
        <v>0</v>
      </c>
      <c r="K184" s="139" t="s">
        <v>208</v>
      </c>
      <c r="L184" s="32"/>
      <c r="M184" s="144" t="s">
        <v>1</v>
      </c>
      <c r="N184" s="145" t="s">
        <v>42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202</v>
      </c>
      <c r="AT184" s="148" t="s">
        <v>197</v>
      </c>
      <c r="AU184" s="148" t="s">
        <v>86</v>
      </c>
      <c r="AY184" s="17" t="s">
        <v>195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84</v>
      </c>
      <c r="BK184" s="149">
        <f>ROUND(I184*H184,2)</f>
        <v>0</v>
      </c>
      <c r="BL184" s="17" t="s">
        <v>202</v>
      </c>
      <c r="BM184" s="148" t="s">
        <v>1659</v>
      </c>
    </row>
    <row r="185" spans="2:65" s="1" customFormat="1" ht="24.2" customHeight="1">
      <c r="B185" s="32"/>
      <c r="C185" s="137" t="s">
        <v>166</v>
      </c>
      <c r="D185" s="137" t="s">
        <v>197</v>
      </c>
      <c r="E185" s="138" t="s">
        <v>941</v>
      </c>
      <c r="F185" s="139" t="s">
        <v>942</v>
      </c>
      <c r="G185" s="140" t="s">
        <v>319</v>
      </c>
      <c r="H185" s="141">
        <v>8.6999999999999993</v>
      </c>
      <c r="I185" s="142"/>
      <c r="J185" s="143">
        <f>ROUND(I185*H185,2)</f>
        <v>0</v>
      </c>
      <c r="K185" s="139" t="s">
        <v>201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8.6800000000000002E-3</v>
      </c>
      <c r="R185" s="146">
        <f>Q185*H185</f>
        <v>7.5516E-2</v>
      </c>
      <c r="S185" s="146">
        <v>0</v>
      </c>
      <c r="T185" s="147">
        <f>S185*H185</f>
        <v>0</v>
      </c>
      <c r="AR185" s="148" t="s">
        <v>202</v>
      </c>
      <c r="AT185" s="148" t="s">
        <v>197</v>
      </c>
      <c r="AU185" s="148" t="s">
        <v>86</v>
      </c>
      <c r="AY185" s="17" t="s">
        <v>195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84</v>
      </c>
      <c r="BK185" s="149">
        <f>ROUND(I185*H185,2)</f>
        <v>0</v>
      </c>
      <c r="BL185" s="17" t="s">
        <v>202</v>
      </c>
      <c r="BM185" s="148" t="s">
        <v>1660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1661</v>
      </c>
      <c r="H186" s="154">
        <v>3.2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77</v>
      </c>
      <c r="AY186" s="152" t="s">
        <v>195</v>
      </c>
    </row>
    <row r="187" spans="2:65" s="12" customFormat="1" ht="11.25">
      <c r="B187" s="150"/>
      <c r="D187" s="151" t="s">
        <v>204</v>
      </c>
      <c r="E187" s="152" t="s">
        <v>1</v>
      </c>
      <c r="F187" s="153" t="s">
        <v>1662</v>
      </c>
      <c r="H187" s="154">
        <v>5.5</v>
      </c>
      <c r="I187" s="155"/>
      <c r="L187" s="150"/>
      <c r="M187" s="156"/>
      <c r="T187" s="157"/>
      <c r="AT187" s="152" t="s">
        <v>204</v>
      </c>
      <c r="AU187" s="152" t="s">
        <v>86</v>
      </c>
      <c r="AV187" s="12" t="s">
        <v>86</v>
      </c>
      <c r="AW187" s="12" t="s">
        <v>32</v>
      </c>
      <c r="AX187" s="12" t="s">
        <v>77</v>
      </c>
      <c r="AY187" s="152" t="s">
        <v>195</v>
      </c>
    </row>
    <row r="188" spans="2:65" s="13" customFormat="1" ht="11.25">
      <c r="B188" s="158"/>
      <c r="D188" s="151" t="s">
        <v>204</v>
      </c>
      <c r="E188" s="159" t="s">
        <v>832</v>
      </c>
      <c r="F188" s="160" t="s">
        <v>205</v>
      </c>
      <c r="H188" s="161">
        <v>8.6999999999999993</v>
      </c>
      <c r="I188" s="162"/>
      <c r="L188" s="158"/>
      <c r="M188" s="163"/>
      <c r="T188" s="164"/>
      <c r="AT188" s="159" t="s">
        <v>204</v>
      </c>
      <c r="AU188" s="159" t="s">
        <v>86</v>
      </c>
      <c r="AV188" s="13" t="s">
        <v>202</v>
      </c>
      <c r="AW188" s="13" t="s">
        <v>32</v>
      </c>
      <c r="AX188" s="13" t="s">
        <v>84</v>
      </c>
      <c r="AY188" s="159" t="s">
        <v>195</v>
      </c>
    </row>
    <row r="189" spans="2:65" s="1" customFormat="1" ht="24.2" customHeight="1">
      <c r="B189" s="32"/>
      <c r="C189" s="137" t="s">
        <v>315</v>
      </c>
      <c r="D189" s="137" t="s">
        <v>197</v>
      </c>
      <c r="E189" s="138" t="s">
        <v>949</v>
      </c>
      <c r="F189" s="139" t="s">
        <v>950</v>
      </c>
      <c r="G189" s="140" t="s">
        <v>319</v>
      </c>
      <c r="H189" s="141">
        <v>10.4</v>
      </c>
      <c r="I189" s="142"/>
      <c r="J189" s="143">
        <f>ROUND(I189*H189,2)</f>
        <v>0</v>
      </c>
      <c r="K189" s="139" t="s">
        <v>201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3.6900000000000002E-2</v>
      </c>
      <c r="R189" s="146">
        <f>Q189*H189</f>
        <v>0.38376000000000005</v>
      </c>
      <c r="S189" s="146">
        <v>0</v>
      </c>
      <c r="T189" s="147">
        <f>S189*H189</f>
        <v>0</v>
      </c>
      <c r="AR189" s="148" t="s">
        <v>202</v>
      </c>
      <c r="AT189" s="148" t="s">
        <v>197</v>
      </c>
      <c r="AU189" s="148" t="s">
        <v>86</v>
      </c>
      <c r="AY189" s="17" t="s">
        <v>195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84</v>
      </c>
      <c r="BK189" s="149">
        <f>ROUND(I189*H189,2)</f>
        <v>0</v>
      </c>
      <c r="BL189" s="17" t="s">
        <v>202</v>
      </c>
      <c r="BM189" s="148" t="s">
        <v>1663</v>
      </c>
    </row>
    <row r="190" spans="2:65" s="14" customFormat="1" ht="11.25">
      <c r="B190" s="168"/>
      <c r="D190" s="151" t="s">
        <v>204</v>
      </c>
      <c r="E190" s="169" t="s">
        <v>1</v>
      </c>
      <c r="F190" s="170" t="s">
        <v>952</v>
      </c>
      <c r="H190" s="169" t="s">
        <v>1</v>
      </c>
      <c r="I190" s="171"/>
      <c r="L190" s="168"/>
      <c r="M190" s="172"/>
      <c r="T190" s="173"/>
      <c r="AT190" s="169" t="s">
        <v>204</v>
      </c>
      <c r="AU190" s="169" t="s">
        <v>86</v>
      </c>
      <c r="AV190" s="14" t="s">
        <v>84</v>
      </c>
      <c r="AW190" s="14" t="s">
        <v>32</v>
      </c>
      <c r="AX190" s="14" t="s">
        <v>77</v>
      </c>
      <c r="AY190" s="169" t="s">
        <v>195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1664</v>
      </c>
      <c r="H191" s="154">
        <v>4</v>
      </c>
      <c r="I191" s="155"/>
      <c r="L191" s="150"/>
      <c r="M191" s="156"/>
      <c r="T191" s="157"/>
      <c r="AT191" s="152" t="s">
        <v>204</v>
      </c>
      <c r="AU191" s="152" t="s">
        <v>86</v>
      </c>
      <c r="AV191" s="12" t="s">
        <v>86</v>
      </c>
      <c r="AW191" s="12" t="s">
        <v>32</v>
      </c>
      <c r="AX191" s="12" t="s">
        <v>77</v>
      </c>
      <c r="AY191" s="152" t="s">
        <v>195</v>
      </c>
    </row>
    <row r="192" spans="2:65" s="12" customFormat="1" ht="11.25">
      <c r="B192" s="150"/>
      <c r="D192" s="151" t="s">
        <v>204</v>
      </c>
      <c r="E192" s="152" t="s">
        <v>1</v>
      </c>
      <c r="F192" s="153" t="s">
        <v>1665</v>
      </c>
      <c r="H192" s="154">
        <v>4</v>
      </c>
      <c r="I192" s="155"/>
      <c r="L192" s="150"/>
      <c r="M192" s="156"/>
      <c r="T192" s="157"/>
      <c r="AT192" s="152" t="s">
        <v>204</v>
      </c>
      <c r="AU192" s="152" t="s">
        <v>86</v>
      </c>
      <c r="AV192" s="12" t="s">
        <v>86</v>
      </c>
      <c r="AW192" s="12" t="s">
        <v>32</v>
      </c>
      <c r="AX192" s="12" t="s">
        <v>77</v>
      </c>
      <c r="AY192" s="152" t="s">
        <v>195</v>
      </c>
    </row>
    <row r="193" spans="2:65" s="13" customFormat="1" ht="11.25">
      <c r="B193" s="158"/>
      <c r="D193" s="151" t="s">
        <v>204</v>
      </c>
      <c r="E193" s="159" t="s">
        <v>812</v>
      </c>
      <c r="F193" s="160" t="s">
        <v>205</v>
      </c>
      <c r="H193" s="161">
        <v>8</v>
      </c>
      <c r="I193" s="162"/>
      <c r="L193" s="158"/>
      <c r="M193" s="163"/>
      <c r="T193" s="164"/>
      <c r="AT193" s="159" t="s">
        <v>204</v>
      </c>
      <c r="AU193" s="159" t="s">
        <v>86</v>
      </c>
      <c r="AV193" s="13" t="s">
        <v>202</v>
      </c>
      <c r="AW193" s="13" t="s">
        <v>32</v>
      </c>
      <c r="AX193" s="13" t="s">
        <v>77</v>
      </c>
      <c r="AY193" s="159" t="s">
        <v>195</v>
      </c>
    </row>
    <row r="194" spans="2:65" s="12" customFormat="1" ht="11.25">
      <c r="B194" s="150"/>
      <c r="D194" s="151" t="s">
        <v>204</v>
      </c>
      <c r="E194" s="152" t="s">
        <v>1</v>
      </c>
      <c r="F194" s="153" t="s">
        <v>1666</v>
      </c>
      <c r="H194" s="154">
        <v>6.4</v>
      </c>
      <c r="I194" s="155"/>
      <c r="L194" s="150"/>
      <c r="M194" s="156"/>
      <c r="T194" s="157"/>
      <c r="AT194" s="152" t="s">
        <v>204</v>
      </c>
      <c r="AU194" s="152" t="s">
        <v>86</v>
      </c>
      <c r="AV194" s="12" t="s">
        <v>86</v>
      </c>
      <c r="AW194" s="12" t="s">
        <v>32</v>
      </c>
      <c r="AX194" s="12" t="s">
        <v>77</v>
      </c>
      <c r="AY194" s="152" t="s">
        <v>195</v>
      </c>
    </row>
    <row r="195" spans="2:65" s="12" customFormat="1" ht="11.25">
      <c r="B195" s="150"/>
      <c r="D195" s="151" t="s">
        <v>204</v>
      </c>
      <c r="E195" s="152" t="s">
        <v>1</v>
      </c>
      <c r="F195" s="153" t="s">
        <v>1667</v>
      </c>
      <c r="H195" s="154">
        <v>4</v>
      </c>
      <c r="I195" s="155"/>
      <c r="L195" s="150"/>
      <c r="M195" s="156"/>
      <c r="T195" s="157"/>
      <c r="AT195" s="152" t="s">
        <v>204</v>
      </c>
      <c r="AU195" s="152" t="s">
        <v>86</v>
      </c>
      <c r="AV195" s="12" t="s">
        <v>86</v>
      </c>
      <c r="AW195" s="12" t="s">
        <v>32</v>
      </c>
      <c r="AX195" s="12" t="s">
        <v>77</v>
      </c>
      <c r="AY195" s="152" t="s">
        <v>195</v>
      </c>
    </row>
    <row r="196" spans="2:65" s="13" customFormat="1" ht="11.25">
      <c r="B196" s="158"/>
      <c r="D196" s="151" t="s">
        <v>204</v>
      </c>
      <c r="E196" s="159" t="s">
        <v>818</v>
      </c>
      <c r="F196" s="160" t="s">
        <v>205</v>
      </c>
      <c r="H196" s="161">
        <v>10.4</v>
      </c>
      <c r="I196" s="162"/>
      <c r="L196" s="158"/>
      <c r="M196" s="163"/>
      <c r="T196" s="164"/>
      <c r="AT196" s="159" t="s">
        <v>204</v>
      </c>
      <c r="AU196" s="159" t="s">
        <v>86</v>
      </c>
      <c r="AV196" s="13" t="s">
        <v>202</v>
      </c>
      <c r="AW196" s="13" t="s">
        <v>32</v>
      </c>
      <c r="AX196" s="13" t="s">
        <v>84</v>
      </c>
      <c r="AY196" s="159" t="s">
        <v>195</v>
      </c>
    </row>
    <row r="197" spans="2:65" s="1" customFormat="1" ht="24.2" customHeight="1">
      <c r="B197" s="32"/>
      <c r="C197" s="137" t="s">
        <v>358</v>
      </c>
      <c r="D197" s="137" t="s">
        <v>197</v>
      </c>
      <c r="E197" s="138" t="s">
        <v>957</v>
      </c>
      <c r="F197" s="139" t="s">
        <v>958</v>
      </c>
      <c r="G197" s="140" t="s">
        <v>332</v>
      </c>
      <c r="H197" s="141">
        <v>28.65</v>
      </c>
      <c r="I197" s="142"/>
      <c r="J197" s="143">
        <f>ROUND(I197*H197,2)</f>
        <v>0</v>
      </c>
      <c r="K197" s="139" t="s">
        <v>201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202</v>
      </c>
      <c r="AT197" s="148" t="s">
        <v>197</v>
      </c>
      <c r="AU197" s="148" t="s">
        <v>86</v>
      </c>
      <c r="AY197" s="17" t="s">
        <v>195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84</v>
      </c>
      <c r="BK197" s="149">
        <f>ROUND(I197*H197,2)</f>
        <v>0</v>
      </c>
      <c r="BL197" s="17" t="s">
        <v>202</v>
      </c>
      <c r="BM197" s="148" t="s">
        <v>1668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960</v>
      </c>
      <c r="H198" s="154">
        <v>13.05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961</v>
      </c>
      <c r="H199" s="154">
        <v>15.6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3" customFormat="1" ht="11.25">
      <c r="B200" s="158"/>
      <c r="D200" s="151" t="s">
        <v>204</v>
      </c>
      <c r="E200" s="159" t="s">
        <v>852</v>
      </c>
      <c r="F200" s="160" t="s">
        <v>205</v>
      </c>
      <c r="H200" s="161">
        <v>28.65</v>
      </c>
      <c r="I200" s="162"/>
      <c r="L200" s="158"/>
      <c r="M200" s="163"/>
      <c r="T200" s="164"/>
      <c r="AT200" s="159" t="s">
        <v>204</v>
      </c>
      <c r="AU200" s="159" t="s">
        <v>86</v>
      </c>
      <c r="AV200" s="13" t="s">
        <v>202</v>
      </c>
      <c r="AW200" s="13" t="s">
        <v>32</v>
      </c>
      <c r="AX200" s="13" t="s">
        <v>84</v>
      </c>
      <c r="AY200" s="159" t="s">
        <v>195</v>
      </c>
    </row>
    <row r="201" spans="2:65" s="1" customFormat="1" ht="37.9" customHeight="1">
      <c r="B201" s="32"/>
      <c r="C201" s="137" t="s">
        <v>168</v>
      </c>
      <c r="D201" s="137" t="s">
        <v>197</v>
      </c>
      <c r="E201" s="138" t="s">
        <v>962</v>
      </c>
      <c r="F201" s="139" t="s">
        <v>963</v>
      </c>
      <c r="G201" s="140" t="s">
        <v>332</v>
      </c>
      <c r="H201" s="141">
        <v>0.57299999999999995</v>
      </c>
      <c r="I201" s="142"/>
      <c r="J201" s="143">
        <f>ROUND(I201*H201,2)</f>
        <v>0</v>
      </c>
      <c r="K201" s="139" t="s">
        <v>201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86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1669</v>
      </c>
    </row>
    <row r="202" spans="2:65" s="12" customFormat="1" ht="11.25">
      <c r="B202" s="150"/>
      <c r="D202" s="151" t="s">
        <v>204</v>
      </c>
      <c r="E202" s="152" t="s">
        <v>1</v>
      </c>
      <c r="F202" s="153" t="s">
        <v>965</v>
      </c>
      <c r="H202" s="154">
        <v>0.57299999999999995</v>
      </c>
      <c r="I202" s="155"/>
      <c r="L202" s="150"/>
      <c r="M202" s="156"/>
      <c r="T202" s="157"/>
      <c r="AT202" s="152" t="s">
        <v>204</v>
      </c>
      <c r="AU202" s="152" t="s">
        <v>86</v>
      </c>
      <c r="AV202" s="12" t="s">
        <v>86</v>
      </c>
      <c r="AW202" s="12" t="s">
        <v>32</v>
      </c>
      <c r="AX202" s="12" t="s">
        <v>84</v>
      </c>
      <c r="AY202" s="152" t="s">
        <v>195</v>
      </c>
    </row>
    <row r="203" spans="2:65" s="1" customFormat="1" ht="37.9" customHeight="1">
      <c r="B203" s="32"/>
      <c r="C203" s="137" t="s">
        <v>7</v>
      </c>
      <c r="D203" s="137" t="s">
        <v>197</v>
      </c>
      <c r="E203" s="138" t="s">
        <v>966</v>
      </c>
      <c r="F203" s="139" t="s">
        <v>967</v>
      </c>
      <c r="G203" s="140" t="s">
        <v>332</v>
      </c>
      <c r="H203" s="141">
        <v>12.032999999999999</v>
      </c>
      <c r="I203" s="142"/>
      <c r="J203" s="143">
        <f>ROUND(I203*H203,2)</f>
        <v>0</v>
      </c>
      <c r="K203" s="139" t="s">
        <v>201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202</v>
      </c>
      <c r="AT203" s="148" t="s">
        <v>197</v>
      </c>
      <c r="AU203" s="148" t="s">
        <v>86</v>
      </c>
      <c r="AY203" s="17" t="s">
        <v>195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84</v>
      </c>
      <c r="BK203" s="149">
        <f>ROUND(I203*H203,2)</f>
        <v>0</v>
      </c>
      <c r="BL203" s="17" t="s">
        <v>202</v>
      </c>
      <c r="BM203" s="148" t="s">
        <v>1670</v>
      </c>
    </row>
    <row r="204" spans="2:65" s="14" customFormat="1" ht="11.25">
      <c r="B204" s="168"/>
      <c r="D204" s="151" t="s">
        <v>204</v>
      </c>
      <c r="E204" s="169" t="s">
        <v>1</v>
      </c>
      <c r="F204" s="170" t="s">
        <v>969</v>
      </c>
      <c r="H204" s="169" t="s">
        <v>1</v>
      </c>
      <c r="I204" s="171"/>
      <c r="L204" s="168"/>
      <c r="M204" s="172"/>
      <c r="T204" s="173"/>
      <c r="AT204" s="169" t="s">
        <v>204</v>
      </c>
      <c r="AU204" s="169" t="s">
        <v>86</v>
      </c>
      <c r="AV204" s="14" t="s">
        <v>84</v>
      </c>
      <c r="AW204" s="14" t="s">
        <v>32</v>
      </c>
      <c r="AX204" s="14" t="s">
        <v>77</v>
      </c>
      <c r="AY204" s="169" t="s">
        <v>195</v>
      </c>
    </row>
    <row r="205" spans="2:65" s="12" customFormat="1" ht="11.25">
      <c r="B205" s="150"/>
      <c r="D205" s="151" t="s">
        <v>204</v>
      </c>
      <c r="E205" s="152" t="s">
        <v>1</v>
      </c>
      <c r="F205" s="153" t="s">
        <v>970</v>
      </c>
      <c r="H205" s="154">
        <v>12.032999999999999</v>
      </c>
      <c r="I205" s="155"/>
      <c r="L205" s="150"/>
      <c r="M205" s="156"/>
      <c r="T205" s="157"/>
      <c r="AT205" s="152" t="s">
        <v>204</v>
      </c>
      <c r="AU205" s="152" t="s">
        <v>86</v>
      </c>
      <c r="AV205" s="12" t="s">
        <v>86</v>
      </c>
      <c r="AW205" s="12" t="s">
        <v>32</v>
      </c>
      <c r="AX205" s="12" t="s">
        <v>84</v>
      </c>
      <c r="AY205" s="152" t="s">
        <v>195</v>
      </c>
    </row>
    <row r="206" spans="2:65" s="1" customFormat="1" ht="37.9" customHeight="1">
      <c r="B206" s="32"/>
      <c r="C206" s="137" t="s">
        <v>322</v>
      </c>
      <c r="D206" s="137" t="s">
        <v>197</v>
      </c>
      <c r="E206" s="138" t="s">
        <v>971</v>
      </c>
      <c r="F206" s="139" t="s">
        <v>972</v>
      </c>
      <c r="G206" s="140" t="s">
        <v>332</v>
      </c>
      <c r="H206" s="141">
        <v>16.044</v>
      </c>
      <c r="I206" s="142"/>
      <c r="J206" s="143">
        <f>ROUND(I206*H206,2)</f>
        <v>0</v>
      </c>
      <c r="K206" s="139" t="s">
        <v>201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202</v>
      </c>
      <c r="AT206" s="148" t="s">
        <v>197</v>
      </c>
      <c r="AU206" s="148" t="s">
        <v>86</v>
      </c>
      <c r="AY206" s="17" t="s">
        <v>195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84</v>
      </c>
      <c r="BK206" s="149">
        <f>ROUND(I206*H206,2)</f>
        <v>0</v>
      </c>
      <c r="BL206" s="17" t="s">
        <v>202</v>
      </c>
      <c r="BM206" s="148" t="s">
        <v>1671</v>
      </c>
    </row>
    <row r="207" spans="2:65" s="12" customFormat="1" ht="11.25">
      <c r="B207" s="150"/>
      <c r="D207" s="151" t="s">
        <v>204</v>
      </c>
      <c r="E207" s="152" t="s">
        <v>1</v>
      </c>
      <c r="F207" s="153" t="s">
        <v>1672</v>
      </c>
      <c r="H207" s="154">
        <v>16.044</v>
      </c>
      <c r="I207" s="155"/>
      <c r="L207" s="150"/>
      <c r="M207" s="156"/>
      <c r="T207" s="157"/>
      <c r="AT207" s="152" t="s">
        <v>204</v>
      </c>
      <c r="AU207" s="152" t="s">
        <v>86</v>
      </c>
      <c r="AV207" s="12" t="s">
        <v>86</v>
      </c>
      <c r="AW207" s="12" t="s">
        <v>32</v>
      </c>
      <c r="AX207" s="12" t="s">
        <v>84</v>
      </c>
      <c r="AY207" s="152" t="s">
        <v>195</v>
      </c>
    </row>
    <row r="208" spans="2:65" s="1" customFormat="1" ht="33" customHeight="1">
      <c r="B208" s="32"/>
      <c r="C208" s="137" t="s">
        <v>376</v>
      </c>
      <c r="D208" s="137" t="s">
        <v>197</v>
      </c>
      <c r="E208" s="138" t="s">
        <v>1673</v>
      </c>
      <c r="F208" s="139" t="s">
        <v>1674</v>
      </c>
      <c r="G208" s="140" t="s">
        <v>332</v>
      </c>
      <c r="H208" s="141">
        <v>5.8049999999999997</v>
      </c>
      <c r="I208" s="142"/>
      <c r="J208" s="143">
        <f>ROUND(I208*H208,2)</f>
        <v>0</v>
      </c>
      <c r="K208" s="139" t="s">
        <v>201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202</v>
      </c>
      <c r="AT208" s="148" t="s">
        <v>197</v>
      </c>
      <c r="AU208" s="148" t="s">
        <v>86</v>
      </c>
      <c r="AY208" s="17" t="s">
        <v>195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202</v>
      </c>
      <c r="BM208" s="148" t="s">
        <v>1675</v>
      </c>
    </row>
    <row r="209" spans="2:51" s="14" customFormat="1" ht="11.25">
      <c r="B209" s="168"/>
      <c r="D209" s="151" t="s">
        <v>204</v>
      </c>
      <c r="E209" s="169" t="s">
        <v>1</v>
      </c>
      <c r="F209" s="170" t="s">
        <v>1676</v>
      </c>
      <c r="H209" s="169" t="s">
        <v>1</v>
      </c>
      <c r="I209" s="171"/>
      <c r="L209" s="168"/>
      <c r="M209" s="172"/>
      <c r="T209" s="173"/>
      <c r="AT209" s="169" t="s">
        <v>204</v>
      </c>
      <c r="AU209" s="169" t="s">
        <v>86</v>
      </c>
      <c r="AV209" s="14" t="s">
        <v>84</v>
      </c>
      <c r="AW209" s="14" t="s">
        <v>32</v>
      </c>
      <c r="AX209" s="14" t="s">
        <v>77</v>
      </c>
      <c r="AY209" s="169" t="s">
        <v>195</v>
      </c>
    </row>
    <row r="210" spans="2:51" s="14" customFormat="1" ht="11.25">
      <c r="B210" s="168"/>
      <c r="D210" s="151" t="s">
        <v>204</v>
      </c>
      <c r="E210" s="169" t="s">
        <v>1</v>
      </c>
      <c r="F210" s="170" t="s">
        <v>1677</v>
      </c>
      <c r="H210" s="169" t="s">
        <v>1</v>
      </c>
      <c r="I210" s="171"/>
      <c r="L210" s="168"/>
      <c r="M210" s="172"/>
      <c r="T210" s="173"/>
      <c r="AT210" s="169" t="s">
        <v>204</v>
      </c>
      <c r="AU210" s="169" t="s">
        <v>86</v>
      </c>
      <c r="AV210" s="14" t="s">
        <v>84</v>
      </c>
      <c r="AW210" s="14" t="s">
        <v>32</v>
      </c>
      <c r="AX210" s="14" t="s">
        <v>77</v>
      </c>
      <c r="AY210" s="169" t="s">
        <v>195</v>
      </c>
    </row>
    <row r="211" spans="2:51" s="12" customFormat="1" ht="11.25">
      <c r="B211" s="150"/>
      <c r="D211" s="151" t="s">
        <v>204</v>
      </c>
      <c r="E211" s="152" t="s">
        <v>1</v>
      </c>
      <c r="F211" s="153" t="s">
        <v>1678</v>
      </c>
      <c r="H211" s="154">
        <v>6</v>
      </c>
      <c r="I211" s="155"/>
      <c r="L211" s="150"/>
      <c r="M211" s="156"/>
      <c r="T211" s="157"/>
      <c r="AT211" s="152" t="s">
        <v>204</v>
      </c>
      <c r="AU211" s="152" t="s">
        <v>86</v>
      </c>
      <c r="AV211" s="12" t="s">
        <v>86</v>
      </c>
      <c r="AW211" s="12" t="s">
        <v>32</v>
      </c>
      <c r="AX211" s="12" t="s">
        <v>77</v>
      </c>
      <c r="AY211" s="152" t="s">
        <v>195</v>
      </c>
    </row>
    <row r="212" spans="2:51" s="12" customFormat="1" ht="11.25">
      <c r="B212" s="150"/>
      <c r="D212" s="151" t="s">
        <v>204</v>
      </c>
      <c r="E212" s="152" t="s">
        <v>1</v>
      </c>
      <c r="F212" s="153" t="s">
        <v>1679</v>
      </c>
      <c r="H212" s="154">
        <v>8.6999999999999993</v>
      </c>
      <c r="I212" s="155"/>
      <c r="L212" s="150"/>
      <c r="M212" s="156"/>
      <c r="T212" s="157"/>
      <c r="AT212" s="152" t="s">
        <v>204</v>
      </c>
      <c r="AU212" s="152" t="s">
        <v>86</v>
      </c>
      <c r="AV212" s="12" t="s">
        <v>86</v>
      </c>
      <c r="AW212" s="12" t="s">
        <v>32</v>
      </c>
      <c r="AX212" s="12" t="s">
        <v>77</v>
      </c>
      <c r="AY212" s="152" t="s">
        <v>195</v>
      </c>
    </row>
    <row r="213" spans="2:51" s="14" customFormat="1" ht="11.25">
      <c r="B213" s="168"/>
      <c r="D213" s="151" t="s">
        <v>204</v>
      </c>
      <c r="E213" s="169" t="s">
        <v>1</v>
      </c>
      <c r="F213" s="170" t="s">
        <v>1680</v>
      </c>
      <c r="H213" s="169" t="s">
        <v>1</v>
      </c>
      <c r="I213" s="171"/>
      <c r="L213" s="168"/>
      <c r="M213" s="172"/>
      <c r="T213" s="173"/>
      <c r="AT213" s="169" t="s">
        <v>204</v>
      </c>
      <c r="AU213" s="169" t="s">
        <v>86</v>
      </c>
      <c r="AV213" s="14" t="s">
        <v>84</v>
      </c>
      <c r="AW213" s="14" t="s">
        <v>32</v>
      </c>
      <c r="AX213" s="14" t="s">
        <v>77</v>
      </c>
      <c r="AY213" s="169" t="s">
        <v>195</v>
      </c>
    </row>
    <row r="214" spans="2:51" s="12" customFormat="1" ht="11.25">
      <c r="B214" s="150"/>
      <c r="D214" s="151" t="s">
        <v>204</v>
      </c>
      <c r="E214" s="152" t="s">
        <v>1</v>
      </c>
      <c r="F214" s="153" t="s">
        <v>1681</v>
      </c>
      <c r="H214" s="154">
        <v>13.7</v>
      </c>
      <c r="I214" s="155"/>
      <c r="L214" s="150"/>
      <c r="M214" s="156"/>
      <c r="T214" s="157"/>
      <c r="AT214" s="152" t="s">
        <v>204</v>
      </c>
      <c r="AU214" s="152" t="s">
        <v>86</v>
      </c>
      <c r="AV214" s="12" t="s">
        <v>86</v>
      </c>
      <c r="AW214" s="12" t="s">
        <v>32</v>
      </c>
      <c r="AX214" s="12" t="s">
        <v>77</v>
      </c>
      <c r="AY214" s="152" t="s">
        <v>195</v>
      </c>
    </row>
    <row r="215" spans="2:51" s="12" customFormat="1" ht="11.25">
      <c r="B215" s="150"/>
      <c r="D215" s="151" t="s">
        <v>204</v>
      </c>
      <c r="E215" s="152" t="s">
        <v>1</v>
      </c>
      <c r="F215" s="153" t="s">
        <v>1682</v>
      </c>
      <c r="H215" s="154">
        <v>22.6</v>
      </c>
      <c r="I215" s="155"/>
      <c r="L215" s="150"/>
      <c r="M215" s="156"/>
      <c r="T215" s="157"/>
      <c r="AT215" s="152" t="s">
        <v>204</v>
      </c>
      <c r="AU215" s="152" t="s">
        <v>86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51" s="12" customFormat="1" ht="11.25">
      <c r="B216" s="150"/>
      <c r="D216" s="151" t="s">
        <v>204</v>
      </c>
      <c r="E216" s="152" t="s">
        <v>1</v>
      </c>
      <c r="F216" s="153" t="s">
        <v>1683</v>
      </c>
      <c r="H216" s="154">
        <v>23.5</v>
      </c>
      <c r="I216" s="155"/>
      <c r="L216" s="150"/>
      <c r="M216" s="156"/>
      <c r="T216" s="157"/>
      <c r="AT216" s="152" t="s">
        <v>204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51" s="14" customFormat="1" ht="11.25">
      <c r="B217" s="168"/>
      <c r="D217" s="151" t="s">
        <v>204</v>
      </c>
      <c r="E217" s="169" t="s">
        <v>1</v>
      </c>
      <c r="F217" s="170" t="s">
        <v>1684</v>
      </c>
      <c r="H217" s="169" t="s">
        <v>1</v>
      </c>
      <c r="I217" s="171"/>
      <c r="L217" s="168"/>
      <c r="M217" s="172"/>
      <c r="T217" s="173"/>
      <c r="AT217" s="169" t="s">
        <v>204</v>
      </c>
      <c r="AU217" s="169" t="s">
        <v>86</v>
      </c>
      <c r="AV217" s="14" t="s">
        <v>84</v>
      </c>
      <c r="AW217" s="14" t="s">
        <v>32</v>
      </c>
      <c r="AX217" s="14" t="s">
        <v>77</v>
      </c>
      <c r="AY217" s="169" t="s">
        <v>195</v>
      </c>
    </row>
    <row r="218" spans="2:51" s="12" customFormat="1" ht="11.25">
      <c r="B218" s="150"/>
      <c r="D218" s="151" t="s">
        <v>204</v>
      </c>
      <c r="E218" s="152" t="s">
        <v>1</v>
      </c>
      <c r="F218" s="153" t="s">
        <v>1685</v>
      </c>
      <c r="H218" s="154">
        <v>107.3</v>
      </c>
      <c r="I218" s="155"/>
      <c r="L218" s="150"/>
      <c r="M218" s="156"/>
      <c r="T218" s="157"/>
      <c r="AT218" s="152" t="s">
        <v>204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51" s="14" customFormat="1" ht="11.25">
      <c r="B219" s="168"/>
      <c r="D219" s="151" t="s">
        <v>204</v>
      </c>
      <c r="E219" s="169" t="s">
        <v>1</v>
      </c>
      <c r="F219" s="170" t="s">
        <v>1686</v>
      </c>
      <c r="H219" s="169" t="s">
        <v>1</v>
      </c>
      <c r="I219" s="171"/>
      <c r="L219" s="168"/>
      <c r="M219" s="172"/>
      <c r="T219" s="173"/>
      <c r="AT219" s="169" t="s">
        <v>204</v>
      </c>
      <c r="AU219" s="169" t="s">
        <v>86</v>
      </c>
      <c r="AV219" s="14" t="s">
        <v>84</v>
      </c>
      <c r="AW219" s="14" t="s">
        <v>32</v>
      </c>
      <c r="AX219" s="14" t="s">
        <v>77</v>
      </c>
      <c r="AY219" s="169" t="s">
        <v>195</v>
      </c>
    </row>
    <row r="220" spans="2:51" s="12" customFormat="1" ht="11.25">
      <c r="B220" s="150"/>
      <c r="D220" s="151" t="s">
        <v>204</v>
      </c>
      <c r="E220" s="152" t="s">
        <v>1</v>
      </c>
      <c r="F220" s="153" t="s">
        <v>1687</v>
      </c>
      <c r="H220" s="154">
        <v>9.5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51" s="14" customFormat="1" ht="11.25">
      <c r="B221" s="168"/>
      <c r="D221" s="151" t="s">
        <v>204</v>
      </c>
      <c r="E221" s="169" t="s">
        <v>1</v>
      </c>
      <c r="F221" s="170" t="s">
        <v>1688</v>
      </c>
      <c r="H221" s="169" t="s">
        <v>1</v>
      </c>
      <c r="I221" s="171"/>
      <c r="L221" s="168"/>
      <c r="M221" s="172"/>
      <c r="T221" s="173"/>
      <c r="AT221" s="169" t="s">
        <v>204</v>
      </c>
      <c r="AU221" s="169" t="s">
        <v>86</v>
      </c>
      <c r="AV221" s="14" t="s">
        <v>84</v>
      </c>
      <c r="AW221" s="14" t="s">
        <v>32</v>
      </c>
      <c r="AX221" s="14" t="s">
        <v>77</v>
      </c>
      <c r="AY221" s="169" t="s">
        <v>195</v>
      </c>
    </row>
    <row r="222" spans="2:51" s="12" customFormat="1" ht="11.25">
      <c r="B222" s="150"/>
      <c r="D222" s="151" t="s">
        <v>204</v>
      </c>
      <c r="E222" s="152" t="s">
        <v>1</v>
      </c>
      <c r="F222" s="153" t="s">
        <v>1689</v>
      </c>
      <c r="H222" s="154">
        <v>15</v>
      </c>
      <c r="I222" s="155"/>
      <c r="L222" s="150"/>
      <c r="M222" s="156"/>
      <c r="T222" s="157"/>
      <c r="AT222" s="152" t="s">
        <v>204</v>
      </c>
      <c r="AU222" s="152" t="s">
        <v>86</v>
      </c>
      <c r="AV222" s="12" t="s">
        <v>86</v>
      </c>
      <c r="AW222" s="12" t="s">
        <v>32</v>
      </c>
      <c r="AX222" s="12" t="s">
        <v>77</v>
      </c>
      <c r="AY222" s="152" t="s">
        <v>195</v>
      </c>
    </row>
    <row r="223" spans="2:51" s="12" customFormat="1" ht="11.25">
      <c r="B223" s="150"/>
      <c r="D223" s="151" t="s">
        <v>204</v>
      </c>
      <c r="E223" s="152" t="s">
        <v>1</v>
      </c>
      <c r="F223" s="153" t="s">
        <v>1690</v>
      </c>
      <c r="H223" s="154">
        <v>23.61</v>
      </c>
      <c r="I223" s="155"/>
      <c r="L223" s="150"/>
      <c r="M223" s="156"/>
      <c r="T223" s="157"/>
      <c r="AT223" s="152" t="s">
        <v>204</v>
      </c>
      <c r="AU223" s="152" t="s">
        <v>86</v>
      </c>
      <c r="AV223" s="12" t="s">
        <v>86</v>
      </c>
      <c r="AW223" s="12" t="s">
        <v>32</v>
      </c>
      <c r="AX223" s="12" t="s">
        <v>77</v>
      </c>
      <c r="AY223" s="152" t="s">
        <v>195</v>
      </c>
    </row>
    <row r="224" spans="2:51" s="12" customFormat="1" ht="11.25">
      <c r="B224" s="150"/>
      <c r="D224" s="151" t="s">
        <v>204</v>
      </c>
      <c r="E224" s="152" t="s">
        <v>1</v>
      </c>
      <c r="F224" s="153" t="s">
        <v>1691</v>
      </c>
      <c r="H224" s="154">
        <v>22.5</v>
      </c>
      <c r="I224" s="155"/>
      <c r="L224" s="150"/>
      <c r="M224" s="156"/>
      <c r="T224" s="157"/>
      <c r="AT224" s="152" t="s">
        <v>204</v>
      </c>
      <c r="AU224" s="152" t="s">
        <v>86</v>
      </c>
      <c r="AV224" s="12" t="s">
        <v>86</v>
      </c>
      <c r="AW224" s="12" t="s">
        <v>32</v>
      </c>
      <c r="AX224" s="12" t="s">
        <v>77</v>
      </c>
      <c r="AY224" s="152" t="s">
        <v>195</v>
      </c>
    </row>
    <row r="225" spans="2:65" s="14" customFormat="1" ht="11.25">
      <c r="B225" s="168"/>
      <c r="D225" s="151" t="s">
        <v>204</v>
      </c>
      <c r="E225" s="169" t="s">
        <v>1</v>
      </c>
      <c r="F225" s="170" t="s">
        <v>1692</v>
      </c>
      <c r="H225" s="169" t="s">
        <v>1</v>
      </c>
      <c r="I225" s="171"/>
      <c r="L225" s="168"/>
      <c r="M225" s="172"/>
      <c r="T225" s="173"/>
      <c r="AT225" s="169" t="s">
        <v>204</v>
      </c>
      <c r="AU225" s="169" t="s">
        <v>86</v>
      </c>
      <c r="AV225" s="14" t="s">
        <v>84</v>
      </c>
      <c r="AW225" s="14" t="s">
        <v>32</v>
      </c>
      <c r="AX225" s="14" t="s">
        <v>77</v>
      </c>
      <c r="AY225" s="169" t="s">
        <v>195</v>
      </c>
    </row>
    <row r="226" spans="2:65" s="12" customFormat="1" ht="11.25">
      <c r="B226" s="150"/>
      <c r="D226" s="151" t="s">
        <v>204</v>
      </c>
      <c r="E226" s="152" t="s">
        <v>1</v>
      </c>
      <c r="F226" s="153" t="s">
        <v>1693</v>
      </c>
      <c r="H226" s="154">
        <v>73.900000000000006</v>
      </c>
      <c r="I226" s="155"/>
      <c r="L226" s="150"/>
      <c r="M226" s="156"/>
      <c r="T226" s="157"/>
      <c r="AT226" s="152" t="s">
        <v>204</v>
      </c>
      <c r="AU226" s="152" t="s">
        <v>86</v>
      </c>
      <c r="AV226" s="12" t="s">
        <v>86</v>
      </c>
      <c r="AW226" s="12" t="s">
        <v>32</v>
      </c>
      <c r="AX226" s="12" t="s">
        <v>77</v>
      </c>
      <c r="AY226" s="152" t="s">
        <v>195</v>
      </c>
    </row>
    <row r="227" spans="2:65" s="15" customFormat="1" ht="11.25">
      <c r="B227" s="190"/>
      <c r="D227" s="151" t="s">
        <v>204</v>
      </c>
      <c r="E227" s="191" t="s">
        <v>1694</v>
      </c>
      <c r="F227" s="192" t="s">
        <v>908</v>
      </c>
      <c r="H227" s="193">
        <v>326.31</v>
      </c>
      <c r="I227" s="194"/>
      <c r="L227" s="190"/>
      <c r="M227" s="195"/>
      <c r="T227" s="196"/>
      <c r="AT227" s="191" t="s">
        <v>204</v>
      </c>
      <c r="AU227" s="191" t="s">
        <v>86</v>
      </c>
      <c r="AV227" s="15" t="s">
        <v>112</v>
      </c>
      <c r="AW227" s="15" t="s">
        <v>32</v>
      </c>
      <c r="AX227" s="15" t="s">
        <v>77</v>
      </c>
      <c r="AY227" s="191" t="s">
        <v>195</v>
      </c>
    </row>
    <row r="228" spans="2:65" s="14" customFormat="1" ht="11.25">
      <c r="B228" s="168"/>
      <c r="D228" s="151" t="s">
        <v>204</v>
      </c>
      <c r="E228" s="169" t="s">
        <v>1</v>
      </c>
      <c r="F228" s="170" t="s">
        <v>1188</v>
      </c>
      <c r="H228" s="169" t="s">
        <v>1</v>
      </c>
      <c r="I228" s="171"/>
      <c r="L228" s="168"/>
      <c r="M228" s="172"/>
      <c r="T228" s="173"/>
      <c r="AT228" s="169" t="s">
        <v>204</v>
      </c>
      <c r="AU228" s="169" t="s">
        <v>86</v>
      </c>
      <c r="AV228" s="14" t="s">
        <v>84</v>
      </c>
      <c r="AW228" s="14" t="s">
        <v>32</v>
      </c>
      <c r="AX228" s="14" t="s">
        <v>77</v>
      </c>
      <c r="AY228" s="169" t="s">
        <v>195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1695</v>
      </c>
      <c r="H229" s="154">
        <v>-3.04</v>
      </c>
      <c r="I229" s="155"/>
      <c r="L229" s="150"/>
      <c r="M229" s="156"/>
      <c r="T229" s="157"/>
      <c r="AT229" s="152" t="s">
        <v>204</v>
      </c>
      <c r="AU229" s="152" t="s">
        <v>86</v>
      </c>
      <c r="AV229" s="12" t="s">
        <v>86</v>
      </c>
      <c r="AW229" s="12" t="s">
        <v>32</v>
      </c>
      <c r="AX229" s="12" t="s">
        <v>77</v>
      </c>
      <c r="AY229" s="152" t="s">
        <v>195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1696</v>
      </c>
      <c r="H230" s="154">
        <v>-4.375</v>
      </c>
      <c r="I230" s="155"/>
      <c r="L230" s="150"/>
      <c r="M230" s="156"/>
      <c r="T230" s="157"/>
      <c r="AT230" s="152" t="s">
        <v>204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4" customFormat="1" ht="11.25">
      <c r="B231" s="168"/>
      <c r="D231" s="151" t="s">
        <v>204</v>
      </c>
      <c r="E231" s="169" t="s">
        <v>1</v>
      </c>
      <c r="F231" s="170" t="s">
        <v>1697</v>
      </c>
      <c r="H231" s="169" t="s">
        <v>1</v>
      </c>
      <c r="I231" s="171"/>
      <c r="L231" s="168"/>
      <c r="M231" s="172"/>
      <c r="T231" s="173"/>
      <c r="AT231" s="169" t="s">
        <v>204</v>
      </c>
      <c r="AU231" s="169" t="s">
        <v>86</v>
      </c>
      <c r="AV231" s="14" t="s">
        <v>84</v>
      </c>
      <c r="AW231" s="14" t="s">
        <v>32</v>
      </c>
      <c r="AX231" s="14" t="s">
        <v>77</v>
      </c>
      <c r="AY231" s="169" t="s">
        <v>195</v>
      </c>
    </row>
    <row r="232" spans="2:65" s="12" customFormat="1" ht="11.25">
      <c r="B232" s="150"/>
      <c r="D232" s="151" t="s">
        <v>204</v>
      </c>
      <c r="E232" s="152" t="s">
        <v>1</v>
      </c>
      <c r="F232" s="153" t="s">
        <v>1698</v>
      </c>
      <c r="H232" s="154">
        <v>-28.65</v>
      </c>
      <c r="I232" s="155"/>
      <c r="L232" s="150"/>
      <c r="M232" s="156"/>
      <c r="T232" s="157"/>
      <c r="AT232" s="152" t="s">
        <v>204</v>
      </c>
      <c r="AU232" s="152" t="s">
        <v>86</v>
      </c>
      <c r="AV232" s="12" t="s">
        <v>86</v>
      </c>
      <c r="AW232" s="12" t="s">
        <v>32</v>
      </c>
      <c r="AX232" s="12" t="s">
        <v>77</v>
      </c>
      <c r="AY232" s="152" t="s">
        <v>195</v>
      </c>
    </row>
    <row r="233" spans="2:65" s="13" customFormat="1" ht="11.25">
      <c r="B233" s="158"/>
      <c r="D233" s="151" t="s">
        <v>204</v>
      </c>
      <c r="E233" s="159" t="s">
        <v>1582</v>
      </c>
      <c r="F233" s="160" t="s">
        <v>205</v>
      </c>
      <c r="H233" s="161">
        <v>290.245</v>
      </c>
      <c r="I233" s="162"/>
      <c r="L233" s="158"/>
      <c r="M233" s="163"/>
      <c r="T233" s="164"/>
      <c r="AT233" s="159" t="s">
        <v>204</v>
      </c>
      <c r="AU233" s="159" t="s">
        <v>86</v>
      </c>
      <c r="AV233" s="13" t="s">
        <v>202</v>
      </c>
      <c r="AW233" s="13" t="s">
        <v>32</v>
      </c>
      <c r="AX233" s="13" t="s">
        <v>77</v>
      </c>
      <c r="AY233" s="159" t="s">
        <v>195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1699</v>
      </c>
      <c r="H234" s="154">
        <v>5.8049999999999997</v>
      </c>
      <c r="I234" s="155"/>
      <c r="L234" s="150"/>
      <c r="M234" s="156"/>
      <c r="T234" s="157"/>
      <c r="AT234" s="152" t="s">
        <v>204</v>
      </c>
      <c r="AU234" s="152" t="s">
        <v>86</v>
      </c>
      <c r="AV234" s="12" t="s">
        <v>86</v>
      </c>
      <c r="AW234" s="12" t="s">
        <v>32</v>
      </c>
      <c r="AX234" s="12" t="s">
        <v>77</v>
      </c>
      <c r="AY234" s="152" t="s">
        <v>195</v>
      </c>
    </row>
    <row r="235" spans="2:65" s="13" customFormat="1" ht="11.25">
      <c r="B235" s="158"/>
      <c r="D235" s="151" t="s">
        <v>204</v>
      </c>
      <c r="E235" s="159" t="s">
        <v>1</v>
      </c>
      <c r="F235" s="160" t="s">
        <v>205</v>
      </c>
      <c r="H235" s="161">
        <v>5.8049999999999997</v>
      </c>
      <c r="I235" s="162"/>
      <c r="L235" s="158"/>
      <c r="M235" s="163"/>
      <c r="T235" s="164"/>
      <c r="AT235" s="159" t="s">
        <v>204</v>
      </c>
      <c r="AU235" s="159" t="s">
        <v>86</v>
      </c>
      <c r="AV235" s="13" t="s">
        <v>202</v>
      </c>
      <c r="AW235" s="13" t="s">
        <v>32</v>
      </c>
      <c r="AX235" s="13" t="s">
        <v>84</v>
      </c>
      <c r="AY235" s="159" t="s">
        <v>195</v>
      </c>
    </row>
    <row r="236" spans="2:65" s="1" customFormat="1" ht="33" customHeight="1">
      <c r="B236" s="32"/>
      <c r="C236" s="137" t="s">
        <v>327</v>
      </c>
      <c r="D236" s="137" t="s">
        <v>197</v>
      </c>
      <c r="E236" s="138" t="s">
        <v>1700</v>
      </c>
      <c r="F236" s="139" t="s">
        <v>1701</v>
      </c>
      <c r="G236" s="140" t="s">
        <v>332</v>
      </c>
      <c r="H236" s="141">
        <v>121.90300000000001</v>
      </c>
      <c r="I236" s="142"/>
      <c r="J236" s="143">
        <f>ROUND(I236*H236,2)</f>
        <v>0</v>
      </c>
      <c r="K236" s="139" t="s">
        <v>201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202</v>
      </c>
      <c r="AT236" s="148" t="s">
        <v>197</v>
      </c>
      <c r="AU236" s="148" t="s">
        <v>86</v>
      </c>
      <c r="AY236" s="17" t="s">
        <v>195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202</v>
      </c>
      <c r="BM236" s="148" t="s">
        <v>1702</v>
      </c>
    </row>
    <row r="237" spans="2:65" s="12" customFormat="1" ht="11.25">
      <c r="B237" s="150"/>
      <c r="D237" s="151" t="s">
        <v>204</v>
      </c>
      <c r="E237" s="152" t="s">
        <v>1</v>
      </c>
      <c r="F237" s="153" t="s">
        <v>1703</v>
      </c>
      <c r="H237" s="154">
        <v>121.90300000000001</v>
      </c>
      <c r="I237" s="155"/>
      <c r="L237" s="150"/>
      <c r="M237" s="156"/>
      <c r="T237" s="157"/>
      <c r="AT237" s="152" t="s">
        <v>204</v>
      </c>
      <c r="AU237" s="152" t="s">
        <v>86</v>
      </c>
      <c r="AV237" s="12" t="s">
        <v>86</v>
      </c>
      <c r="AW237" s="12" t="s">
        <v>32</v>
      </c>
      <c r="AX237" s="12" t="s">
        <v>84</v>
      </c>
      <c r="AY237" s="152" t="s">
        <v>195</v>
      </c>
    </row>
    <row r="238" spans="2:65" s="1" customFormat="1" ht="33" customHeight="1">
      <c r="B238" s="32"/>
      <c r="C238" s="137" t="s">
        <v>386</v>
      </c>
      <c r="D238" s="137" t="s">
        <v>197</v>
      </c>
      <c r="E238" s="138" t="s">
        <v>1704</v>
      </c>
      <c r="F238" s="139" t="s">
        <v>1705</v>
      </c>
      <c r="G238" s="140" t="s">
        <v>332</v>
      </c>
      <c r="H238" s="141">
        <v>162.53700000000001</v>
      </c>
      <c r="I238" s="142"/>
      <c r="J238" s="143">
        <f>ROUND(I238*H238,2)</f>
        <v>0</v>
      </c>
      <c r="K238" s="139" t="s">
        <v>201</v>
      </c>
      <c r="L238" s="32"/>
      <c r="M238" s="144" t="s">
        <v>1</v>
      </c>
      <c r="N238" s="145" t="s">
        <v>42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202</v>
      </c>
      <c r="AT238" s="148" t="s">
        <v>197</v>
      </c>
      <c r="AU238" s="148" t="s">
        <v>86</v>
      </c>
      <c r="AY238" s="17" t="s">
        <v>195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84</v>
      </c>
      <c r="BK238" s="149">
        <f>ROUND(I238*H238,2)</f>
        <v>0</v>
      </c>
      <c r="BL238" s="17" t="s">
        <v>202</v>
      </c>
      <c r="BM238" s="148" t="s">
        <v>1706</v>
      </c>
    </row>
    <row r="239" spans="2:65" s="12" customFormat="1" ht="11.25">
      <c r="B239" s="150"/>
      <c r="D239" s="151" t="s">
        <v>204</v>
      </c>
      <c r="E239" s="152" t="s">
        <v>1</v>
      </c>
      <c r="F239" s="153" t="s">
        <v>1707</v>
      </c>
      <c r="H239" s="154">
        <v>162.53700000000001</v>
      </c>
      <c r="I239" s="155"/>
      <c r="L239" s="150"/>
      <c r="M239" s="156"/>
      <c r="T239" s="157"/>
      <c r="AT239" s="152" t="s">
        <v>204</v>
      </c>
      <c r="AU239" s="152" t="s">
        <v>86</v>
      </c>
      <c r="AV239" s="12" t="s">
        <v>86</v>
      </c>
      <c r="AW239" s="12" t="s">
        <v>32</v>
      </c>
      <c r="AX239" s="12" t="s">
        <v>84</v>
      </c>
      <c r="AY239" s="152" t="s">
        <v>195</v>
      </c>
    </row>
    <row r="240" spans="2:65" s="1" customFormat="1" ht="21.75" customHeight="1">
      <c r="B240" s="32"/>
      <c r="C240" s="137" t="s">
        <v>333</v>
      </c>
      <c r="D240" s="137" t="s">
        <v>197</v>
      </c>
      <c r="E240" s="138" t="s">
        <v>1708</v>
      </c>
      <c r="F240" s="139" t="s">
        <v>1709</v>
      </c>
      <c r="G240" s="140" t="s">
        <v>200</v>
      </c>
      <c r="H240" s="141">
        <v>70.7</v>
      </c>
      <c r="I240" s="142"/>
      <c r="J240" s="143">
        <f>ROUND(I240*H240,2)</f>
        <v>0</v>
      </c>
      <c r="K240" s="139" t="s">
        <v>201</v>
      </c>
      <c r="L240" s="32"/>
      <c r="M240" s="144" t="s">
        <v>1</v>
      </c>
      <c r="N240" s="145" t="s">
        <v>42</v>
      </c>
      <c r="P240" s="146">
        <f>O240*H240</f>
        <v>0</v>
      </c>
      <c r="Q240" s="146">
        <v>8.4000000000000003E-4</v>
      </c>
      <c r="R240" s="146">
        <f>Q240*H240</f>
        <v>5.9388000000000003E-2</v>
      </c>
      <c r="S240" s="146">
        <v>0</v>
      </c>
      <c r="T240" s="147">
        <f>S240*H240</f>
        <v>0</v>
      </c>
      <c r="AR240" s="148" t="s">
        <v>202</v>
      </c>
      <c r="AT240" s="148" t="s">
        <v>197</v>
      </c>
      <c r="AU240" s="148" t="s">
        <v>86</v>
      </c>
      <c r="AY240" s="17" t="s">
        <v>195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84</v>
      </c>
      <c r="BK240" s="149">
        <f>ROUND(I240*H240,2)</f>
        <v>0</v>
      </c>
      <c r="BL240" s="17" t="s">
        <v>202</v>
      </c>
      <c r="BM240" s="148" t="s">
        <v>1710</v>
      </c>
    </row>
    <row r="241" spans="2:65" s="14" customFormat="1" ht="11.25">
      <c r="B241" s="168"/>
      <c r="D241" s="151" t="s">
        <v>204</v>
      </c>
      <c r="E241" s="169" t="s">
        <v>1</v>
      </c>
      <c r="F241" s="170" t="s">
        <v>1676</v>
      </c>
      <c r="H241" s="169" t="s">
        <v>1</v>
      </c>
      <c r="I241" s="171"/>
      <c r="L241" s="168"/>
      <c r="M241" s="172"/>
      <c r="T241" s="173"/>
      <c r="AT241" s="169" t="s">
        <v>204</v>
      </c>
      <c r="AU241" s="169" t="s">
        <v>86</v>
      </c>
      <c r="AV241" s="14" t="s">
        <v>84</v>
      </c>
      <c r="AW241" s="14" t="s">
        <v>32</v>
      </c>
      <c r="AX241" s="14" t="s">
        <v>77</v>
      </c>
      <c r="AY241" s="169" t="s">
        <v>195</v>
      </c>
    </row>
    <row r="242" spans="2:65" s="14" customFormat="1" ht="11.25">
      <c r="B242" s="168"/>
      <c r="D242" s="151" t="s">
        <v>204</v>
      </c>
      <c r="E242" s="169" t="s">
        <v>1</v>
      </c>
      <c r="F242" s="170" t="s">
        <v>1711</v>
      </c>
      <c r="H242" s="169" t="s">
        <v>1</v>
      </c>
      <c r="I242" s="171"/>
      <c r="L242" s="168"/>
      <c r="M242" s="172"/>
      <c r="T242" s="173"/>
      <c r="AT242" s="169" t="s">
        <v>204</v>
      </c>
      <c r="AU242" s="169" t="s">
        <v>86</v>
      </c>
      <c r="AV242" s="14" t="s">
        <v>84</v>
      </c>
      <c r="AW242" s="14" t="s">
        <v>32</v>
      </c>
      <c r="AX242" s="14" t="s">
        <v>77</v>
      </c>
      <c r="AY242" s="169" t="s">
        <v>195</v>
      </c>
    </row>
    <row r="243" spans="2:65" s="14" customFormat="1" ht="11.25">
      <c r="B243" s="168"/>
      <c r="D243" s="151" t="s">
        <v>204</v>
      </c>
      <c r="E243" s="169" t="s">
        <v>1</v>
      </c>
      <c r="F243" s="170" t="s">
        <v>1677</v>
      </c>
      <c r="H243" s="169" t="s">
        <v>1</v>
      </c>
      <c r="I243" s="171"/>
      <c r="L243" s="168"/>
      <c r="M243" s="172"/>
      <c r="T243" s="173"/>
      <c r="AT243" s="169" t="s">
        <v>204</v>
      </c>
      <c r="AU243" s="169" t="s">
        <v>86</v>
      </c>
      <c r="AV243" s="14" t="s">
        <v>84</v>
      </c>
      <c r="AW243" s="14" t="s">
        <v>32</v>
      </c>
      <c r="AX243" s="14" t="s">
        <v>77</v>
      </c>
      <c r="AY243" s="169" t="s">
        <v>195</v>
      </c>
    </row>
    <row r="244" spans="2:65" s="12" customFormat="1" ht="11.25">
      <c r="B244" s="150"/>
      <c r="D244" s="151" t="s">
        <v>204</v>
      </c>
      <c r="E244" s="152" t="s">
        <v>1</v>
      </c>
      <c r="F244" s="153" t="s">
        <v>1712</v>
      </c>
      <c r="H244" s="154">
        <v>10.909000000000001</v>
      </c>
      <c r="I244" s="155"/>
      <c r="L244" s="150"/>
      <c r="M244" s="156"/>
      <c r="T244" s="157"/>
      <c r="AT244" s="152" t="s">
        <v>204</v>
      </c>
      <c r="AU244" s="152" t="s">
        <v>86</v>
      </c>
      <c r="AV244" s="12" t="s">
        <v>86</v>
      </c>
      <c r="AW244" s="12" t="s">
        <v>32</v>
      </c>
      <c r="AX244" s="12" t="s">
        <v>77</v>
      </c>
      <c r="AY244" s="152" t="s">
        <v>195</v>
      </c>
    </row>
    <row r="245" spans="2:65" s="14" customFormat="1" ht="11.25">
      <c r="B245" s="168"/>
      <c r="D245" s="151" t="s">
        <v>204</v>
      </c>
      <c r="E245" s="169" t="s">
        <v>1</v>
      </c>
      <c r="F245" s="170" t="s">
        <v>1680</v>
      </c>
      <c r="H245" s="169" t="s">
        <v>1</v>
      </c>
      <c r="I245" s="171"/>
      <c r="L245" s="168"/>
      <c r="M245" s="172"/>
      <c r="T245" s="173"/>
      <c r="AT245" s="169" t="s">
        <v>204</v>
      </c>
      <c r="AU245" s="169" t="s">
        <v>86</v>
      </c>
      <c r="AV245" s="14" t="s">
        <v>84</v>
      </c>
      <c r="AW245" s="14" t="s">
        <v>32</v>
      </c>
      <c r="AX245" s="14" t="s">
        <v>77</v>
      </c>
      <c r="AY245" s="169" t="s">
        <v>195</v>
      </c>
    </row>
    <row r="246" spans="2:65" s="12" customFormat="1" ht="11.25">
      <c r="B246" s="150"/>
      <c r="D246" s="151" t="s">
        <v>204</v>
      </c>
      <c r="E246" s="152" t="s">
        <v>1</v>
      </c>
      <c r="F246" s="153" t="s">
        <v>1713</v>
      </c>
      <c r="H246" s="154">
        <v>20.295999999999999</v>
      </c>
      <c r="I246" s="155"/>
      <c r="L246" s="150"/>
      <c r="M246" s="156"/>
      <c r="T246" s="157"/>
      <c r="AT246" s="152" t="s">
        <v>204</v>
      </c>
      <c r="AU246" s="152" t="s">
        <v>86</v>
      </c>
      <c r="AV246" s="12" t="s">
        <v>86</v>
      </c>
      <c r="AW246" s="12" t="s">
        <v>32</v>
      </c>
      <c r="AX246" s="12" t="s">
        <v>77</v>
      </c>
      <c r="AY246" s="152" t="s">
        <v>195</v>
      </c>
    </row>
    <row r="247" spans="2:65" s="14" customFormat="1" ht="11.25">
      <c r="B247" s="168"/>
      <c r="D247" s="151" t="s">
        <v>204</v>
      </c>
      <c r="E247" s="169" t="s">
        <v>1</v>
      </c>
      <c r="F247" s="170" t="s">
        <v>1686</v>
      </c>
      <c r="H247" s="169" t="s">
        <v>1</v>
      </c>
      <c r="I247" s="171"/>
      <c r="L247" s="168"/>
      <c r="M247" s="172"/>
      <c r="T247" s="173"/>
      <c r="AT247" s="169" t="s">
        <v>204</v>
      </c>
      <c r="AU247" s="169" t="s">
        <v>86</v>
      </c>
      <c r="AV247" s="14" t="s">
        <v>84</v>
      </c>
      <c r="AW247" s="14" t="s">
        <v>32</v>
      </c>
      <c r="AX247" s="14" t="s">
        <v>77</v>
      </c>
      <c r="AY247" s="169" t="s">
        <v>195</v>
      </c>
    </row>
    <row r="248" spans="2:65" s="12" customFormat="1" ht="11.25">
      <c r="B248" s="150"/>
      <c r="D248" s="151" t="s">
        <v>204</v>
      </c>
      <c r="E248" s="152" t="s">
        <v>1</v>
      </c>
      <c r="F248" s="153" t="s">
        <v>1714</v>
      </c>
      <c r="H248" s="154">
        <v>17.273</v>
      </c>
      <c r="I248" s="155"/>
      <c r="L248" s="150"/>
      <c r="M248" s="156"/>
      <c r="T248" s="157"/>
      <c r="AT248" s="152" t="s">
        <v>204</v>
      </c>
      <c r="AU248" s="152" t="s">
        <v>86</v>
      </c>
      <c r="AV248" s="12" t="s">
        <v>86</v>
      </c>
      <c r="AW248" s="12" t="s">
        <v>32</v>
      </c>
      <c r="AX248" s="12" t="s">
        <v>77</v>
      </c>
      <c r="AY248" s="152" t="s">
        <v>195</v>
      </c>
    </row>
    <row r="249" spans="2:65" s="14" customFormat="1" ht="11.25">
      <c r="B249" s="168"/>
      <c r="D249" s="151" t="s">
        <v>204</v>
      </c>
      <c r="E249" s="169" t="s">
        <v>1</v>
      </c>
      <c r="F249" s="170" t="s">
        <v>1688</v>
      </c>
      <c r="H249" s="169" t="s">
        <v>1</v>
      </c>
      <c r="I249" s="171"/>
      <c r="L249" s="168"/>
      <c r="M249" s="172"/>
      <c r="T249" s="173"/>
      <c r="AT249" s="169" t="s">
        <v>204</v>
      </c>
      <c r="AU249" s="169" t="s">
        <v>86</v>
      </c>
      <c r="AV249" s="14" t="s">
        <v>84</v>
      </c>
      <c r="AW249" s="14" t="s">
        <v>32</v>
      </c>
      <c r="AX249" s="14" t="s">
        <v>77</v>
      </c>
      <c r="AY249" s="169" t="s">
        <v>195</v>
      </c>
    </row>
    <row r="250" spans="2:65" s="12" customFormat="1" ht="11.25">
      <c r="B250" s="150"/>
      <c r="D250" s="151" t="s">
        <v>204</v>
      </c>
      <c r="E250" s="152" t="s">
        <v>1</v>
      </c>
      <c r="F250" s="153" t="s">
        <v>1715</v>
      </c>
      <c r="H250" s="154">
        <v>22.222000000000001</v>
      </c>
      <c r="I250" s="155"/>
      <c r="L250" s="150"/>
      <c r="M250" s="156"/>
      <c r="T250" s="157"/>
      <c r="AT250" s="152" t="s">
        <v>204</v>
      </c>
      <c r="AU250" s="152" t="s">
        <v>86</v>
      </c>
      <c r="AV250" s="12" t="s">
        <v>86</v>
      </c>
      <c r="AW250" s="12" t="s">
        <v>32</v>
      </c>
      <c r="AX250" s="12" t="s">
        <v>77</v>
      </c>
      <c r="AY250" s="152" t="s">
        <v>195</v>
      </c>
    </row>
    <row r="251" spans="2:65" s="13" customFormat="1" ht="11.25">
      <c r="B251" s="158"/>
      <c r="D251" s="151" t="s">
        <v>204</v>
      </c>
      <c r="E251" s="159" t="s">
        <v>1570</v>
      </c>
      <c r="F251" s="160" t="s">
        <v>205</v>
      </c>
      <c r="H251" s="161">
        <v>70.7</v>
      </c>
      <c r="I251" s="162"/>
      <c r="L251" s="158"/>
      <c r="M251" s="163"/>
      <c r="T251" s="164"/>
      <c r="AT251" s="159" t="s">
        <v>204</v>
      </c>
      <c r="AU251" s="159" t="s">
        <v>86</v>
      </c>
      <c r="AV251" s="13" t="s">
        <v>202</v>
      </c>
      <c r="AW251" s="13" t="s">
        <v>32</v>
      </c>
      <c r="AX251" s="13" t="s">
        <v>84</v>
      </c>
      <c r="AY251" s="159" t="s">
        <v>195</v>
      </c>
    </row>
    <row r="252" spans="2:65" s="1" customFormat="1" ht="24.2" customHeight="1">
      <c r="B252" s="32"/>
      <c r="C252" s="137" t="s">
        <v>399</v>
      </c>
      <c r="D252" s="137" t="s">
        <v>197</v>
      </c>
      <c r="E252" s="138" t="s">
        <v>1716</v>
      </c>
      <c r="F252" s="139" t="s">
        <v>1717</v>
      </c>
      <c r="G252" s="140" t="s">
        <v>200</v>
      </c>
      <c r="H252" s="141">
        <v>70.7</v>
      </c>
      <c r="I252" s="142"/>
      <c r="J252" s="143">
        <f>ROUND(I252*H252,2)</f>
        <v>0</v>
      </c>
      <c r="K252" s="139" t="s">
        <v>201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202</v>
      </c>
      <c r="AT252" s="148" t="s">
        <v>197</v>
      </c>
      <c r="AU252" s="148" t="s">
        <v>86</v>
      </c>
      <c r="AY252" s="17" t="s">
        <v>195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202</v>
      </c>
      <c r="BM252" s="148" t="s">
        <v>1718</v>
      </c>
    </row>
    <row r="253" spans="2:65" s="1" customFormat="1" ht="24.2" customHeight="1">
      <c r="B253" s="32"/>
      <c r="C253" s="137" t="s">
        <v>339</v>
      </c>
      <c r="D253" s="137" t="s">
        <v>197</v>
      </c>
      <c r="E253" s="138" t="s">
        <v>1719</v>
      </c>
      <c r="F253" s="139" t="s">
        <v>1720</v>
      </c>
      <c r="G253" s="140" t="s">
        <v>200</v>
      </c>
      <c r="H253" s="141">
        <v>510.99700000000001</v>
      </c>
      <c r="I253" s="142"/>
      <c r="J253" s="143">
        <f>ROUND(I253*H253,2)</f>
        <v>0</v>
      </c>
      <c r="K253" s="139" t="s">
        <v>201</v>
      </c>
      <c r="L253" s="32"/>
      <c r="M253" s="144" t="s">
        <v>1</v>
      </c>
      <c r="N253" s="145" t="s">
        <v>42</v>
      </c>
      <c r="P253" s="146">
        <f>O253*H253</f>
        <v>0</v>
      </c>
      <c r="Q253" s="146">
        <v>8.4999999999999995E-4</v>
      </c>
      <c r="R253" s="146">
        <f>Q253*H253</f>
        <v>0.43434744999999997</v>
      </c>
      <c r="S253" s="146">
        <v>0</v>
      </c>
      <c r="T253" s="147">
        <f>S253*H253</f>
        <v>0</v>
      </c>
      <c r="AR253" s="148" t="s">
        <v>202</v>
      </c>
      <c r="AT253" s="148" t="s">
        <v>197</v>
      </c>
      <c r="AU253" s="148" t="s">
        <v>86</v>
      </c>
      <c r="AY253" s="17" t="s">
        <v>195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84</v>
      </c>
      <c r="BK253" s="149">
        <f>ROUND(I253*H253,2)</f>
        <v>0</v>
      </c>
      <c r="BL253" s="17" t="s">
        <v>202</v>
      </c>
      <c r="BM253" s="148" t="s">
        <v>1721</v>
      </c>
    </row>
    <row r="254" spans="2:65" s="14" customFormat="1" ht="11.25">
      <c r="B254" s="168"/>
      <c r="D254" s="151" t="s">
        <v>204</v>
      </c>
      <c r="E254" s="169" t="s">
        <v>1</v>
      </c>
      <c r="F254" s="170" t="s">
        <v>1676</v>
      </c>
      <c r="H254" s="169" t="s">
        <v>1</v>
      </c>
      <c r="I254" s="171"/>
      <c r="L254" s="168"/>
      <c r="M254" s="172"/>
      <c r="T254" s="173"/>
      <c r="AT254" s="169" t="s">
        <v>204</v>
      </c>
      <c r="AU254" s="169" t="s">
        <v>86</v>
      </c>
      <c r="AV254" s="14" t="s">
        <v>84</v>
      </c>
      <c r="AW254" s="14" t="s">
        <v>32</v>
      </c>
      <c r="AX254" s="14" t="s">
        <v>77</v>
      </c>
      <c r="AY254" s="169" t="s">
        <v>195</v>
      </c>
    </row>
    <row r="255" spans="2:65" s="14" customFormat="1" ht="11.25">
      <c r="B255" s="168"/>
      <c r="D255" s="151" t="s">
        <v>204</v>
      </c>
      <c r="E255" s="169" t="s">
        <v>1</v>
      </c>
      <c r="F255" s="170" t="s">
        <v>1711</v>
      </c>
      <c r="H255" s="169" t="s">
        <v>1</v>
      </c>
      <c r="I255" s="171"/>
      <c r="L255" s="168"/>
      <c r="M255" s="172"/>
      <c r="T255" s="173"/>
      <c r="AT255" s="169" t="s">
        <v>204</v>
      </c>
      <c r="AU255" s="169" t="s">
        <v>86</v>
      </c>
      <c r="AV255" s="14" t="s">
        <v>84</v>
      </c>
      <c r="AW255" s="14" t="s">
        <v>32</v>
      </c>
      <c r="AX255" s="14" t="s">
        <v>77</v>
      </c>
      <c r="AY255" s="169" t="s">
        <v>195</v>
      </c>
    </row>
    <row r="256" spans="2:65" s="14" customFormat="1" ht="11.25">
      <c r="B256" s="168"/>
      <c r="D256" s="151" t="s">
        <v>204</v>
      </c>
      <c r="E256" s="169" t="s">
        <v>1</v>
      </c>
      <c r="F256" s="170" t="s">
        <v>1677</v>
      </c>
      <c r="H256" s="169" t="s">
        <v>1</v>
      </c>
      <c r="I256" s="171"/>
      <c r="L256" s="168"/>
      <c r="M256" s="172"/>
      <c r="T256" s="173"/>
      <c r="AT256" s="169" t="s">
        <v>204</v>
      </c>
      <c r="AU256" s="169" t="s">
        <v>86</v>
      </c>
      <c r="AV256" s="14" t="s">
        <v>84</v>
      </c>
      <c r="AW256" s="14" t="s">
        <v>32</v>
      </c>
      <c r="AX256" s="14" t="s">
        <v>77</v>
      </c>
      <c r="AY256" s="169" t="s">
        <v>195</v>
      </c>
    </row>
    <row r="257" spans="2:51" s="12" customFormat="1" ht="11.25">
      <c r="B257" s="150"/>
      <c r="D257" s="151" t="s">
        <v>204</v>
      </c>
      <c r="E257" s="152" t="s">
        <v>1</v>
      </c>
      <c r="F257" s="153" t="s">
        <v>1712</v>
      </c>
      <c r="H257" s="154">
        <v>10.909000000000001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77</v>
      </c>
      <c r="AY257" s="152" t="s">
        <v>195</v>
      </c>
    </row>
    <row r="258" spans="2:51" s="12" customFormat="1" ht="11.25">
      <c r="B258" s="150"/>
      <c r="D258" s="151" t="s">
        <v>204</v>
      </c>
      <c r="E258" s="152" t="s">
        <v>1</v>
      </c>
      <c r="F258" s="153" t="s">
        <v>1722</v>
      </c>
      <c r="H258" s="154">
        <v>15.818</v>
      </c>
      <c r="I258" s="155"/>
      <c r="L258" s="150"/>
      <c r="M258" s="156"/>
      <c r="T258" s="157"/>
      <c r="AT258" s="152" t="s">
        <v>204</v>
      </c>
      <c r="AU258" s="152" t="s">
        <v>86</v>
      </c>
      <c r="AV258" s="12" t="s">
        <v>86</v>
      </c>
      <c r="AW258" s="12" t="s">
        <v>32</v>
      </c>
      <c r="AX258" s="12" t="s">
        <v>77</v>
      </c>
      <c r="AY258" s="152" t="s">
        <v>195</v>
      </c>
    </row>
    <row r="259" spans="2:51" s="14" customFormat="1" ht="11.25">
      <c r="B259" s="168"/>
      <c r="D259" s="151" t="s">
        <v>204</v>
      </c>
      <c r="E259" s="169" t="s">
        <v>1</v>
      </c>
      <c r="F259" s="170" t="s">
        <v>1680</v>
      </c>
      <c r="H259" s="169" t="s">
        <v>1</v>
      </c>
      <c r="I259" s="171"/>
      <c r="L259" s="168"/>
      <c r="M259" s="172"/>
      <c r="T259" s="173"/>
      <c r="AT259" s="169" t="s">
        <v>204</v>
      </c>
      <c r="AU259" s="169" t="s">
        <v>86</v>
      </c>
      <c r="AV259" s="14" t="s">
        <v>84</v>
      </c>
      <c r="AW259" s="14" t="s">
        <v>32</v>
      </c>
      <c r="AX259" s="14" t="s">
        <v>77</v>
      </c>
      <c r="AY259" s="169" t="s">
        <v>195</v>
      </c>
    </row>
    <row r="260" spans="2:51" s="12" customFormat="1" ht="11.25">
      <c r="B260" s="150"/>
      <c r="D260" s="151" t="s">
        <v>204</v>
      </c>
      <c r="E260" s="152" t="s">
        <v>1</v>
      </c>
      <c r="F260" s="153" t="s">
        <v>1713</v>
      </c>
      <c r="H260" s="154">
        <v>20.295999999999999</v>
      </c>
      <c r="I260" s="155"/>
      <c r="L260" s="150"/>
      <c r="M260" s="156"/>
      <c r="T260" s="157"/>
      <c r="AT260" s="152" t="s">
        <v>204</v>
      </c>
      <c r="AU260" s="152" t="s">
        <v>86</v>
      </c>
      <c r="AV260" s="12" t="s">
        <v>86</v>
      </c>
      <c r="AW260" s="12" t="s">
        <v>32</v>
      </c>
      <c r="AX260" s="12" t="s">
        <v>77</v>
      </c>
      <c r="AY260" s="152" t="s">
        <v>195</v>
      </c>
    </row>
    <row r="261" spans="2:51" s="12" customFormat="1" ht="11.25">
      <c r="B261" s="150"/>
      <c r="D261" s="151" t="s">
        <v>204</v>
      </c>
      <c r="E261" s="152" t="s">
        <v>1</v>
      </c>
      <c r="F261" s="153" t="s">
        <v>1723</v>
      </c>
      <c r="H261" s="154">
        <v>33.481000000000002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77</v>
      </c>
      <c r="AY261" s="152" t="s">
        <v>195</v>
      </c>
    </row>
    <row r="262" spans="2:51" s="12" customFormat="1" ht="11.25">
      <c r="B262" s="150"/>
      <c r="D262" s="151" t="s">
        <v>204</v>
      </c>
      <c r="E262" s="152" t="s">
        <v>1</v>
      </c>
      <c r="F262" s="153" t="s">
        <v>1724</v>
      </c>
      <c r="H262" s="154">
        <v>34.814999999999998</v>
      </c>
      <c r="I262" s="155"/>
      <c r="L262" s="150"/>
      <c r="M262" s="156"/>
      <c r="T262" s="157"/>
      <c r="AT262" s="152" t="s">
        <v>204</v>
      </c>
      <c r="AU262" s="152" t="s">
        <v>86</v>
      </c>
      <c r="AV262" s="12" t="s">
        <v>86</v>
      </c>
      <c r="AW262" s="12" t="s">
        <v>32</v>
      </c>
      <c r="AX262" s="12" t="s">
        <v>77</v>
      </c>
      <c r="AY262" s="152" t="s">
        <v>195</v>
      </c>
    </row>
    <row r="263" spans="2:51" s="14" customFormat="1" ht="11.25">
      <c r="B263" s="168"/>
      <c r="D263" s="151" t="s">
        <v>204</v>
      </c>
      <c r="E263" s="169" t="s">
        <v>1</v>
      </c>
      <c r="F263" s="170" t="s">
        <v>1684</v>
      </c>
      <c r="H263" s="169" t="s">
        <v>1</v>
      </c>
      <c r="I263" s="171"/>
      <c r="L263" s="168"/>
      <c r="M263" s="172"/>
      <c r="T263" s="173"/>
      <c r="AT263" s="169" t="s">
        <v>204</v>
      </c>
      <c r="AU263" s="169" t="s">
        <v>86</v>
      </c>
      <c r="AV263" s="14" t="s">
        <v>84</v>
      </c>
      <c r="AW263" s="14" t="s">
        <v>32</v>
      </c>
      <c r="AX263" s="14" t="s">
        <v>77</v>
      </c>
      <c r="AY263" s="169" t="s">
        <v>195</v>
      </c>
    </row>
    <row r="264" spans="2:51" s="12" customFormat="1" ht="11.25">
      <c r="B264" s="150"/>
      <c r="D264" s="151" t="s">
        <v>204</v>
      </c>
      <c r="E264" s="152" t="s">
        <v>1</v>
      </c>
      <c r="F264" s="153" t="s">
        <v>1725</v>
      </c>
      <c r="H264" s="154">
        <v>50.75</v>
      </c>
      <c r="I264" s="155"/>
      <c r="L264" s="150"/>
      <c r="M264" s="156"/>
      <c r="T264" s="157"/>
      <c r="AT264" s="152" t="s">
        <v>204</v>
      </c>
      <c r="AU264" s="152" t="s">
        <v>86</v>
      </c>
      <c r="AV264" s="12" t="s">
        <v>86</v>
      </c>
      <c r="AW264" s="12" t="s">
        <v>32</v>
      </c>
      <c r="AX264" s="12" t="s">
        <v>77</v>
      </c>
      <c r="AY264" s="152" t="s">
        <v>195</v>
      </c>
    </row>
    <row r="265" spans="2:51" s="12" customFormat="1" ht="11.25">
      <c r="B265" s="150"/>
      <c r="D265" s="151" t="s">
        <v>204</v>
      </c>
      <c r="E265" s="152" t="s">
        <v>1</v>
      </c>
      <c r="F265" s="153" t="s">
        <v>1726</v>
      </c>
      <c r="H265" s="154">
        <v>64.742000000000004</v>
      </c>
      <c r="I265" s="155"/>
      <c r="L265" s="150"/>
      <c r="M265" s="156"/>
      <c r="T265" s="157"/>
      <c r="AT265" s="152" t="s">
        <v>204</v>
      </c>
      <c r="AU265" s="152" t="s">
        <v>86</v>
      </c>
      <c r="AV265" s="12" t="s">
        <v>86</v>
      </c>
      <c r="AW265" s="12" t="s">
        <v>32</v>
      </c>
      <c r="AX265" s="12" t="s">
        <v>77</v>
      </c>
      <c r="AY265" s="152" t="s">
        <v>195</v>
      </c>
    </row>
    <row r="266" spans="2:51" s="12" customFormat="1" ht="11.25">
      <c r="B266" s="150"/>
      <c r="D266" s="151" t="s">
        <v>204</v>
      </c>
      <c r="E266" s="152" t="s">
        <v>1</v>
      </c>
      <c r="F266" s="153" t="s">
        <v>1727</v>
      </c>
      <c r="H266" s="154">
        <v>44.88</v>
      </c>
      <c r="I266" s="155"/>
      <c r="L266" s="150"/>
      <c r="M266" s="156"/>
      <c r="T266" s="157"/>
      <c r="AT266" s="152" t="s">
        <v>204</v>
      </c>
      <c r="AU266" s="152" t="s">
        <v>86</v>
      </c>
      <c r="AV266" s="12" t="s">
        <v>86</v>
      </c>
      <c r="AW266" s="12" t="s">
        <v>32</v>
      </c>
      <c r="AX266" s="12" t="s">
        <v>77</v>
      </c>
      <c r="AY266" s="152" t="s">
        <v>195</v>
      </c>
    </row>
    <row r="267" spans="2:51" s="14" customFormat="1" ht="11.25">
      <c r="B267" s="168"/>
      <c r="D267" s="151" t="s">
        <v>204</v>
      </c>
      <c r="E267" s="169" t="s">
        <v>1</v>
      </c>
      <c r="F267" s="170" t="s">
        <v>1686</v>
      </c>
      <c r="H267" s="169" t="s">
        <v>1</v>
      </c>
      <c r="I267" s="171"/>
      <c r="L267" s="168"/>
      <c r="M267" s="172"/>
      <c r="T267" s="173"/>
      <c r="AT267" s="169" t="s">
        <v>204</v>
      </c>
      <c r="AU267" s="169" t="s">
        <v>86</v>
      </c>
      <c r="AV267" s="14" t="s">
        <v>84</v>
      </c>
      <c r="AW267" s="14" t="s">
        <v>32</v>
      </c>
      <c r="AX267" s="14" t="s">
        <v>77</v>
      </c>
      <c r="AY267" s="169" t="s">
        <v>195</v>
      </c>
    </row>
    <row r="268" spans="2:51" s="12" customFormat="1" ht="11.25">
      <c r="B268" s="150"/>
      <c r="D268" s="151" t="s">
        <v>204</v>
      </c>
      <c r="E268" s="152" t="s">
        <v>1</v>
      </c>
      <c r="F268" s="153" t="s">
        <v>1714</v>
      </c>
      <c r="H268" s="154">
        <v>17.273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77</v>
      </c>
      <c r="AY268" s="152" t="s">
        <v>195</v>
      </c>
    </row>
    <row r="269" spans="2:51" s="14" customFormat="1" ht="11.25">
      <c r="B269" s="168"/>
      <c r="D269" s="151" t="s">
        <v>204</v>
      </c>
      <c r="E269" s="169" t="s">
        <v>1</v>
      </c>
      <c r="F269" s="170" t="s">
        <v>1688</v>
      </c>
      <c r="H269" s="169" t="s">
        <v>1</v>
      </c>
      <c r="I269" s="171"/>
      <c r="L269" s="168"/>
      <c r="M269" s="172"/>
      <c r="T269" s="173"/>
      <c r="AT269" s="169" t="s">
        <v>204</v>
      </c>
      <c r="AU269" s="169" t="s">
        <v>86</v>
      </c>
      <c r="AV269" s="14" t="s">
        <v>84</v>
      </c>
      <c r="AW269" s="14" t="s">
        <v>32</v>
      </c>
      <c r="AX269" s="14" t="s">
        <v>77</v>
      </c>
      <c r="AY269" s="169" t="s">
        <v>195</v>
      </c>
    </row>
    <row r="270" spans="2:51" s="12" customFormat="1" ht="11.25">
      <c r="B270" s="150"/>
      <c r="D270" s="151" t="s">
        <v>204</v>
      </c>
      <c r="E270" s="152" t="s">
        <v>1</v>
      </c>
      <c r="F270" s="153" t="s">
        <v>1715</v>
      </c>
      <c r="H270" s="154">
        <v>22.222000000000001</v>
      </c>
      <c r="I270" s="155"/>
      <c r="L270" s="150"/>
      <c r="M270" s="156"/>
      <c r="T270" s="157"/>
      <c r="AT270" s="152" t="s">
        <v>204</v>
      </c>
      <c r="AU270" s="152" t="s">
        <v>86</v>
      </c>
      <c r="AV270" s="12" t="s">
        <v>86</v>
      </c>
      <c r="AW270" s="12" t="s">
        <v>32</v>
      </c>
      <c r="AX270" s="12" t="s">
        <v>77</v>
      </c>
      <c r="AY270" s="152" t="s">
        <v>195</v>
      </c>
    </row>
    <row r="271" spans="2:51" s="12" customFormat="1" ht="11.25">
      <c r="B271" s="150"/>
      <c r="D271" s="151" t="s">
        <v>204</v>
      </c>
      <c r="E271" s="152" t="s">
        <v>1</v>
      </c>
      <c r="F271" s="153" t="s">
        <v>1728</v>
      </c>
      <c r="H271" s="154">
        <v>34.978000000000002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32</v>
      </c>
      <c r="AX271" s="12" t="s">
        <v>77</v>
      </c>
      <c r="AY271" s="152" t="s">
        <v>195</v>
      </c>
    </row>
    <row r="272" spans="2:51" s="12" customFormat="1" ht="11.25">
      <c r="B272" s="150"/>
      <c r="D272" s="151" t="s">
        <v>204</v>
      </c>
      <c r="E272" s="152" t="s">
        <v>1</v>
      </c>
      <c r="F272" s="153" t="s">
        <v>1729</v>
      </c>
      <c r="H272" s="154">
        <v>33.332999999999998</v>
      </c>
      <c r="I272" s="155"/>
      <c r="L272" s="150"/>
      <c r="M272" s="156"/>
      <c r="T272" s="157"/>
      <c r="AT272" s="152" t="s">
        <v>204</v>
      </c>
      <c r="AU272" s="152" t="s">
        <v>86</v>
      </c>
      <c r="AV272" s="12" t="s">
        <v>86</v>
      </c>
      <c r="AW272" s="12" t="s">
        <v>32</v>
      </c>
      <c r="AX272" s="12" t="s">
        <v>77</v>
      </c>
      <c r="AY272" s="152" t="s">
        <v>195</v>
      </c>
    </row>
    <row r="273" spans="2:65" s="14" customFormat="1" ht="11.25">
      <c r="B273" s="168"/>
      <c r="D273" s="151" t="s">
        <v>204</v>
      </c>
      <c r="E273" s="169" t="s">
        <v>1</v>
      </c>
      <c r="F273" s="170" t="s">
        <v>1692</v>
      </c>
      <c r="H273" s="169" t="s">
        <v>1</v>
      </c>
      <c r="I273" s="171"/>
      <c r="L273" s="168"/>
      <c r="M273" s="172"/>
      <c r="T273" s="173"/>
      <c r="AT273" s="169" t="s">
        <v>204</v>
      </c>
      <c r="AU273" s="169" t="s">
        <v>86</v>
      </c>
      <c r="AV273" s="14" t="s">
        <v>84</v>
      </c>
      <c r="AW273" s="14" t="s">
        <v>32</v>
      </c>
      <c r="AX273" s="14" t="s">
        <v>77</v>
      </c>
      <c r="AY273" s="169" t="s">
        <v>195</v>
      </c>
    </row>
    <row r="274" spans="2:65" s="12" customFormat="1" ht="11.25">
      <c r="B274" s="150"/>
      <c r="D274" s="151" t="s">
        <v>204</v>
      </c>
      <c r="E274" s="152" t="s">
        <v>1</v>
      </c>
      <c r="F274" s="153" t="s">
        <v>1730</v>
      </c>
      <c r="H274" s="154">
        <v>68.91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77</v>
      </c>
      <c r="AY274" s="152" t="s">
        <v>195</v>
      </c>
    </row>
    <row r="275" spans="2:65" s="12" customFormat="1" ht="11.25">
      <c r="B275" s="150"/>
      <c r="D275" s="151" t="s">
        <v>204</v>
      </c>
      <c r="E275" s="152" t="s">
        <v>1</v>
      </c>
      <c r="F275" s="153" t="s">
        <v>1731</v>
      </c>
      <c r="H275" s="154">
        <v>68.876000000000005</v>
      </c>
      <c r="I275" s="155"/>
      <c r="L275" s="150"/>
      <c r="M275" s="156"/>
      <c r="T275" s="157"/>
      <c r="AT275" s="152" t="s">
        <v>204</v>
      </c>
      <c r="AU275" s="152" t="s">
        <v>86</v>
      </c>
      <c r="AV275" s="12" t="s">
        <v>86</v>
      </c>
      <c r="AW275" s="12" t="s">
        <v>32</v>
      </c>
      <c r="AX275" s="12" t="s">
        <v>77</v>
      </c>
      <c r="AY275" s="152" t="s">
        <v>195</v>
      </c>
    </row>
    <row r="276" spans="2:65" s="12" customFormat="1" ht="11.25">
      <c r="B276" s="150"/>
      <c r="D276" s="151" t="s">
        <v>204</v>
      </c>
      <c r="E276" s="152" t="s">
        <v>1</v>
      </c>
      <c r="F276" s="153" t="s">
        <v>1732</v>
      </c>
      <c r="H276" s="154">
        <v>60.414000000000001</v>
      </c>
      <c r="I276" s="155"/>
      <c r="L276" s="150"/>
      <c r="M276" s="156"/>
      <c r="T276" s="157"/>
      <c r="AT276" s="152" t="s">
        <v>204</v>
      </c>
      <c r="AU276" s="152" t="s">
        <v>86</v>
      </c>
      <c r="AV276" s="12" t="s">
        <v>86</v>
      </c>
      <c r="AW276" s="12" t="s">
        <v>32</v>
      </c>
      <c r="AX276" s="12" t="s">
        <v>77</v>
      </c>
      <c r="AY276" s="152" t="s">
        <v>195</v>
      </c>
    </row>
    <row r="277" spans="2:65" s="12" customFormat="1" ht="11.25">
      <c r="B277" s="150"/>
      <c r="D277" s="151" t="s">
        <v>204</v>
      </c>
      <c r="E277" s="152" t="s">
        <v>1</v>
      </c>
      <c r="F277" s="153" t="s">
        <v>1733</v>
      </c>
      <c r="H277" s="154">
        <v>-70.7</v>
      </c>
      <c r="I277" s="155"/>
      <c r="L277" s="150"/>
      <c r="M277" s="156"/>
      <c r="T277" s="157"/>
      <c r="AT277" s="152" t="s">
        <v>204</v>
      </c>
      <c r="AU277" s="152" t="s">
        <v>86</v>
      </c>
      <c r="AV277" s="12" t="s">
        <v>86</v>
      </c>
      <c r="AW277" s="12" t="s">
        <v>32</v>
      </c>
      <c r="AX277" s="12" t="s">
        <v>77</v>
      </c>
      <c r="AY277" s="152" t="s">
        <v>195</v>
      </c>
    </row>
    <row r="278" spans="2:65" s="13" customFormat="1" ht="11.25">
      <c r="B278" s="158"/>
      <c r="D278" s="151" t="s">
        <v>204</v>
      </c>
      <c r="E278" s="159" t="s">
        <v>1</v>
      </c>
      <c r="F278" s="160" t="s">
        <v>205</v>
      </c>
      <c r="H278" s="161">
        <v>510.99700000000001</v>
      </c>
      <c r="I278" s="162"/>
      <c r="L278" s="158"/>
      <c r="M278" s="163"/>
      <c r="T278" s="164"/>
      <c r="AT278" s="159" t="s">
        <v>204</v>
      </c>
      <c r="AU278" s="159" t="s">
        <v>86</v>
      </c>
      <c r="AV278" s="13" t="s">
        <v>202</v>
      </c>
      <c r="AW278" s="13" t="s">
        <v>32</v>
      </c>
      <c r="AX278" s="13" t="s">
        <v>84</v>
      </c>
      <c r="AY278" s="159" t="s">
        <v>195</v>
      </c>
    </row>
    <row r="279" spans="2:65" s="1" customFormat="1" ht="24.2" customHeight="1">
      <c r="B279" s="32"/>
      <c r="C279" s="137" t="s">
        <v>410</v>
      </c>
      <c r="D279" s="137" t="s">
        <v>197</v>
      </c>
      <c r="E279" s="138" t="s">
        <v>1734</v>
      </c>
      <c r="F279" s="139" t="s">
        <v>1735</v>
      </c>
      <c r="G279" s="140" t="s">
        <v>200</v>
      </c>
      <c r="H279" s="141">
        <v>510.99700000000001</v>
      </c>
      <c r="I279" s="142"/>
      <c r="J279" s="143">
        <f>ROUND(I279*H279,2)</f>
        <v>0</v>
      </c>
      <c r="K279" s="139" t="s">
        <v>201</v>
      </c>
      <c r="L279" s="32"/>
      <c r="M279" s="144" t="s">
        <v>1</v>
      </c>
      <c r="N279" s="145" t="s">
        <v>42</v>
      </c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AR279" s="148" t="s">
        <v>202</v>
      </c>
      <c r="AT279" s="148" t="s">
        <v>197</v>
      </c>
      <c r="AU279" s="148" t="s">
        <v>86</v>
      </c>
      <c r="AY279" s="17" t="s">
        <v>195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7" t="s">
        <v>84</v>
      </c>
      <c r="BK279" s="149">
        <f>ROUND(I279*H279,2)</f>
        <v>0</v>
      </c>
      <c r="BL279" s="17" t="s">
        <v>202</v>
      </c>
      <c r="BM279" s="148" t="s">
        <v>1736</v>
      </c>
    </row>
    <row r="280" spans="2:65" s="1" customFormat="1" ht="37.9" customHeight="1">
      <c r="B280" s="32"/>
      <c r="C280" s="137" t="s">
        <v>345</v>
      </c>
      <c r="D280" s="137" t="s">
        <v>197</v>
      </c>
      <c r="E280" s="138" t="s">
        <v>1138</v>
      </c>
      <c r="F280" s="139" t="s">
        <v>1139</v>
      </c>
      <c r="G280" s="140" t="s">
        <v>332</v>
      </c>
      <c r="H280" s="141">
        <v>140.31399999999999</v>
      </c>
      <c r="I280" s="142"/>
      <c r="J280" s="143">
        <f>ROUND(I280*H280,2)</f>
        <v>0</v>
      </c>
      <c r="K280" s="139" t="s">
        <v>201</v>
      </c>
      <c r="L280" s="32"/>
      <c r="M280" s="144" t="s">
        <v>1</v>
      </c>
      <c r="N280" s="145" t="s">
        <v>42</v>
      </c>
      <c r="P280" s="146">
        <f>O280*H280</f>
        <v>0</v>
      </c>
      <c r="Q280" s="146">
        <v>0</v>
      </c>
      <c r="R280" s="146">
        <f>Q280*H280</f>
        <v>0</v>
      </c>
      <c r="S280" s="146">
        <v>0</v>
      </c>
      <c r="T280" s="147">
        <f>S280*H280</f>
        <v>0</v>
      </c>
      <c r="AR280" s="148" t="s">
        <v>202</v>
      </c>
      <c r="AT280" s="148" t="s">
        <v>197</v>
      </c>
      <c r="AU280" s="148" t="s">
        <v>86</v>
      </c>
      <c r="AY280" s="17" t="s">
        <v>195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84</v>
      </c>
      <c r="BK280" s="149">
        <f>ROUND(I280*H280,2)</f>
        <v>0</v>
      </c>
      <c r="BL280" s="17" t="s">
        <v>202</v>
      </c>
      <c r="BM280" s="148" t="s">
        <v>1737</v>
      </c>
    </row>
    <row r="281" spans="2:65" s="14" customFormat="1" ht="11.25">
      <c r="B281" s="168"/>
      <c r="D281" s="151" t="s">
        <v>204</v>
      </c>
      <c r="E281" s="169" t="s">
        <v>1</v>
      </c>
      <c r="F281" s="170" t="s">
        <v>1141</v>
      </c>
      <c r="H281" s="169" t="s">
        <v>1</v>
      </c>
      <c r="I281" s="171"/>
      <c r="L281" s="168"/>
      <c r="M281" s="172"/>
      <c r="T281" s="173"/>
      <c r="AT281" s="169" t="s">
        <v>204</v>
      </c>
      <c r="AU281" s="169" t="s">
        <v>86</v>
      </c>
      <c r="AV281" s="14" t="s">
        <v>84</v>
      </c>
      <c r="AW281" s="14" t="s">
        <v>32</v>
      </c>
      <c r="AX281" s="14" t="s">
        <v>77</v>
      </c>
      <c r="AY281" s="169" t="s">
        <v>195</v>
      </c>
    </row>
    <row r="282" spans="2:65" s="12" customFormat="1" ht="11.25">
      <c r="B282" s="150"/>
      <c r="D282" s="151" t="s">
        <v>204</v>
      </c>
      <c r="E282" s="152" t="s">
        <v>1</v>
      </c>
      <c r="F282" s="153" t="s">
        <v>1738</v>
      </c>
      <c r="H282" s="154">
        <v>318.89499999999998</v>
      </c>
      <c r="I282" s="155"/>
      <c r="L282" s="150"/>
      <c r="M282" s="156"/>
      <c r="T282" s="157"/>
      <c r="AT282" s="152" t="s">
        <v>204</v>
      </c>
      <c r="AU282" s="152" t="s">
        <v>86</v>
      </c>
      <c r="AV282" s="12" t="s">
        <v>86</v>
      </c>
      <c r="AW282" s="12" t="s">
        <v>32</v>
      </c>
      <c r="AX282" s="12" t="s">
        <v>77</v>
      </c>
      <c r="AY282" s="152" t="s">
        <v>195</v>
      </c>
    </row>
    <row r="283" spans="2:65" s="13" customFormat="1" ht="11.25">
      <c r="B283" s="158"/>
      <c r="D283" s="151" t="s">
        <v>204</v>
      </c>
      <c r="E283" s="159" t="s">
        <v>824</v>
      </c>
      <c r="F283" s="160" t="s">
        <v>205</v>
      </c>
      <c r="H283" s="161">
        <v>318.89499999999998</v>
      </c>
      <c r="I283" s="162"/>
      <c r="L283" s="158"/>
      <c r="M283" s="163"/>
      <c r="T283" s="164"/>
      <c r="AT283" s="159" t="s">
        <v>204</v>
      </c>
      <c r="AU283" s="159" t="s">
        <v>86</v>
      </c>
      <c r="AV283" s="13" t="s">
        <v>202</v>
      </c>
      <c r="AW283" s="13" t="s">
        <v>32</v>
      </c>
      <c r="AX283" s="13" t="s">
        <v>77</v>
      </c>
      <c r="AY283" s="159" t="s">
        <v>195</v>
      </c>
    </row>
    <row r="284" spans="2:65" s="14" customFormat="1" ht="11.25">
      <c r="B284" s="168"/>
      <c r="D284" s="151" t="s">
        <v>204</v>
      </c>
      <c r="E284" s="169" t="s">
        <v>1</v>
      </c>
      <c r="F284" s="170" t="s">
        <v>1143</v>
      </c>
      <c r="H284" s="169" t="s">
        <v>1</v>
      </c>
      <c r="I284" s="171"/>
      <c r="L284" s="168"/>
      <c r="M284" s="172"/>
      <c r="T284" s="173"/>
      <c r="AT284" s="169" t="s">
        <v>204</v>
      </c>
      <c r="AU284" s="169" t="s">
        <v>86</v>
      </c>
      <c r="AV284" s="14" t="s">
        <v>84</v>
      </c>
      <c r="AW284" s="14" t="s">
        <v>32</v>
      </c>
      <c r="AX284" s="14" t="s">
        <v>77</v>
      </c>
      <c r="AY284" s="169" t="s">
        <v>195</v>
      </c>
    </row>
    <row r="285" spans="2:65" s="12" customFormat="1" ht="11.25">
      <c r="B285" s="150"/>
      <c r="D285" s="151" t="s">
        <v>204</v>
      </c>
      <c r="E285" s="152" t="s">
        <v>1</v>
      </c>
      <c r="F285" s="153" t="s">
        <v>1739</v>
      </c>
      <c r="H285" s="154">
        <v>140.31399999999999</v>
      </c>
      <c r="I285" s="155"/>
      <c r="L285" s="150"/>
      <c r="M285" s="156"/>
      <c r="T285" s="157"/>
      <c r="AT285" s="152" t="s">
        <v>204</v>
      </c>
      <c r="AU285" s="152" t="s">
        <v>86</v>
      </c>
      <c r="AV285" s="12" t="s">
        <v>86</v>
      </c>
      <c r="AW285" s="12" t="s">
        <v>32</v>
      </c>
      <c r="AX285" s="12" t="s">
        <v>77</v>
      </c>
      <c r="AY285" s="152" t="s">
        <v>195</v>
      </c>
    </row>
    <row r="286" spans="2:65" s="13" customFormat="1" ht="11.25">
      <c r="B286" s="158"/>
      <c r="D286" s="151" t="s">
        <v>204</v>
      </c>
      <c r="E286" s="159" t="s">
        <v>1</v>
      </c>
      <c r="F286" s="160" t="s">
        <v>205</v>
      </c>
      <c r="H286" s="161">
        <v>140.31399999999999</v>
      </c>
      <c r="I286" s="162"/>
      <c r="L286" s="158"/>
      <c r="M286" s="163"/>
      <c r="T286" s="164"/>
      <c r="AT286" s="159" t="s">
        <v>204</v>
      </c>
      <c r="AU286" s="159" t="s">
        <v>86</v>
      </c>
      <c r="AV286" s="13" t="s">
        <v>202</v>
      </c>
      <c r="AW286" s="13" t="s">
        <v>32</v>
      </c>
      <c r="AX286" s="13" t="s">
        <v>84</v>
      </c>
      <c r="AY286" s="159" t="s">
        <v>195</v>
      </c>
    </row>
    <row r="287" spans="2:65" s="1" customFormat="1" ht="37.9" customHeight="1">
      <c r="B287" s="32"/>
      <c r="C287" s="137" t="s">
        <v>420</v>
      </c>
      <c r="D287" s="137" t="s">
        <v>197</v>
      </c>
      <c r="E287" s="138" t="s">
        <v>1145</v>
      </c>
      <c r="F287" s="139" t="s">
        <v>1146</v>
      </c>
      <c r="G287" s="140" t="s">
        <v>332</v>
      </c>
      <c r="H287" s="141">
        <v>561.255</v>
      </c>
      <c r="I287" s="142"/>
      <c r="J287" s="143">
        <f>ROUND(I287*H287,2)</f>
        <v>0</v>
      </c>
      <c r="K287" s="139" t="s">
        <v>201</v>
      </c>
      <c r="L287" s="32"/>
      <c r="M287" s="144" t="s">
        <v>1</v>
      </c>
      <c r="N287" s="145" t="s">
        <v>42</v>
      </c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AR287" s="148" t="s">
        <v>202</v>
      </c>
      <c r="AT287" s="148" t="s">
        <v>197</v>
      </c>
      <c r="AU287" s="148" t="s">
        <v>86</v>
      </c>
      <c r="AY287" s="17" t="s">
        <v>195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84</v>
      </c>
      <c r="BK287" s="149">
        <f>ROUND(I287*H287,2)</f>
        <v>0</v>
      </c>
      <c r="BL287" s="17" t="s">
        <v>202</v>
      </c>
      <c r="BM287" s="148" t="s">
        <v>1740</v>
      </c>
    </row>
    <row r="288" spans="2:65" s="14" customFormat="1" ht="11.25">
      <c r="B288" s="168"/>
      <c r="D288" s="151" t="s">
        <v>204</v>
      </c>
      <c r="E288" s="169" t="s">
        <v>1</v>
      </c>
      <c r="F288" s="170" t="s">
        <v>1741</v>
      </c>
      <c r="H288" s="169" t="s">
        <v>1</v>
      </c>
      <c r="I288" s="171"/>
      <c r="L288" s="168"/>
      <c r="M288" s="172"/>
      <c r="T288" s="173"/>
      <c r="AT288" s="169" t="s">
        <v>204</v>
      </c>
      <c r="AU288" s="169" t="s">
        <v>86</v>
      </c>
      <c r="AV288" s="14" t="s">
        <v>84</v>
      </c>
      <c r="AW288" s="14" t="s">
        <v>32</v>
      </c>
      <c r="AX288" s="14" t="s">
        <v>77</v>
      </c>
      <c r="AY288" s="169" t="s">
        <v>195</v>
      </c>
    </row>
    <row r="289" spans="2:65" s="12" customFormat="1" ht="11.25">
      <c r="B289" s="150"/>
      <c r="D289" s="151" t="s">
        <v>204</v>
      </c>
      <c r="E289" s="152" t="s">
        <v>1</v>
      </c>
      <c r="F289" s="153" t="s">
        <v>1742</v>
      </c>
      <c r="H289" s="154">
        <v>561.255</v>
      </c>
      <c r="I289" s="155"/>
      <c r="L289" s="150"/>
      <c r="M289" s="156"/>
      <c r="T289" s="157"/>
      <c r="AT289" s="152" t="s">
        <v>204</v>
      </c>
      <c r="AU289" s="152" t="s">
        <v>86</v>
      </c>
      <c r="AV289" s="12" t="s">
        <v>86</v>
      </c>
      <c r="AW289" s="12" t="s">
        <v>32</v>
      </c>
      <c r="AX289" s="12" t="s">
        <v>84</v>
      </c>
      <c r="AY289" s="152" t="s">
        <v>195</v>
      </c>
    </row>
    <row r="290" spans="2:65" s="1" customFormat="1" ht="37.9" customHeight="1">
      <c r="B290" s="32"/>
      <c r="C290" s="137" t="s">
        <v>349</v>
      </c>
      <c r="D290" s="137" t="s">
        <v>197</v>
      </c>
      <c r="E290" s="138" t="s">
        <v>1150</v>
      </c>
      <c r="F290" s="139" t="s">
        <v>1151</v>
      </c>
      <c r="G290" s="140" t="s">
        <v>332</v>
      </c>
      <c r="H290" s="141">
        <v>178.58099999999999</v>
      </c>
      <c r="I290" s="142"/>
      <c r="J290" s="143">
        <f>ROUND(I290*H290,2)</f>
        <v>0</v>
      </c>
      <c r="K290" s="139" t="s">
        <v>201</v>
      </c>
      <c r="L290" s="32"/>
      <c r="M290" s="144" t="s">
        <v>1</v>
      </c>
      <c r="N290" s="145" t="s">
        <v>42</v>
      </c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AR290" s="148" t="s">
        <v>202</v>
      </c>
      <c r="AT290" s="148" t="s">
        <v>197</v>
      </c>
      <c r="AU290" s="148" t="s">
        <v>86</v>
      </c>
      <c r="AY290" s="17" t="s">
        <v>195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84</v>
      </c>
      <c r="BK290" s="149">
        <f>ROUND(I290*H290,2)</f>
        <v>0</v>
      </c>
      <c r="BL290" s="17" t="s">
        <v>202</v>
      </c>
      <c r="BM290" s="148" t="s">
        <v>1743</v>
      </c>
    </row>
    <row r="291" spans="2:65" s="12" customFormat="1" ht="11.25">
      <c r="B291" s="150"/>
      <c r="D291" s="151" t="s">
        <v>204</v>
      </c>
      <c r="E291" s="152" t="s">
        <v>1</v>
      </c>
      <c r="F291" s="153" t="s">
        <v>1744</v>
      </c>
      <c r="H291" s="154">
        <v>178.58099999999999</v>
      </c>
      <c r="I291" s="155"/>
      <c r="L291" s="150"/>
      <c r="M291" s="156"/>
      <c r="T291" s="157"/>
      <c r="AT291" s="152" t="s">
        <v>204</v>
      </c>
      <c r="AU291" s="152" t="s">
        <v>86</v>
      </c>
      <c r="AV291" s="12" t="s">
        <v>86</v>
      </c>
      <c r="AW291" s="12" t="s">
        <v>32</v>
      </c>
      <c r="AX291" s="12" t="s">
        <v>84</v>
      </c>
      <c r="AY291" s="152" t="s">
        <v>195</v>
      </c>
    </row>
    <row r="292" spans="2:65" s="1" customFormat="1" ht="37.9" customHeight="1">
      <c r="B292" s="32"/>
      <c r="C292" s="137" t="s">
        <v>428</v>
      </c>
      <c r="D292" s="137" t="s">
        <v>197</v>
      </c>
      <c r="E292" s="138" t="s">
        <v>1154</v>
      </c>
      <c r="F292" s="139" t="s">
        <v>1155</v>
      </c>
      <c r="G292" s="140" t="s">
        <v>332</v>
      </c>
      <c r="H292" s="141">
        <v>714.32500000000005</v>
      </c>
      <c r="I292" s="142"/>
      <c r="J292" s="143">
        <f>ROUND(I292*H292,2)</f>
        <v>0</v>
      </c>
      <c r="K292" s="139" t="s">
        <v>201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202</v>
      </c>
      <c r="AT292" s="148" t="s">
        <v>197</v>
      </c>
      <c r="AU292" s="148" t="s">
        <v>86</v>
      </c>
      <c r="AY292" s="17" t="s">
        <v>195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84</v>
      </c>
      <c r="BK292" s="149">
        <f>ROUND(I292*H292,2)</f>
        <v>0</v>
      </c>
      <c r="BL292" s="17" t="s">
        <v>202</v>
      </c>
      <c r="BM292" s="148" t="s">
        <v>1745</v>
      </c>
    </row>
    <row r="293" spans="2:65" s="12" customFormat="1" ht="11.25">
      <c r="B293" s="150"/>
      <c r="D293" s="151" t="s">
        <v>204</v>
      </c>
      <c r="E293" s="152" t="s">
        <v>1</v>
      </c>
      <c r="F293" s="153" t="s">
        <v>1746</v>
      </c>
      <c r="H293" s="154">
        <v>714.32500000000005</v>
      </c>
      <c r="I293" s="155"/>
      <c r="L293" s="150"/>
      <c r="M293" s="156"/>
      <c r="T293" s="157"/>
      <c r="AT293" s="152" t="s">
        <v>204</v>
      </c>
      <c r="AU293" s="152" t="s">
        <v>86</v>
      </c>
      <c r="AV293" s="12" t="s">
        <v>86</v>
      </c>
      <c r="AW293" s="12" t="s">
        <v>32</v>
      </c>
      <c r="AX293" s="12" t="s">
        <v>84</v>
      </c>
      <c r="AY293" s="152" t="s">
        <v>195</v>
      </c>
    </row>
    <row r="294" spans="2:65" s="1" customFormat="1" ht="24.2" customHeight="1">
      <c r="B294" s="32"/>
      <c r="C294" s="137" t="s">
        <v>353</v>
      </c>
      <c r="D294" s="137" t="s">
        <v>197</v>
      </c>
      <c r="E294" s="138" t="s">
        <v>883</v>
      </c>
      <c r="F294" s="139" t="s">
        <v>884</v>
      </c>
      <c r="G294" s="140" t="s">
        <v>395</v>
      </c>
      <c r="H294" s="141">
        <v>574.01099999999997</v>
      </c>
      <c r="I294" s="142"/>
      <c r="J294" s="143">
        <f>ROUND(I294*H294,2)</f>
        <v>0</v>
      </c>
      <c r="K294" s="139" t="s">
        <v>208</v>
      </c>
      <c r="L294" s="32"/>
      <c r="M294" s="144" t="s">
        <v>1</v>
      </c>
      <c r="N294" s="145" t="s">
        <v>42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202</v>
      </c>
      <c r="AT294" s="148" t="s">
        <v>197</v>
      </c>
      <c r="AU294" s="148" t="s">
        <v>86</v>
      </c>
      <c r="AY294" s="17" t="s">
        <v>195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84</v>
      </c>
      <c r="BK294" s="149">
        <f>ROUND(I294*H294,2)</f>
        <v>0</v>
      </c>
      <c r="BL294" s="17" t="s">
        <v>202</v>
      </c>
      <c r="BM294" s="148" t="s">
        <v>1747</v>
      </c>
    </row>
    <row r="295" spans="2:65" s="12" customFormat="1" ht="11.25">
      <c r="B295" s="150"/>
      <c r="D295" s="151" t="s">
        <v>204</v>
      </c>
      <c r="E295" s="152" t="s">
        <v>1</v>
      </c>
      <c r="F295" s="153" t="s">
        <v>1167</v>
      </c>
      <c r="H295" s="154">
        <v>574.01099999999997</v>
      </c>
      <c r="I295" s="155"/>
      <c r="L295" s="150"/>
      <c r="M295" s="156"/>
      <c r="T295" s="157"/>
      <c r="AT295" s="152" t="s">
        <v>204</v>
      </c>
      <c r="AU295" s="152" t="s">
        <v>86</v>
      </c>
      <c r="AV295" s="12" t="s">
        <v>86</v>
      </c>
      <c r="AW295" s="12" t="s">
        <v>32</v>
      </c>
      <c r="AX295" s="12" t="s">
        <v>84</v>
      </c>
      <c r="AY295" s="152" t="s">
        <v>195</v>
      </c>
    </row>
    <row r="296" spans="2:65" s="1" customFormat="1" ht="24.2" customHeight="1">
      <c r="B296" s="32"/>
      <c r="C296" s="137" t="s">
        <v>437</v>
      </c>
      <c r="D296" s="137" t="s">
        <v>197</v>
      </c>
      <c r="E296" s="138" t="s">
        <v>1168</v>
      </c>
      <c r="F296" s="139" t="s">
        <v>1169</v>
      </c>
      <c r="G296" s="140" t="s">
        <v>332</v>
      </c>
      <c r="H296" s="141">
        <v>90.221000000000004</v>
      </c>
      <c r="I296" s="142"/>
      <c r="J296" s="143">
        <f>ROUND(I296*H296,2)</f>
        <v>0</v>
      </c>
      <c r="K296" s="139" t="s">
        <v>201</v>
      </c>
      <c r="L296" s="32"/>
      <c r="M296" s="144" t="s">
        <v>1</v>
      </c>
      <c r="N296" s="145" t="s">
        <v>42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202</v>
      </c>
      <c r="AT296" s="148" t="s">
        <v>197</v>
      </c>
      <c r="AU296" s="148" t="s">
        <v>86</v>
      </c>
      <c r="AY296" s="17" t="s">
        <v>195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84</v>
      </c>
      <c r="BK296" s="149">
        <f>ROUND(I296*H296,2)</f>
        <v>0</v>
      </c>
      <c r="BL296" s="17" t="s">
        <v>202</v>
      </c>
      <c r="BM296" s="148" t="s">
        <v>1748</v>
      </c>
    </row>
    <row r="297" spans="2:65" s="14" customFormat="1" ht="11.25">
      <c r="B297" s="168"/>
      <c r="D297" s="151" t="s">
        <v>204</v>
      </c>
      <c r="E297" s="169" t="s">
        <v>1</v>
      </c>
      <c r="F297" s="170" t="s">
        <v>1749</v>
      </c>
      <c r="H297" s="169" t="s">
        <v>1</v>
      </c>
      <c r="I297" s="171"/>
      <c r="L297" s="168"/>
      <c r="M297" s="172"/>
      <c r="T297" s="173"/>
      <c r="AT297" s="169" t="s">
        <v>204</v>
      </c>
      <c r="AU297" s="169" t="s">
        <v>86</v>
      </c>
      <c r="AV297" s="14" t="s">
        <v>84</v>
      </c>
      <c r="AW297" s="14" t="s">
        <v>32</v>
      </c>
      <c r="AX297" s="14" t="s">
        <v>77</v>
      </c>
      <c r="AY297" s="169" t="s">
        <v>195</v>
      </c>
    </row>
    <row r="298" spans="2:65" s="14" customFormat="1" ht="11.25">
      <c r="B298" s="168"/>
      <c r="D298" s="151" t="s">
        <v>204</v>
      </c>
      <c r="E298" s="169" t="s">
        <v>1</v>
      </c>
      <c r="F298" s="170" t="s">
        <v>1677</v>
      </c>
      <c r="H298" s="169" t="s">
        <v>1</v>
      </c>
      <c r="I298" s="171"/>
      <c r="L298" s="168"/>
      <c r="M298" s="172"/>
      <c r="T298" s="173"/>
      <c r="AT298" s="169" t="s">
        <v>204</v>
      </c>
      <c r="AU298" s="169" t="s">
        <v>86</v>
      </c>
      <c r="AV298" s="14" t="s">
        <v>84</v>
      </c>
      <c r="AW298" s="14" t="s">
        <v>32</v>
      </c>
      <c r="AX298" s="14" t="s">
        <v>77</v>
      </c>
      <c r="AY298" s="169" t="s">
        <v>195</v>
      </c>
    </row>
    <row r="299" spans="2:65" s="12" customFormat="1" ht="11.25">
      <c r="B299" s="150"/>
      <c r="D299" s="151" t="s">
        <v>204</v>
      </c>
      <c r="E299" s="152" t="s">
        <v>1</v>
      </c>
      <c r="F299" s="153" t="s">
        <v>1750</v>
      </c>
      <c r="H299" s="154">
        <v>3</v>
      </c>
      <c r="I299" s="155"/>
      <c r="L299" s="150"/>
      <c r="M299" s="156"/>
      <c r="T299" s="157"/>
      <c r="AT299" s="152" t="s">
        <v>204</v>
      </c>
      <c r="AU299" s="152" t="s">
        <v>86</v>
      </c>
      <c r="AV299" s="12" t="s">
        <v>86</v>
      </c>
      <c r="AW299" s="12" t="s">
        <v>32</v>
      </c>
      <c r="AX299" s="12" t="s">
        <v>77</v>
      </c>
      <c r="AY299" s="152" t="s">
        <v>195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1751</v>
      </c>
      <c r="H300" s="154">
        <v>3.8</v>
      </c>
      <c r="I300" s="155"/>
      <c r="L300" s="150"/>
      <c r="M300" s="156"/>
      <c r="T300" s="157"/>
      <c r="AT300" s="152" t="s">
        <v>204</v>
      </c>
      <c r="AU300" s="152" t="s">
        <v>86</v>
      </c>
      <c r="AV300" s="12" t="s">
        <v>86</v>
      </c>
      <c r="AW300" s="12" t="s">
        <v>32</v>
      </c>
      <c r="AX300" s="12" t="s">
        <v>77</v>
      </c>
      <c r="AY300" s="152" t="s">
        <v>195</v>
      </c>
    </row>
    <row r="301" spans="2:65" s="14" customFormat="1" ht="11.25">
      <c r="B301" s="168"/>
      <c r="D301" s="151" t="s">
        <v>204</v>
      </c>
      <c r="E301" s="169" t="s">
        <v>1</v>
      </c>
      <c r="F301" s="170" t="s">
        <v>1680</v>
      </c>
      <c r="H301" s="169" t="s">
        <v>1</v>
      </c>
      <c r="I301" s="171"/>
      <c r="L301" s="168"/>
      <c r="M301" s="172"/>
      <c r="T301" s="173"/>
      <c r="AT301" s="169" t="s">
        <v>204</v>
      </c>
      <c r="AU301" s="169" t="s">
        <v>86</v>
      </c>
      <c r="AV301" s="14" t="s">
        <v>84</v>
      </c>
      <c r="AW301" s="14" t="s">
        <v>32</v>
      </c>
      <c r="AX301" s="14" t="s">
        <v>77</v>
      </c>
      <c r="AY301" s="169" t="s">
        <v>195</v>
      </c>
    </row>
    <row r="302" spans="2:65" s="12" customFormat="1" ht="11.25">
      <c r="B302" s="150"/>
      <c r="D302" s="151" t="s">
        <v>204</v>
      </c>
      <c r="E302" s="152" t="s">
        <v>1</v>
      </c>
      <c r="F302" s="153" t="s">
        <v>1681</v>
      </c>
      <c r="H302" s="154">
        <v>13.7</v>
      </c>
      <c r="I302" s="155"/>
      <c r="L302" s="150"/>
      <c r="M302" s="156"/>
      <c r="T302" s="157"/>
      <c r="AT302" s="152" t="s">
        <v>204</v>
      </c>
      <c r="AU302" s="152" t="s">
        <v>86</v>
      </c>
      <c r="AV302" s="12" t="s">
        <v>86</v>
      </c>
      <c r="AW302" s="12" t="s">
        <v>32</v>
      </c>
      <c r="AX302" s="12" t="s">
        <v>77</v>
      </c>
      <c r="AY302" s="152" t="s">
        <v>195</v>
      </c>
    </row>
    <row r="303" spans="2:65" s="12" customFormat="1" ht="11.25">
      <c r="B303" s="150"/>
      <c r="D303" s="151" t="s">
        <v>204</v>
      </c>
      <c r="E303" s="152" t="s">
        <v>1</v>
      </c>
      <c r="F303" s="153" t="s">
        <v>1682</v>
      </c>
      <c r="H303" s="154">
        <v>22.6</v>
      </c>
      <c r="I303" s="155"/>
      <c r="L303" s="150"/>
      <c r="M303" s="156"/>
      <c r="T303" s="157"/>
      <c r="AT303" s="152" t="s">
        <v>204</v>
      </c>
      <c r="AU303" s="152" t="s">
        <v>86</v>
      </c>
      <c r="AV303" s="12" t="s">
        <v>86</v>
      </c>
      <c r="AW303" s="12" t="s">
        <v>32</v>
      </c>
      <c r="AX303" s="12" t="s">
        <v>77</v>
      </c>
      <c r="AY303" s="152" t="s">
        <v>195</v>
      </c>
    </row>
    <row r="304" spans="2:65" s="12" customFormat="1" ht="11.25">
      <c r="B304" s="150"/>
      <c r="D304" s="151" t="s">
        <v>204</v>
      </c>
      <c r="E304" s="152" t="s">
        <v>1</v>
      </c>
      <c r="F304" s="153" t="s">
        <v>1683</v>
      </c>
      <c r="H304" s="154">
        <v>23.5</v>
      </c>
      <c r="I304" s="155"/>
      <c r="L304" s="150"/>
      <c r="M304" s="156"/>
      <c r="T304" s="157"/>
      <c r="AT304" s="152" t="s">
        <v>204</v>
      </c>
      <c r="AU304" s="152" t="s">
        <v>86</v>
      </c>
      <c r="AV304" s="12" t="s">
        <v>86</v>
      </c>
      <c r="AW304" s="12" t="s">
        <v>32</v>
      </c>
      <c r="AX304" s="12" t="s">
        <v>77</v>
      </c>
      <c r="AY304" s="152" t="s">
        <v>195</v>
      </c>
    </row>
    <row r="305" spans="2:65" s="14" customFormat="1" ht="11.25">
      <c r="B305" s="168"/>
      <c r="D305" s="151" t="s">
        <v>204</v>
      </c>
      <c r="E305" s="169" t="s">
        <v>1</v>
      </c>
      <c r="F305" s="170" t="s">
        <v>1686</v>
      </c>
      <c r="H305" s="169" t="s">
        <v>1</v>
      </c>
      <c r="I305" s="171"/>
      <c r="L305" s="168"/>
      <c r="M305" s="172"/>
      <c r="T305" s="173"/>
      <c r="AT305" s="169" t="s">
        <v>204</v>
      </c>
      <c r="AU305" s="169" t="s">
        <v>86</v>
      </c>
      <c r="AV305" s="14" t="s">
        <v>84</v>
      </c>
      <c r="AW305" s="14" t="s">
        <v>32</v>
      </c>
      <c r="AX305" s="14" t="s">
        <v>77</v>
      </c>
      <c r="AY305" s="169" t="s">
        <v>195</v>
      </c>
    </row>
    <row r="306" spans="2:65" s="12" customFormat="1" ht="11.25">
      <c r="B306" s="150"/>
      <c r="D306" s="151" t="s">
        <v>204</v>
      </c>
      <c r="E306" s="152" t="s">
        <v>1</v>
      </c>
      <c r="F306" s="153" t="s">
        <v>1752</v>
      </c>
      <c r="H306" s="154">
        <v>4.2</v>
      </c>
      <c r="I306" s="155"/>
      <c r="L306" s="150"/>
      <c r="M306" s="156"/>
      <c r="T306" s="157"/>
      <c r="AT306" s="152" t="s">
        <v>204</v>
      </c>
      <c r="AU306" s="152" t="s">
        <v>86</v>
      </c>
      <c r="AV306" s="12" t="s">
        <v>86</v>
      </c>
      <c r="AW306" s="12" t="s">
        <v>32</v>
      </c>
      <c r="AX306" s="12" t="s">
        <v>77</v>
      </c>
      <c r="AY306" s="152" t="s">
        <v>195</v>
      </c>
    </row>
    <row r="307" spans="2:65" s="14" customFormat="1" ht="11.25">
      <c r="B307" s="168"/>
      <c r="D307" s="151" t="s">
        <v>204</v>
      </c>
      <c r="E307" s="169" t="s">
        <v>1</v>
      </c>
      <c r="F307" s="170" t="s">
        <v>1688</v>
      </c>
      <c r="H307" s="169" t="s">
        <v>1</v>
      </c>
      <c r="I307" s="171"/>
      <c r="L307" s="168"/>
      <c r="M307" s="172"/>
      <c r="T307" s="173"/>
      <c r="AT307" s="169" t="s">
        <v>204</v>
      </c>
      <c r="AU307" s="169" t="s">
        <v>86</v>
      </c>
      <c r="AV307" s="14" t="s">
        <v>84</v>
      </c>
      <c r="AW307" s="14" t="s">
        <v>32</v>
      </c>
      <c r="AX307" s="14" t="s">
        <v>77</v>
      </c>
      <c r="AY307" s="169" t="s">
        <v>195</v>
      </c>
    </row>
    <row r="308" spans="2:65" s="12" customFormat="1" ht="11.25">
      <c r="B308" s="150"/>
      <c r="D308" s="151" t="s">
        <v>204</v>
      </c>
      <c r="E308" s="152" t="s">
        <v>1</v>
      </c>
      <c r="F308" s="153" t="s">
        <v>1689</v>
      </c>
      <c r="H308" s="154">
        <v>15</v>
      </c>
      <c r="I308" s="155"/>
      <c r="L308" s="150"/>
      <c r="M308" s="156"/>
      <c r="T308" s="157"/>
      <c r="AT308" s="152" t="s">
        <v>204</v>
      </c>
      <c r="AU308" s="152" t="s">
        <v>86</v>
      </c>
      <c r="AV308" s="12" t="s">
        <v>86</v>
      </c>
      <c r="AW308" s="12" t="s">
        <v>32</v>
      </c>
      <c r="AX308" s="12" t="s">
        <v>77</v>
      </c>
      <c r="AY308" s="152" t="s">
        <v>195</v>
      </c>
    </row>
    <row r="309" spans="2:65" s="12" customFormat="1" ht="11.25">
      <c r="B309" s="150"/>
      <c r="D309" s="151" t="s">
        <v>204</v>
      </c>
      <c r="E309" s="152" t="s">
        <v>1</v>
      </c>
      <c r="F309" s="153" t="s">
        <v>1690</v>
      </c>
      <c r="H309" s="154">
        <v>23.61</v>
      </c>
      <c r="I309" s="155"/>
      <c r="L309" s="150"/>
      <c r="M309" s="156"/>
      <c r="T309" s="157"/>
      <c r="AT309" s="152" t="s">
        <v>204</v>
      </c>
      <c r="AU309" s="152" t="s">
        <v>86</v>
      </c>
      <c r="AV309" s="12" t="s">
        <v>86</v>
      </c>
      <c r="AW309" s="12" t="s">
        <v>32</v>
      </c>
      <c r="AX309" s="12" t="s">
        <v>77</v>
      </c>
      <c r="AY309" s="152" t="s">
        <v>195</v>
      </c>
    </row>
    <row r="310" spans="2:65" s="12" customFormat="1" ht="11.25">
      <c r="B310" s="150"/>
      <c r="D310" s="151" t="s">
        <v>204</v>
      </c>
      <c r="E310" s="152" t="s">
        <v>1</v>
      </c>
      <c r="F310" s="153" t="s">
        <v>1691</v>
      </c>
      <c r="H310" s="154">
        <v>22.5</v>
      </c>
      <c r="I310" s="155"/>
      <c r="L310" s="150"/>
      <c r="M310" s="156"/>
      <c r="T310" s="157"/>
      <c r="AT310" s="152" t="s">
        <v>204</v>
      </c>
      <c r="AU310" s="152" t="s">
        <v>86</v>
      </c>
      <c r="AV310" s="12" t="s">
        <v>86</v>
      </c>
      <c r="AW310" s="12" t="s">
        <v>32</v>
      </c>
      <c r="AX310" s="12" t="s">
        <v>77</v>
      </c>
      <c r="AY310" s="152" t="s">
        <v>195</v>
      </c>
    </row>
    <row r="311" spans="2:65" s="14" customFormat="1" ht="11.25">
      <c r="B311" s="168"/>
      <c r="D311" s="151" t="s">
        <v>204</v>
      </c>
      <c r="E311" s="169" t="s">
        <v>1</v>
      </c>
      <c r="F311" s="170" t="s">
        <v>1753</v>
      </c>
      <c r="H311" s="169" t="s">
        <v>1</v>
      </c>
      <c r="I311" s="171"/>
      <c r="L311" s="168"/>
      <c r="M311" s="172"/>
      <c r="T311" s="173"/>
      <c r="AT311" s="169" t="s">
        <v>204</v>
      </c>
      <c r="AU311" s="169" t="s">
        <v>86</v>
      </c>
      <c r="AV311" s="14" t="s">
        <v>84</v>
      </c>
      <c r="AW311" s="14" t="s">
        <v>32</v>
      </c>
      <c r="AX311" s="14" t="s">
        <v>77</v>
      </c>
      <c r="AY311" s="169" t="s">
        <v>195</v>
      </c>
    </row>
    <row r="312" spans="2:65" s="12" customFormat="1" ht="11.25">
      <c r="B312" s="150"/>
      <c r="D312" s="151" t="s">
        <v>204</v>
      </c>
      <c r="E312" s="152" t="s">
        <v>1</v>
      </c>
      <c r="F312" s="153" t="s">
        <v>1754</v>
      </c>
      <c r="H312" s="154">
        <v>-4.3120000000000003</v>
      </c>
      <c r="I312" s="155"/>
      <c r="L312" s="150"/>
      <c r="M312" s="156"/>
      <c r="T312" s="157"/>
      <c r="AT312" s="152" t="s">
        <v>204</v>
      </c>
      <c r="AU312" s="152" t="s">
        <v>86</v>
      </c>
      <c r="AV312" s="12" t="s">
        <v>86</v>
      </c>
      <c r="AW312" s="12" t="s">
        <v>32</v>
      </c>
      <c r="AX312" s="12" t="s">
        <v>77</v>
      </c>
      <c r="AY312" s="152" t="s">
        <v>195</v>
      </c>
    </row>
    <row r="313" spans="2:65" s="14" customFormat="1" ht="11.25">
      <c r="B313" s="168"/>
      <c r="D313" s="151" t="s">
        <v>204</v>
      </c>
      <c r="E313" s="169" t="s">
        <v>1</v>
      </c>
      <c r="F313" s="170" t="s">
        <v>1176</v>
      </c>
      <c r="H313" s="169" t="s">
        <v>1</v>
      </c>
      <c r="I313" s="171"/>
      <c r="L313" s="168"/>
      <c r="M313" s="172"/>
      <c r="T313" s="173"/>
      <c r="AT313" s="169" t="s">
        <v>204</v>
      </c>
      <c r="AU313" s="169" t="s">
        <v>86</v>
      </c>
      <c r="AV313" s="14" t="s">
        <v>84</v>
      </c>
      <c r="AW313" s="14" t="s">
        <v>32</v>
      </c>
      <c r="AX313" s="14" t="s">
        <v>77</v>
      </c>
      <c r="AY313" s="169" t="s">
        <v>195</v>
      </c>
    </row>
    <row r="314" spans="2:65" s="12" customFormat="1" ht="11.25">
      <c r="B314" s="150"/>
      <c r="D314" s="151" t="s">
        <v>204</v>
      </c>
      <c r="E314" s="152" t="s">
        <v>1</v>
      </c>
      <c r="F314" s="153" t="s">
        <v>1755</v>
      </c>
      <c r="H314" s="154">
        <v>-10.935</v>
      </c>
      <c r="I314" s="155"/>
      <c r="L314" s="150"/>
      <c r="M314" s="156"/>
      <c r="T314" s="157"/>
      <c r="AT314" s="152" t="s">
        <v>204</v>
      </c>
      <c r="AU314" s="152" t="s">
        <v>86</v>
      </c>
      <c r="AV314" s="12" t="s">
        <v>86</v>
      </c>
      <c r="AW314" s="12" t="s">
        <v>32</v>
      </c>
      <c r="AX314" s="12" t="s">
        <v>77</v>
      </c>
      <c r="AY314" s="152" t="s">
        <v>195</v>
      </c>
    </row>
    <row r="315" spans="2:65" s="12" customFormat="1" ht="11.25">
      <c r="B315" s="150"/>
      <c r="D315" s="151" t="s">
        <v>204</v>
      </c>
      <c r="E315" s="152" t="s">
        <v>1</v>
      </c>
      <c r="F315" s="153" t="s">
        <v>1756</v>
      </c>
      <c r="H315" s="154">
        <v>-11.664</v>
      </c>
      <c r="I315" s="155"/>
      <c r="L315" s="150"/>
      <c r="M315" s="156"/>
      <c r="T315" s="157"/>
      <c r="AT315" s="152" t="s">
        <v>204</v>
      </c>
      <c r="AU315" s="152" t="s">
        <v>86</v>
      </c>
      <c r="AV315" s="12" t="s">
        <v>86</v>
      </c>
      <c r="AW315" s="12" t="s">
        <v>32</v>
      </c>
      <c r="AX315" s="12" t="s">
        <v>77</v>
      </c>
      <c r="AY315" s="152" t="s">
        <v>195</v>
      </c>
    </row>
    <row r="316" spans="2:65" s="12" customFormat="1" ht="22.5">
      <c r="B316" s="150"/>
      <c r="D316" s="151" t="s">
        <v>204</v>
      </c>
      <c r="E316" s="152" t="s">
        <v>1</v>
      </c>
      <c r="F316" s="153" t="s">
        <v>1757</v>
      </c>
      <c r="H316" s="154">
        <v>-13.079000000000001</v>
      </c>
      <c r="I316" s="155"/>
      <c r="L316" s="150"/>
      <c r="M316" s="156"/>
      <c r="T316" s="157"/>
      <c r="AT316" s="152" t="s">
        <v>204</v>
      </c>
      <c r="AU316" s="152" t="s">
        <v>86</v>
      </c>
      <c r="AV316" s="12" t="s">
        <v>86</v>
      </c>
      <c r="AW316" s="12" t="s">
        <v>32</v>
      </c>
      <c r="AX316" s="12" t="s">
        <v>77</v>
      </c>
      <c r="AY316" s="152" t="s">
        <v>195</v>
      </c>
    </row>
    <row r="317" spans="2:65" s="12" customFormat="1" ht="11.25">
      <c r="B317" s="150"/>
      <c r="D317" s="151" t="s">
        <v>204</v>
      </c>
      <c r="E317" s="152" t="s">
        <v>1</v>
      </c>
      <c r="F317" s="153" t="s">
        <v>1758</v>
      </c>
      <c r="H317" s="154">
        <v>-1.6990000000000001</v>
      </c>
      <c r="I317" s="155"/>
      <c r="L317" s="150"/>
      <c r="M317" s="156"/>
      <c r="T317" s="157"/>
      <c r="AT317" s="152" t="s">
        <v>204</v>
      </c>
      <c r="AU317" s="152" t="s">
        <v>86</v>
      </c>
      <c r="AV317" s="12" t="s">
        <v>86</v>
      </c>
      <c r="AW317" s="12" t="s">
        <v>32</v>
      </c>
      <c r="AX317" s="12" t="s">
        <v>77</v>
      </c>
      <c r="AY317" s="152" t="s">
        <v>195</v>
      </c>
    </row>
    <row r="318" spans="2:65" s="13" customFormat="1" ht="11.25">
      <c r="B318" s="158"/>
      <c r="D318" s="151" t="s">
        <v>204</v>
      </c>
      <c r="E318" s="159" t="s">
        <v>1587</v>
      </c>
      <c r="F318" s="160" t="s">
        <v>205</v>
      </c>
      <c r="H318" s="161">
        <v>90.221000000000004</v>
      </c>
      <c r="I318" s="162"/>
      <c r="L318" s="158"/>
      <c r="M318" s="163"/>
      <c r="T318" s="164"/>
      <c r="AT318" s="159" t="s">
        <v>204</v>
      </c>
      <c r="AU318" s="159" t="s">
        <v>86</v>
      </c>
      <c r="AV318" s="13" t="s">
        <v>202</v>
      </c>
      <c r="AW318" s="13" t="s">
        <v>32</v>
      </c>
      <c r="AX318" s="13" t="s">
        <v>84</v>
      </c>
      <c r="AY318" s="159" t="s">
        <v>195</v>
      </c>
    </row>
    <row r="319" spans="2:65" s="1" customFormat="1" ht="24.2" customHeight="1">
      <c r="B319" s="32"/>
      <c r="C319" s="174" t="s">
        <v>357</v>
      </c>
      <c r="D319" s="174" t="s">
        <v>392</v>
      </c>
      <c r="E319" s="175" t="s">
        <v>1206</v>
      </c>
      <c r="F319" s="176" t="s">
        <v>1207</v>
      </c>
      <c r="G319" s="177" t="s">
        <v>395</v>
      </c>
      <c r="H319" s="178">
        <v>180.44200000000001</v>
      </c>
      <c r="I319" s="179"/>
      <c r="J319" s="180">
        <f>ROUND(I319*H319,2)</f>
        <v>0</v>
      </c>
      <c r="K319" s="176" t="s">
        <v>208</v>
      </c>
      <c r="L319" s="181"/>
      <c r="M319" s="182" t="s">
        <v>1</v>
      </c>
      <c r="N319" s="183" t="s">
        <v>42</v>
      </c>
      <c r="P319" s="146">
        <f>O319*H319</f>
        <v>0</v>
      </c>
      <c r="Q319" s="146">
        <v>0</v>
      </c>
      <c r="R319" s="146">
        <f>Q319*H319</f>
        <v>0</v>
      </c>
      <c r="S319" s="146">
        <v>0</v>
      </c>
      <c r="T319" s="147">
        <f>S319*H319</f>
        <v>0</v>
      </c>
      <c r="AR319" s="148" t="s">
        <v>230</v>
      </c>
      <c r="AT319" s="148" t="s">
        <v>392</v>
      </c>
      <c r="AU319" s="148" t="s">
        <v>86</v>
      </c>
      <c r="AY319" s="17" t="s">
        <v>195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84</v>
      </c>
      <c r="BK319" s="149">
        <f>ROUND(I319*H319,2)</f>
        <v>0</v>
      </c>
      <c r="BL319" s="17" t="s">
        <v>202</v>
      </c>
      <c r="BM319" s="148" t="s">
        <v>1759</v>
      </c>
    </row>
    <row r="320" spans="2:65" s="12" customFormat="1" ht="11.25">
      <c r="B320" s="150"/>
      <c r="D320" s="151" t="s">
        <v>204</v>
      </c>
      <c r="E320" s="152" t="s">
        <v>1</v>
      </c>
      <c r="F320" s="153" t="s">
        <v>1760</v>
      </c>
      <c r="H320" s="154">
        <v>180.44200000000001</v>
      </c>
      <c r="I320" s="155"/>
      <c r="L320" s="150"/>
      <c r="M320" s="156"/>
      <c r="T320" s="157"/>
      <c r="AT320" s="152" t="s">
        <v>204</v>
      </c>
      <c r="AU320" s="152" t="s">
        <v>86</v>
      </c>
      <c r="AV320" s="12" t="s">
        <v>86</v>
      </c>
      <c r="AW320" s="12" t="s">
        <v>32</v>
      </c>
      <c r="AX320" s="12" t="s">
        <v>84</v>
      </c>
      <c r="AY320" s="152" t="s">
        <v>195</v>
      </c>
    </row>
    <row r="321" spans="2:65" s="1" customFormat="1" ht="24.2" customHeight="1">
      <c r="B321" s="32"/>
      <c r="C321" s="137" t="s">
        <v>446</v>
      </c>
      <c r="D321" s="137" t="s">
        <v>197</v>
      </c>
      <c r="E321" s="138" t="s">
        <v>1233</v>
      </c>
      <c r="F321" s="139" t="s">
        <v>1234</v>
      </c>
      <c r="G321" s="140" t="s">
        <v>332</v>
      </c>
      <c r="H321" s="141">
        <v>90.221000000000004</v>
      </c>
      <c r="I321" s="142"/>
      <c r="J321" s="143">
        <f>ROUND(I321*H321,2)</f>
        <v>0</v>
      </c>
      <c r="K321" s="139" t="s">
        <v>201</v>
      </c>
      <c r="L321" s="32"/>
      <c r="M321" s="144" t="s">
        <v>1</v>
      </c>
      <c r="N321" s="145" t="s">
        <v>42</v>
      </c>
      <c r="P321" s="146">
        <f>O321*H321</f>
        <v>0</v>
      </c>
      <c r="Q321" s="146">
        <v>0</v>
      </c>
      <c r="R321" s="146">
        <f>Q321*H321</f>
        <v>0</v>
      </c>
      <c r="S321" s="146">
        <v>0</v>
      </c>
      <c r="T321" s="147">
        <f>S321*H321</f>
        <v>0</v>
      </c>
      <c r="AR321" s="148" t="s">
        <v>202</v>
      </c>
      <c r="AT321" s="148" t="s">
        <v>197</v>
      </c>
      <c r="AU321" s="148" t="s">
        <v>86</v>
      </c>
      <c r="AY321" s="17" t="s">
        <v>195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84</v>
      </c>
      <c r="BK321" s="149">
        <f>ROUND(I321*H321,2)</f>
        <v>0</v>
      </c>
      <c r="BL321" s="17" t="s">
        <v>202</v>
      </c>
      <c r="BM321" s="148" t="s">
        <v>1761</v>
      </c>
    </row>
    <row r="322" spans="2:65" s="12" customFormat="1" ht="11.25">
      <c r="B322" s="150"/>
      <c r="D322" s="151" t="s">
        <v>204</v>
      </c>
      <c r="E322" s="152" t="s">
        <v>1</v>
      </c>
      <c r="F322" s="153" t="s">
        <v>1762</v>
      </c>
      <c r="H322" s="154">
        <v>90.221000000000004</v>
      </c>
      <c r="I322" s="155"/>
      <c r="L322" s="150"/>
      <c r="M322" s="156"/>
      <c r="T322" s="157"/>
      <c r="AT322" s="152" t="s">
        <v>204</v>
      </c>
      <c r="AU322" s="152" t="s">
        <v>86</v>
      </c>
      <c r="AV322" s="12" t="s">
        <v>86</v>
      </c>
      <c r="AW322" s="12" t="s">
        <v>32</v>
      </c>
      <c r="AX322" s="12" t="s">
        <v>84</v>
      </c>
      <c r="AY322" s="152" t="s">
        <v>195</v>
      </c>
    </row>
    <row r="323" spans="2:65" s="1" customFormat="1" ht="37.9" customHeight="1">
      <c r="B323" s="32"/>
      <c r="C323" s="137" t="s">
        <v>361</v>
      </c>
      <c r="D323" s="137" t="s">
        <v>197</v>
      </c>
      <c r="E323" s="138" t="s">
        <v>1198</v>
      </c>
      <c r="F323" s="139" t="s">
        <v>1199</v>
      </c>
      <c r="G323" s="140" t="s">
        <v>332</v>
      </c>
      <c r="H323" s="141">
        <v>90.221000000000004</v>
      </c>
      <c r="I323" s="142"/>
      <c r="J323" s="143">
        <f>ROUND(I323*H323,2)</f>
        <v>0</v>
      </c>
      <c r="K323" s="139" t="s">
        <v>201</v>
      </c>
      <c r="L323" s="32"/>
      <c r="M323" s="144" t="s">
        <v>1</v>
      </c>
      <c r="N323" s="145" t="s">
        <v>42</v>
      </c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AR323" s="148" t="s">
        <v>202</v>
      </c>
      <c r="AT323" s="148" t="s">
        <v>197</v>
      </c>
      <c r="AU323" s="148" t="s">
        <v>86</v>
      </c>
      <c r="AY323" s="17" t="s">
        <v>195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7" t="s">
        <v>84</v>
      </c>
      <c r="BK323" s="149">
        <f>ROUND(I323*H323,2)</f>
        <v>0</v>
      </c>
      <c r="BL323" s="17" t="s">
        <v>202</v>
      </c>
      <c r="BM323" s="148" t="s">
        <v>1763</v>
      </c>
    </row>
    <row r="324" spans="2:65" s="1" customFormat="1" ht="24.2" customHeight="1">
      <c r="B324" s="32"/>
      <c r="C324" s="137" t="s">
        <v>455</v>
      </c>
      <c r="D324" s="137" t="s">
        <v>197</v>
      </c>
      <c r="E324" s="138" t="s">
        <v>1201</v>
      </c>
      <c r="F324" s="139" t="s">
        <v>1202</v>
      </c>
      <c r="G324" s="140" t="s">
        <v>332</v>
      </c>
      <c r="H324" s="141">
        <v>8.0760000000000005</v>
      </c>
      <c r="I324" s="142"/>
      <c r="J324" s="143">
        <f>ROUND(I324*H324,2)</f>
        <v>0</v>
      </c>
      <c r="K324" s="139" t="s">
        <v>201</v>
      </c>
      <c r="L324" s="32"/>
      <c r="M324" s="144" t="s">
        <v>1</v>
      </c>
      <c r="N324" s="145" t="s">
        <v>42</v>
      </c>
      <c r="P324" s="146">
        <f>O324*H324</f>
        <v>0</v>
      </c>
      <c r="Q324" s="146">
        <v>0</v>
      </c>
      <c r="R324" s="146">
        <f>Q324*H324</f>
        <v>0</v>
      </c>
      <c r="S324" s="146">
        <v>0</v>
      </c>
      <c r="T324" s="147">
        <f>S324*H324</f>
        <v>0</v>
      </c>
      <c r="AR324" s="148" t="s">
        <v>202</v>
      </c>
      <c r="AT324" s="148" t="s">
        <v>197</v>
      </c>
      <c r="AU324" s="148" t="s">
        <v>86</v>
      </c>
      <c r="AY324" s="17" t="s">
        <v>195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7" t="s">
        <v>84</v>
      </c>
      <c r="BK324" s="149">
        <f>ROUND(I324*H324,2)</f>
        <v>0</v>
      </c>
      <c r="BL324" s="17" t="s">
        <v>202</v>
      </c>
      <c r="BM324" s="148" t="s">
        <v>1764</v>
      </c>
    </row>
    <row r="325" spans="2:65" s="14" customFormat="1" ht="11.25">
      <c r="B325" s="168"/>
      <c r="D325" s="151" t="s">
        <v>204</v>
      </c>
      <c r="E325" s="169" t="s">
        <v>1</v>
      </c>
      <c r="F325" s="170" t="s">
        <v>1765</v>
      </c>
      <c r="H325" s="169" t="s">
        <v>1</v>
      </c>
      <c r="I325" s="171"/>
      <c r="L325" s="168"/>
      <c r="M325" s="172"/>
      <c r="T325" s="173"/>
      <c r="AT325" s="169" t="s">
        <v>204</v>
      </c>
      <c r="AU325" s="169" t="s">
        <v>86</v>
      </c>
      <c r="AV325" s="14" t="s">
        <v>84</v>
      </c>
      <c r="AW325" s="14" t="s">
        <v>32</v>
      </c>
      <c r="AX325" s="14" t="s">
        <v>77</v>
      </c>
      <c r="AY325" s="169" t="s">
        <v>195</v>
      </c>
    </row>
    <row r="326" spans="2:65" s="12" customFormat="1" ht="11.25">
      <c r="B326" s="150"/>
      <c r="D326" s="151" t="s">
        <v>204</v>
      </c>
      <c r="E326" s="152" t="s">
        <v>1</v>
      </c>
      <c r="F326" s="153" t="s">
        <v>1766</v>
      </c>
      <c r="H326" s="154">
        <v>8.41</v>
      </c>
      <c r="I326" s="155"/>
      <c r="L326" s="150"/>
      <c r="M326" s="156"/>
      <c r="T326" s="157"/>
      <c r="AT326" s="152" t="s">
        <v>204</v>
      </c>
      <c r="AU326" s="152" t="s">
        <v>86</v>
      </c>
      <c r="AV326" s="12" t="s">
        <v>86</v>
      </c>
      <c r="AW326" s="12" t="s">
        <v>32</v>
      </c>
      <c r="AX326" s="12" t="s">
        <v>77</v>
      </c>
      <c r="AY326" s="152" t="s">
        <v>195</v>
      </c>
    </row>
    <row r="327" spans="2:65" s="15" customFormat="1" ht="11.25">
      <c r="B327" s="190"/>
      <c r="D327" s="151" t="s">
        <v>204</v>
      </c>
      <c r="E327" s="191" t="s">
        <v>1767</v>
      </c>
      <c r="F327" s="192" t="s">
        <v>908</v>
      </c>
      <c r="H327" s="193">
        <v>8.41</v>
      </c>
      <c r="I327" s="194"/>
      <c r="L327" s="190"/>
      <c r="M327" s="195"/>
      <c r="T327" s="196"/>
      <c r="AT327" s="191" t="s">
        <v>204</v>
      </c>
      <c r="AU327" s="191" t="s">
        <v>86</v>
      </c>
      <c r="AV327" s="15" t="s">
        <v>112</v>
      </c>
      <c r="AW327" s="15" t="s">
        <v>32</v>
      </c>
      <c r="AX327" s="15" t="s">
        <v>77</v>
      </c>
      <c r="AY327" s="191" t="s">
        <v>195</v>
      </c>
    </row>
    <row r="328" spans="2:65" s="14" customFormat="1" ht="11.25">
      <c r="B328" s="168"/>
      <c r="D328" s="151" t="s">
        <v>204</v>
      </c>
      <c r="E328" s="169" t="s">
        <v>1</v>
      </c>
      <c r="F328" s="170" t="s">
        <v>1768</v>
      </c>
      <c r="H328" s="169" t="s">
        <v>1</v>
      </c>
      <c r="I328" s="171"/>
      <c r="L328" s="168"/>
      <c r="M328" s="172"/>
      <c r="T328" s="173"/>
      <c r="AT328" s="169" t="s">
        <v>204</v>
      </c>
      <c r="AU328" s="169" t="s">
        <v>86</v>
      </c>
      <c r="AV328" s="14" t="s">
        <v>84</v>
      </c>
      <c r="AW328" s="14" t="s">
        <v>32</v>
      </c>
      <c r="AX328" s="14" t="s">
        <v>77</v>
      </c>
      <c r="AY328" s="169" t="s">
        <v>195</v>
      </c>
    </row>
    <row r="329" spans="2:65" s="12" customFormat="1" ht="11.25">
      <c r="B329" s="150"/>
      <c r="D329" s="151" t="s">
        <v>204</v>
      </c>
      <c r="E329" s="152" t="s">
        <v>1</v>
      </c>
      <c r="F329" s="153" t="s">
        <v>1769</v>
      </c>
      <c r="H329" s="154">
        <v>-0.33400000000000002</v>
      </c>
      <c r="I329" s="155"/>
      <c r="L329" s="150"/>
      <c r="M329" s="156"/>
      <c r="T329" s="157"/>
      <c r="AT329" s="152" t="s">
        <v>204</v>
      </c>
      <c r="AU329" s="152" t="s">
        <v>86</v>
      </c>
      <c r="AV329" s="12" t="s">
        <v>86</v>
      </c>
      <c r="AW329" s="12" t="s">
        <v>32</v>
      </c>
      <c r="AX329" s="12" t="s">
        <v>77</v>
      </c>
      <c r="AY329" s="152" t="s">
        <v>195</v>
      </c>
    </row>
    <row r="330" spans="2:65" s="13" customFormat="1" ht="11.25">
      <c r="B330" s="158"/>
      <c r="D330" s="151" t="s">
        <v>204</v>
      </c>
      <c r="E330" s="159" t="s">
        <v>1562</v>
      </c>
      <c r="F330" s="160" t="s">
        <v>205</v>
      </c>
      <c r="H330" s="161">
        <v>8.0760000000000005</v>
      </c>
      <c r="I330" s="162"/>
      <c r="L330" s="158"/>
      <c r="M330" s="163"/>
      <c r="T330" s="164"/>
      <c r="AT330" s="159" t="s">
        <v>204</v>
      </c>
      <c r="AU330" s="159" t="s">
        <v>86</v>
      </c>
      <c r="AV330" s="13" t="s">
        <v>202</v>
      </c>
      <c r="AW330" s="13" t="s">
        <v>32</v>
      </c>
      <c r="AX330" s="13" t="s">
        <v>84</v>
      </c>
      <c r="AY330" s="159" t="s">
        <v>195</v>
      </c>
    </row>
    <row r="331" spans="2:65" s="1" customFormat="1" ht="16.5" customHeight="1">
      <c r="B331" s="32"/>
      <c r="C331" s="174" t="s">
        <v>365</v>
      </c>
      <c r="D331" s="174" t="s">
        <v>392</v>
      </c>
      <c r="E331" s="175" t="s">
        <v>1770</v>
      </c>
      <c r="F331" s="176" t="s">
        <v>1771</v>
      </c>
      <c r="G331" s="177" t="s">
        <v>395</v>
      </c>
      <c r="H331" s="178">
        <v>16.152000000000001</v>
      </c>
      <c r="I331" s="179"/>
      <c r="J331" s="180">
        <f>ROUND(I331*H331,2)</f>
        <v>0</v>
      </c>
      <c r="K331" s="176" t="s">
        <v>201</v>
      </c>
      <c r="L331" s="181"/>
      <c r="M331" s="182" t="s">
        <v>1</v>
      </c>
      <c r="N331" s="183" t="s">
        <v>42</v>
      </c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AR331" s="148" t="s">
        <v>230</v>
      </c>
      <c r="AT331" s="148" t="s">
        <v>392</v>
      </c>
      <c r="AU331" s="148" t="s">
        <v>86</v>
      </c>
      <c r="AY331" s="17" t="s">
        <v>195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84</v>
      </c>
      <c r="BK331" s="149">
        <f>ROUND(I331*H331,2)</f>
        <v>0</v>
      </c>
      <c r="BL331" s="17" t="s">
        <v>202</v>
      </c>
      <c r="BM331" s="148" t="s">
        <v>1772</v>
      </c>
    </row>
    <row r="332" spans="2:65" s="12" customFormat="1" ht="11.25">
      <c r="B332" s="150"/>
      <c r="D332" s="151" t="s">
        <v>204</v>
      </c>
      <c r="F332" s="153" t="s">
        <v>1773</v>
      </c>
      <c r="H332" s="154">
        <v>16.152000000000001</v>
      </c>
      <c r="I332" s="155"/>
      <c r="L332" s="150"/>
      <c r="M332" s="156"/>
      <c r="T332" s="157"/>
      <c r="AT332" s="152" t="s">
        <v>204</v>
      </c>
      <c r="AU332" s="152" t="s">
        <v>86</v>
      </c>
      <c r="AV332" s="12" t="s">
        <v>86</v>
      </c>
      <c r="AW332" s="12" t="s">
        <v>4</v>
      </c>
      <c r="AX332" s="12" t="s">
        <v>84</v>
      </c>
      <c r="AY332" s="152" t="s">
        <v>195</v>
      </c>
    </row>
    <row r="333" spans="2:65" s="1" customFormat="1" ht="24.2" customHeight="1">
      <c r="B333" s="32"/>
      <c r="C333" s="137" t="s">
        <v>466</v>
      </c>
      <c r="D333" s="137" t="s">
        <v>197</v>
      </c>
      <c r="E333" s="138" t="s">
        <v>1194</v>
      </c>
      <c r="F333" s="139" t="s">
        <v>1195</v>
      </c>
      <c r="G333" s="140" t="s">
        <v>332</v>
      </c>
      <c r="H333" s="141">
        <v>8.0760000000000005</v>
      </c>
      <c r="I333" s="142"/>
      <c r="J333" s="143">
        <f>ROUND(I333*H333,2)</f>
        <v>0</v>
      </c>
      <c r="K333" s="139" t="s">
        <v>201</v>
      </c>
      <c r="L333" s="32"/>
      <c r="M333" s="144" t="s">
        <v>1</v>
      </c>
      <c r="N333" s="145" t="s">
        <v>42</v>
      </c>
      <c r="P333" s="146">
        <f>O333*H333</f>
        <v>0</v>
      </c>
      <c r="Q333" s="146">
        <v>0</v>
      </c>
      <c r="R333" s="146">
        <f>Q333*H333</f>
        <v>0</v>
      </c>
      <c r="S333" s="146">
        <v>0</v>
      </c>
      <c r="T333" s="147">
        <f>S333*H333</f>
        <v>0</v>
      </c>
      <c r="AR333" s="148" t="s">
        <v>202</v>
      </c>
      <c r="AT333" s="148" t="s">
        <v>197</v>
      </c>
      <c r="AU333" s="148" t="s">
        <v>86</v>
      </c>
      <c r="AY333" s="17" t="s">
        <v>195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7" t="s">
        <v>84</v>
      </c>
      <c r="BK333" s="149">
        <f>ROUND(I333*H333,2)</f>
        <v>0</v>
      </c>
      <c r="BL333" s="17" t="s">
        <v>202</v>
      </c>
      <c r="BM333" s="148" t="s">
        <v>1774</v>
      </c>
    </row>
    <row r="334" spans="2:65" s="12" customFormat="1" ht="11.25">
      <c r="B334" s="150"/>
      <c r="D334" s="151" t="s">
        <v>204</v>
      </c>
      <c r="E334" s="152" t="s">
        <v>1</v>
      </c>
      <c r="F334" s="153" t="s">
        <v>1775</v>
      </c>
      <c r="H334" s="154">
        <v>8.0760000000000005</v>
      </c>
      <c r="I334" s="155"/>
      <c r="L334" s="150"/>
      <c r="M334" s="156"/>
      <c r="T334" s="157"/>
      <c r="AT334" s="152" t="s">
        <v>204</v>
      </c>
      <c r="AU334" s="152" t="s">
        <v>86</v>
      </c>
      <c r="AV334" s="12" t="s">
        <v>86</v>
      </c>
      <c r="AW334" s="12" t="s">
        <v>32</v>
      </c>
      <c r="AX334" s="12" t="s">
        <v>84</v>
      </c>
      <c r="AY334" s="152" t="s">
        <v>195</v>
      </c>
    </row>
    <row r="335" spans="2:65" s="1" customFormat="1" ht="37.9" customHeight="1">
      <c r="B335" s="32"/>
      <c r="C335" s="137" t="s">
        <v>369</v>
      </c>
      <c r="D335" s="137" t="s">
        <v>197</v>
      </c>
      <c r="E335" s="138" t="s">
        <v>1198</v>
      </c>
      <c r="F335" s="139" t="s">
        <v>1199</v>
      </c>
      <c r="G335" s="140" t="s">
        <v>332</v>
      </c>
      <c r="H335" s="141">
        <v>8.0760000000000005</v>
      </c>
      <c r="I335" s="142"/>
      <c r="J335" s="143">
        <f>ROUND(I335*H335,2)</f>
        <v>0</v>
      </c>
      <c r="K335" s="139" t="s">
        <v>201</v>
      </c>
      <c r="L335" s="32"/>
      <c r="M335" s="144" t="s">
        <v>1</v>
      </c>
      <c r="N335" s="145" t="s">
        <v>42</v>
      </c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AR335" s="148" t="s">
        <v>202</v>
      </c>
      <c r="AT335" s="148" t="s">
        <v>197</v>
      </c>
      <c r="AU335" s="148" t="s">
        <v>86</v>
      </c>
      <c r="AY335" s="17" t="s">
        <v>195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84</v>
      </c>
      <c r="BK335" s="149">
        <f>ROUND(I335*H335,2)</f>
        <v>0</v>
      </c>
      <c r="BL335" s="17" t="s">
        <v>202</v>
      </c>
      <c r="BM335" s="148" t="s">
        <v>1776</v>
      </c>
    </row>
    <row r="336" spans="2:65" s="11" customFormat="1" ht="22.9" customHeight="1">
      <c r="B336" s="125"/>
      <c r="D336" s="126" t="s">
        <v>76</v>
      </c>
      <c r="E336" s="135" t="s">
        <v>1777</v>
      </c>
      <c r="F336" s="135" t="s">
        <v>1778</v>
      </c>
      <c r="I336" s="128"/>
      <c r="J336" s="136">
        <f>BK336</f>
        <v>0</v>
      </c>
      <c r="L336" s="125"/>
      <c r="M336" s="130"/>
      <c r="P336" s="131">
        <f>SUM(P337:P359)</f>
        <v>0</v>
      </c>
      <c r="R336" s="131">
        <f>SUM(R337:R359)</f>
        <v>4.5607199999999999</v>
      </c>
      <c r="T336" s="132">
        <f>SUM(T337:T359)</f>
        <v>0</v>
      </c>
      <c r="AR336" s="126" t="s">
        <v>84</v>
      </c>
      <c r="AT336" s="133" t="s">
        <v>76</v>
      </c>
      <c r="AU336" s="133" t="s">
        <v>84</v>
      </c>
      <c r="AY336" s="126" t="s">
        <v>195</v>
      </c>
      <c r="BK336" s="134">
        <f>SUM(BK337:BK359)</f>
        <v>0</v>
      </c>
    </row>
    <row r="337" spans="2:65" s="1" customFormat="1" ht="24.2" customHeight="1">
      <c r="B337" s="32"/>
      <c r="C337" s="137" t="s">
        <v>481</v>
      </c>
      <c r="D337" s="137" t="s">
        <v>197</v>
      </c>
      <c r="E337" s="138" t="s">
        <v>1779</v>
      </c>
      <c r="F337" s="139" t="s">
        <v>1780</v>
      </c>
      <c r="G337" s="140" t="s">
        <v>319</v>
      </c>
      <c r="H337" s="141">
        <v>36</v>
      </c>
      <c r="I337" s="142"/>
      <c r="J337" s="143">
        <f>ROUND(I337*H337,2)</f>
        <v>0</v>
      </c>
      <c r="K337" s="139" t="s">
        <v>201</v>
      </c>
      <c r="L337" s="32"/>
      <c r="M337" s="144" t="s">
        <v>1</v>
      </c>
      <c r="N337" s="145" t="s">
        <v>42</v>
      </c>
      <c r="P337" s="146">
        <f>O337*H337</f>
        <v>0</v>
      </c>
      <c r="Q337" s="146">
        <v>1.3999999999999999E-4</v>
      </c>
      <c r="R337" s="146">
        <f>Q337*H337</f>
        <v>5.0399999999999993E-3</v>
      </c>
      <c r="S337" s="146">
        <v>0</v>
      </c>
      <c r="T337" s="147">
        <f>S337*H337</f>
        <v>0</v>
      </c>
      <c r="AR337" s="148" t="s">
        <v>202</v>
      </c>
      <c r="AT337" s="148" t="s">
        <v>197</v>
      </c>
      <c r="AU337" s="148" t="s">
        <v>86</v>
      </c>
      <c r="AY337" s="17" t="s">
        <v>195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84</v>
      </c>
      <c r="BK337" s="149">
        <f>ROUND(I337*H337,2)</f>
        <v>0</v>
      </c>
      <c r="BL337" s="17" t="s">
        <v>202</v>
      </c>
      <c r="BM337" s="148" t="s">
        <v>1781</v>
      </c>
    </row>
    <row r="338" spans="2:65" s="14" customFormat="1" ht="22.5">
      <c r="B338" s="168"/>
      <c r="D338" s="151" t="s">
        <v>204</v>
      </c>
      <c r="E338" s="169" t="s">
        <v>1</v>
      </c>
      <c r="F338" s="170" t="s">
        <v>1782</v>
      </c>
      <c r="H338" s="169" t="s">
        <v>1</v>
      </c>
      <c r="I338" s="171"/>
      <c r="L338" s="168"/>
      <c r="M338" s="172"/>
      <c r="T338" s="173"/>
      <c r="AT338" s="169" t="s">
        <v>204</v>
      </c>
      <c r="AU338" s="169" t="s">
        <v>86</v>
      </c>
      <c r="AV338" s="14" t="s">
        <v>84</v>
      </c>
      <c r="AW338" s="14" t="s">
        <v>32</v>
      </c>
      <c r="AX338" s="14" t="s">
        <v>77</v>
      </c>
      <c r="AY338" s="169" t="s">
        <v>195</v>
      </c>
    </row>
    <row r="339" spans="2:65" s="12" customFormat="1" ht="22.5">
      <c r="B339" s="150"/>
      <c r="D339" s="151" t="s">
        <v>204</v>
      </c>
      <c r="E339" s="152" t="s">
        <v>1577</v>
      </c>
      <c r="F339" s="153" t="s">
        <v>1783</v>
      </c>
      <c r="H339" s="154">
        <v>16.555</v>
      </c>
      <c r="I339" s="155"/>
      <c r="L339" s="150"/>
      <c r="M339" s="156"/>
      <c r="T339" s="157"/>
      <c r="AT339" s="152" t="s">
        <v>204</v>
      </c>
      <c r="AU339" s="152" t="s">
        <v>86</v>
      </c>
      <c r="AV339" s="12" t="s">
        <v>86</v>
      </c>
      <c r="AW339" s="12" t="s">
        <v>32</v>
      </c>
      <c r="AX339" s="12" t="s">
        <v>77</v>
      </c>
      <c r="AY339" s="152" t="s">
        <v>195</v>
      </c>
    </row>
    <row r="340" spans="2:65" s="12" customFormat="1" ht="11.25">
      <c r="B340" s="150"/>
      <c r="D340" s="151" t="s">
        <v>204</v>
      </c>
      <c r="E340" s="152" t="s">
        <v>1579</v>
      </c>
      <c r="F340" s="153" t="s">
        <v>1784</v>
      </c>
      <c r="H340" s="154">
        <v>19.445</v>
      </c>
      <c r="I340" s="155"/>
      <c r="L340" s="150"/>
      <c r="M340" s="156"/>
      <c r="T340" s="157"/>
      <c r="AT340" s="152" t="s">
        <v>204</v>
      </c>
      <c r="AU340" s="152" t="s">
        <v>86</v>
      </c>
      <c r="AV340" s="12" t="s">
        <v>86</v>
      </c>
      <c r="AW340" s="12" t="s">
        <v>32</v>
      </c>
      <c r="AX340" s="12" t="s">
        <v>77</v>
      </c>
      <c r="AY340" s="152" t="s">
        <v>195</v>
      </c>
    </row>
    <row r="341" spans="2:65" s="13" customFormat="1" ht="11.25">
      <c r="B341" s="158"/>
      <c r="D341" s="151" t="s">
        <v>204</v>
      </c>
      <c r="E341" s="159" t="s">
        <v>1581</v>
      </c>
      <c r="F341" s="160" t="s">
        <v>205</v>
      </c>
      <c r="H341" s="161">
        <v>36</v>
      </c>
      <c r="I341" s="162"/>
      <c r="L341" s="158"/>
      <c r="M341" s="163"/>
      <c r="T341" s="164"/>
      <c r="AT341" s="159" t="s">
        <v>204</v>
      </c>
      <c r="AU341" s="159" t="s">
        <v>86</v>
      </c>
      <c r="AV341" s="13" t="s">
        <v>202</v>
      </c>
      <c r="AW341" s="13" t="s">
        <v>32</v>
      </c>
      <c r="AX341" s="13" t="s">
        <v>84</v>
      </c>
      <c r="AY341" s="159" t="s">
        <v>195</v>
      </c>
    </row>
    <row r="342" spans="2:65" s="1" customFormat="1" ht="24.2" customHeight="1">
      <c r="B342" s="32"/>
      <c r="C342" s="137" t="s">
        <v>373</v>
      </c>
      <c r="D342" s="137" t="s">
        <v>197</v>
      </c>
      <c r="E342" s="138" t="s">
        <v>1785</v>
      </c>
      <c r="F342" s="139" t="s">
        <v>1786</v>
      </c>
      <c r="G342" s="140" t="s">
        <v>319</v>
      </c>
      <c r="H342" s="141">
        <v>36</v>
      </c>
      <c r="I342" s="142"/>
      <c r="J342" s="143">
        <f>ROUND(I342*H342,2)</f>
        <v>0</v>
      </c>
      <c r="K342" s="139" t="s">
        <v>201</v>
      </c>
      <c r="L342" s="32"/>
      <c r="M342" s="144" t="s">
        <v>1</v>
      </c>
      <c r="N342" s="145" t="s">
        <v>42</v>
      </c>
      <c r="P342" s="146">
        <f>O342*H342</f>
        <v>0</v>
      </c>
      <c r="Q342" s="146">
        <v>0</v>
      </c>
      <c r="R342" s="146">
        <f>Q342*H342</f>
        <v>0</v>
      </c>
      <c r="S342" s="146">
        <v>0</v>
      </c>
      <c r="T342" s="147">
        <f>S342*H342</f>
        <v>0</v>
      </c>
      <c r="AR342" s="148" t="s">
        <v>202</v>
      </c>
      <c r="AT342" s="148" t="s">
        <v>197</v>
      </c>
      <c r="AU342" s="148" t="s">
        <v>86</v>
      </c>
      <c r="AY342" s="17" t="s">
        <v>195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7" t="s">
        <v>84</v>
      </c>
      <c r="BK342" s="149">
        <f>ROUND(I342*H342,2)</f>
        <v>0</v>
      </c>
      <c r="BL342" s="17" t="s">
        <v>202</v>
      </c>
      <c r="BM342" s="148" t="s">
        <v>1787</v>
      </c>
    </row>
    <row r="343" spans="2:65" s="12" customFormat="1" ht="11.25">
      <c r="B343" s="150"/>
      <c r="D343" s="151" t="s">
        <v>204</v>
      </c>
      <c r="E343" s="152" t="s">
        <v>1</v>
      </c>
      <c r="F343" s="153" t="s">
        <v>1581</v>
      </c>
      <c r="H343" s="154">
        <v>36</v>
      </c>
      <c r="I343" s="155"/>
      <c r="L343" s="150"/>
      <c r="M343" s="156"/>
      <c r="T343" s="157"/>
      <c r="AT343" s="152" t="s">
        <v>204</v>
      </c>
      <c r="AU343" s="152" t="s">
        <v>86</v>
      </c>
      <c r="AV343" s="12" t="s">
        <v>86</v>
      </c>
      <c r="AW343" s="12" t="s">
        <v>32</v>
      </c>
      <c r="AX343" s="12" t="s">
        <v>84</v>
      </c>
      <c r="AY343" s="152" t="s">
        <v>195</v>
      </c>
    </row>
    <row r="344" spans="2:65" s="1" customFormat="1" ht="24.2" customHeight="1">
      <c r="B344" s="32"/>
      <c r="C344" s="137" t="s">
        <v>488</v>
      </c>
      <c r="D344" s="137" t="s">
        <v>197</v>
      </c>
      <c r="E344" s="138" t="s">
        <v>1788</v>
      </c>
      <c r="F344" s="139" t="s">
        <v>1789</v>
      </c>
      <c r="G344" s="140" t="s">
        <v>319</v>
      </c>
      <c r="H344" s="141">
        <v>36</v>
      </c>
      <c r="I344" s="142"/>
      <c r="J344" s="143">
        <f>ROUND(I344*H344,2)</f>
        <v>0</v>
      </c>
      <c r="K344" s="139" t="s">
        <v>201</v>
      </c>
      <c r="L344" s="32"/>
      <c r="M344" s="144" t="s">
        <v>1</v>
      </c>
      <c r="N344" s="145" t="s">
        <v>42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202</v>
      </c>
      <c r="AT344" s="148" t="s">
        <v>197</v>
      </c>
      <c r="AU344" s="148" t="s">
        <v>86</v>
      </c>
      <c r="AY344" s="17" t="s">
        <v>195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7" t="s">
        <v>84</v>
      </c>
      <c r="BK344" s="149">
        <f>ROUND(I344*H344,2)</f>
        <v>0</v>
      </c>
      <c r="BL344" s="17" t="s">
        <v>202</v>
      </c>
      <c r="BM344" s="148" t="s">
        <v>1790</v>
      </c>
    </row>
    <row r="345" spans="2:65" s="12" customFormat="1" ht="11.25">
      <c r="B345" s="150"/>
      <c r="D345" s="151" t="s">
        <v>204</v>
      </c>
      <c r="E345" s="152" t="s">
        <v>1</v>
      </c>
      <c r="F345" s="153" t="s">
        <v>1581</v>
      </c>
      <c r="H345" s="154">
        <v>36</v>
      </c>
      <c r="I345" s="155"/>
      <c r="L345" s="150"/>
      <c r="M345" s="156"/>
      <c r="T345" s="157"/>
      <c r="AT345" s="152" t="s">
        <v>204</v>
      </c>
      <c r="AU345" s="152" t="s">
        <v>86</v>
      </c>
      <c r="AV345" s="12" t="s">
        <v>86</v>
      </c>
      <c r="AW345" s="12" t="s">
        <v>32</v>
      </c>
      <c r="AX345" s="12" t="s">
        <v>84</v>
      </c>
      <c r="AY345" s="152" t="s">
        <v>195</v>
      </c>
    </row>
    <row r="346" spans="2:65" s="1" customFormat="1" ht="16.5" customHeight="1">
      <c r="B346" s="32"/>
      <c r="C346" s="174" t="s">
        <v>379</v>
      </c>
      <c r="D346" s="174" t="s">
        <v>392</v>
      </c>
      <c r="E346" s="175" t="s">
        <v>1791</v>
      </c>
      <c r="F346" s="176" t="s">
        <v>1792</v>
      </c>
      <c r="G346" s="177" t="s">
        <v>319</v>
      </c>
      <c r="H346" s="178">
        <v>36</v>
      </c>
      <c r="I346" s="179"/>
      <c r="J346" s="180">
        <f>ROUND(I346*H346,2)</f>
        <v>0</v>
      </c>
      <c r="K346" s="176" t="s">
        <v>201</v>
      </c>
      <c r="L346" s="181"/>
      <c r="M346" s="182" t="s">
        <v>1</v>
      </c>
      <c r="N346" s="183" t="s">
        <v>42</v>
      </c>
      <c r="P346" s="146">
        <f>O346*H346</f>
        <v>0</v>
      </c>
      <c r="Q346" s="146">
        <v>0.08</v>
      </c>
      <c r="R346" s="146">
        <f>Q346*H346</f>
        <v>2.88</v>
      </c>
      <c r="S346" s="146">
        <v>0</v>
      </c>
      <c r="T346" s="147">
        <f>S346*H346</f>
        <v>0</v>
      </c>
      <c r="AR346" s="148" t="s">
        <v>230</v>
      </c>
      <c r="AT346" s="148" t="s">
        <v>392</v>
      </c>
      <c r="AU346" s="148" t="s">
        <v>86</v>
      </c>
      <c r="AY346" s="17" t="s">
        <v>195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7" t="s">
        <v>84</v>
      </c>
      <c r="BK346" s="149">
        <f>ROUND(I346*H346,2)</f>
        <v>0</v>
      </c>
      <c r="BL346" s="17" t="s">
        <v>202</v>
      </c>
      <c r="BM346" s="148" t="s">
        <v>1793</v>
      </c>
    </row>
    <row r="347" spans="2:65" s="12" customFormat="1" ht="11.25">
      <c r="B347" s="150"/>
      <c r="D347" s="151" t="s">
        <v>204</v>
      </c>
      <c r="E347" s="152" t="s">
        <v>1</v>
      </c>
      <c r="F347" s="153" t="s">
        <v>1581</v>
      </c>
      <c r="H347" s="154">
        <v>36</v>
      </c>
      <c r="I347" s="155"/>
      <c r="L347" s="150"/>
      <c r="M347" s="156"/>
      <c r="T347" s="157"/>
      <c r="AT347" s="152" t="s">
        <v>204</v>
      </c>
      <c r="AU347" s="152" t="s">
        <v>86</v>
      </c>
      <c r="AV347" s="12" t="s">
        <v>86</v>
      </c>
      <c r="AW347" s="12" t="s">
        <v>32</v>
      </c>
      <c r="AX347" s="12" t="s">
        <v>84</v>
      </c>
      <c r="AY347" s="152" t="s">
        <v>195</v>
      </c>
    </row>
    <row r="348" spans="2:65" s="1" customFormat="1" ht="21.75" customHeight="1">
      <c r="B348" s="32"/>
      <c r="C348" s="174" t="s">
        <v>494</v>
      </c>
      <c r="D348" s="174" t="s">
        <v>392</v>
      </c>
      <c r="E348" s="175" t="s">
        <v>1794</v>
      </c>
      <c r="F348" s="176" t="s">
        <v>1795</v>
      </c>
      <c r="G348" s="177" t="s">
        <v>319</v>
      </c>
      <c r="H348" s="178">
        <v>20.946000000000002</v>
      </c>
      <c r="I348" s="179"/>
      <c r="J348" s="180">
        <f>ROUND(I348*H348,2)</f>
        <v>0</v>
      </c>
      <c r="K348" s="176" t="s">
        <v>208</v>
      </c>
      <c r="L348" s="181"/>
      <c r="M348" s="182" t="s">
        <v>1</v>
      </c>
      <c r="N348" s="183" t="s">
        <v>42</v>
      </c>
      <c r="P348" s="146">
        <f>O348*H348</f>
        <v>0</v>
      </c>
      <c r="Q348" s="146">
        <v>0.08</v>
      </c>
      <c r="R348" s="146">
        <f>Q348*H348</f>
        <v>1.6756800000000001</v>
      </c>
      <c r="S348" s="146">
        <v>0</v>
      </c>
      <c r="T348" s="147">
        <f>S348*H348</f>
        <v>0</v>
      </c>
      <c r="AR348" s="148" t="s">
        <v>230</v>
      </c>
      <c r="AT348" s="148" t="s">
        <v>392</v>
      </c>
      <c r="AU348" s="148" t="s">
        <v>86</v>
      </c>
      <c r="AY348" s="17" t="s">
        <v>195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84</v>
      </c>
      <c r="BK348" s="149">
        <f>ROUND(I348*H348,2)</f>
        <v>0</v>
      </c>
      <c r="BL348" s="17" t="s">
        <v>202</v>
      </c>
      <c r="BM348" s="148" t="s">
        <v>1796</v>
      </c>
    </row>
    <row r="349" spans="2:65" s="12" customFormat="1" ht="11.25">
      <c r="B349" s="150"/>
      <c r="D349" s="151" t="s">
        <v>204</v>
      </c>
      <c r="E349" s="152" t="s">
        <v>1</v>
      </c>
      <c r="F349" s="153" t="s">
        <v>1797</v>
      </c>
      <c r="H349" s="154">
        <v>20.946000000000002</v>
      </c>
      <c r="I349" s="155"/>
      <c r="L349" s="150"/>
      <c r="M349" s="156"/>
      <c r="T349" s="157"/>
      <c r="AT349" s="152" t="s">
        <v>204</v>
      </c>
      <c r="AU349" s="152" t="s">
        <v>86</v>
      </c>
      <c r="AV349" s="12" t="s">
        <v>86</v>
      </c>
      <c r="AW349" s="12" t="s">
        <v>32</v>
      </c>
      <c r="AX349" s="12" t="s">
        <v>84</v>
      </c>
      <c r="AY349" s="152" t="s">
        <v>195</v>
      </c>
    </row>
    <row r="350" spans="2:65" s="1" customFormat="1" ht="33" customHeight="1">
      <c r="B350" s="32"/>
      <c r="C350" s="137" t="s">
        <v>384</v>
      </c>
      <c r="D350" s="137" t="s">
        <v>197</v>
      </c>
      <c r="E350" s="138" t="s">
        <v>1798</v>
      </c>
      <c r="F350" s="139" t="s">
        <v>1799</v>
      </c>
      <c r="G350" s="140" t="s">
        <v>212</v>
      </c>
      <c r="H350" s="141">
        <v>6</v>
      </c>
      <c r="I350" s="142"/>
      <c r="J350" s="143">
        <f>ROUND(I350*H350,2)</f>
        <v>0</v>
      </c>
      <c r="K350" s="139" t="s">
        <v>208</v>
      </c>
      <c r="L350" s="32"/>
      <c r="M350" s="144" t="s">
        <v>1</v>
      </c>
      <c r="N350" s="145" t="s">
        <v>42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202</v>
      </c>
      <c r="AT350" s="148" t="s">
        <v>197</v>
      </c>
      <c r="AU350" s="148" t="s">
        <v>86</v>
      </c>
      <c r="AY350" s="17" t="s">
        <v>195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84</v>
      </c>
      <c r="BK350" s="149">
        <f>ROUND(I350*H350,2)</f>
        <v>0</v>
      </c>
      <c r="BL350" s="17" t="s">
        <v>202</v>
      </c>
      <c r="BM350" s="148" t="s">
        <v>1800</v>
      </c>
    </row>
    <row r="351" spans="2:65" s="14" customFormat="1" ht="11.25">
      <c r="B351" s="168"/>
      <c r="D351" s="151" t="s">
        <v>204</v>
      </c>
      <c r="E351" s="169" t="s">
        <v>1</v>
      </c>
      <c r="F351" s="170" t="s">
        <v>1801</v>
      </c>
      <c r="H351" s="169" t="s">
        <v>1</v>
      </c>
      <c r="I351" s="171"/>
      <c r="L351" s="168"/>
      <c r="M351" s="172"/>
      <c r="T351" s="173"/>
      <c r="AT351" s="169" t="s">
        <v>204</v>
      </c>
      <c r="AU351" s="169" t="s">
        <v>86</v>
      </c>
      <c r="AV351" s="14" t="s">
        <v>84</v>
      </c>
      <c r="AW351" s="14" t="s">
        <v>32</v>
      </c>
      <c r="AX351" s="14" t="s">
        <v>77</v>
      </c>
      <c r="AY351" s="169" t="s">
        <v>195</v>
      </c>
    </row>
    <row r="352" spans="2:65" s="12" customFormat="1" ht="11.25">
      <c r="B352" s="150"/>
      <c r="D352" s="151" t="s">
        <v>204</v>
      </c>
      <c r="E352" s="152" t="s">
        <v>1</v>
      </c>
      <c r="F352" s="153" t="s">
        <v>1802</v>
      </c>
      <c r="H352" s="154">
        <v>6</v>
      </c>
      <c r="I352" s="155"/>
      <c r="L352" s="150"/>
      <c r="M352" s="156"/>
      <c r="T352" s="157"/>
      <c r="AT352" s="152" t="s">
        <v>204</v>
      </c>
      <c r="AU352" s="152" t="s">
        <v>86</v>
      </c>
      <c r="AV352" s="12" t="s">
        <v>86</v>
      </c>
      <c r="AW352" s="12" t="s">
        <v>32</v>
      </c>
      <c r="AX352" s="12" t="s">
        <v>84</v>
      </c>
      <c r="AY352" s="152" t="s">
        <v>195</v>
      </c>
    </row>
    <row r="353" spans="2:65" s="1" customFormat="1" ht="16.5" customHeight="1">
      <c r="B353" s="32"/>
      <c r="C353" s="137" t="s">
        <v>501</v>
      </c>
      <c r="D353" s="137" t="s">
        <v>197</v>
      </c>
      <c r="E353" s="138" t="s">
        <v>1803</v>
      </c>
      <c r="F353" s="139" t="s">
        <v>1804</v>
      </c>
      <c r="G353" s="140" t="s">
        <v>332</v>
      </c>
      <c r="H353" s="141">
        <v>6.1150000000000002</v>
      </c>
      <c r="I353" s="142"/>
      <c r="J353" s="143">
        <f>ROUND(I353*H353,2)</f>
        <v>0</v>
      </c>
      <c r="K353" s="139" t="s">
        <v>208</v>
      </c>
      <c r="L353" s="32"/>
      <c r="M353" s="144" t="s">
        <v>1</v>
      </c>
      <c r="N353" s="145" t="s">
        <v>42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202</v>
      </c>
      <c r="AT353" s="148" t="s">
        <v>197</v>
      </c>
      <c r="AU353" s="148" t="s">
        <v>86</v>
      </c>
      <c r="AY353" s="17" t="s">
        <v>195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84</v>
      </c>
      <c r="BK353" s="149">
        <f>ROUND(I353*H353,2)</f>
        <v>0</v>
      </c>
      <c r="BL353" s="17" t="s">
        <v>202</v>
      </c>
      <c r="BM353" s="148" t="s">
        <v>1805</v>
      </c>
    </row>
    <row r="354" spans="2:65" s="12" customFormat="1" ht="11.25">
      <c r="B354" s="150"/>
      <c r="D354" s="151" t="s">
        <v>204</v>
      </c>
      <c r="E354" s="152" t="s">
        <v>1</v>
      </c>
      <c r="F354" s="153" t="s">
        <v>1806</v>
      </c>
      <c r="H354" s="154">
        <v>12.37</v>
      </c>
      <c r="I354" s="155"/>
      <c r="L354" s="150"/>
      <c r="M354" s="156"/>
      <c r="T354" s="157"/>
      <c r="AT354" s="152" t="s">
        <v>204</v>
      </c>
      <c r="AU354" s="152" t="s">
        <v>86</v>
      </c>
      <c r="AV354" s="12" t="s">
        <v>86</v>
      </c>
      <c r="AW354" s="12" t="s">
        <v>32</v>
      </c>
      <c r="AX354" s="12" t="s">
        <v>77</v>
      </c>
      <c r="AY354" s="152" t="s">
        <v>195</v>
      </c>
    </row>
    <row r="355" spans="2:65" s="12" customFormat="1" ht="11.25">
      <c r="B355" s="150"/>
      <c r="D355" s="151" t="s">
        <v>204</v>
      </c>
      <c r="E355" s="152" t="s">
        <v>1</v>
      </c>
      <c r="F355" s="153" t="s">
        <v>1807</v>
      </c>
      <c r="H355" s="154">
        <v>-6.2549999999999999</v>
      </c>
      <c r="I355" s="155"/>
      <c r="L355" s="150"/>
      <c r="M355" s="156"/>
      <c r="T355" s="157"/>
      <c r="AT355" s="152" t="s">
        <v>204</v>
      </c>
      <c r="AU355" s="152" t="s">
        <v>86</v>
      </c>
      <c r="AV355" s="12" t="s">
        <v>86</v>
      </c>
      <c r="AW355" s="12" t="s">
        <v>32</v>
      </c>
      <c r="AX355" s="12" t="s">
        <v>77</v>
      </c>
      <c r="AY355" s="152" t="s">
        <v>195</v>
      </c>
    </row>
    <row r="356" spans="2:65" s="13" customFormat="1" ht="11.25">
      <c r="B356" s="158"/>
      <c r="D356" s="151" t="s">
        <v>204</v>
      </c>
      <c r="E356" s="159" t="s">
        <v>1567</v>
      </c>
      <c r="F356" s="160" t="s">
        <v>205</v>
      </c>
      <c r="H356" s="161">
        <v>6.1150000000000002</v>
      </c>
      <c r="I356" s="162"/>
      <c r="L356" s="158"/>
      <c r="M356" s="163"/>
      <c r="T356" s="164"/>
      <c r="AT356" s="159" t="s">
        <v>204</v>
      </c>
      <c r="AU356" s="159" t="s">
        <v>86</v>
      </c>
      <c r="AV356" s="13" t="s">
        <v>202</v>
      </c>
      <c r="AW356" s="13" t="s">
        <v>32</v>
      </c>
      <c r="AX356" s="13" t="s">
        <v>84</v>
      </c>
      <c r="AY356" s="159" t="s">
        <v>195</v>
      </c>
    </row>
    <row r="357" spans="2:65" s="1" customFormat="1" ht="24.2" customHeight="1">
      <c r="B357" s="32"/>
      <c r="C357" s="137" t="s">
        <v>389</v>
      </c>
      <c r="D357" s="137" t="s">
        <v>197</v>
      </c>
      <c r="E357" s="138" t="s">
        <v>1233</v>
      </c>
      <c r="F357" s="139" t="s">
        <v>1234</v>
      </c>
      <c r="G357" s="140" t="s">
        <v>332</v>
      </c>
      <c r="H357" s="141">
        <v>6.1150000000000002</v>
      </c>
      <c r="I357" s="142"/>
      <c r="J357" s="143">
        <f>ROUND(I357*H357,2)</f>
        <v>0</v>
      </c>
      <c r="K357" s="139" t="s">
        <v>201</v>
      </c>
      <c r="L357" s="32"/>
      <c r="M357" s="144" t="s">
        <v>1</v>
      </c>
      <c r="N357" s="145" t="s">
        <v>42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AR357" s="148" t="s">
        <v>202</v>
      </c>
      <c r="AT357" s="148" t="s">
        <v>197</v>
      </c>
      <c r="AU357" s="148" t="s">
        <v>86</v>
      </c>
      <c r="AY357" s="17" t="s">
        <v>195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7" t="s">
        <v>84</v>
      </c>
      <c r="BK357" s="149">
        <f>ROUND(I357*H357,2)</f>
        <v>0</v>
      </c>
      <c r="BL357" s="17" t="s">
        <v>202</v>
      </c>
      <c r="BM357" s="148" t="s">
        <v>1808</v>
      </c>
    </row>
    <row r="358" spans="2:65" s="12" customFormat="1" ht="11.25">
      <c r="B358" s="150"/>
      <c r="D358" s="151" t="s">
        <v>204</v>
      </c>
      <c r="E358" s="152" t="s">
        <v>1</v>
      </c>
      <c r="F358" s="153" t="s">
        <v>1809</v>
      </c>
      <c r="H358" s="154">
        <v>6.1150000000000002</v>
      </c>
      <c r="I358" s="155"/>
      <c r="L358" s="150"/>
      <c r="M358" s="156"/>
      <c r="T358" s="157"/>
      <c r="AT358" s="152" t="s">
        <v>204</v>
      </c>
      <c r="AU358" s="152" t="s">
        <v>86</v>
      </c>
      <c r="AV358" s="12" t="s">
        <v>86</v>
      </c>
      <c r="AW358" s="12" t="s">
        <v>32</v>
      </c>
      <c r="AX358" s="12" t="s">
        <v>84</v>
      </c>
      <c r="AY358" s="152" t="s">
        <v>195</v>
      </c>
    </row>
    <row r="359" spans="2:65" s="1" customFormat="1" ht="37.9" customHeight="1">
      <c r="B359" s="32"/>
      <c r="C359" s="137" t="s">
        <v>509</v>
      </c>
      <c r="D359" s="137" t="s">
        <v>197</v>
      </c>
      <c r="E359" s="138" t="s">
        <v>1198</v>
      </c>
      <c r="F359" s="139" t="s">
        <v>1199</v>
      </c>
      <c r="G359" s="140" t="s">
        <v>332</v>
      </c>
      <c r="H359" s="141">
        <v>6.1150000000000002</v>
      </c>
      <c r="I359" s="142"/>
      <c r="J359" s="143">
        <f>ROUND(I359*H359,2)</f>
        <v>0</v>
      </c>
      <c r="K359" s="139" t="s">
        <v>201</v>
      </c>
      <c r="L359" s="32"/>
      <c r="M359" s="144" t="s">
        <v>1</v>
      </c>
      <c r="N359" s="145" t="s">
        <v>42</v>
      </c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AR359" s="148" t="s">
        <v>202</v>
      </c>
      <c r="AT359" s="148" t="s">
        <v>197</v>
      </c>
      <c r="AU359" s="148" t="s">
        <v>86</v>
      </c>
      <c r="AY359" s="17" t="s">
        <v>195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7" t="s">
        <v>84</v>
      </c>
      <c r="BK359" s="149">
        <f>ROUND(I359*H359,2)</f>
        <v>0</v>
      </c>
      <c r="BL359" s="17" t="s">
        <v>202</v>
      </c>
      <c r="BM359" s="148" t="s">
        <v>1810</v>
      </c>
    </row>
    <row r="360" spans="2:65" s="11" customFormat="1" ht="22.9" customHeight="1">
      <c r="B360" s="125"/>
      <c r="D360" s="126" t="s">
        <v>76</v>
      </c>
      <c r="E360" s="135" t="s">
        <v>1811</v>
      </c>
      <c r="F360" s="135" t="s">
        <v>1812</v>
      </c>
      <c r="I360" s="128"/>
      <c r="J360" s="136">
        <f>BK360</f>
        <v>0</v>
      </c>
      <c r="L360" s="125"/>
      <c r="M360" s="130"/>
      <c r="P360" s="131">
        <f>SUM(P361:P433)</f>
        <v>0</v>
      </c>
      <c r="R360" s="131">
        <f>SUM(R361:R433)</f>
        <v>12.10869755</v>
      </c>
      <c r="T360" s="132">
        <f>SUM(T361:T433)</f>
        <v>0</v>
      </c>
      <c r="AR360" s="126" t="s">
        <v>84</v>
      </c>
      <c r="AT360" s="133" t="s">
        <v>76</v>
      </c>
      <c r="AU360" s="133" t="s">
        <v>84</v>
      </c>
      <c r="AY360" s="126" t="s">
        <v>195</v>
      </c>
      <c r="BK360" s="134">
        <f>SUM(BK361:BK433)</f>
        <v>0</v>
      </c>
    </row>
    <row r="361" spans="2:65" s="1" customFormat="1" ht="24.2" customHeight="1">
      <c r="B361" s="32"/>
      <c r="C361" s="137" t="s">
        <v>396</v>
      </c>
      <c r="D361" s="137" t="s">
        <v>197</v>
      </c>
      <c r="E361" s="138" t="s">
        <v>1813</v>
      </c>
      <c r="F361" s="139" t="s">
        <v>1814</v>
      </c>
      <c r="G361" s="140" t="s">
        <v>200</v>
      </c>
      <c r="H361" s="141">
        <v>65.8</v>
      </c>
      <c r="I361" s="142"/>
      <c r="J361" s="143">
        <f>ROUND(I361*H361,2)</f>
        <v>0</v>
      </c>
      <c r="K361" s="139" t="s">
        <v>201</v>
      </c>
      <c r="L361" s="32"/>
      <c r="M361" s="144" t="s">
        <v>1</v>
      </c>
      <c r="N361" s="145" t="s">
        <v>42</v>
      </c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AR361" s="148" t="s">
        <v>202</v>
      </c>
      <c r="AT361" s="148" t="s">
        <v>197</v>
      </c>
      <c r="AU361" s="148" t="s">
        <v>86</v>
      </c>
      <c r="AY361" s="17" t="s">
        <v>195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84</v>
      </c>
      <c r="BK361" s="149">
        <f>ROUND(I361*H361,2)</f>
        <v>0</v>
      </c>
      <c r="BL361" s="17" t="s">
        <v>202</v>
      </c>
      <c r="BM361" s="148" t="s">
        <v>1815</v>
      </c>
    </row>
    <row r="362" spans="2:65" s="14" customFormat="1" ht="11.25">
      <c r="B362" s="168"/>
      <c r="D362" s="151" t="s">
        <v>204</v>
      </c>
      <c r="E362" s="169" t="s">
        <v>1</v>
      </c>
      <c r="F362" s="170" t="s">
        <v>1816</v>
      </c>
      <c r="H362" s="169" t="s">
        <v>1</v>
      </c>
      <c r="I362" s="171"/>
      <c r="L362" s="168"/>
      <c r="M362" s="172"/>
      <c r="T362" s="173"/>
      <c r="AT362" s="169" t="s">
        <v>204</v>
      </c>
      <c r="AU362" s="169" t="s">
        <v>86</v>
      </c>
      <c r="AV362" s="14" t="s">
        <v>84</v>
      </c>
      <c r="AW362" s="14" t="s">
        <v>32</v>
      </c>
      <c r="AX362" s="14" t="s">
        <v>77</v>
      </c>
      <c r="AY362" s="169" t="s">
        <v>195</v>
      </c>
    </row>
    <row r="363" spans="2:65" s="14" customFormat="1" ht="11.25">
      <c r="B363" s="168"/>
      <c r="D363" s="151" t="s">
        <v>204</v>
      </c>
      <c r="E363" s="169" t="s">
        <v>1</v>
      </c>
      <c r="F363" s="170" t="s">
        <v>1817</v>
      </c>
      <c r="H363" s="169" t="s">
        <v>1</v>
      </c>
      <c r="I363" s="171"/>
      <c r="L363" s="168"/>
      <c r="M363" s="172"/>
      <c r="T363" s="173"/>
      <c r="AT363" s="169" t="s">
        <v>204</v>
      </c>
      <c r="AU363" s="169" t="s">
        <v>86</v>
      </c>
      <c r="AV363" s="14" t="s">
        <v>84</v>
      </c>
      <c r="AW363" s="14" t="s">
        <v>32</v>
      </c>
      <c r="AX363" s="14" t="s">
        <v>77</v>
      </c>
      <c r="AY363" s="169" t="s">
        <v>195</v>
      </c>
    </row>
    <row r="364" spans="2:65" s="12" customFormat="1" ht="11.25">
      <c r="B364" s="150"/>
      <c r="D364" s="151" t="s">
        <v>204</v>
      </c>
      <c r="E364" s="152" t="s">
        <v>1575</v>
      </c>
      <c r="F364" s="153" t="s">
        <v>1818</v>
      </c>
      <c r="H364" s="154">
        <v>65.8</v>
      </c>
      <c r="I364" s="155"/>
      <c r="L364" s="150"/>
      <c r="M364" s="156"/>
      <c r="T364" s="157"/>
      <c r="AT364" s="152" t="s">
        <v>204</v>
      </c>
      <c r="AU364" s="152" t="s">
        <v>86</v>
      </c>
      <c r="AV364" s="12" t="s">
        <v>86</v>
      </c>
      <c r="AW364" s="12" t="s">
        <v>32</v>
      </c>
      <c r="AX364" s="12" t="s">
        <v>84</v>
      </c>
      <c r="AY364" s="152" t="s">
        <v>195</v>
      </c>
    </row>
    <row r="365" spans="2:65" s="1" customFormat="1" ht="24.2" customHeight="1">
      <c r="B365" s="32"/>
      <c r="C365" s="137" t="s">
        <v>519</v>
      </c>
      <c r="D365" s="137" t="s">
        <v>197</v>
      </c>
      <c r="E365" s="138" t="s">
        <v>1819</v>
      </c>
      <c r="F365" s="139" t="s">
        <v>1820</v>
      </c>
      <c r="G365" s="140" t="s">
        <v>332</v>
      </c>
      <c r="H365" s="141">
        <v>6.58</v>
      </c>
      <c r="I365" s="142"/>
      <c r="J365" s="143">
        <f>ROUND(I365*H365,2)</f>
        <v>0</v>
      </c>
      <c r="K365" s="139" t="s">
        <v>201</v>
      </c>
      <c r="L365" s="32"/>
      <c r="M365" s="144" t="s">
        <v>1</v>
      </c>
      <c r="N365" s="145" t="s">
        <v>42</v>
      </c>
      <c r="P365" s="146">
        <f>O365*H365</f>
        <v>0</v>
      </c>
      <c r="Q365" s="146">
        <v>0</v>
      </c>
      <c r="R365" s="146">
        <f>Q365*H365</f>
        <v>0</v>
      </c>
      <c r="S365" s="146">
        <v>0</v>
      </c>
      <c r="T365" s="147">
        <f>S365*H365</f>
        <v>0</v>
      </c>
      <c r="AR365" s="148" t="s">
        <v>202</v>
      </c>
      <c r="AT365" s="148" t="s">
        <v>197</v>
      </c>
      <c r="AU365" s="148" t="s">
        <v>86</v>
      </c>
      <c r="AY365" s="17" t="s">
        <v>195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7" t="s">
        <v>84</v>
      </c>
      <c r="BK365" s="149">
        <f>ROUND(I365*H365,2)</f>
        <v>0</v>
      </c>
      <c r="BL365" s="17" t="s">
        <v>202</v>
      </c>
      <c r="BM365" s="148" t="s">
        <v>1821</v>
      </c>
    </row>
    <row r="366" spans="2:65" s="14" customFormat="1" ht="11.25">
      <c r="B366" s="168"/>
      <c r="D366" s="151" t="s">
        <v>204</v>
      </c>
      <c r="E366" s="169" t="s">
        <v>1</v>
      </c>
      <c r="F366" s="170" t="s">
        <v>1822</v>
      </c>
      <c r="H366" s="169" t="s">
        <v>1</v>
      </c>
      <c r="I366" s="171"/>
      <c r="L366" s="168"/>
      <c r="M366" s="172"/>
      <c r="T366" s="173"/>
      <c r="AT366" s="169" t="s">
        <v>204</v>
      </c>
      <c r="AU366" s="169" t="s">
        <v>86</v>
      </c>
      <c r="AV366" s="14" t="s">
        <v>84</v>
      </c>
      <c r="AW366" s="14" t="s">
        <v>32</v>
      </c>
      <c r="AX366" s="14" t="s">
        <v>77</v>
      </c>
      <c r="AY366" s="169" t="s">
        <v>195</v>
      </c>
    </row>
    <row r="367" spans="2:65" s="12" customFormat="1" ht="11.25">
      <c r="B367" s="150"/>
      <c r="D367" s="151" t="s">
        <v>204</v>
      </c>
      <c r="E367" s="152" t="s">
        <v>1</v>
      </c>
      <c r="F367" s="153" t="s">
        <v>1823</v>
      </c>
      <c r="H367" s="154">
        <v>6.58</v>
      </c>
      <c r="I367" s="155"/>
      <c r="L367" s="150"/>
      <c r="M367" s="156"/>
      <c r="T367" s="157"/>
      <c r="AT367" s="152" t="s">
        <v>204</v>
      </c>
      <c r="AU367" s="152" t="s">
        <v>86</v>
      </c>
      <c r="AV367" s="12" t="s">
        <v>86</v>
      </c>
      <c r="AW367" s="12" t="s">
        <v>32</v>
      </c>
      <c r="AX367" s="12" t="s">
        <v>77</v>
      </c>
      <c r="AY367" s="152" t="s">
        <v>195</v>
      </c>
    </row>
    <row r="368" spans="2:65" s="13" customFormat="1" ht="11.25">
      <c r="B368" s="158"/>
      <c r="D368" s="151" t="s">
        <v>204</v>
      </c>
      <c r="E368" s="159" t="s">
        <v>1558</v>
      </c>
      <c r="F368" s="160" t="s">
        <v>205</v>
      </c>
      <c r="H368" s="161">
        <v>6.58</v>
      </c>
      <c r="I368" s="162"/>
      <c r="L368" s="158"/>
      <c r="M368" s="163"/>
      <c r="T368" s="164"/>
      <c r="AT368" s="159" t="s">
        <v>204</v>
      </c>
      <c r="AU368" s="159" t="s">
        <v>86</v>
      </c>
      <c r="AV368" s="13" t="s">
        <v>202</v>
      </c>
      <c r="AW368" s="13" t="s">
        <v>32</v>
      </c>
      <c r="AX368" s="13" t="s">
        <v>84</v>
      </c>
      <c r="AY368" s="159" t="s">
        <v>195</v>
      </c>
    </row>
    <row r="369" spans="2:65" s="1" customFormat="1" ht="24.2" customHeight="1">
      <c r="B369" s="32"/>
      <c r="C369" s="137" t="s">
        <v>402</v>
      </c>
      <c r="D369" s="137" t="s">
        <v>197</v>
      </c>
      <c r="E369" s="138" t="s">
        <v>1233</v>
      </c>
      <c r="F369" s="139" t="s">
        <v>1234</v>
      </c>
      <c r="G369" s="140" t="s">
        <v>332</v>
      </c>
      <c r="H369" s="141">
        <v>6.58</v>
      </c>
      <c r="I369" s="142"/>
      <c r="J369" s="143">
        <f>ROUND(I369*H369,2)</f>
        <v>0</v>
      </c>
      <c r="K369" s="139" t="s">
        <v>201</v>
      </c>
      <c r="L369" s="32"/>
      <c r="M369" s="144" t="s">
        <v>1</v>
      </c>
      <c r="N369" s="145" t="s">
        <v>42</v>
      </c>
      <c r="P369" s="146">
        <f>O369*H369</f>
        <v>0</v>
      </c>
      <c r="Q369" s="146">
        <v>0</v>
      </c>
      <c r="R369" s="146">
        <f>Q369*H369</f>
        <v>0</v>
      </c>
      <c r="S369" s="146">
        <v>0</v>
      </c>
      <c r="T369" s="147">
        <f>S369*H369</f>
        <v>0</v>
      </c>
      <c r="AR369" s="148" t="s">
        <v>202</v>
      </c>
      <c r="AT369" s="148" t="s">
        <v>197</v>
      </c>
      <c r="AU369" s="148" t="s">
        <v>86</v>
      </c>
      <c r="AY369" s="17" t="s">
        <v>195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7" t="s">
        <v>84</v>
      </c>
      <c r="BK369" s="149">
        <f>ROUND(I369*H369,2)</f>
        <v>0</v>
      </c>
      <c r="BL369" s="17" t="s">
        <v>202</v>
      </c>
      <c r="BM369" s="148" t="s">
        <v>1824</v>
      </c>
    </row>
    <row r="370" spans="2:65" s="12" customFormat="1" ht="11.25">
      <c r="B370" s="150"/>
      <c r="D370" s="151" t="s">
        <v>204</v>
      </c>
      <c r="E370" s="152" t="s">
        <v>1</v>
      </c>
      <c r="F370" s="153" t="s">
        <v>1825</v>
      </c>
      <c r="H370" s="154">
        <v>6.58</v>
      </c>
      <c r="I370" s="155"/>
      <c r="L370" s="150"/>
      <c r="M370" s="156"/>
      <c r="T370" s="157"/>
      <c r="AT370" s="152" t="s">
        <v>204</v>
      </c>
      <c r="AU370" s="152" t="s">
        <v>86</v>
      </c>
      <c r="AV370" s="12" t="s">
        <v>86</v>
      </c>
      <c r="AW370" s="12" t="s">
        <v>32</v>
      </c>
      <c r="AX370" s="12" t="s">
        <v>84</v>
      </c>
      <c r="AY370" s="152" t="s">
        <v>195</v>
      </c>
    </row>
    <row r="371" spans="2:65" s="1" customFormat="1" ht="37.9" customHeight="1">
      <c r="B371" s="32"/>
      <c r="C371" s="137" t="s">
        <v>527</v>
      </c>
      <c r="D371" s="137" t="s">
        <v>197</v>
      </c>
      <c r="E371" s="138" t="s">
        <v>1198</v>
      </c>
      <c r="F371" s="139" t="s">
        <v>1199</v>
      </c>
      <c r="G371" s="140" t="s">
        <v>332</v>
      </c>
      <c r="H371" s="141">
        <v>6.58</v>
      </c>
      <c r="I371" s="142"/>
      <c r="J371" s="143">
        <f>ROUND(I371*H371,2)</f>
        <v>0</v>
      </c>
      <c r="K371" s="139" t="s">
        <v>201</v>
      </c>
      <c r="L371" s="32"/>
      <c r="M371" s="144" t="s">
        <v>1</v>
      </c>
      <c r="N371" s="145" t="s">
        <v>42</v>
      </c>
      <c r="P371" s="146">
        <f>O371*H371</f>
        <v>0</v>
      </c>
      <c r="Q371" s="146">
        <v>0</v>
      </c>
      <c r="R371" s="146">
        <f>Q371*H371</f>
        <v>0</v>
      </c>
      <c r="S371" s="146">
        <v>0</v>
      </c>
      <c r="T371" s="147">
        <f>S371*H371</f>
        <v>0</v>
      </c>
      <c r="AR371" s="148" t="s">
        <v>202</v>
      </c>
      <c r="AT371" s="148" t="s">
        <v>197</v>
      </c>
      <c r="AU371" s="148" t="s">
        <v>86</v>
      </c>
      <c r="AY371" s="17" t="s">
        <v>195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7" t="s">
        <v>84</v>
      </c>
      <c r="BK371" s="149">
        <f>ROUND(I371*H371,2)</f>
        <v>0</v>
      </c>
      <c r="BL371" s="17" t="s">
        <v>202</v>
      </c>
      <c r="BM371" s="148" t="s">
        <v>1826</v>
      </c>
    </row>
    <row r="372" spans="2:65" s="1" customFormat="1" ht="24.2" customHeight="1">
      <c r="B372" s="32"/>
      <c r="C372" s="137" t="s">
        <v>407</v>
      </c>
      <c r="D372" s="137" t="s">
        <v>197</v>
      </c>
      <c r="E372" s="138" t="s">
        <v>1827</v>
      </c>
      <c r="F372" s="139" t="s">
        <v>1828</v>
      </c>
      <c r="G372" s="140" t="s">
        <v>332</v>
      </c>
      <c r="H372" s="141">
        <v>88.32</v>
      </c>
      <c r="I372" s="142"/>
      <c r="J372" s="143">
        <f>ROUND(I372*H372,2)</f>
        <v>0</v>
      </c>
      <c r="K372" s="139" t="s">
        <v>201</v>
      </c>
      <c r="L372" s="32"/>
      <c r="M372" s="144" t="s">
        <v>1</v>
      </c>
      <c r="N372" s="145" t="s">
        <v>42</v>
      </c>
      <c r="P372" s="146">
        <f>O372*H372</f>
        <v>0</v>
      </c>
      <c r="Q372" s="146">
        <v>0</v>
      </c>
      <c r="R372" s="146">
        <f>Q372*H372</f>
        <v>0</v>
      </c>
      <c r="S372" s="146">
        <v>0</v>
      </c>
      <c r="T372" s="147">
        <f>S372*H372</f>
        <v>0</v>
      </c>
      <c r="AR372" s="148" t="s">
        <v>202</v>
      </c>
      <c r="AT372" s="148" t="s">
        <v>197</v>
      </c>
      <c r="AU372" s="148" t="s">
        <v>86</v>
      </c>
      <c r="AY372" s="17" t="s">
        <v>195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7" t="s">
        <v>84</v>
      </c>
      <c r="BK372" s="149">
        <f>ROUND(I372*H372,2)</f>
        <v>0</v>
      </c>
      <c r="BL372" s="17" t="s">
        <v>202</v>
      </c>
      <c r="BM372" s="148" t="s">
        <v>1829</v>
      </c>
    </row>
    <row r="373" spans="2:65" s="14" customFormat="1" ht="11.25">
      <c r="B373" s="168"/>
      <c r="D373" s="151" t="s">
        <v>204</v>
      </c>
      <c r="E373" s="169" t="s">
        <v>1</v>
      </c>
      <c r="F373" s="170" t="s">
        <v>1830</v>
      </c>
      <c r="H373" s="169" t="s">
        <v>1</v>
      </c>
      <c r="I373" s="171"/>
      <c r="L373" s="168"/>
      <c r="M373" s="172"/>
      <c r="T373" s="173"/>
      <c r="AT373" s="169" t="s">
        <v>204</v>
      </c>
      <c r="AU373" s="169" t="s">
        <v>86</v>
      </c>
      <c r="AV373" s="14" t="s">
        <v>84</v>
      </c>
      <c r="AW373" s="14" t="s">
        <v>32</v>
      </c>
      <c r="AX373" s="14" t="s">
        <v>77</v>
      </c>
      <c r="AY373" s="169" t="s">
        <v>195</v>
      </c>
    </row>
    <row r="374" spans="2:65" s="14" customFormat="1" ht="11.25">
      <c r="B374" s="168"/>
      <c r="D374" s="151" t="s">
        <v>204</v>
      </c>
      <c r="E374" s="169" t="s">
        <v>1</v>
      </c>
      <c r="F374" s="170" t="s">
        <v>1817</v>
      </c>
      <c r="H374" s="169" t="s">
        <v>1</v>
      </c>
      <c r="I374" s="171"/>
      <c r="L374" s="168"/>
      <c r="M374" s="172"/>
      <c r="T374" s="173"/>
      <c r="AT374" s="169" t="s">
        <v>204</v>
      </c>
      <c r="AU374" s="169" t="s">
        <v>86</v>
      </c>
      <c r="AV374" s="14" t="s">
        <v>84</v>
      </c>
      <c r="AW374" s="14" t="s">
        <v>32</v>
      </c>
      <c r="AX374" s="14" t="s">
        <v>77</v>
      </c>
      <c r="AY374" s="169" t="s">
        <v>195</v>
      </c>
    </row>
    <row r="375" spans="2:65" s="14" customFormat="1" ht="11.25">
      <c r="B375" s="168"/>
      <c r="D375" s="151" t="s">
        <v>204</v>
      </c>
      <c r="E375" s="169" t="s">
        <v>1</v>
      </c>
      <c r="F375" s="170" t="s">
        <v>1831</v>
      </c>
      <c r="H375" s="169" t="s">
        <v>1</v>
      </c>
      <c r="I375" s="171"/>
      <c r="L375" s="168"/>
      <c r="M375" s="172"/>
      <c r="T375" s="173"/>
      <c r="AT375" s="169" t="s">
        <v>204</v>
      </c>
      <c r="AU375" s="169" t="s">
        <v>86</v>
      </c>
      <c r="AV375" s="14" t="s">
        <v>84</v>
      </c>
      <c r="AW375" s="14" t="s">
        <v>32</v>
      </c>
      <c r="AX375" s="14" t="s">
        <v>77</v>
      </c>
      <c r="AY375" s="169" t="s">
        <v>195</v>
      </c>
    </row>
    <row r="376" spans="2:65" s="12" customFormat="1" ht="11.25">
      <c r="B376" s="150"/>
      <c r="D376" s="151" t="s">
        <v>204</v>
      </c>
      <c r="E376" s="152" t="s">
        <v>1</v>
      </c>
      <c r="F376" s="153" t="s">
        <v>1832</v>
      </c>
      <c r="H376" s="154">
        <v>102.5</v>
      </c>
      <c r="I376" s="155"/>
      <c r="L376" s="150"/>
      <c r="M376" s="156"/>
      <c r="T376" s="157"/>
      <c r="AT376" s="152" t="s">
        <v>204</v>
      </c>
      <c r="AU376" s="152" t="s">
        <v>86</v>
      </c>
      <c r="AV376" s="12" t="s">
        <v>86</v>
      </c>
      <c r="AW376" s="12" t="s">
        <v>32</v>
      </c>
      <c r="AX376" s="12" t="s">
        <v>77</v>
      </c>
      <c r="AY376" s="152" t="s">
        <v>195</v>
      </c>
    </row>
    <row r="377" spans="2:65" s="12" customFormat="1" ht="11.25">
      <c r="B377" s="150"/>
      <c r="D377" s="151" t="s">
        <v>204</v>
      </c>
      <c r="E377" s="152" t="s">
        <v>1</v>
      </c>
      <c r="F377" s="153" t="s">
        <v>1833</v>
      </c>
      <c r="H377" s="154">
        <v>-20.78</v>
      </c>
      <c r="I377" s="155"/>
      <c r="L377" s="150"/>
      <c r="M377" s="156"/>
      <c r="T377" s="157"/>
      <c r="AT377" s="152" t="s">
        <v>204</v>
      </c>
      <c r="AU377" s="152" t="s">
        <v>86</v>
      </c>
      <c r="AV377" s="12" t="s">
        <v>86</v>
      </c>
      <c r="AW377" s="12" t="s">
        <v>32</v>
      </c>
      <c r="AX377" s="12" t="s">
        <v>77</v>
      </c>
      <c r="AY377" s="152" t="s">
        <v>195</v>
      </c>
    </row>
    <row r="378" spans="2:65" s="15" customFormat="1" ht="11.25">
      <c r="B378" s="190"/>
      <c r="D378" s="151" t="s">
        <v>204</v>
      </c>
      <c r="E378" s="191" t="s">
        <v>1591</v>
      </c>
      <c r="F378" s="192" t="s">
        <v>908</v>
      </c>
      <c r="H378" s="193">
        <v>81.72</v>
      </c>
      <c r="I378" s="194"/>
      <c r="L378" s="190"/>
      <c r="M378" s="195"/>
      <c r="T378" s="196"/>
      <c r="AT378" s="191" t="s">
        <v>204</v>
      </c>
      <c r="AU378" s="191" t="s">
        <v>86</v>
      </c>
      <c r="AV378" s="15" t="s">
        <v>112</v>
      </c>
      <c r="AW378" s="15" t="s">
        <v>32</v>
      </c>
      <c r="AX378" s="15" t="s">
        <v>77</v>
      </c>
      <c r="AY378" s="191" t="s">
        <v>195</v>
      </c>
    </row>
    <row r="379" spans="2:65" s="14" customFormat="1" ht="11.25">
      <c r="B379" s="168"/>
      <c r="D379" s="151" t="s">
        <v>204</v>
      </c>
      <c r="E379" s="169" t="s">
        <v>1</v>
      </c>
      <c r="F379" s="170" t="s">
        <v>1834</v>
      </c>
      <c r="H379" s="169" t="s">
        <v>1</v>
      </c>
      <c r="I379" s="171"/>
      <c r="L379" s="168"/>
      <c r="M379" s="172"/>
      <c r="T379" s="173"/>
      <c r="AT379" s="169" t="s">
        <v>204</v>
      </c>
      <c r="AU379" s="169" t="s">
        <v>86</v>
      </c>
      <c r="AV379" s="14" t="s">
        <v>84</v>
      </c>
      <c r="AW379" s="14" t="s">
        <v>32</v>
      </c>
      <c r="AX379" s="14" t="s">
        <v>77</v>
      </c>
      <c r="AY379" s="169" t="s">
        <v>195</v>
      </c>
    </row>
    <row r="380" spans="2:65" s="12" customFormat="1" ht="11.25">
      <c r="B380" s="150"/>
      <c r="D380" s="151" t="s">
        <v>204</v>
      </c>
      <c r="E380" s="152" t="s">
        <v>1</v>
      </c>
      <c r="F380" s="153" t="s">
        <v>1835</v>
      </c>
      <c r="H380" s="154">
        <v>6.6</v>
      </c>
      <c r="I380" s="155"/>
      <c r="L380" s="150"/>
      <c r="M380" s="156"/>
      <c r="T380" s="157"/>
      <c r="AT380" s="152" t="s">
        <v>204</v>
      </c>
      <c r="AU380" s="152" t="s">
        <v>86</v>
      </c>
      <c r="AV380" s="12" t="s">
        <v>86</v>
      </c>
      <c r="AW380" s="12" t="s">
        <v>32</v>
      </c>
      <c r="AX380" s="12" t="s">
        <v>77</v>
      </c>
      <c r="AY380" s="152" t="s">
        <v>195</v>
      </c>
    </row>
    <row r="381" spans="2:65" s="15" customFormat="1" ht="11.25">
      <c r="B381" s="190"/>
      <c r="D381" s="151" t="s">
        <v>204</v>
      </c>
      <c r="E381" s="191" t="s">
        <v>1593</v>
      </c>
      <c r="F381" s="192" t="s">
        <v>908</v>
      </c>
      <c r="H381" s="193">
        <v>6.6</v>
      </c>
      <c r="I381" s="194"/>
      <c r="L381" s="190"/>
      <c r="M381" s="195"/>
      <c r="T381" s="196"/>
      <c r="AT381" s="191" t="s">
        <v>204</v>
      </c>
      <c r="AU381" s="191" t="s">
        <v>86</v>
      </c>
      <c r="AV381" s="15" t="s">
        <v>112</v>
      </c>
      <c r="AW381" s="15" t="s">
        <v>32</v>
      </c>
      <c r="AX381" s="15" t="s">
        <v>77</v>
      </c>
      <c r="AY381" s="191" t="s">
        <v>195</v>
      </c>
    </row>
    <row r="382" spans="2:65" s="13" customFormat="1" ht="11.25">
      <c r="B382" s="158"/>
      <c r="D382" s="151" t="s">
        <v>204</v>
      </c>
      <c r="E382" s="159" t="s">
        <v>1589</v>
      </c>
      <c r="F382" s="160" t="s">
        <v>205</v>
      </c>
      <c r="H382" s="161">
        <v>88.32</v>
      </c>
      <c r="I382" s="162"/>
      <c r="L382" s="158"/>
      <c r="M382" s="163"/>
      <c r="T382" s="164"/>
      <c r="AT382" s="159" t="s">
        <v>204</v>
      </c>
      <c r="AU382" s="159" t="s">
        <v>86</v>
      </c>
      <c r="AV382" s="13" t="s">
        <v>202</v>
      </c>
      <c r="AW382" s="13" t="s">
        <v>32</v>
      </c>
      <c r="AX382" s="13" t="s">
        <v>84</v>
      </c>
      <c r="AY382" s="159" t="s">
        <v>195</v>
      </c>
    </row>
    <row r="383" spans="2:65" s="1" customFormat="1" ht="21.75" customHeight="1">
      <c r="B383" s="32"/>
      <c r="C383" s="174" t="s">
        <v>459</v>
      </c>
      <c r="D383" s="174" t="s">
        <v>392</v>
      </c>
      <c r="E383" s="175" t="s">
        <v>1836</v>
      </c>
      <c r="F383" s="176" t="s">
        <v>1837</v>
      </c>
      <c r="G383" s="177" t="s">
        <v>395</v>
      </c>
      <c r="H383" s="178">
        <v>163.44</v>
      </c>
      <c r="I383" s="179"/>
      <c r="J383" s="180">
        <f>ROUND(I383*H383,2)</f>
        <v>0</v>
      </c>
      <c r="K383" s="176" t="s">
        <v>208</v>
      </c>
      <c r="L383" s="181"/>
      <c r="M383" s="182" t="s">
        <v>1</v>
      </c>
      <c r="N383" s="183" t="s">
        <v>42</v>
      </c>
      <c r="P383" s="146">
        <f>O383*H383</f>
        <v>0</v>
      </c>
      <c r="Q383" s="146">
        <v>0</v>
      </c>
      <c r="R383" s="146">
        <f>Q383*H383</f>
        <v>0</v>
      </c>
      <c r="S383" s="146">
        <v>0</v>
      </c>
      <c r="T383" s="147">
        <f>S383*H383</f>
        <v>0</v>
      </c>
      <c r="AR383" s="148" t="s">
        <v>230</v>
      </c>
      <c r="AT383" s="148" t="s">
        <v>392</v>
      </c>
      <c r="AU383" s="148" t="s">
        <v>86</v>
      </c>
      <c r="AY383" s="17" t="s">
        <v>195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7" t="s">
        <v>84</v>
      </c>
      <c r="BK383" s="149">
        <f>ROUND(I383*H383,2)</f>
        <v>0</v>
      </c>
      <c r="BL383" s="17" t="s">
        <v>202</v>
      </c>
      <c r="BM383" s="148" t="s">
        <v>1838</v>
      </c>
    </row>
    <row r="384" spans="2:65" s="12" customFormat="1" ht="11.25">
      <c r="B384" s="150"/>
      <c r="D384" s="151" t="s">
        <v>204</v>
      </c>
      <c r="E384" s="152" t="s">
        <v>1</v>
      </c>
      <c r="F384" s="153" t="s">
        <v>1839</v>
      </c>
      <c r="H384" s="154">
        <v>163.44</v>
      </c>
      <c r="I384" s="155"/>
      <c r="L384" s="150"/>
      <c r="M384" s="156"/>
      <c r="T384" s="157"/>
      <c r="AT384" s="152" t="s">
        <v>204</v>
      </c>
      <c r="AU384" s="152" t="s">
        <v>86</v>
      </c>
      <c r="AV384" s="12" t="s">
        <v>86</v>
      </c>
      <c r="AW384" s="12" t="s">
        <v>32</v>
      </c>
      <c r="AX384" s="12" t="s">
        <v>84</v>
      </c>
      <c r="AY384" s="152" t="s">
        <v>195</v>
      </c>
    </row>
    <row r="385" spans="2:65" s="1" customFormat="1" ht="24.2" customHeight="1">
      <c r="B385" s="32"/>
      <c r="C385" s="174" t="s">
        <v>413</v>
      </c>
      <c r="D385" s="174" t="s">
        <v>392</v>
      </c>
      <c r="E385" s="175" t="s">
        <v>1840</v>
      </c>
      <c r="F385" s="176" t="s">
        <v>1841</v>
      </c>
      <c r="G385" s="177" t="s">
        <v>395</v>
      </c>
      <c r="H385" s="178">
        <v>11.88</v>
      </c>
      <c r="I385" s="179"/>
      <c r="J385" s="180">
        <f>ROUND(I385*H385,2)</f>
        <v>0</v>
      </c>
      <c r="K385" s="176" t="s">
        <v>208</v>
      </c>
      <c r="L385" s="181"/>
      <c r="M385" s="182" t="s">
        <v>1</v>
      </c>
      <c r="N385" s="183" t="s">
        <v>42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AR385" s="148" t="s">
        <v>230</v>
      </c>
      <c r="AT385" s="148" t="s">
        <v>392</v>
      </c>
      <c r="AU385" s="148" t="s">
        <v>86</v>
      </c>
      <c r="AY385" s="17" t="s">
        <v>195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7" t="s">
        <v>84</v>
      </c>
      <c r="BK385" s="149">
        <f>ROUND(I385*H385,2)</f>
        <v>0</v>
      </c>
      <c r="BL385" s="17" t="s">
        <v>202</v>
      </c>
      <c r="BM385" s="148" t="s">
        <v>1842</v>
      </c>
    </row>
    <row r="386" spans="2:65" s="12" customFormat="1" ht="11.25">
      <c r="B386" s="150"/>
      <c r="D386" s="151" t="s">
        <v>204</v>
      </c>
      <c r="E386" s="152" t="s">
        <v>1</v>
      </c>
      <c r="F386" s="153" t="s">
        <v>1843</v>
      </c>
      <c r="H386" s="154">
        <v>11.88</v>
      </c>
      <c r="I386" s="155"/>
      <c r="L386" s="150"/>
      <c r="M386" s="156"/>
      <c r="T386" s="157"/>
      <c r="AT386" s="152" t="s">
        <v>204</v>
      </c>
      <c r="AU386" s="152" t="s">
        <v>86</v>
      </c>
      <c r="AV386" s="12" t="s">
        <v>86</v>
      </c>
      <c r="AW386" s="12" t="s">
        <v>32</v>
      </c>
      <c r="AX386" s="12" t="s">
        <v>84</v>
      </c>
      <c r="AY386" s="152" t="s">
        <v>195</v>
      </c>
    </row>
    <row r="387" spans="2:65" s="1" customFormat="1" ht="24.2" customHeight="1">
      <c r="B387" s="32"/>
      <c r="C387" s="137" t="s">
        <v>471</v>
      </c>
      <c r="D387" s="137" t="s">
        <v>197</v>
      </c>
      <c r="E387" s="138" t="s">
        <v>1233</v>
      </c>
      <c r="F387" s="139" t="s">
        <v>1234</v>
      </c>
      <c r="G387" s="140" t="s">
        <v>332</v>
      </c>
      <c r="H387" s="141">
        <v>88.32</v>
      </c>
      <c r="I387" s="142"/>
      <c r="J387" s="143">
        <f>ROUND(I387*H387,2)</f>
        <v>0</v>
      </c>
      <c r="K387" s="139" t="s">
        <v>201</v>
      </c>
      <c r="L387" s="32"/>
      <c r="M387" s="144" t="s">
        <v>1</v>
      </c>
      <c r="N387" s="145" t="s">
        <v>42</v>
      </c>
      <c r="P387" s="146">
        <f>O387*H387</f>
        <v>0</v>
      </c>
      <c r="Q387" s="146">
        <v>0</v>
      </c>
      <c r="R387" s="146">
        <f>Q387*H387</f>
        <v>0</v>
      </c>
      <c r="S387" s="146">
        <v>0</v>
      </c>
      <c r="T387" s="147">
        <f>S387*H387</f>
        <v>0</v>
      </c>
      <c r="AR387" s="148" t="s">
        <v>202</v>
      </c>
      <c r="AT387" s="148" t="s">
        <v>197</v>
      </c>
      <c r="AU387" s="148" t="s">
        <v>86</v>
      </c>
      <c r="AY387" s="17" t="s">
        <v>195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7" t="s">
        <v>84</v>
      </c>
      <c r="BK387" s="149">
        <f>ROUND(I387*H387,2)</f>
        <v>0</v>
      </c>
      <c r="BL387" s="17" t="s">
        <v>202</v>
      </c>
      <c r="BM387" s="148" t="s">
        <v>1844</v>
      </c>
    </row>
    <row r="388" spans="2:65" s="12" customFormat="1" ht="11.25">
      <c r="B388" s="150"/>
      <c r="D388" s="151" t="s">
        <v>204</v>
      </c>
      <c r="E388" s="152" t="s">
        <v>1</v>
      </c>
      <c r="F388" s="153" t="s">
        <v>1845</v>
      </c>
      <c r="H388" s="154">
        <v>88.32</v>
      </c>
      <c r="I388" s="155"/>
      <c r="L388" s="150"/>
      <c r="M388" s="156"/>
      <c r="T388" s="157"/>
      <c r="AT388" s="152" t="s">
        <v>204</v>
      </c>
      <c r="AU388" s="152" t="s">
        <v>86</v>
      </c>
      <c r="AV388" s="12" t="s">
        <v>86</v>
      </c>
      <c r="AW388" s="12" t="s">
        <v>32</v>
      </c>
      <c r="AX388" s="12" t="s">
        <v>84</v>
      </c>
      <c r="AY388" s="152" t="s">
        <v>195</v>
      </c>
    </row>
    <row r="389" spans="2:65" s="1" customFormat="1" ht="37.9" customHeight="1">
      <c r="B389" s="32"/>
      <c r="C389" s="137" t="s">
        <v>418</v>
      </c>
      <c r="D389" s="137" t="s">
        <v>197</v>
      </c>
      <c r="E389" s="138" t="s">
        <v>1198</v>
      </c>
      <c r="F389" s="139" t="s">
        <v>1199</v>
      </c>
      <c r="G389" s="140" t="s">
        <v>332</v>
      </c>
      <c r="H389" s="141">
        <v>88.32</v>
      </c>
      <c r="I389" s="142"/>
      <c r="J389" s="143">
        <f>ROUND(I389*H389,2)</f>
        <v>0</v>
      </c>
      <c r="K389" s="139" t="s">
        <v>201</v>
      </c>
      <c r="L389" s="32"/>
      <c r="M389" s="144" t="s">
        <v>1</v>
      </c>
      <c r="N389" s="145" t="s">
        <v>42</v>
      </c>
      <c r="P389" s="146">
        <f>O389*H389</f>
        <v>0</v>
      </c>
      <c r="Q389" s="146">
        <v>0</v>
      </c>
      <c r="R389" s="146">
        <f>Q389*H389</f>
        <v>0</v>
      </c>
      <c r="S389" s="146">
        <v>0</v>
      </c>
      <c r="T389" s="147">
        <f>S389*H389</f>
        <v>0</v>
      </c>
      <c r="AR389" s="148" t="s">
        <v>202</v>
      </c>
      <c r="AT389" s="148" t="s">
        <v>197</v>
      </c>
      <c r="AU389" s="148" t="s">
        <v>86</v>
      </c>
      <c r="AY389" s="17" t="s">
        <v>195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84</v>
      </c>
      <c r="BK389" s="149">
        <f>ROUND(I389*H389,2)</f>
        <v>0</v>
      </c>
      <c r="BL389" s="17" t="s">
        <v>202</v>
      </c>
      <c r="BM389" s="148" t="s">
        <v>1846</v>
      </c>
    </row>
    <row r="390" spans="2:65" s="1" customFormat="1" ht="24.2" customHeight="1">
      <c r="B390" s="32"/>
      <c r="C390" s="137" t="s">
        <v>548</v>
      </c>
      <c r="D390" s="137" t="s">
        <v>197</v>
      </c>
      <c r="E390" s="138" t="s">
        <v>1201</v>
      </c>
      <c r="F390" s="139" t="s">
        <v>1202</v>
      </c>
      <c r="G390" s="140" t="s">
        <v>332</v>
      </c>
      <c r="H390" s="141">
        <v>18.690999999999999</v>
      </c>
      <c r="I390" s="142"/>
      <c r="J390" s="143">
        <f>ROUND(I390*H390,2)</f>
        <v>0</v>
      </c>
      <c r="K390" s="139" t="s">
        <v>201</v>
      </c>
      <c r="L390" s="32"/>
      <c r="M390" s="144" t="s">
        <v>1</v>
      </c>
      <c r="N390" s="145" t="s">
        <v>42</v>
      </c>
      <c r="P390" s="146">
        <f>O390*H390</f>
        <v>0</v>
      </c>
      <c r="Q390" s="146">
        <v>0</v>
      </c>
      <c r="R390" s="146">
        <f>Q390*H390</f>
        <v>0</v>
      </c>
      <c r="S390" s="146">
        <v>0</v>
      </c>
      <c r="T390" s="147">
        <f>S390*H390</f>
        <v>0</v>
      </c>
      <c r="AR390" s="148" t="s">
        <v>202</v>
      </c>
      <c r="AT390" s="148" t="s">
        <v>197</v>
      </c>
      <c r="AU390" s="148" t="s">
        <v>86</v>
      </c>
      <c r="AY390" s="17" t="s">
        <v>195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7" t="s">
        <v>84</v>
      </c>
      <c r="BK390" s="149">
        <f>ROUND(I390*H390,2)</f>
        <v>0</v>
      </c>
      <c r="BL390" s="17" t="s">
        <v>202</v>
      </c>
      <c r="BM390" s="148" t="s">
        <v>1847</v>
      </c>
    </row>
    <row r="391" spans="2:65" s="14" customFormat="1" ht="11.25">
      <c r="B391" s="168"/>
      <c r="D391" s="151" t="s">
        <v>204</v>
      </c>
      <c r="E391" s="169" t="s">
        <v>1</v>
      </c>
      <c r="F391" s="170" t="s">
        <v>1848</v>
      </c>
      <c r="H391" s="169" t="s">
        <v>1</v>
      </c>
      <c r="I391" s="171"/>
      <c r="L391" s="168"/>
      <c r="M391" s="172"/>
      <c r="T391" s="173"/>
      <c r="AT391" s="169" t="s">
        <v>204</v>
      </c>
      <c r="AU391" s="169" t="s">
        <v>86</v>
      </c>
      <c r="AV391" s="14" t="s">
        <v>84</v>
      </c>
      <c r="AW391" s="14" t="s">
        <v>32</v>
      </c>
      <c r="AX391" s="14" t="s">
        <v>77</v>
      </c>
      <c r="AY391" s="169" t="s">
        <v>195</v>
      </c>
    </row>
    <row r="392" spans="2:65" s="12" customFormat="1" ht="11.25">
      <c r="B392" s="150"/>
      <c r="D392" s="151" t="s">
        <v>204</v>
      </c>
      <c r="E392" s="152" t="s">
        <v>1</v>
      </c>
      <c r="F392" s="153" t="s">
        <v>1849</v>
      </c>
      <c r="H392" s="154">
        <v>20.78</v>
      </c>
      <c r="I392" s="155"/>
      <c r="L392" s="150"/>
      <c r="M392" s="156"/>
      <c r="T392" s="157"/>
      <c r="AT392" s="152" t="s">
        <v>204</v>
      </c>
      <c r="AU392" s="152" t="s">
        <v>86</v>
      </c>
      <c r="AV392" s="12" t="s">
        <v>86</v>
      </c>
      <c r="AW392" s="12" t="s">
        <v>32</v>
      </c>
      <c r="AX392" s="12" t="s">
        <v>77</v>
      </c>
      <c r="AY392" s="152" t="s">
        <v>195</v>
      </c>
    </row>
    <row r="393" spans="2:65" s="15" customFormat="1" ht="11.25">
      <c r="B393" s="190"/>
      <c r="D393" s="151" t="s">
        <v>204</v>
      </c>
      <c r="E393" s="191" t="s">
        <v>1560</v>
      </c>
      <c r="F393" s="192" t="s">
        <v>908</v>
      </c>
      <c r="H393" s="193">
        <v>20.78</v>
      </c>
      <c r="I393" s="194"/>
      <c r="L393" s="190"/>
      <c r="M393" s="195"/>
      <c r="T393" s="196"/>
      <c r="AT393" s="191" t="s">
        <v>204</v>
      </c>
      <c r="AU393" s="191" t="s">
        <v>86</v>
      </c>
      <c r="AV393" s="15" t="s">
        <v>112</v>
      </c>
      <c r="AW393" s="15" t="s">
        <v>32</v>
      </c>
      <c r="AX393" s="15" t="s">
        <v>77</v>
      </c>
      <c r="AY393" s="191" t="s">
        <v>195</v>
      </c>
    </row>
    <row r="394" spans="2:65" s="14" customFormat="1" ht="11.25">
      <c r="B394" s="168"/>
      <c r="D394" s="151" t="s">
        <v>204</v>
      </c>
      <c r="E394" s="169" t="s">
        <v>1</v>
      </c>
      <c r="F394" s="170" t="s">
        <v>1768</v>
      </c>
      <c r="H394" s="169" t="s">
        <v>1</v>
      </c>
      <c r="I394" s="171"/>
      <c r="L394" s="168"/>
      <c r="M394" s="172"/>
      <c r="T394" s="173"/>
      <c r="AT394" s="169" t="s">
        <v>204</v>
      </c>
      <c r="AU394" s="169" t="s">
        <v>86</v>
      </c>
      <c r="AV394" s="14" t="s">
        <v>84</v>
      </c>
      <c r="AW394" s="14" t="s">
        <v>32</v>
      </c>
      <c r="AX394" s="14" t="s">
        <v>77</v>
      </c>
      <c r="AY394" s="169" t="s">
        <v>195</v>
      </c>
    </row>
    <row r="395" spans="2:65" s="12" customFormat="1" ht="11.25">
      <c r="B395" s="150"/>
      <c r="D395" s="151" t="s">
        <v>204</v>
      </c>
      <c r="E395" s="152" t="s">
        <v>1</v>
      </c>
      <c r="F395" s="153" t="s">
        <v>1850</v>
      </c>
      <c r="H395" s="154">
        <v>-2.089</v>
      </c>
      <c r="I395" s="155"/>
      <c r="L395" s="150"/>
      <c r="M395" s="156"/>
      <c r="T395" s="157"/>
      <c r="AT395" s="152" t="s">
        <v>204</v>
      </c>
      <c r="AU395" s="152" t="s">
        <v>86</v>
      </c>
      <c r="AV395" s="12" t="s">
        <v>86</v>
      </c>
      <c r="AW395" s="12" t="s">
        <v>32</v>
      </c>
      <c r="AX395" s="12" t="s">
        <v>77</v>
      </c>
      <c r="AY395" s="152" t="s">
        <v>195</v>
      </c>
    </row>
    <row r="396" spans="2:65" s="13" customFormat="1" ht="11.25">
      <c r="B396" s="158"/>
      <c r="D396" s="151" t="s">
        <v>204</v>
      </c>
      <c r="E396" s="159" t="s">
        <v>1565</v>
      </c>
      <c r="F396" s="160" t="s">
        <v>205</v>
      </c>
      <c r="H396" s="161">
        <v>18.690999999999999</v>
      </c>
      <c r="I396" s="162"/>
      <c r="L396" s="158"/>
      <c r="M396" s="163"/>
      <c r="T396" s="164"/>
      <c r="AT396" s="159" t="s">
        <v>204</v>
      </c>
      <c r="AU396" s="159" t="s">
        <v>86</v>
      </c>
      <c r="AV396" s="13" t="s">
        <v>202</v>
      </c>
      <c r="AW396" s="13" t="s">
        <v>32</v>
      </c>
      <c r="AX396" s="13" t="s">
        <v>84</v>
      </c>
      <c r="AY396" s="159" t="s">
        <v>195</v>
      </c>
    </row>
    <row r="397" spans="2:65" s="1" customFormat="1" ht="21.75" customHeight="1">
      <c r="B397" s="32"/>
      <c r="C397" s="174" t="s">
        <v>423</v>
      </c>
      <c r="D397" s="174" t="s">
        <v>392</v>
      </c>
      <c r="E397" s="175" t="s">
        <v>1836</v>
      </c>
      <c r="F397" s="176" t="s">
        <v>1837</v>
      </c>
      <c r="G397" s="177" t="s">
        <v>395</v>
      </c>
      <c r="H397" s="178">
        <v>37.381999999999998</v>
      </c>
      <c r="I397" s="179"/>
      <c r="J397" s="180">
        <f>ROUND(I397*H397,2)</f>
        <v>0</v>
      </c>
      <c r="K397" s="176" t="s">
        <v>208</v>
      </c>
      <c r="L397" s="181"/>
      <c r="M397" s="182" t="s">
        <v>1</v>
      </c>
      <c r="N397" s="183" t="s">
        <v>42</v>
      </c>
      <c r="P397" s="146">
        <f>O397*H397</f>
        <v>0</v>
      </c>
      <c r="Q397" s="146">
        <v>0</v>
      </c>
      <c r="R397" s="146">
        <f>Q397*H397</f>
        <v>0</v>
      </c>
      <c r="S397" s="146">
        <v>0</v>
      </c>
      <c r="T397" s="147">
        <f>S397*H397</f>
        <v>0</v>
      </c>
      <c r="AR397" s="148" t="s">
        <v>230</v>
      </c>
      <c r="AT397" s="148" t="s">
        <v>392</v>
      </c>
      <c r="AU397" s="148" t="s">
        <v>86</v>
      </c>
      <c r="AY397" s="17" t="s">
        <v>195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7" t="s">
        <v>84</v>
      </c>
      <c r="BK397" s="149">
        <f>ROUND(I397*H397,2)</f>
        <v>0</v>
      </c>
      <c r="BL397" s="17" t="s">
        <v>202</v>
      </c>
      <c r="BM397" s="148" t="s">
        <v>1851</v>
      </c>
    </row>
    <row r="398" spans="2:65" s="12" customFormat="1" ht="11.25">
      <c r="B398" s="150"/>
      <c r="D398" s="151" t="s">
        <v>204</v>
      </c>
      <c r="E398" s="152" t="s">
        <v>1</v>
      </c>
      <c r="F398" s="153" t="s">
        <v>1852</v>
      </c>
      <c r="H398" s="154">
        <v>37.381999999999998</v>
      </c>
      <c r="I398" s="155"/>
      <c r="L398" s="150"/>
      <c r="M398" s="156"/>
      <c r="T398" s="157"/>
      <c r="AT398" s="152" t="s">
        <v>204</v>
      </c>
      <c r="AU398" s="152" t="s">
        <v>86</v>
      </c>
      <c r="AV398" s="12" t="s">
        <v>86</v>
      </c>
      <c r="AW398" s="12" t="s">
        <v>32</v>
      </c>
      <c r="AX398" s="12" t="s">
        <v>84</v>
      </c>
      <c r="AY398" s="152" t="s">
        <v>195</v>
      </c>
    </row>
    <row r="399" spans="2:65" s="1" customFormat="1" ht="24.2" customHeight="1">
      <c r="B399" s="32"/>
      <c r="C399" s="137" t="s">
        <v>557</v>
      </c>
      <c r="D399" s="137" t="s">
        <v>197</v>
      </c>
      <c r="E399" s="138" t="s">
        <v>1233</v>
      </c>
      <c r="F399" s="139" t="s">
        <v>1234</v>
      </c>
      <c r="G399" s="140" t="s">
        <v>332</v>
      </c>
      <c r="H399" s="141">
        <v>18.690999999999999</v>
      </c>
      <c r="I399" s="142"/>
      <c r="J399" s="143">
        <f>ROUND(I399*H399,2)</f>
        <v>0</v>
      </c>
      <c r="K399" s="139" t="s">
        <v>201</v>
      </c>
      <c r="L399" s="32"/>
      <c r="M399" s="144" t="s">
        <v>1</v>
      </c>
      <c r="N399" s="145" t="s">
        <v>42</v>
      </c>
      <c r="P399" s="146">
        <f>O399*H399</f>
        <v>0</v>
      </c>
      <c r="Q399" s="146">
        <v>0</v>
      </c>
      <c r="R399" s="146">
        <f>Q399*H399</f>
        <v>0</v>
      </c>
      <c r="S399" s="146">
        <v>0</v>
      </c>
      <c r="T399" s="147">
        <f>S399*H399</f>
        <v>0</v>
      </c>
      <c r="AR399" s="148" t="s">
        <v>202</v>
      </c>
      <c r="AT399" s="148" t="s">
        <v>197</v>
      </c>
      <c r="AU399" s="148" t="s">
        <v>86</v>
      </c>
      <c r="AY399" s="17" t="s">
        <v>195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7" t="s">
        <v>84</v>
      </c>
      <c r="BK399" s="149">
        <f>ROUND(I399*H399,2)</f>
        <v>0</v>
      </c>
      <c r="BL399" s="17" t="s">
        <v>202</v>
      </c>
      <c r="BM399" s="148" t="s">
        <v>1853</v>
      </c>
    </row>
    <row r="400" spans="2:65" s="12" customFormat="1" ht="11.25">
      <c r="B400" s="150"/>
      <c r="D400" s="151" t="s">
        <v>204</v>
      </c>
      <c r="E400" s="152" t="s">
        <v>1</v>
      </c>
      <c r="F400" s="153" t="s">
        <v>1854</v>
      </c>
      <c r="H400" s="154">
        <v>18.690999999999999</v>
      </c>
      <c r="I400" s="155"/>
      <c r="L400" s="150"/>
      <c r="M400" s="156"/>
      <c r="T400" s="157"/>
      <c r="AT400" s="152" t="s">
        <v>204</v>
      </c>
      <c r="AU400" s="152" t="s">
        <v>86</v>
      </c>
      <c r="AV400" s="12" t="s">
        <v>86</v>
      </c>
      <c r="AW400" s="12" t="s">
        <v>32</v>
      </c>
      <c r="AX400" s="12" t="s">
        <v>84</v>
      </c>
      <c r="AY400" s="152" t="s">
        <v>195</v>
      </c>
    </row>
    <row r="401" spans="2:65" s="1" customFormat="1" ht="37.9" customHeight="1">
      <c r="B401" s="32"/>
      <c r="C401" s="137" t="s">
        <v>426</v>
      </c>
      <c r="D401" s="137" t="s">
        <v>197</v>
      </c>
      <c r="E401" s="138" t="s">
        <v>1198</v>
      </c>
      <c r="F401" s="139" t="s">
        <v>1199</v>
      </c>
      <c r="G401" s="140" t="s">
        <v>332</v>
      </c>
      <c r="H401" s="141">
        <v>18.690999999999999</v>
      </c>
      <c r="I401" s="142"/>
      <c r="J401" s="143">
        <f>ROUND(I401*H401,2)</f>
        <v>0</v>
      </c>
      <c r="K401" s="139" t="s">
        <v>201</v>
      </c>
      <c r="L401" s="32"/>
      <c r="M401" s="144" t="s">
        <v>1</v>
      </c>
      <c r="N401" s="145" t="s">
        <v>42</v>
      </c>
      <c r="P401" s="146">
        <f>O401*H401</f>
        <v>0</v>
      </c>
      <c r="Q401" s="146">
        <v>0</v>
      </c>
      <c r="R401" s="146">
        <f>Q401*H401</f>
        <v>0</v>
      </c>
      <c r="S401" s="146">
        <v>0</v>
      </c>
      <c r="T401" s="147">
        <f>S401*H401</f>
        <v>0</v>
      </c>
      <c r="AR401" s="148" t="s">
        <v>202</v>
      </c>
      <c r="AT401" s="148" t="s">
        <v>197</v>
      </c>
      <c r="AU401" s="148" t="s">
        <v>86</v>
      </c>
      <c r="AY401" s="17" t="s">
        <v>195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7" t="s">
        <v>84</v>
      </c>
      <c r="BK401" s="149">
        <f>ROUND(I401*H401,2)</f>
        <v>0</v>
      </c>
      <c r="BL401" s="17" t="s">
        <v>202</v>
      </c>
      <c r="BM401" s="148" t="s">
        <v>1855</v>
      </c>
    </row>
    <row r="402" spans="2:65" s="1" customFormat="1" ht="24.2" customHeight="1">
      <c r="B402" s="32"/>
      <c r="C402" s="137" t="s">
        <v>564</v>
      </c>
      <c r="D402" s="137" t="s">
        <v>197</v>
      </c>
      <c r="E402" s="138" t="s">
        <v>1856</v>
      </c>
      <c r="F402" s="139" t="s">
        <v>1857</v>
      </c>
      <c r="G402" s="140" t="s">
        <v>332</v>
      </c>
      <c r="H402" s="141">
        <v>0.6</v>
      </c>
      <c r="I402" s="142"/>
      <c r="J402" s="143">
        <f>ROUND(I402*H402,2)</f>
        <v>0</v>
      </c>
      <c r="K402" s="139" t="s">
        <v>208</v>
      </c>
      <c r="L402" s="32"/>
      <c r="M402" s="144" t="s">
        <v>1</v>
      </c>
      <c r="N402" s="145" t="s">
        <v>42</v>
      </c>
      <c r="P402" s="146">
        <f>O402*H402</f>
        <v>0</v>
      </c>
      <c r="Q402" s="146">
        <v>0</v>
      </c>
      <c r="R402" s="146">
        <f>Q402*H402</f>
        <v>0</v>
      </c>
      <c r="S402" s="146">
        <v>0</v>
      </c>
      <c r="T402" s="147">
        <f>S402*H402</f>
        <v>0</v>
      </c>
      <c r="AR402" s="148" t="s">
        <v>202</v>
      </c>
      <c r="AT402" s="148" t="s">
        <v>197</v>
      </c>
      <c r="AU402" s="148" t="s">
        <v>86</v>
      </c>
      <c r="AY402" s="17" t="s">
        <v>195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7" t="s">
        <v>84</v>
      </c>
      <c r="BK402" s="149">
        <f>ROUND(I402*H402,2)</f>
        <v>0</v>
      </c>
      <c r="BL402" s="17" t="s">
        <v>202</v>
      </c>
      <c r="BM402" s="148" t="s">
        <v>1858</v>
      </c>
    </row>
    <row r="403" spans="2:65" s="14" customFormat="1" ht="11.25">
      <c r="B403" s="168"/>
      <c r="D403" s="151" t="s">
        <v>204</v>
      </c>
      <c r="E403" s="169" t="s">
        <v>1</v>
      </c>
      <c r="F403" s="170" t="s">
        <v>1859</v>
      </c>
      <c r="H403" s="169" t="s">
        <v>1</v>
      </c>
      <c r="I403" s="171"/>
      <c r="L403" s="168"/>
      <c r="M403" s="172"/>
      <c r="T403" s="173"/>
      <c r="AT403" s="169" t="s">
        <v>204</v>
      </c>
      <c r="AU403" s="169" t="s">
        <v>86</v>
      </c>
      <c r="AV403" s="14" t="s">
        <v>84</v>
      </c>
      <c r="AW403" s="14" t="s">
        <v>32</v>
      </c>
      <c r="AX403" s="14" t="s">
        <v>77</v>
      </c>
      <c r="AY403" s="169" t="s">
        <v>195</v>
      </c>
    </row>
    <row r="404" spans="2:65" s="12" customFormat="1" ht="11.25">
      <c r="B404" s="150"/>
      <c r="D404" s="151" t="s">
        <v>204</v>
      </c>
      <c r="E404" s="152" t="s">
        <v>1</v>
      </c>
      <c r="F404" s="153" t="s">
        <v>1860</v>
      </c>
      <c r="H404" s="154">
        <v>0.6</v>
      </c>
      <c r="I404" s="155"/>
      <c r="L404" s="150"/>
      <c r="M404" s="156"/>
      <c r="T404" s="157"/>
      <c r="AT404" s="152" t="s">
        <v>204</v>
      </c>
      <c r="AU404" s="152" t="s">
        <v>86</v>
      </c>
      <c r="AV404" s="12" t="s">
        <v>86</v>
      </c>
      <c r="AW404" s="12" t="s">
        <v>32</v>
      </c>
      <c r="AX404" s="12" t="s">
        <v>77</v>
      </c>
      <c r="AY404" s="152" t="s">
        <v>195</v>
      </c>
    </row>
    <row r="405" spans="2:65" s="13" customFormat="1" ht="11.25">
      <c r="B405" s="158"/>
      <c r="D405" s="151" t="s">
        <v>204</v>
      </c>
      <c r="E405" s="159" t="s">
        <v>1585</v>
      </c>
      <c r="F405" s="160" t="s">
        <v>205</v>
      </c>
      <c r="H405" s="161">
        <v>0.6</v>
      </c>
      <c r="I405" s="162"/>
      <c r="L405" s="158"/>
      <c r="M405" s="163"/>
      <c r="T405" s="164"/>
      <c r="AT405" s="159" t="s">
        <v>204</v>
      </c>
      <c r="AU405" s="159" t="s">
        <v>86</v>
      </c>
      <c r="AV405" s="13" t="s">
        <v>202</v>
      </c>
      <c r="AW405" s="13" t="s">
        <v>32</v>
      </c>
      <c r="AX405" s="13" t="s">
        <v>84</v>
      </c>
      <c r="AY405" s="159" t="s">
        <v>195</v>
      </c>
    </row>
    <row r="406" spans="2:65" s="1" customFormat="1" ht="24.2" customHeight="1">
      <c r="B406" s="32"/>
      <c r="C406" s="137" t="s">
        <v>431</v>
      </c>
      <c r="D406" s="137" t="s">
        <v>197</v>
      </c>
      <c r="E406" s="138" t="s">
        <v>1233</v>
      </c>
      <c r="F406" s="139" t="s">
        <v>1234</v>
      </c>
      <c r="G406" s="140" t="s">
        <v>332</v>
      </c>
      <c r="H406" s="141">
        <v>0.6</v>
      </c>
      <c r="I406" s="142"/>
      <c r="J406" s="143">
        <f>ROUND(I406*H406,2)</f>
        <v>0</v>
      </c>
      <c r="K406" s="139" t="s">
        <v>201</v>
      </c>
      <c r="L406" s="32"/>
      <c r="M406" s="144" t="s">
        <v>1</v>
      </c>
      <c r="N406" s="145" t="s">
        <v>42</v>
      </c>
      <c r="P406" s="146">
        <f>O406*H406</f>
        <v>0</v>
      </c>
      <c r="Q406" s="146">
        <v>0</v>
      </c>
      <c r="R406" s="146">
        <f>Q406*H406</f>
        <v>0</v>
      </c>
      <c r="S406" s="146">
        <v>0</v>
      </c>
      <c r="T406" s="147">
        <f>S406*H406</f>
        <v>0</v>
      </c>
      <c r="AR406" s="148" t="s">
        <v>202</v>
      </c>
      <c r="AT406" s="148" t="s">
        <v>197</v>
      </c>
      <c r="AU406" s="148" t="s">
        <v>86</v>
      </c>
      <c r="AY406" s="17" t="s">
        <v>195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7" t="s">
        <v>84</v>
      </c>
      <c r="BK406" s="149">
        <f>ROUND(I406*H406,2)</f>
        <v>0</v>
      </c>
      <c r="BL406" s="17" t="s">
        <v>202</v>
      </c>
      <c r="BM406" s="148" t="s">
        <v>1861</v>
      </c>
    </row>
    <row r="407" spans="2:65" s="12" customFormat="1" ht="11.25">
      <c r="B407" s="150"/>
      <c r="D407" s="151" t="s">
        <v>204</v>
      </c>
      <c r="E407" s="152" t="s">
        <v>1</v>
      </c>
      <c r="F407" s="153" t="s">
        <v>1862</v>
      </c>
      <c r="H407" s="154">
        <v>0.6</v>
      </c>
      <c r="I407" s="155"/>
      <c r="L407" s="150"/>
      <c r="M407" s="156"/>
      <c r="T407" s="157"/>
      <c r="AT407" s="152" t="s">
        <v>204</v>
      </c>
      <c r="AU407" s="152" t="s">
        <v>86</v>
      </c>
      <c r="AV407" s="12" t="s">
        <v>86</v>
      </c>
      <c r="AW407" s="12" t="s">
        <v>32</v>
      </c>
      <c r="AX407" s="12" t="s">
        <v>84</v>
      </c>
      <c r="AY407" s="152" t="s">
        <v>195</v>
      </c>
    </row>
    <row r="408" spans="2:65" s="1" customFormat="1" ht="37.9" customHeight="1">
      <c r="B408" s="32"/>
      <c r="C408" s="137" t="s">
        <v>573</v>
      </c>
      <c r="D408" s="137" t="s">
        <v>197</v>
      </c>
      <c r="E408" s="138" t="s">
        <v>1198</v>
      </c>
      <c r="F408" s="139" t="s">
        <v>1199</v>
      </c>
      <c r="G408" s="140" t="s">
        <v>332</v>
      </c>
      <c r="H408" s="141">
        <v>0.6</v>
      </c>
      <c r="I408" s="142"/>
      <c r="J408" s="143">
        <f>ROUND(I408*H408,2)</f>
        <v>0</v>
      </c>
      <c r="K408" s="139" t="s">
        <v>201</v>
      </c>
      <c r="L408" s="32"/>
      <c r="M408" s="144" t="s">
        <v>1</v>
      </c>
      <c r="N408" s="145" t="s">
        <v>42</v>
      </c>
      <c r="P408" s="146">
        <f>O408*H408</f>
        <v>0</v>
      </c>
      <c r="Q408" s="146">
        <v>0</v>
      </c>
      <c r="R408" s="146">
        <f>Q408*H408</f>
        <v>0</v>
      </c>
      <c r="S408" s="146">
        <v>0</v>
      </c>
      <c r="T408" s="147">
        <f>S408*H408</f>
        <v>0</v>
      </c>
      <c r="AR408" s="148" t="s">
        <v>202</v>
      </c>
      <c r="AT408" s="148" t="s">
        <v>197</v>
      </c>
      <c r="AU408" s="148" t="s">
        <v>86</v>
      </c>
      <c r="AY408" s="17" t="s">
        <v>195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7" t="s">
        <v>84</v>
      </c>
      <c r="BK408" s="149">
        <f>ROUND(I408*H408,2)</f>
        <v>0</v>
      </c>
      <c r="BL408" s="17" t="s">
        <v>202</v>
      </c>
      <c r="BM408" s="148" t="s">
        <v>1863</v>
      </c>
    </row>
    <row r="409" spans="2:65" s="1" customFormat="1" ht="24.2" customHeight="1">
      <c r="B409" s="32"/>
      <c r="C409" s="137" t="s">
        <v>435</v>
      </c>
      <c r="D409" s="137" t="s">
        <v>197</v>
      </c>
      <c r="E409" s="138" t="s">
        <v>1864</v>
      </c>
      <c r="F409" s="139" t="s">
        <v>1865</v>
      </c>
      <c r="G409" s="140" t="s">
        <v>332</v>
      </c>
      <c r="H409" s="141">
        <v>43.5</v>
      </c>
      <c r="I409" s="142"/>
      <c r="J409" s="143">
        <f>ROUND(I409*H409,2)</f>
        <v>0</v>
      </c>
      <c r="K409" s="139" t="s">
        <v>208</v>
      </c>
      <c r="L409" s="32"/>
      <c r="M409" s="144" t="s">
        <v>1</v>
      </c>
      <c r="N409" s="145" t="s">
        <v>42</v>
      </c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AR409" s="148" t="s">
        <v>202</v>
      </c>
      <c r="AT409" s="148" t="s">
        <v>197</v>
      </c>
      <c r="AU409" s="148" t="s">
        <v>86</v>
      </c>
      <c r="AY409" s="17" t="s">
        <v>195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7" t="s">
        <v>84</v>
      </c>
      <c r="BK409" s="149">
        <f>ROUND(I409*H409,2)</f>
        <v>0</v>
      </c>
      <c r="BL409" s="17" t="s">
        <v>202</v>
      </c>
      <c r="BM409" s="148" t="s">
        <v>1866</v>
      </c>
    </row>
    <row r="410" spans="2:65" s="14" customFormat="1" ht="11.25">
      <c r="B410" s="168"/>
      <c r="D410" s="151" t="s">
        <v>204</v>
      </c>
      <c r="E410" s="169" t="s">
        <v>1</v>
      </c>
      <c r="F410" s="170" t="s">
        <v>1867</v>
      </c>
      <c r="H410" s="169" t="s">
        <v>1</v>
      </c>
      <c r="I410" s="171"/>
      <c r="L410" s="168"/>
      <c r="M410" s="172"/>
      <c r="T410" s="173"/>
      <c r="AT410" s="169" t="s">
        <v>204</v>
      </c>
      <c r="AU410" s="169" t="s">
        <v>86</v>
      </c>
      <c r="AV410" s="14" t="s">
        <v>84</v>
      </c>
      <c r="AW410" s="14" t="s">
        <v>32</v>
      </c>
      <c r="AX410" s="14" t="s">
        <v>77</v>
      </c>
      <c r="AY410" s="169" t="s">
        <v>195</v>
      </c>
    </row>
    <row r="411" spans="2:65" s="14" customFormat="1" ht="11.25">
      <c r="B411" s="168"/>
      <c r="D411" s="151" t="s">
        <v>204</v>
      </c>
      <c r="E411" s="169" t="s">
        <v>1</v>
      </c>
      <c r="F411" s="170" t="s">
        <v>1868</v>
      </c>
      <c r="H411" s="169" t="s">
        <v>1</v>
      </c>
      <c r="I411" s="171"/>
      <c r="L411" s="168"/>
      <c r="M411" s="172"/>
      <c r="T411" s="173"/>
      <c r="AT411" s="169" t="s">
        <v>204</v>
      </c>
      <c r="AU411" s="169" t="s">
        <v>86</v>
      </c>
      <c r="AV411" s="14" t="s">
        <v>84</v>
      </c>
      <c r="AW411" s="14" t="s">
        <v>32</v>
      </c>
      <c r="AX411" s="14" t="s">
        <v>77</v>
      </c>
      <c r="AY411" s="169" t="s">
        <v>195</v>
      </c>
    </row>
    <row r="412" spans="2:65" s="12" customFormat="1" ht="11.25">
      <c r="B412" s="150"/>
      <c r="D412" s="151" t="s">
        <v>204</v>
      </c>
      <c r="E412" s="152" t="s">
        <v>1</v>
      </c>
      <c r="F412" s="153" t="s">
        <v>1869</v>
      </c>
      <c r="H412" s="154">
        <v>43.5</v>
      </c>
      <c r="I412" s="155"/>
      <c r="L412" s="150"/>
      <c r="M412" s="156"/>
      <c r="T412" s="157"/>
      <c r="AT412" s="152" t="s">
        <v>204</v>
      </c>
      <c r="AU412" s="152" t="s">
        <v>86</v>
      </c>
      <c r="AV412" s="12" t="s">
        <v>86</v>
      </c>
      <c r="AW412" s="12" t="s">
        <v>32</v>
      </c>
      <c r="AX412" s="12" t="s">
        <v>84</v>
      </c>
      <c r="AY412" s="152" t="s">
        <v>195</v>
      </c>
    </row>
    <row r="413" spans="2:65" s="1" customFormat="1" ht="21.75" customHeight="1">
      <c r="B413" s="32"/>
      <c r="C413" s="174" t="s">
        <v>581</v>
      </c>
      <c r="D413" s="174" t="s">
        <v>392</v>
      </c>
      <c r="E413" s="175" t="s">
        <v>1870</v>
      </c>
      <c r="F413" s="176" t="s">
        <v>1871</v>
      </c>
      <c r="G413" s="177" t="s">
        <v>332</v>
      </c>
      <c r="H413" s="178">
        <v>45.674999999999997</v>
      </c>
      <c r="I413" s="179"/>
      <c r="J413" s="180">
        <f>ROUND(I413*H413,2)</f>
        <v>0</v>
      </c>
      <c r="K413" s="176" t="s">
        <v>208</v>
      </c>
      <c r="L413" s="181"/>
      <c r="M413" s="182" t="s">
        <v>1</v>
      </c>
      <c r="N413" s="183" t="s">
        <v>42</v>
      </c>
      <c r="P413" s="146">
        <f>O413*H413</f>
        <v>0</v>
      </c>
      <c r="Q413" s="146">
        <v>0</v>
      </c>
      <c r="R413" s="146">
        <f>Q413*H413</f>
        <v>0</v>
      </c>
      <c r="S413" s="146">
        <v>0</v>
      </c>
      <c r="T413" s="147">
        <f>S413*H413</f>
        <v>0</v>
      </c>
      <c r="AR413" s="148" t="s">
        <v>230</v>
      </c>
      <c r="AT413" s="148" t="s">
        <v>392</v>
      </c>
      <c r="AU413" s="148" t="s">
        <v>86</v>
      </c>
      <c r="AY413" s="17" t="s">
        <v>195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7" t="s">
        <v>84</v>
      </c>
      <c r="BK413" s="149">
        <f>ROUND(I413*H413,2)</f>
        <v>0</v>
      </c>
      <c r="BL413" s="17" t="s">
        <v>202</v>
      </c>
      <c r="BM413" s="148" t="s">
        <v>1872</v>
      </c>
    </row>
    <row r="414" spans="2:65" s="12" customFormat="1" ht="11.25">
      <c r="B414" s="150"/>
      <c r="D414" s="151" t="s">
        <v>204</v>
      </c>
      <c r="F414" s="153" t="s">
        <v>1873</v>
      </c>
      <c r="H414" s="154">
        <v>45.674999999999997</v>
      </c>
      <c r="I414" s="155"/>
      <c r="L414" s="150"/>
      <c r="M414" s="156"/>
      <c r="T414" s="157"/>
      <c r="AT414" s="152" t="s">
        <v>204</v>
      </c>
      <c r="AU414" s="152" t="s">
        <v>86</v>
      </c>
      <c r="AV414" s="12" t="s">
        <v>86</v>
      </c>
      <c r="AW414" s="12" t="s">
        <v>4</v>
      </c>
      <c r="AX414" s="12" t="s">
        <v>84</v>
      </c>
      <c r="AY414" s="152" t="s">
        <v>195</v>
      </c>
    </row>
    <row r="415" spans="2:65" s="1" customFormat="1" ht="37.9" customHeight="1">
      <c r="B415" s="32"/>
      <c r="C415" s="137" t="s">
        <v>440</v>
      </c>
      <c r="D415" s="137" t="s">
        <v>197</v>
      </c>
      <c r="E415" s="138" t="s">
        <v>1874</v>
      </c>
      <c r="F415" s="139" t="s">
        <v>1875</v>
      </c>
      <c r="G415" s="140" t="s">
        <v>200</v>
      </c>
      <c r="H415" s="141">
        <v>121.9</v>
      </c>
      <c r="I415" s="142"/>
      <c r="J415" s="143">
        <f>ROUND(I415*H415,2)</f>
        <v>0</v>
      </c>
      <c r="K415" s="139" t="s">
        <v>208</v>
      </c>
      <c r="L415" s="32"/>
      <c r="M415" s="144" t="s">
        <v>1</v>
      </c>
      <c r="N415" s="145" t="s">
        <v>42</v>
      </c>
      <c r="P415" s="146">
        <f>O415*H415</f>
        <v>0</v>
      </c>
      <c r="Q415" s="146">
        <v>0</v>
      </c>
      <c r="R415" s="146">
        <f>Q415*H415</f>
        <v>0</v>
      </c>
      <c r="S415" s="146">
        <v>0</v>
      </c>
      <c r="T415" s="147">
        <f>S415*H415</f>
        <v>0</v>
      </c>
      <c r="AR415" s="148" t="s">
        <v>202</v>
      </c>
      <c r="AT415" s="148" t="s">
        <v>197</v>
      </c>
      <c r="AU415" s="148" t="s">
        <v>86</v>
      </c>
      <c r="AY415" s="17" t="s">
        <v>195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7" t="s">
        <v>84</v>
      </c>
      <c r="BK415" s="149">
        <f>ROUND(I415*H415,2)</f>
        <v>0</v>
      </c>
      <c r="BL415" s="17" t="s">
        <v>202</v>
      </c>
      <c r="BM415" s="148" t="s">
        <v>1876</v>
      </c>
    </row>
    <row r="416" spans="2:65" s="14" customFormat="1" ht="11.25">
      <c r="B416" s="168"/>
      <c r="D416" s="151" t="s">
        <v>204</v>
      </c>
      <c r="E416" s="169" t="s">
        <v>1</v>
      </c>
      <c r="F416" s="170" t="s">
        <v>1877</v>
      </c>
      <c r="H416" s="169" t="s">
        <v>1</v>
      </c>
      <c r="I416" s="171"/>
      <c r="L416" s="168"/>
      <c r="M416" s="172"/>
      <c r="T416" s="173"/>
      <c r="AT416" s="169" t="s">
        <v>204</v>
      </c>
      <c r="AU416" s="169" t="s">
        <v>86</v>
      </c>
      <c r="AV416" s="14" t="s">
        <v>84</v>
      </c>
      <c r="AW416" s="14" t="s">
        <v>32</v>
      </c>
      <c r="AX416" s="14" t="s">
        <v>77</v>
      </c>
      <c r="AY416" s="169" t="s">
        <v>195</v>
      </c>
    </row>
    <row r="417" spans="2:65" s="14" customFormat="1" ht="11.25">
      <c r="B417" s="168"/>
      <c r="D417" s="151" t="s">
        <v>204</v>
      </c>
      <c r="E417" s="169" t="s">
        <v>1</v>
      </c>
      <c r="F417" s="170" t="s">
        <v>1878</v>
      </c>
      <c r="H417" s="169" t="s">
        <v>1</v>
      </c>
      <c r="I417" s="171"/>
      <c r="L417" s="168"/>
      <c r="M417" s="172"/>
      <c r="T417" s="173"/>
      <c r="AT417" s="169" t="s">
        <v>204</v>
      </c>
      <c r="AU417" s="169" t="s">
        <v>86</v>
      </c>
      <c r="AV417" s="14" t="s">
        <v>84</v>
      </c>
      <c r="AW417" s="14" t="s">
        <v>32</v>
      </c>
      <c r="AX417" s="14" t="s">
        <v>77</v>
      </c>
      <c r="AY417" s="169" t="s">
        <v>195</v>
      </c>
    </row>
    <row r="418" spans="2:65" s="12" customFormat="1" ht="11.25">
      <c r="B418" s="150"/>
      <c r="D418" s="151" t="s">
        <v>204</v>
      </c>
      <c r="E418" s="152" t="s">
        <v>1</v>
      </c>
      <c r="F418" s="153" t="s">
        <v>1879</v>
      </c>
      <c r="H418" s="154">
        <v>145.1</v>
      </c>
      <c r="I418" s="155"/>
      <c r="L418" s="150"/>
      <c r="M418" s="156"/>
      <c r="T418" s="157"/>
      <c r="AT418" s="152" t="s">
        <v>204</v>
      </c>
      <c r="AU418" s="152" t="s">
        <v>86</v>
      </c>
      <c r="AV418" s="12" t="s">
        <v>86</v>
      </c>
      <c r="AW418" s="12" t="s">
        <v>32</v>
      </c>
      <c r="AX418" s="12" t="s">
        <v>77</v>
      </c>
      <c r="AY418" s="152" t="s">
        <v>195</v>
      </c>
    </row>
    <row r="419" spans="2:65" s="12" customFormat="1" ht="11.25">
      <c r="B419" s="150"/>
      <c r="D419" s="151" t="s">
        <v>204</v>
      </c>
      <c r="E419" s="152" t="s">
        <v>1</v>
      </c>
      <c r="F419" s="153" t="s">
        <v>1880</v>
      </c>
      <c r="H419" s="154">
        <v>-23.2</v>
      </c>
      <c r="I419" s="155"/>
      <c r="L419" s="150"/>
      <c r="M419" s="156"/>
      <c r="T419" s="157"/>
      <c r="AT419" s="152" t="s">
        <v>204</v>
      </c>
      <c r="AU419" s="152" t="s">
        <v>86</v>
      </c>
      <c r="AV419" s="12" t="s">
        <v>86</v>
      </c>
      <c r="AW419" s="12" t="s">
        <v>32</v>
      </c>
      <c r="AX419" s="12" t="s">
        <v>77</v>
      </c>
      <c r="AY419" s="152" t="s">
        <v>195</v>
      </c>
    </row>
    <row r="420" spans="2:65" s="13" customFormat="1" ht="11.25">
      <c r="B420" s="158"/>
      <c r="D420" s="151" t="s">
        <v>204</v>
      </c>
      <c r="E420" s="159" t="s">
        <v>1881</v>
      </c>
      <c r="F420" s="160" t="s">
        <v>205</v>
      </c>
      <c r="H420" s="161">
        <v>121.9</v>
      </c>
      <c r="I420" s="162"/>
      <c r="L420" s="158"/>
      <c r="M420" s="163"/>
      <c r="T420" s="164"/>
      <c r="AT420" s="159" t="s">
        <v>204</v>
      </c>
      <c r="AU420" s="159" t="s">
        <v>86</v>
      </c>
      <c r="AV420" s="13" t="s">
        <v>202</v>
      </c>
      <c r="AW420" s="13" t="s">
        <v>32</v>
      </c>
      <c r="AX420" s="13" t="s">
        <v>84</v>
      </c>
      <c r="AY420" s="159" t="s">
        <v>195</v>
      </c>
    </row>
    <row r="421" spans="2:65" s="1" customFormat="1" ht="49.15" customHeight="1">
      <c r="B421" s="32"/>
      <c r="C421" s="137" t="s">
        <v>592</v>
      </c>
      <c r="D421" s="137" t="s">
        <v>197</v>
      </c>
      <c r="E421" s="138" t="s">
        <v>1882</v>
      </c>
      <c r="F421" s="139" t="s">
        <v>1883</v>
      </c>
      <c r="G421" s="140" t="s">
        <v>319</v>
      </c>
      <c r="H421" s="141">
        <v>179</v>
      </c>
      <c r="I421" s="142"/>
      <c r="J421" s="143">
        <f>ROUND(I421*H421,2)</f>
        <v>0</v>
      </c>
      <c r="K421" s="139" t="s">
        <v>208</v>
      </c>
      <c r="L421" s="32"/>
      <c r="M421" s="144" t="s">
        <v>1</v>
      </c>
      <c r="N421" s="145" t="s">
        <v>42</v>
      </c>
      <c r="P421" s="146">
        <f>O421*H421</f>
        <v>0</v>
      </c>
      <c r="Q421" s="146">
        <v>1.9550000000000001E-2</v>
      </c>
      <c r="R421" s="146">
        <f>Q421*H421</f>
        <v>3.4994500000000004</v>
      </c>
      <c r="S421" s="146">
        <v>0</v>
      </c>
      <c r="T421" s="147">
        <f>S421*H421</f>
        <v>0</v>
      </c>
      <c r="AR421" s="148" t="s">
        <v>202</v>
      </c>
      <c r="AT421" s="148" t="s">
        <v>197</v>
      </c>
      <c r="AU421" s="148" t="s">
        <v>86</v>
      </c>
      <c r="AY421" s="17" t="s">
        <v>195</v>
      </c>
      <c r="BE421" s="149">
        <f>IF(N421="základní",J421,0)</f>
        <v>0</v>
      </c>
      <c r="BF421" s="149">
        <f>IF(N421="snížená",J421,0)</f>
        <v>0</v>
      </c>
      <c r="BG421" s="149">
        <f>IF(N421="zákl. přenesená",J421,0)</f>
        <v>0</v>
      </c>
      <c r="BH421" s="149">
        <f>IF(N421="sníž. přenesená",J421,0)</f>
        <v>0</v>
      </c>
      <c r="BI421" s="149">
        <f>IF(N421="nulová",J421,0)</f>
        <v>0</v>
      </c>
      <c r="BJ421" s="17" t="s">
        <v>84</v>
      </c>
      <c r="BK421" s="149">
        <f>ROUND(I421*H421,2)</f>
        <v>0</v>
      </c>
      <c r="BL421" s="17" t="s">
        <v>202</v>
      </c>
      <c r="BM421" s="148" t="s">
        <v>1884</v>
      </c>
    </row>
    <row r="422" spans="2:65" s="14" customFormat="1" ht="11.25">
      <c r="B422" s="168"/>
      <c r="D422" s="151" t="s">
        <v>204</v>
      </c>
      <c r="E422" s="169" t="s">
        <v>1</v>
      </c>
      <c r="F422" s="170" t="s">
        <v>1885</v>
      </c>
      <c r="H422" s="169" t="s">
        <v>1</v>
      </c>
      <c r="I422" s="171"/>
      <c r="L422" s="168"/>
      <c r="M422" s="172"/>
      <c r="T422" s="173"/>
      <c r="AT422" s="169" t="s">
        <v>204</v>
      </c>
      <c r="AU422" s="169" t="s">
        <v>86</v>
      </c>
      <c r="AV422" s="14" t="s">
        <v>84</v>
      </c>
      <c r="AW422" s="14" t="s">
        <v>32</v>
      </c>
      <c r="AX422" s="14" t="s">
        <v>77</v>
      </c>
      <c r="AY422" s="169" t="s">
        <v>195</v>
      </c>
    </row>
    <row r="423" spans="2:65" s="12" customFormat="1" ht="11.25">
      <c r="B423" s="150"/>
      <c r="D423" s="151" t="s">
        <v>204</v>
      </c>
      <c r="E423" s="152" t="s">
        <v>1</v>
      </c>
      <c r="F423" s="153" t="s">
        <v>1886</v>
      </c>
      <c r="H423" s="154">
        <v>101.6</v>
      </c>
      <c r="I423" s="155"/>
      <c r="L423" s="150"/>
      <c r="M423" s="156"/>
      <c r="T423" s="157"/>
      <c r="AT423" s="152" t="s">
        <v>204</v>
      </c>
      <c r="AU423" s="152" t="s">
        <v>86</v>
      </c>
      <c r="AV423" s="12" t="s">
        <v>86</v>
      </c>
      <c r="AW423" s="12" t="s">
        <v>32</v>
      </c>
      <c r="AX423" s="12" t="s">
        <v>77</v>
      </c>
      <c r="AY423" s="152" t="s">
        <v>195</v>
      </c>
    </row>
    <row r="424" spans="2:65" s="12" customFormat="1" ht="11.25">
      <c r="B424" s="150"/>
      <c r="D424" s="151" t="s">
        <v>204</v>
      </c>
      <c r="E424" s="152" t="s">
        <v>1</v>
      </c>
      <c r="F424" s="153" t="s">
        <v>1887</v>
      </c>
      <c r="H424" s="154">
        <v>77.400000000000006</v>
      </c>
      <c r="I424" s="155"/>
      <c r="L424" s="150"/>
      <c r="M424" s="156"/>
      <c r="T424" s="157"/>
      <c r="AT424" s="152" t="s">
        <v>204</v>
      </c>
      <c r="AU424" s="152" t="s">
        <v>86</v>
      </c>
      <c r="AV424" s="12" t="s">
        <v>86</v>
      </c>
      <c r="AW424" s="12" t="s">
        <v>32</v>
      </c>
      <c r="AX424" s="12" t="s">
        <v>77</v>
      </c>
      <c r="AY424" s="152" t="s">
        <v>195</v>
      </c>
    </row>
    <row r="425" spans="2:65" s="13" customFormat="1" ht="11.25">
      <c r="B425" s="158"/>
      <c r="D425" s="151" t="s">
        <v>204</v>
      </c>
      <c r="E425" s="159" t="s">
        <v>1</v>
      </c>
      <c r="F425" s="160" t="s">
        <v>205</v>
      </c>
      <c r="H425" s="161">
        <v>179</v>
      </c>
      <c r="I425" s="162"/>
      <c r="L425" s="158"/>
      <c r="M425" s="163"/>
      <c r="T425" s="164"/>
      <c r="AT425" s="159" t="s">
        <v>204</v>
      </c>
      <c r="AU425" s="159" t="s">
        <v>86</v>
      </c>
      <c r="AV425" s="13" t="s">
        <v>202</v>
      </c>
      <c r="AW425" s="13" t="s">
        <v>32</v>
      </c>
      <c r="AX425" s="13" t="s">
        <v>84</v>
      </c>
      <c r="AY425" s="159" t="s">
        <v>195</v>
      </c>
    </row>
    <row r="426" spans="2:65" s="1" customFormat="1" ht="24.2" customHeight="1">
      <c r="B426" s="32"/>
      <c r="C426" s="137" t="s">
        <v>444</v>
      </c>
      <c r="D426" s="137" t="s">
        <v>197</v>
      </c>
      <c r="E426" s="138" t="s">
        <v>1888</v>
      </c>
      <c r="F426" s="139" t="s">
        <v>1889</v>
      </c>
      <c r="G426" s="140" t="s">
        <v>200</v>
      </c>
      <c r="H426" s="141">
        <v>375.43</v>
      </c>
      <c r="I426" s="142"/>
      <c r="J426" s="143">
        <f>ROUND(I426*H426,2)</f>
        <v>0</v>
      </c>
      <c r="K426" s="139" t="s">
        <v>208</v>
      </c>
      <c r="L426" s="32"/>
      <c r="M426" s="144" t="s">
        <v>1</v>
      </c>
      <c r="N426" s="145" t="s">
        <v>42</v>
      </c>
      <c r="P426" s="146">
        <f>O426*H426</f>
        <v>0</v>
      </c>
      <c r="Q426" s="146">
        <v>1E-4</v>
      </c>
      <c r="R426" s="146">
        <f>Q426*H426</f>
        <v>3.7543E-2</v>
      </c>
      <c r="S426" s="146">
        <v>0</v>
      </c>
      <c r="T426" s="147">
        <f>S426*H426</f>
        <v>0</v>
      </c>
      <c r="AR426" s="148" t="s">
        <v>202</v>
      </c>
      <c r="AT426" s="148" t="s">
        <v>197</v>
      </c>
      <c r="AU426" s="148" t="s">
        <v>86</v>
      </c>
      <c r="AY426" s="17" t="s">
        <v>195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7" t="s">
        <v>84</v>
      </c>
      <c r="BK426" s="149">
        <f>ROUND(I426*H426,2)</f>
        <v>0</v>
      </c>
      <c r="BL426" s="17" t="s">
        <v>202</v>
      </c>
      <c r="BM426" s="148" t="s">
        <v>1890</v>
      </c>
    </row>
    <row r="427" spans="2:65" s="14" customFormat="1" ht="11.25">
      <c r="B427" s="168"/>
      <c r="D427" s="151" t="s">
        <v>204</v>
      </c>
      <c r="E427" s="169" t="s">
        <v>1</v>
      </c>
      <c r="F427" s="170" t="s">
        <v>1830</v>
      </c>
      <c r="H427" s="169" t="s">
        <v>1</v>
      </c>
      <c r="I427" s="171"/>
      <c r="L427" s="168"/>
      <c r="M427" s="172"/>
      <c r="T427" s="173"/>
      <c r="AT427" s="169" t="s">
        <v>204</v>
      </c>
      <c r="AU427" s="169" t="s">
        <v>86</v>
      </c>
      <c r="AV427" s="14" t="s">
        <v>84</v>
      </c>
      <c r="AW427" s="14" t="s">
        <v>32</v>
      </c>
      <c r="AX427" s="14" t="s">
        <v>77</v>
      </c>
      <c r="AY427" s="169" t="s">
        <v>195</v>
      </c>
    </row>
    <row r="428" spans="2:65" s="12" customFormat="1" ht="11.25">
      <c r="B428" s="150"/>
      <c r="D428" s="151" t="s">
        <v>204</v>
      </c>
      <c r="E428" s="152" t="s">
        <v>1</v>
      </c>
      <c r="F428" s="153" t="s">
        <v>1891</v>
      </c>
      <c r="H428" s="154">
        <v>375.43</v>
      </c>
      <c r="I428" s="155"/>
      <c r="L428" s="150"/>
      <c r="M428" s="156"/>
      <c r="T428" s="157"/>
      <c r="AT428" s="152" t="s">
        <v>204</v>
      </c>
      <c r="AU428" s="152" t="s">
        <v>86</v>
      </c>
      <c r="AV428" s="12" t="s">
        <v>86</v>
      </c>
      <c r="AW428" s="12" t="s">
        <v>32</v>
      </c>
      <c r="AX428" s="12" t="s">
        <v>84</v>
      </c>
      <c r="AY428" s="152" t="s">
        <v>195</v>
      </c>
    </row>
    <row r="429" spans="2:65" s="1" customFormat="1" ht="16.5" customHeight="1">
      <c r="B429" s="32"/>
      <c r="C429" s="174" t="s">
        <v>601</v>
      </c>
      <c r="D429" s="174" t="s">
        <v>392</v>
      </c>
      <c r="E429" s="175" t="s">
        <v>1892</v>
      </c>
      <c r="F429" s="176" t="s">
        <v>1893</v>
      </c>
      <c r="G429" s="177" t="s">
        <v>200</v>
      </c>
      <c r="H429" s="178">
        <v>444.697</v>
      </c>
      <c r="I429" s="179"/>
      <c r="J429" s="180">
        <f>ROUND(I429*H429,2)</f>
        <v>0</v>
      </c>
      <c r="K429" s="176" t="s">
        <v>208</v>
      </c>
      <c r="L429" s="181"/>
      <c r="M429" s="182" t="s">
        <v>1</v>
      </c>
      <c r="N429" s="183" t="s">
        <v>42</v>
      </c>
      <c r="P429" s="146">
        <f>O429*H429</f>
        <v>0</v>
      </c>
      <c r="Q429" s="146">
        <v>1.4999999999999999E-4</v>
      </c>
      <c r="R429" s="146">
        <f>Q429*H429</f>
        <v>6.6704550000000001E-2</v>
      </c>
      <c r="S429" s="146">
        <v>0</v>
      </c>
      <c r="T429" s="147">
        <f>S429*H429</f>
        <v>0</v>
      </c>
      <c r="AR429" s="148" t="s">
        <v>230</v>
      </c>
      <c r="AT429" s="148" t="s">
        <v>392</v>
      </c>
      <c r="AU429" s="148" t="s">
        <v>86</v>
      </c>
      <c r="AY429" s="17" t="s">
        <v>195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7" t="s">
        <v>84</v>
      </c>
      <c r="BK429" s="149">
        <f>ROUND(I429*H429,2)</f>
        <v>0</v>
      </c>
      <c r="BL429" s="17" t="s">
        <v>202</v>
      </c>
      <c r="BM429" s="148" t="s">
        <v>1894</v>
      </c>
    </row>
    <row r="430" spans="2:65" s="12" customFormat="1" ht="11.25">
      <c r="B430" s="150"/>
      <c r="D430" s="151" t="s">
        <v>204</v>
      </c>
      <c r="F430" s="153" t="s">
        <v>1895</v>
      </c>
      <c r="H430" s="154">
        <v>444.697</v>
      </c>
      <c r="I430" s="155"/>
      <c r="L430" s="150"/>
      <c r="M430" s="156"/>
      <c r="T430" s="157"/>
      <c r="AT430" s="152" t="s">
        <v>204</v>
      </c>
      <c r="AU430" s="152" t="s">
        <v>86</v>
      </c>
      <c r="AV430" s="12" t="s">
        <v>86</v>
      </c>
      <c r="AW430" s="12" t="s">
        <v>4</v>
      </c>
      <c r="AX430" s="12" t="s">
        <v>84</v>
      </c>
      <c r="AY430" s="152" t="s">
        <v>195</v>
      </c>
    </row>
    <row r="431" spans="2:65" s="1" customFormat="1" ht="21.75" customHeight="1">
      <c r="B431" s="32"/>
      <c r="C431" s="137" t="s">
        <v>449</v>
      </c>
      <c r="D431" s="137" t="s">
        <v>197</v>
      </c>
      <c r="E431" s="138" t="s">
        <v>1896</v>
      </c>
      <c r="F431" s="139" t="s">
        <v>1897</v>
      </c>
      <c r="G431" s="140" t="s">
        <v>332</v>
      </c>
      <c r="H431" s="141">
        <v>3.5</v>
      </c>
      <c r="I431" s="142"/>
      <c r="J431" s="143">
        <f>ROUND(I431*H431,2)</f>
        <v>0</v>
      </c>
      <c r="K431" s="139" t="s">
        <v>208</v>
      </c>
      <c r="L431" s="32"/>
      <c r="M431" s="144" t="s">
        <v>1</v>
      </c>
      <c r="N431" s="145" t="s">
        <v>42</v>
      </c>
      <c r="P431" s="146">
        <f>O431*H431</f>
        <v>0</v>
      </c>
      <c r="Q431" s="146">
        <v>2.4300000000000002</v>
      </c>
      <c r="R431" s="146">
        <f>Q431*H431</f>
        <v>8.5050000000000008</v>
      </c>
      <c r="S431" s="146">
        <v>0</v>
      </c>
      <c r="T431" s="147">
        <f>S431*H431</f>
        <v>0</v>
      </c>
      <c r="AR431" s="148" t="s">
        <v>202</v>
      </c>
      <c r="AT431" s="148" t="s">
        <v>197</v>
      </c>
      <c r="AU431" s="148" t="s">
        <v>86</v>
      </c>
      <c r="AY431" s="17" t="s">
        <v>195</v>
      </c>
      <c r="BE431" s="149">
        <f>IF(N431="základní",J431,0)</f>
        <v>0</v>
      </c>
      <c r="BF431" s="149">
        <f>IF(N431="snížená",J431,0)</f>
        <v>0</v>
      </c>
      <c r="BG431" s="149">
        <f>IF(N431="zákl. přenesená",J431,0)</f>
        <v>0</v>
      </c>
      <c r="BH431" s="149">
        <f>IF(N431="sníž. přenesená",J431,0)</f>
        <v>0</v>
      </c>
      <c r="BI431" s="149">
        <f>IF(N431="nulová",J431,0)</f>
        <v>0</v>
      </c>
      <c r="BJ431" s="17" t="s">
        <v>84</v>
      </c>
      <c r="BK431" s="149">
        <f>ROUND(I431*H431,2)</f>
        <v>0</v>
      </c>
      <c r="BL431" s="17" t="s">
        <v>202</v>
      </c>
      <c r="BM431" s="148" t="s">
        <v>1898</v>
      </c>
    </row>
    <row r="432" spans="2:65" s="14" customFormat="1" ht="11.25">
      <c r="B432" s="168"/>
      <c r="D432" s="151" t="s">
        <v>204</v>
      </c>
      <c r="E432" s="169" t="s">
        <v>1</v>
      </c>
      <c r="F432" s="170" t="s">
        <v>1899</v>
      </c>
      <c r="H432" s="169" t="s">
        <v>1</v>
      </c>
      <c r="I432" s="171"/>
      <c r="L432" s="168"/>
      <c r="M432" s="172"/>
      <c r="T432" s="173"/>
      <c r="AT432" s="169" t="s">
        <v>204</v>
      </c>
      <c r="AU432" s="169" t="s">
        <v>86</v>
      </c>
      <c r="AV432" s="14" t="s">
        <v>84</v>
      </c>
      <c r="AW432" s="14" t="s">
        <v>32</v>
      </c>
      <c r="AX432" s="14" t="s">
        <v>77</v>
      </c>
      <c r="AY432" s="169" t="s">
        <v>195</v>
      </c>
    </row>
    <row r="433" spans="2:65" s="12" customFormat="1" ht="11.25">
      <c r="B433" s="150"/>
      <c r="D433" s="151" t="s">
        <v>204</v>
      </c>
      <c r="E433" s="152" t="s">
        <v>1</v>
      </c>
      <c r="F433" s="153" t="s">
        <v>1900</v>
      </c>
      <c r="H433" s="154">
        <v>3.5</v>
      </c>
      <c r="I433" s="155"/>
      <c r="L433" s="150"/>
      <c r="M433" s="156"/>
      <c r="T433" s="157"/>
      <c r="AT433" s="152" t="s">
        <v>204</v>
      </c>
      <c r="AU433" s="152" t="s">
        <v>86</v>
      </c>
      <c r="AV433" s="12" t="s">
        <v>86</v>
      </c>
      <c r="AW433" s="12" t="s">
        <v>32</v>
      </c>
      <c r="AX433" s="12" t="s">
        <v>84</v>
      </c>
      <c r="AY433" s="152" t="s">
        <v>195</v>
      </c>
    </row>
    <row r="434" spans="2:65" s="11" customFormat="1" ht="22.9" customHeight="1">
      <c r="B434" s="125"/>
      <c r="D434" s="126" t="s">
        <v>76</v>
      </c>
      <c r="E434" s="135" t="s">
        <v>112</v>
      </c>
      <c r="F434" s="135" t="s">
        <v>1901</v>
      </c>
      <c r="I434" s="128"/>
      <c r="J434" s="136">
        <f>BK434</f>
        <v>0</v>
      </c>
      <c r="L434" s="125"/>
      <c r="M434" s="130"/>
      <c r="P434" s="131">
        <f>SUM(P435:P443)</f>
        <v>0</v>
      </c>
      <c r="R434" s="131">
        <f>SUM(R435:R443)</f>
        <v>97.326000000000008</v>
      </c>
      <c r="T434" s="132">
        <f>SUM(T435:T443)</f>
        <v>0</v>
      </c>
      <c r="AR434" s="126" t="s">
        <v>84</v>
      </c>
      <c r="AT434" s="133" t="s">
        <v>76</v>
      </c>
      <c r="AU434" s="133" t="s">
        <v>84</v>
      </c>
      <c r="AY434" s="126" t="s">
        <v>195</v>
      </c>
      <c r="BK434" s="134">
        <f>SUM(BK435:BK443)</f>
        <v>0</v>
      </c>
    </row>
    <row r="435" spans="2:65" s="1" customFormat="1" ht="24.2" customHeight="1">
      <c r="B435" s="32"/>
      <c r="C435" s="137" t="s">
        <v>612</v>
      </c>
      <c r="D435" s="137" t="s">
        <v>197</v>
      </c>
      <c r="E435" s="138" t="s">
        <v>1902</v>
      </c>
      <c r="F435" s="139" t="s">
        <v>1903</v>
      </c>
      <c r="G435" s="140" t="s">
        <v>332</v>
      </c>
      <c r="H435" s="141">
        <v>54.07</v>
      </c>
      <c r="I435" s="142"/>
      <c r="J435" s="143">
        <f>ROUND(I435*H435,2)</f>
        <v>0</v>
      </c>
      <c r="K435" s="139" t="s">
        <v>208</v>
      </c>
      <c r="L435" s="32"/>
      <c r="M435" s="144" t="s">
        <v>1</v>
      </c>
      <c r="N435" s="145" t="s">
        <v>42</v>
      </c>
      <c r="P435" s="146">
        <f>O435*H435</f>
        <v>0</v>
      </c>
      <c r="Q435" s="146">
        <v>1.8</v>
      </c>
      <c r="R435" s="146">
        <f>Q435*H435</f>
        <v>97.326000000000008</v>
      </c>
      <c r="S435" s="146">
        <v>0</v>
      </c>
      <c r="T435" s="147">
        <f>S435*H435</f>
        <v>0</v>
      </c>
      <c r="AR435" s="148" t="s">
        <v>202</v>
      </c>
      <c r="AT435" s="148" t="s">
        <v>197</v>
      </c>
      <c r="AU435" s="148" t="s">
        <v>86</v>
      </c>
      <c r="AY435" s="17" t="s">
        <v>195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7" t="s">
        <v>84</v>
      </c>
      <c r="BK435" s="149">
        <f>ROUND(I435*H435,2)</f>
        <v>0</v>
      </c>
      <c r="BL435" s="17" t="s">
        <v>202</v>
      </c>
      <c r="BM435" s="148" t="s">
        <v>1904</v>
      </c>
    </row>
    <row r="436" spans="2:65" s="14" customFormat="1" ht="11.25">
      <c r="B436" s="168"/>
      <c r="D436" s="151" t="s">
        <v>204</v>
      </c>
      <c r="E436" s="169" t="s">
        <v>1</v>
      </c>
      <c r="F436" s="170" t="s">
        <v>1905</v>
      </c>
      <c r="H436" s="169" t="s">
        <v>1</v>
      </c>
      <c r="I436" s="171"/>
      <c r="L436" s="168"/>
      <c r="M436" s="172"/>
      <c r="T436" s="173"/>
      <c r="AT436" s="169" t="s">
        <v>204</v>
      </c>
      <c r="AU436" s="169" t="s">
        <v>86</v>
      </c>
      <c r="AV436" s="14" t="s">
        <v>84</v>
      </c>
      <c r="AW436" s="14" t="s">
        <v>32</v>
      </c>
      <c r="AX436" s="14" t="s">
        <v>77</v>
      </c>
      <c r="AY436" s="169" t="s">
        <v>195</v>
      </c>
    </row>
    <row r="437" spans="2:65" s="12" customFormat="1" ht="11.25">
      <c r="B437" s="150"/>
      <c r="D437" s="151" t="s">
        <v>204</v>
      </c>
      <c r="E437" s="152" t="s">
        <v>1</v>
      </c>
      <c r="F437" s="153" t="s">
        <v>1906</v>
      </c>
      <c r="H437" s="154">
        <v>5.42</v>
      </c>
      <c r="I437" s="155"/>
      <c r="L437" s="150"/>
      <c r="M437" s="156"/>
      <c r="T437" s="157"/>
      <c r="AT437" s="152" t="s">
        <v>204</v>
      </c>
      <c r="AU437" s="152" t="s">
        <v>86</v>
      </c>
      <c r="AV437" s="12" t="s">
        <v>86</v>
      </c>
      <c r="AW437" s="12" t="s">
        <v>32</v>
      </c>
      <c r="AX437" s="12" t="s">
        <v>77</v>
      </c>
      <c r="AY437" s="152" t="s">
        <v>195</v>
      </c>
    </row>
    <row r="438" spans="2:65" s="15" customFormat="1" ht="11.25">
      <c r="B438" s="190"/>
      <c r="D438" s="151" t="s">
        <v>204</v>
      </c>
      <c r="E438" s="191" t="s">
        <v>1</v>
      </c>
      <c r="F438" s="192" t="s">
        <v>908</v>
      </c>
      <c r="H438" s="193">
        <v>5.42</v>
      </c>
      <c r="I438" s="194"/>
      <c r="L438" s="190"/>
      <c r="M438" s="195"/>
      <c r="T438" s="196"/>
      <c r="AT438" s="191" t="s">
        <v>204</v>
      </c>
      <c r="AU438" s="191" t="s">
        <v>86</v>
      </c>
      <c r="AV438" s="15" t="s">
        <v>112</v>
      </c>
      <c r="AW438" s="15" t="s">
        <v>32</v>
      </c>
      <c r="AX438" s="15" t="s">
        <v>77</v>
      </c>
      <c r="AY438" s="191" t="s">
        <v>195</v>
      </c>
    </row>
    <row r="439" spans="2:65" s="12" customFormat="1" ht="11.25">
      <c r="B439" s="150"/>
      <c r="D439" s="151" t="s">
        <v>204</v>
      </c>
      <c r="E439" s="152" t="s">
        <v>1</v>
      </c>
      <c r="F439" s="153" t="s">
        <v>1907</v>
      </c>
      <c r="H439" s="154">
        <v>21</v>
      </c>
      <c r="I439" s="155"/>
      <c r="L439" s="150"/>
      <c r="M439" s="156"/>
      <c r="T439" s="157"/>
      <c r="AT439" s="152" t="s">
        <v>204</v>
      </c>
      <c r="AU439" s="152" t="s">
        <v>86</v>
      </c>
      <c r="AV439" s="12" t="s">
        <v>86</v>
      </c>
      <c r="AW439" s="12" t="s">
        <v>32</v>
      </c>
      <c r="AX439" s="12" t="s">
        <v>77</v>
      </c>
      <c r="AY439" s="152" t="s">
        <v>195</v>
      </c>
    </row>
    <row r="440" spans="2:65" s="12" customFormat="1" ht="11.25">
      <c r="B440" s="150"/>
      <c r="D440" s="151" t="s">
        <v>204</v>
      </c>
      <c r="E440" s="152" t="s">
        <v>1</v>
      </c>
      <c r="F440" s="153" t="s">
        <v>1908</v>
      </c>
      <c r="H440" s="154">
        <v>7.65</v>
      </c>
      <c r="I440" s="155"/>
      <c r="L440" s="150"/>
      <c r="M440" s="156"/>
      <c r="T440" s="157"/>
      <c r="AT440" s="152" t="s">
        <v>204</v>
      </c>
      <c r="AU440" s="152" t="s">
        <v>86</v>
      </c>
      <c r="AV440" s="12" t="s">
        <v>86</v>
      </c>
      <c r="AW440" s="12" t="s">
        <v>32</v>
      </c>
      <c r="AX440" s="12" t="s">
        <v>77</v>
      </c>
      <c r="AY440" s="152" t="s">
        <v>195</v>
      </c>
    </row>
    <row r="441" spans="2:65" s="12" customFormat="1" ht="11.25">
      <c r="B441" s="150"/>
      <c r="D441" s="151" t="s">
        <v>204</v>
      </c>
      <c r="E441" s="152" t="s">
        <v>1</v>
      </c>
      <c r="F441" s="153" t="s">
        <v>1909</v>
      </c>
      <c r="H441" s="154">
        <v>20</v>
      </c>
      <c r="I441" s="155"/>
      <c r="L441" s="150"/>
      <c r="M441" s="156"/>
      <c r="T441" s="157"/>
      <c r="AT441" s="152" t="s">
        <v>204</v>
      </c>
      <c r="AU441" s="152" t="s">
        <v>86</v>
      </c>
      <c r="AV441" s="12" t="s">
        <v>86</v>
      </c>
      <c r="AW441" s="12" t="s">
        <v>32</v>
      </c>
      <c r="AX441" s="12" t="s">
        <v>77</v>
      </c>
      <c r="AY441" s="152" t="s">
        <v>195</v>
      </c>
    </row>
    <row r="442" spans="2:65" s="15" customFormat="1" ht="11.25">
      <c r="B442" s="190"/>
      <c r="D442" s="151" t="s">
        <v>204</v>
      </c>
      <c r="E442" s="191" t="s">
        <v>1</v>
      </c>
      <c r="F442" s="192" t="s">
        <v>908</v>
      </c>
      <c r="H442" s="193">
        <v>48.65</v>
      </c>
      <c r="I442" s="194"/>
      <c r="L442" s="190"/>
      <c r="M442" s="195"/>
      <c r="T442" s="196"/>
      <c r="AT442" s="191" t="s">
        <v>204</v>
      </c>
      <c r="AU442" s="191" t="s">
        <v>86</v>
      </c>
      <c r="AV442" s="15" t="s">
        <v>112</v>
      </c>
      <c r="AW442" s="15" t="s">
        <v>32</v>
      </c>
      <c r="AX442" s="15" t="s">
        <v>77</v>
      </c>
      <c r="AY442" s="191" t="s">
        <v>195</v>
      </c>
    </row>
    <row r="443" spans="2:65" s="13" customFormat="1" ht="11.25">
      <c r="B443" s="158"/>
      <c r="D443" s="151" t="s">
        <v>204</v>
      </c>
      <c r="E443" s="159" t="s">
        <v>1910</v>
      </c>
      <c r="F443" s="160" t="s">
        <v>205</v>
      </c>
      <c r="H443" s="161">
        <v>54.07</v>
      </c>
      <c r="I443" s="162"/>
      <c r="L443" s="158"/>
      <c r="M443" s="163"/>
      <c r="T443" s="164"/>
      <c r="AT443" s="159" t="s">
        <v>204</v>
      </c>
      <c r="AU443" s="159" t="s">
        <v>86</v>
      </c>
      <c r="AV443" s="13" t="s">
        <v>202</v>
      </c>
      <c r="AW443" s="13" t="s">
        <v>32</v>
      </c>
      <c r="AX443" s="13" t="s">
        <v>84</v>
      </c>
      <c r="AY443" s="159" t="s">
        <v>195</v>
      </c>
    </row>
    <row r="444" spans="2:65" s="11" customFormat="1" ht="22.9" customHeight="1">
      <c r="B444" s="125"/>
      <c r="D444" s="126" t="s">
        <v>76</v>
      </c>
      <c r="E444" s="135" t="s">
        <v>202</v>
      </c>
      <c r="F444" s="135" t="s">
        <v>1224</v>
      </c>
      <c r="I444" s="128"/>
      <c r="J444" s="136">
        <f>BK444</f>
        <v>0</v>
      </c>
      <c r="L444" s="125"/>
      <c r="M444" s="130"/>
      <c r="P444" s="131">
        <f>SUM(P445:P472)</f>
        <v>0</v>
      </c>
      <c r="R444" s="131">
        <f>SUM(R445:R472)</f>
        <v>26.35006898</v>
      </c>
      <c r="T444" s="132">
        <f>SUM(T445:T472)</f>
        <v>0</v>
      </c>
      <c r="AR444" s="126" t="s">
        <v>84</v>
      </c>
      <c r="AT444" s="133" t="s">
        <v>76</v>
      </c>
      <c r="AU444" s="133" t="s">
        <v>84</v>
      </c>
      <c r="AY444" s="126" t="s">
        <v>195</v>
      </c>
      <c r="BK444" s="134">
        <f>SUM(BK445:BK472)</f>
        <v>0</v>
      </c>
    </row>
    <row r="445" spans="2:65" s="1" customFormat="1" ht="24.2" customHeight="1">
      <c r="B445" s="32"/>
      <c r="C445" s="137" t="s">
        <v>453</v>
      </c>
      <c r="D445" s="137" t="s">
        <v>197</v>
      </c>
      <c r="E445" s="138" t="s">
        <v>1819</v>
      </c>
      <c r="F445" s="139" t="s">
        <v>1820</v>
      </c>
      <c r="G445" s="140" t="s">
        <v>332</v>
      </c>
      <c r="H445" s="141">
        <v>6.0359999999999996</v>
      </c>
      <c r="I445" s="142"/>
      <c r="J445" s="143">
        <f>ROUND(I445*H445,2)</f>
        <v>0</v>
      </c>
      <c r="K445" s="139" t="s">
        <v>201</v>
      </c>
      <c r="L445" s="32"/>
      <c r="M445" s="144" t="s">
        <v>1</v>
      </c>
      <c r="N445" s="145" t="s">
        <v>42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202</v>
      </c>
      <c r="AT445" s="148" t="s">
        <v>197</v>
      </c>
      <c r="AU445" s="148" t="s">
        <v>86</v>
      </c>
      <c r="AY445" s="17" t="s">
        <v>195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7" t="s">
        <v>84</v>
      </c>
      <c r="BK445" s="149">
        <f>ROUND(I445*H445,2)</f>
        <v>0</v>
      </c>
      <c r="BL445" s="17" t="s">
        <v>202</v>
      </c>
      <c r="BM445" s="148" t="s">
        <v>1911</v>
      </c>
    </row>
    <row r="446" spans="2:65" s="12" customFormat="1" ht="11.25">
      <c r="B446" s="150"/>
      <c r="D446" s="151" t="s">
        <v>204</v>
      </c>
      <c r="E446" s="152" t="s">
        <v>1</v>
      </c>
      <c r="F446" s="153" t="s">
        <v>1912</v>
      </c>
      <c r="H446" s="154">
        <v>1.6619999999999999</v>
      </c>
      <c r="I446" s="155"/>
      <c r="L446" s="150"/>
      <c r="M446" s="156"/>
      <c r="T446" s="157"/>
      <c r="AT446" s="152" t="s">
        <v>204</v>
      </c>
      <c r="AU446" s="152" t="s">
        <v>86</v>
      </c>
      <c r="AV446" s="12" t="s">
        <v>86</v>
      </c>
      <c r="AW446" s="12" t="s">
        <v>32</v>
      </c>
      <c r="AX446" s="12" t="s">
        <v>77</v>
      </c>
      <c r="AY446" s="152" t="s">
        <v>195</v>
      </c>
    </row>
    <row r="447" spans="2:65" s="12" customFormat="1" ht="11.25">
      <c r="B447" s="150"/>
      <c r="D447" s="151" t="s">
        <v>204</v>
      </c>
      <c r="E447" s="152" t="s">
        <v>1</v>
      </c>
      <c r="F447" s="153" t="s">
        <v>1913</v>
      </c>
      <c r="H447" s="154">
        <v>4.3739999999999997</v>
      </c>
      <c r="I447" s="155"/>
      <c r="L447" s="150"/>
      <c r="M447" s="156"/>
      <c r="T447" s="157"/>
      <c r="AT447" s="152" t="s">
        <v>204</v>
      </c>
      <c r="AU447" s="152" t="s">
        <v>86</v>
      </c>
      <c r="AV447" s="12" t="s">
        <v>86</v>
      </c>
      <c r="AW447" s="12" t="s">
        <v>32</v>
      </c>
      <c r="AX447" s="12" t="s">
        <v>77</v>
      </c>
      <c r="AY447" s="152" t="s">
        <v>195</v>
      </c>
    </row>
    <row r="448" spans="2:65" s="13" customFormat="1" ht="11.25">
      <c r="B448" s="158"/>
      <c r="D448" s="151" t="s">
        <v>204</v>
      </c>
      <c r="E448" s="159" t="s">
        <v>820</v>
      </c>
      <c r="F448" s="160" t="s">
        <v>205</v>
      </c>
      <c r="H448" s="161">
        <v>6.0359999999999996</v>
      </c>
      <c r="I448" s="162"/>
      <c r="L448" s="158"/>
      <c r="M448" s="163"/>
      <c r="T448" s="164"/>
      <c r="AT448" s="159" t="s">
        <v>204</v>
      </c>
      <c r="AU448" s="159" t="s">
        <v>86</v>
      </c>
      <c r="AV448" s="13" t="s">
        <v>202</v>
      </c>
      <c r="AW448" s="13" t="s">
        <v>32</v>
      </c>
      <c r="AX448" s="13" t="s">
        <v>84</v>
      </c>
      <c r="AY448" s="159" t="s">
        <v>195</v>
      </c>
    </row>
    <row r="449" spans="2:65" s="1" customFormat="1" ht="24.2" customHeight="1">
      <c r="B449" s="32"/>
      <c r="C449" s="137" t="s">
        <v>620</v>
      </c>
      <c r="D449" s="137" t="s">
        <v>197</v>
      </c>
      <c r="E449" s="138" t="s">
        <v>1233</v>
      </c>
      <c r="F449" s="139" t="s">
        <v>1234</v>
      </c>
      <c r="G449" s="140" t="s">
        <v>332</v>
      </c>
      <c r="H449" s="141">
        <v>6.0359999999999996</v>
      </c>
      <c r="I449" s="142"/>
      <c r="J449" s="143">
        <f>ROUND(I449*H449,2)</f>
        <v>0</v>
      </c>
      <c r="K449" s="139" t="s">
        <v>201</v>
      </c>
      <c r="L449" s="32"/>
      <c r="M449" s="144" t="s">
        <v>1</v>
      </c>
      <c r="N449" s="145" t="s">
        <v>42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202</v>
      </c>
      <c r="AT449" s="148" t="s">
        <v>197</v>
      </c>
      <c r="AU449" s="148" t="s">
        <v>86</v>
      </c>
      <c r="AY449" s="17" t="s">
        <v>195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7" t="s">
        <v>84</v>
      </c>
      <c r="BK449" s="149">
        <f>ROUND(I449*H449,2)</f>
        <v>0</v>
      </c>
      <c r="BL449" s="17" t="s">
        <v>202</v>
      </c>
      <c r="BM449" s="148" t="s">
        <v>1914</v>
      </c>
    </row>
    <row r="450" spans="2:65" s="12" customFormat="1" ht="11.25">
      <c r="B450" s="150"/>
      <c r="D450" s="151" t="s">
        <v>204</v>
      </c>
      <c r="E450" s="152" t="s">
        <v>1</v>
      </c>
      <c r="F450" s="153" t="s">
        <v>1236</v>
      </c>
      <c r="H450" s="154">
        <v>6.0359999999999996</v>
      </c>
      <c r="I450" s="155"/>
      <c r="L450" s="150"/>
      <c r="M450" s="156"/>
      <c r="T450" s="157"/>
      <c r="AT450" s="152" t="s">
        <v>204</v>
      </c>
      <c r="AU450" s="152" t="s">
        <v>86</v>
      </c>
      <c r="AV450" s="12" t="s">
        <v>86</v>
      </c>
      <c r="AW450" s="12" t="s">
        <v>32</v>
      </c>
      <c r="AX450" s="12" t="s">
        <v>84</v>
      </c>
      <c r="AY450" s="152" t="s">
        <v>195</v>
      </c>
    </row>
    <row r="451" spans="2:65" s="1" customFormat="1" ht="37.9" customHeight="1">
      <c r="B451" s="32"/>
      <c r="C451" s="137" t="s">
        <v>458</v>
      </c>
      <c r="D451" s="137" t="s">
        <v>197</v>
      </c>
      <c r="E451" s="138" t="s">
        <v>1198</v>
      </c>
      <c r="F451" s="139" t="s">
        <v>1199</v>
      </c>
      <c r="G451" s="140" t="s">
        <v>332</v>
      </c>
      <c r="H451" s="141">
        <v>6.0359999999999996</v>
      </c>
      <c r="I451" s="142"/>
      <c r="J451" s="143">
        <f>ROUND(I451*H451,2)</f>
        <v>0</v>
      </c>
      <c r="K451" s="139" t="s">
        <v>201</v>
      </c>
      <c r="L451" s="32"/>
      <c r="M451" s="144" t="s">
        <v>1</v>
      </c>
      <c r="N451" s="145" t="s">
        <v>42</v>
      </c>
      <c r="P451" s="146">
        <f>O451*H451</f>
        <v>0</v>
      </c>
      <c r="Q451" s="146">
        <v>0</v>
      </c>
      <c r="R451" s="146">
        <f>Q451*H451</f>
        <v>0</v>
      </c>
      <c r="S451" s="146">
        <v>0</v>
      </c>
      <c r="T451" s="147">
        <f>S451*H451</f>
        <v>0</v>
      </c>
      <c r="AR451" s="148" t="s">
        <v>202</v>
      </c>
      <c r="AT451" s="148" t="s">
        <v>197</v>
      </c>
      <c r="AU451" s="148" t="s">
        <v>86</v>
      </c>
      <c r="AY451" s="17" t="s">
        <v>195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7" t="s">
        <v>84</v>
      </c>
      <c r="BK451" s="149">
        <f>ROUND(I451*H451,2)</f>
        <v>0</v>
      </c>
      <c r="BL451" s="17" t="s">
        <v>202</v>
      </c>
      <c r="BM451" s="148" t="s">
        <v>1915</v>
      </c>
    </row>
    <row r="452" spans="2:65" s="1" customFormat="1" ht="24.2" customHeight="1">
      <c r="B452" s="32"/>
      <c r="C452" s="137" t="s">
        <v>627</v>
      </c>
      <c r="D452" s="137" t="s">
        <v>197</v>
      </c>
      <c r="E452" s="138" t="s">
        <v>1271</v>
      </c>
      <c r="F452" s="139" t="s">
        <v>1272</v>
      </c>
      <c r="G452" s="140" t="s">
        <v>332</v>
      </c>
      <c r="H452" s="141">
        <v>6.5609999999999999</v>
      </c>
      <c r="I452" s="142"/>
      <c r="J452" s="143">
        <f>ROUND(I452*H452,2)</f>
        <v>0</v>
      </c>
      <c r="K452" s="139" t="s">
        <v>201</v>
      </c>
      <c r="L452" s="32"/>
      <c r="M452" s="144" t="s">
        <v>1</v>
      </c>
      <c r="N452" s="145" t="s">
        <v>42</v>
      </c>
      <c r="P452" s="146">
        <f>O452*H452</f>
        <v>0</v>
      </c>
      <c r="Q452" s="146">
        <v>2.3010199999999998</v>
      </c>
      <c r="R452" s="146">
        <f>Q452*H452</f>
        <v>15.096992219999999</v>
      </c>
      <c r="S452" s="146">
        <v>0</v>
      </c>
      <c r="T452" s="147">
        <f>S452*H452</f>
        <v>0</v>
      </c>
      <c r="AR452" s="148" t="s">
        <v>202</v>
      </c>
      <c r="AT452" s="148" t="s">
        <v>197</v>
      </c>
      <c r="AU452" s="148" t="s">
        <v>86</v>
      </c>
      <c r="AY452" s="17" t="s">
        <v>195</v>
      </c>
      <c r="BE452" s="149">
        <f>IF(N452="základní",J452,0)</f>
        <v>0</v>
      </c>
      <c r="BF452" s="149">
        <f>IF(N452="snížená",J452,0)</f>
        <v>0</v>
      </c>
      <c r="BG452" s="149">
        <f>IF(N452="zákl. přenesená",J452,0)</f>
        <v>0</v>
      </c>
      <c r="BH452" s="149">
        <f>IF(N452="sníž. přenesená",J452,0)</f>
        <v>0</v>
      </c>
      <c r="BI452" s="149">
        <f>IF(N452="nulová",J452,0)</f>
        <v>0</v>
      </c>
      <c r="BJ452" s="17" t="s">
        <v>84</v>
      </c>
      <c r="BK452" s="149">
        <f>ROUND(I452*H452,2)</f>
        <v>0</v>
      </c>
      <c r="BL452" s="17" t="s">
        <v>202</v>
      </c>
      <c r="BM452" s="148" t="s">
        <v>1916</v>
      </c>
    </row>
    <row r="453" spans="2:65" s="14" customFormat="1" ht="11.25">
      <c r="B453" s="168"/>
      <c r="D453" s="151" t="s">
        <v>204</v>
      </c>
      <c r="E453" s="169" t="s">
        <v>1</v>
      </c>
      <c r="F453" s="170" t="s">
        <v>1917</v>
      </c>
      <c r="H453" s="169" t="s">
        <v>1</v>
      </c>
      <c r="I453" s="171"/>
      <c r="L453" s="168"/>
      <c r="M453" s="172"/>
      <c r="T453" s="173"/>
      <c r="AT453" s="169" t="s">
        <v>204</v>
      </c>
      <c r="AU453" s="169" t="s">
        <v>86</v>
      </c>
      <c r="AV453" s="14" t="s">
        <v>84</v>
      </c>
      <c r="AW453" s="14" t="s">
        <v>32</v>
      </c>
      <c r="AX453" s="14" t="s">
        <v>77</v>
      </c>
      <c r="AY453" s="169" t="s">
        <v>195</v>
      </c>
    </row>
    <row r="454" spans="2:65" s="12" customFormat="1" ht="11.25">
      <c r="B454" s="150"/>
      <c r="D454" s="151" t="s">
        <v>204</v>
      </c>
      <c r="E454" s="152" t="s">
        <v>1</v>
      </c>
      <c r="F454" s="153" t="s">
        <v>1918</v>
      </c>
      <c r="H454" s="154">
        <v>6.5609999999999999</v>
      </c>
      <c r="I454" s="155"/>
      <c r="L454" s="150"/>
      <c r="M454" s="156"/>
      <c r="T454" s="157"/>
      <c r="AT454" s="152" t="s">
        <v>204</v>
      </c>
      <c r="AU454" s="152" t="s">
        <v>86</v>
      </c>
      <c r="AV454" s="12" t="s">
        <v>86</v>
      </c>
      <c r="AW454" s="12" t="s">
        <v>32</v>
      </c>
      <c r="AX454" s="12" t="s">
        <v>84</v>
      </c>
      <c r="AY454" s="152" t="s">
        <v>195</v>
      </c>
    </row>
    <row r="455" spans="2:65" s="1" customFormat="1" ht="24.2" customHeight="1">
      <c r="B455" s="32"/>
      <c r="C455" s="137" t="s">
        <v>463</v>
      </c>
      <c r="D455" s="137" t="s">
        <v>197</v>
      </c>
      <c r="E455" s="138" t="s">
        <v>1919</v>
      </c>
      <c r="F455" s="139" t="s">
        <v>1920</v>
      </c>
      <c r="G455" s="140" t="s">
        <v>332</v>
      </c>
      <c r="H455" s="141">
        <v>3.5379999999999998</v>
      </c>
      <c r="I455" s="142"/>
      <c r="J455" s="143">
        <f>ROUND(I455*H455,2)</f>
        <v>0</v>
      </c>
      <c r="K455" s="139" t="s">
        <v>201</v>
      </c>
      <c r="L455" s="32"/>
      <c r="M455" s="144" t="s">
        <v>1</v>
      </c>
      <c r="N455" s="145" t="s">
        <v>42</v>
      </c>
      <c r="P455" s="146">
        <f>O455*H455</f>
        <v>0</v>
      </c>
      <c r="Q455" s="146">
        <v>2.5018699999999998</v>
      </c>
      <c r="R455" s="146">
        <f>Q455*H455</f>
        <v>8.8516160599999996</v>
      </c>
      <c r="S455" s="146">
        <v>0</v>
      </c>
      <c r="T455" s="147">
        <f>S455*H455</f>
        <v>0</v>
      </c>
      <c r="AR455" s="148" t="s">
        <v>202</v>
      </c>
      <c r="AT455" s="148" t="s">
        <v>197</v>
      </c>
      <c r="AU455" s="148" t="s">
        <v>86</v>
      </c>
      <c r="AY455" s="17" t="s">
        <v>195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84</v>
      </c>
      <c r="BK455" s="149">
        <f>ROUND(I455*H455,2)</f>
        <v>0</v>
      </c>
      <c r="BL455" s="17" t="s">
        <v>202</v>
      </c>
      <c r="BM455" s="148" t="s">
        <v>1921</v>
      </c>
    </row>
    <row r="456" spans="2:65" s="14" customFormat="1" ht="11.25">
      <c r="B456" s="168"/>
      <c r="D456" s="151" t="s">
        <v>204</v>
      </c>
      <c r="E456" s="169" t="s">
        <v>1</v>
      </c>
      <c r="F456" s="170" t="s">
        <v>1922</v>
      </c>
      <c r="H456" s="169" t="s">
        <v>1</v>
      </c>
      <c r="I456" s="171"/>
      <c r="L456" s="168"/>
      <c r="M456" s="172"/>
      <c r="T456" s="173"/>
      <c r="AT456" s="169" t="s">
        <v>204</v>
      </c>
      <c r="AU456" s="169" t="s">
        <v>86</v>
      </c>
      <c r="AV456" s="14" t="s">
        <v>84</v>
      </c>
      <c r="AW456" s="14" t="s">
        <v>32</v>
      </c>
      <c r="AX456" s="14" t="s">
        <v>77</v>
      </c>
      <c r="AY456" s="169" t="s">
        <v>195</v>
      </c>
    </row>
    <row r="457" spans="2:65" s="14" customFormat="1" ht="11.25">
      <c r="B457" s="168"/>
      <c r="D457" s="151" t="s">
        <v>204</v>
      </c>
      <c r="E457" s="169" t="s">
        <v>1</v>
      </c>
      <c r="F457" s="170" t="s">
        <v>1923</v>
      </c>
      <c r="H457" s="169" t="s">
        <v>1</v>
      </c>
      <c r="I457" s="171"/>
      <c r="L457" s="168"/>
      <c r="M457" s="172"/>
      <c r="T457" s="173"/>
      <c r="AT457" s="169" t="s">
        <v>204</v>
      </c>
      <c r="AU457" s="169" t="s">
        <v>86</v>
      </c>
      <c r="AV457" s="14" t="s">
        <v>84</v>
      </c>
      <c r="AW457" s="14" t="s">
        <v>32</v>
      </c>
      <c r="AX457" s="14" t="s">
        <v>77</v>
      </c>
      <c r="AY457" s="169" t="s">
        <v>195</v>
      </c>
    </row>
    <row r="458" spans="2:65" s="12" customFormat="1" ht="11.25">
      <c r="B458" s="150"/>
      <c r="D458" s="151" t="s">
        <v>204</v>
      </c>
      <c r="E458" s="152" t="s">
        <v>1</v>
      </c>
      <c r="F458" s="153" t="s">
        <v>1924</v>
      </c>
      <c r="H458" s="154">
        <v>5.4</v>
      </c>
      <c r="I458" s="155"/>
      <c r="L458" s="150"/>
      <c r="M458" s="156"/>
      <c r="T458" s="157"/>
      <c r="AT458" s="152" t="s">
        <v>204</v>
      </c>
      <c r="AU458" s="152" t="s">
        <v>86</v>
      </c>
      <c r="AV458" s="12" t="s">
        <v>86</v>
      </c>
      <c r="AW458" s="12" t="s">
        <v>32</v>
      </c>
      <c r="AX458" s="12" t="s">
        <v>77</v>
      </c>
      <c r="AY458" s="152" t="s">
        <v>195</v>
      </c>
    </row>
    <row r="459" spans="2:65" s="12" customFormat="1" ht="11.25">
      <c r="B459" s="150"/>
      <c r="D459" s="151" t="s">
        <v>204</v>
      </c>
      <c r="E459" s="152" t="s">
        <v>1</v>
      </c>
      <c r="F459" s="153" t="s">
        <v>1925</v>
      </c>
      <c r="H459" s="154">
        <v>-0.33300000000000002</v>
      </c>
      <c r="I459" s="155"/>
      <c r="L459" s="150"/>
      <c r="M459" s="156"/>
      <c r="T459" s="157"/>
      <c r="AT459" s="152" t="s">
        <v>204</v>
      </c>
      <c r="AU459" s="152" t="s">
        <v>86</v>
      </c>
      <c r="AV459" s="12" t="s">
        <v>86</v>
      </c>
      <c r="AW459" s="12" t="s">
        <v>32</v>
      </c>
      <c r="AX459" s="12" t="s">
        <v>77</v>
      </c>
      <c r="AY459" s="152" t="s">
        <v>195</v>
      </c>
    </row>
    <row r="460" spans="2:65" s="12" customFormat="1" ht="11.25">
      <c r="B460" s="150"/>
      <c r="D460" s="151" t="s">
        <v>204</v>
      </c>
      <c r="E460" s="152" t="s">
        <v>1</v>
      </c>
      <c r="F460" s="153" t="s">
        <v>1926</v>
      </c>
      <c r="H460" s="154">
        <v>-1.5289999999999999</v>
      </c>
      <c r="I460" s="155"/>
      <c r="L460" s="150"/>
      <c r="M460" s="156"/>
      <c r="T460" s="157"/>
      <c r="AT460" s="152" t="s">
        <v>204</v>
      </c>
      <c r="AU460" s="152" t="s">
        <v>86</v>
      </c>
      <c r="AV460" s="12" t="s">
        <v>86</v>
      </c>
      <c r="AW460" s="12" t="s">
        <v>32</v>
      </c>
      <c r="AX460" s="12" t="s">
        <v>77</v>
      </c>
      <c r="AY460" s="152" t="s">
        <v>195</v>
      </c>
    </row>
    <row r="461" spans="2:65" s="13" customFormat="1" ht="11.25">
      <c r="B461" s="158"/>
      <c r="D461" s="151" t="s">
        <v>204</v>
      </c>
      <c r="E461" s="159" t="s">
        <v>1</v>
      </c>
      <c r="F461" s="160" t="s">
        <v>205</v>
      </c>
      <c r="H461" s="161">
        <v>3.5379999999999998</v>
      </c>
      <c r="I461" s="162"/>
      <c r="L461" s="158"/>
      <c r="M461" s="163"/>
      <c r="T461" s="164"/>
      <c r="AT461" s="159" t="s">
        <v>204</v>
      </c>
      <c r="AU461" s="159" t="s">
        <v>86</v>
      </c>
      <c r="AV461" s="13" t="s">
        <v>202</v>
      </c>
      <c r="AW461" s="13" t="s">
        <v>32</v>
      </c>
      <c r="AX461" s="13" t="s">
        <v>84</v>
      </c>
      <c r="AY461" s="159" t="s">
        <v>195</v>
      </c>
    </row>
    <row r="462" spans="2:65" s="1" customFormat="1" ht="16.5" customHeight="1">
      <c r="B462" s="32"/>
      <c r="C462" s="137" t="s">
        <v>634</v>
      </c>
      <c r="D462" s="137" t="s">
        <v>197</v>
      </c>
      <c r="E462" s="138" t="s">
        <v>1927</v>
      </c>
      <c r="F462" s="139" t="s">
        <v>1928</v>
      </c>
      <c r="G462" s="140" t="s">
        <v>200</v>
      </c>
      <c r="H462" s="141">
        <v>14.4</v>
      </c>
      <c r="I462" s="142"/>
      <c r="J462" s="143">
        <f>ROUND(I462*H462,2)</f>
        <v>0</v>
      </c>
      <c r="K462" s="139" t="s">
        <v>201</v>
      </c>
      <c r="L462" s="32"/>
      <c r="M462" s="144" t="s">
        <v>1</v>
      </c>
      <c r="N462" s="145" t="s">
        <v>42</v>
      </c>
      <c r="P462" s="146">
        <f>O462*H462</f>
        <v>0</v>
      </c>
      <c r="Q462" s="146">
        <v>6.3899999999999998E-3</v>
      </c>
      <c r="R462" s="146">
        <f>Q462*H462</f>
        <v>9.2016000000000001E-2</v>
      </c>
      <c r="S462" s="146">
        <v>0</v>
      </c>
      <c r="T462" s="147">
        <f>S462*H462</f>
        <v>0</v>
      </c>
      <c r="AR462" s="148" t="s">
        <v>202</v>
      </c>
      <c r="AT462" s="148" t="s">
        <v>197</v>
      </c>
      <c r="AU462" s="148" t="s">
        <v>86</v>
      </c>
      <c r="AY462" s="17" t="s">
        <v>195</v>
      </c>
      <c r="BE462" s="149">
        <f>IF(N462="základní",J462,0)</f>
        <v>0</v>
      </c>
      <c r="BF462" s="149">
        <f>IF(N462="snížená",J462,0)</f>
        <v>0</v>
      </c>
      <c r="BG462" s="149">
        <f>IF(N462="zákl. přenesená",J462,0)</f>
        <v>0</v>
      </c>
      <c r="BH462" s="149">
        <f>IF(N462="sníž. přenesená",J462,0)</f>
        <v>0</v>
      </c>
      <c r="BI462" s="149">
        <f>IF(N462="nulová",J462,0)</f>
        <v>0</v>
      </c>
      <c r="BJ462" s="17" t="s">
        <v>84</v>
      </c>
      <c r="BK462" s="149">
        <f>ROUND(I462*H462,2)</f>
        <v>0</v>
      </c>
      <c r="BL462" s="17" t="s">
        <v>202</v>
      </c>
      <c r="BM462" s="148" t="s">
        <v>1929</v>
      </c>
    </row>
    <row r="463" spans="2:65" s="14" customFormat="1" ht="11.25">
      <c r="B463" s="168"/>
      <c r="D463" s="151" t="s">
        <v>204</v>
      </c>
      <c r="E463" s="169" t="s">
        <v>1</v>
      </c>
      <c r="F463" s="170" t="s">
        <v>1922</v>
      </c>
      <c r="H463" s="169" t="s">
        <v>1</v>
      </c>
      <c r="I463" s="171"/>
      <c r="L463" s="168"/>
      <c r="M463" s="172"/>
      <c r="T463" s="173"/>
      <c r="AT463" s="169" t="s">
        <v>204</v>
      </c>
      <c r="AU463" s="169" t="s">
        <v>86</v>
      </c>
      <c r="AV463" s="14" t="s">
        <v>84</v>
      </c>
      <c r="AW463" s="14" t="s">
        <v>32</v>
      </c>
      <c r="AX463" s="14" t="s">
        <v>77</v>
      </c>
      <c r="AY463" s="169" t="s">
        <v>195</v>
      </c>
    </row>
    <row r="464" spans="2:65" s="14" customFormat="1" ht="11.25">
      <c r="B464" s="168"/>
      <c r="D464" s="151" t="s">
        <v>204</v>
      </c>
      <c r="E464" s="169" t="s">
        <v>1</v>
      </c>
      <c r="F464" s="170" t="s">
        <v>1923</v>
      </c>
      <c r="H464" s="169" t="s">
        <v>1</v>
      </c>
      <c r="I464" s="171"/>
      <c r="L464" s="168"/>
      <c r="M464" s="172"/>
      <c r="T464" s="173"/>
      <c r="AT464" s="169" t="s">
        <v>204</v>
      </c>
      <c r="AU464" s="169" t="s">
        <v>86</v>
      </c>
      <c r="AV464" s="14" t="s">
        <v>84</v>
      </c>
      <c r="AW464" s="14" t="s">
        <v>32</v>
      </c>
      <c r="AX464" s="14" t="s">
        <v>77</v>
      </c>
      <c r="AY464" s="169" t="s">
        <v>195</v>
      </c>
    </row>
    <row r="465" spans="2:65" s="12" customFormat="1" ht="11.25">
      <c r="B465" s="150"/>
      <c r="D465" s="151" t="s">
        <v>204</v>
      </c>
      <c r="E465" s="152" t="s">
        <v>1</v>
      </c>
      <c r="F465" s="153" t="s">
        <v>1930</v>
      </c>
      <c r="H465" s="154">
        <v>14.4</v>
      </c>
      <c r="I465" s="155"/>
      <c r="L465" s="150"/>
      <c r="M465" s="156"/>
      <c r="T465" s="157"/>
      <c r="AT465" s="152" t="s">
        <v>204</v>
      </c>
      <c r="AU465" s="152" t="s">
        <v>86</v>
      </c>
      <c r="AV465" s="12" t="s">
        <v>86</v>
      </c>
      <c r="AW465" s="12" t="s">
        <v>32</v>
      </c>
      <c r="AX465" s="12" t="s">
        <v>84</v>
      </c>
      <c r="AY465" s="152" t="s">
        <v>195</v>
      </c>
    </row>
    <row r="466" spans="2:65" s="1" customFormat="1" ht="24.2" customHeight="1">
      <c r="B466" s="32"/>
      <c r="C466" s="137" t="s">
        <v>469</v>
      </c>
      <c r="D466" s="137" t="s">
        <v>197</v>
      </c>
      <c r="E466" s="138" t="s">
        <v>1931</v>
      </c>
      <c r="F466" s="139" t="s">
        <v>1932</v>
      </c>
      <c r="G466" s="140" t="s">
        <v>319</v>
      </c>
      <c r="H466" s="141">
        <v>23.373000000000001</v>
      </c>
      <c r="I466" s="142"/>
      <c r="J466" s="143">
        <f>ROUND(I466*H466,2)</f>
        <v>0</v>
      </c>
      <c r="K466" s="139" t="s">
        <v>201</v>
      </c>
      <c r="L466" s="32"/>
      <c r="M466" s="144" t="s">
        <v>1</v>
      </c>
      <c r="N466" s="145" t="s">
        <v>42</v>
      </c>
      <c r="P466" s="146">
        <f>O466*H466</f>
        <v>0</v>
      </c>
      <c r="Q466" s="146">
        <v>7.1900000000000006E-2</v>
      </c>
      <c r="R466" s="146">
        <f>Q466*H466</f>
        <v>1.6805187000000001</v>
      </c>
      <c r="S466" s="146">
        <v>0</v>
      </c>
      <c r="T466" s="147">
        <f>S466*H466</f>
        <v>0</v>
      </c>
      <c r="AR466" s="148" t="s">
        <v>202</v>
      </c>
      <c r="AT466" s="148" t="s">
        <v>197</v>
      </c>
      <c r="AU466" s="148" t="s">
        <v>86</v>
      </c>
      <c r="AY466" s="17" t="s">
        <v>195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7" t="s">
        <v>84</v>
      </c>
      <c r="BK466" s="149">
        <f>ROUND(I466*H466,2)</f>
        <v>0</v>
      </c>
      <c r="BL466" s="17" t="s">
        <v>202</v>
      </c>
      <c r="BM466" s="148" t="s">
        <v>1933</v>
      </c>
    </row>
    <row r="467" spans="2:65" s="14" customFormat="1" ht="11.25">
      <c r="B467" s="168"/>
      <c r="D467" s="151" t="s">
        <v>204</v>
      </c>
      <c r="E467" s="169" t="s">
        <v>1</v>
      </c>
      <c r="F467" s="170" t="s">
        <v>1934</v>
      </c>
      <c r="H467" s="169" t="s">
        <v>1</v>
      </c>
      <c r="I467" s="171"/>
      <c r="L467" s="168"/>
      <c r="M467" s="172"/>
      <c r="T467" s="173"/>
      <c r="AT467" s="169" t="s">
        <v>204</v>
      </c>
      <c r="AU467" s="169" t="s">
        <v>86</v>
      </c>
      <c r="AV467" s="14" t="s">
        <v>84</v>
      </c>
      <c r="AW467" s="14" t="s">
        <v>32</v>
      </c>
      <c r="AX467" s="14" t="s">
        <v>77</v>
      </c>
      <c r="AY467" s="169" t="s">
        <v>195</v>
      </c>
    </row>
    <row r="468" spans="2:65" s="14" customFormat="1" ht="11.25">
      <c r="B468" s="168"/>
      <c r="D468" s="151" t="s">
        <v>204</v>
      </c>
      <c r="E468" s="169" t="s">
        <v>1</v>
      </c>
      <c r="F468" s="170" t="s">
        <v>1917</v>
      </c>
      <c r="H468" s="169" t="s">
        <v>1</v>
      </c>
      <c r="I468" s="171"/>
      <c r="L468" s="168"/>
      <c r="M468" s="172"/>
      <c r="T468" s="173"/>
      <c r="AT468" s="169" t="s">
        <v>204</v>
      </c>
      <c r="AU468" s="169" t="s">
        <v>86</v>
      </c>
      <c r="AV468" s="14" t="s">
        <v>84</v>
      </c>
      <c r="AW468" s="14" t="s">
        <v>32</v>
      </c>
      <c r="AX468" s="14" t="s">
        <v>77</v>
      </c>
      <c r="AY468" s="169" t="s">
        <v>195</v>
      </c>
    </row>
    <row r="469" spans="2:65" s="12" customFormat="1" ht="11.25">
      <c r="B469" s="150"/>
      <c r="D469" s="151" t="s">
        <v>204</v>
      </c>
      <c r="E469" s="152" t="s">
        <v>1</v>
      </c>
      <c r="F469" s="153" t="s">
        <v>1935</v>
      </c>
      <c r="H469" s="154">
        <v>23.373000000000001</v>
      </c>
      <c r="I469" s="155"/>
      <c r="L469" s="150"/>
      <c r="M469" s="156"/>
      <c r="T469" s="157"/>
      <c r="AT469" s="152" t="s">
        <v>204</v>
      </c>
      <c r="AU469" s="152" t="s">
        <v>86</v>
      </c>
      <c r="AV469" s="12" t="s">
        <v>86</v>
      </c>
      <c r="AW469" s="12" t="s">
        <v>32</v>
      </c>
      <c r="AX469" s="12" t="s">
        <v>77</v>
      </c>
      <c r="AY469" s="152" t="s">
        <v>195</v>
      </c>
    </row>
    <row r="470" spans="2:65" s="13" customFormat="1" ht="11.25">
      <c r="B470" s="158"/>
      <c r="D470" s="151" t="s">
        <v>204</v>
      </c>
      <c r="E470" s="159" t="s">
        <v>1555</v>
      </c>
      <c r="F470" s="160" t="s">
        <v>205</v>
      </c>
      <c r="H470" s="161">
        <v>23.373000000000001</v>
      </c>
      <c r="I470" s="162"/>
      <c r="L470" s="158"/>
      <c r="M470" s="163"/>
      <c r="T470" s="164"/>
      <c r="AT470" s="159" t="s">
        <v>204</v>
      </c>
      <c r="AU470" s="159" t="s">
        <v>86</v>
      </c>
      <c r="AV470" s="13" t="s">
        <v>202</v>
      </c>
      <c r="AW470" s="13" t="s">
        <v>32</v>
      </c>
      <c r="AX470" s="13" t="s">
        <v>84</v>
      </c>
      <c r="AY470" s="159" t="s">
        <v>195</v>
      </c>
    </row>
    <row r="471" spans="2:65" s="1" customFormat="1" ht="16.5" customHeight="1">
      <c r="B471" s="32"/>
      <c r="C471" s="174" t="s">
        <v>586</v>
      </c>
      <c r="D471" s="174" t="s">
        <v>392</v>
      </c>
      <c r="E471" s="175" t="s">
        <v>1936</v>
      </c>
      <c r="F471" s="176" t="s">
        <v>1937</v>
      </c>
      <c r="G471" s="177" t="s">
        <v>200</v>
      </c>
      <c r="H471" s="178">
        <v>2.8330000000000002</v>
      </c>
      <c r="I471" s="179"/>
      <c r="J471" s="180">
        <f>ROUND(I471*H471,2)</f>
        <v>0</v>
      </c>
      <c r="K471" s="176" t="s">
        <v>201</v>
      </c>
      <c r="L471" s="181"/>
      <c r="M471" s="182" t="s">
        <v>1</v>
      </c>
      <c r="N471" s="183" t="s">
        <v>42</v>
      </c>
      <c r="P471" s="146">
        <f>O471*H471</f>
        <v>0</v>
      </c>
      <c r="Q471" s="146">
        <v>0.222</v>
      </c>
      <c r="R471" s="146">
        <f>Q471*H471</f>
        <v>0.6289260000000001</v>
      </c>
      <c r="S471" s="146">
        <v>0</v>
      </c>
      <c r="T471" s="147">
        <f>S471*H471</f>
        <v>0</v>
      </c>
      <c r="AR471" s="148" t="s">
        <v>230</v>
      </c>
      <c r="AT471" s="148" t="s">
        <v>392</v>
      </c>
      <c r="AU471" s="148" t="s">
        <v>86</v>
      </c>
      <c r="AY471" s="17" t="s">
        <v>195</v>
      </c>
      <c r="BE471" s="149">
        <f>IF(N471="základní",J471,0)</f>
        <v>0</v>
      </c>
      <c r="BF471" s="149">
        <f>IF(N471="snížená",J471,0)</f>
        <v>0</v>
      </c>
      <c r="BG471" s="149">
        <f>IF(N471="zákl. přenesená",J471,0)</f>
        <v>0</v>
      </c>
      <c r="BH471" s="149">
        <f>IF(N471="sníž. přenesená",J471,0)</f>
        <v>0</v>
      </c>
      <c r="BI471" s="149">
        <f>IF(N471="nulová",J471,0)</f>
        <v>0</v>
      </c>
      <c r="BJ471" s="17" t="s">
        <v>84</v>
      </c>
      <c r="BK471" s="149">
        <f>ROUND(I471*H471,2)</f>
        <v>0</v>
      </c>
      <c r="BL471" s="17" t="s">
        <v>202</v>
      </c>
      <c r="BM471" s="148" t="s">
        <v>1938</v>
      </c>
    </row>
    <row r="472" spans="2:65" s="12" customFormat="1" ht="11.25">
      <c r="B472" s="150"/>
      <c r="D472" s="151" t="s">
        <v>204</v>
      </c>
      <c r="E472" s="152" t="s">
        <v>1</v>
      </c>
      <c r="F472" s="153" t="s">
        <v>1939</v>
      </c>
      <c r="H472" s="154">
        <v>2.8330000000000002</v>
      </c>
      <c r="I472" s="155"/>
      <c r="L472" s="150"/>
      <c r="M472" s="156"/>
      <c r="T472" s="157"/>
      <c r="AT472" s="152" t="s">
        <v>204</v>
      </c>
      <c r="AU472" s="152" t="s">
        <v>86</v>
      </c>
      <c r="AV472" s="12" t="s">
        <v>86</v>
      </c>
      <c r="AW472" s="12" t="s">
        <v>32</v>
      </c>
      <c r="AX472" s="12" t="s">
        <v>84</v>
      </c>
      <c r="AY472" s="152" t="s">
        <v>195</v>
      </c>
    </row>
    <row r="473" spans="2:65" s="11" customFormat="1" ht="22.9" customHeight="1">
      <c r="B473" s="125"/>
      <c r="D473" s="126" t="s">
        <v>76</v>
      </c>
      <c r="E473" s="135" t="s">
        <v>509</v>
      </c>
      <c r="F473" s="135" t="s">
        <v>1281</v>
      </c>
      <c r="I473" s="128"/>
      <c r="J473" s="136">
        <f>BK473</f>
        <v>0</v>
      </c>
      <c r="L473" s="125"/>
      <c r="M473" s="130"/>
      <c r="P473" s="131">
        <f>SUM(P474:P491)</f>
        <v>0</v>
      </c>
      <c r="R473" s="131">
        <f>SUM(R474:R491)</f>
        <v>1.2812250000000001</v>
      </c>
      <c r="T473" s="132">
        <f>SUM(T474:T491)</f>
        <v>0</v>
      </c>
      <c r="AR473" s="126" t="s">
        <v>84</v>
      </c>
      <c r="AT473" s="133" t="s">
        <v>76</v>
      </c>
      <c r="AU473" s="133" t="s">
        <v>84</v>
      </c>
      <c r="AY473" s="126" t="s">
        <v>195</v>
      </c>
      <c r="BK473" s="134">
        <f>SUM(BK474:BK491)</f>
        <v>0</v>
      </c>
    </row>
    <row r="474" spans="2:65" s="1" customFormat="1" ht="16.5" customHeight="1">
      <c r="B474" s="32"/>
      <c r="C474" s="137" t="s">
        <v>475</v>
      </c>
      <c r="D474" s="137" t="s">
        <v>197</v>
      </c>
      <c r="E474" s="138" t="s">
        <v>1282</v>
      </c>
      <c r="F474" s="139" t="s">
        <v>1283</v>
      </c>
      <c r="G474" s="140" t="s">
        <v>200</v>
      </c>
      <c r="H474" s="141">
        <v>9.5</v>
      </c>
      <c r="I474" s="142"/>
      <c r="J474" s="143">
        <f>ROUND(I474*H474,2)</f>
        <v>0</v>
      </c>
      <c r="K474" s="139" t="s">
        <v>208</v>
      </c>
      <c r="L474" s="32"/>
      <c r="M474" s="144" t="s">
        <v>1</v>
      </c>
      <c r="N474" s="145" t="s">
        <v>42</v>
      </c>
      <c r="P474" s="146">
        <f>O474*H474</f>
        <v>0</v>
      </c>
      <c r="Q474" s="146">
        <v>0</v>
      </c>
      <c r="R474" s="146">
        <f>Q474*H474</f>
        <v>0</v>
      </c>
      <c r="S474" s="146">
        <v>0</v>
      </c>
      <c r="T474" s="147">
        <f>S474*H474</f>
        <v>0</v>
      </c>
      <c r="AR474" s="148" t="s">
        <v>202</v>
      </c>
      <c r="AT474" s="148" t="s">
        <v>197</v>
      </c>
      <c r="AU474" s="148" t="s">
        <v>86</v>
      </c>
      <c r="AY474" s="17" t="s">
        <v>195</v>
      </c>
      <c r="BE474" s="149">
        <f>IF(N474="základní",J474,0)</f>
        <v>0</v>
      </c>
      <c r="BF474" s="149">
        <f>IF(N474="snížená",J474,0)</f>
        <v>0</v>
      </c>
      <c r="BG474" s="149">
        <f>IF(N474="zákl. přenesená",J474,0)</f>
        <v>0</v>
      </c>
      <c r="BH474" s="149">
        <f>IF(N474="sníž. přenesená",J474,0)</f>
        <v>0</v>
      </c>
      <c r="BI474" s="149">
        <f>IF(N474="nulová",J474,0)</f>
        <v>0</v>
      </c>
      <c r="BJ474" s="17" t="s">
        <v>84</v>
      </c>
      <c r="BK474" s="149">
        <f>ROUND(I474*H474,2)</f>
        <v>0</v>
      </c>
      <c r="BL474" s="17" t="s">
        <v>202</v>
      </c>
      <c r="BM474" s="148" t="s">
        <v>1940</v>
      </c>
    </row>
    <row r="475" spans="2:65" s="12" customFormat="1" ht="11.25">
      <c r="B475" s="150"/>
      <c r="D475" s="151" t="s">
        <v>204</v>
      </c>
      <c r="E475" s="152" t="s">
        <v>1</v>
      </c>
      <c r="F475" s="153" t="s">
        <v>1941</v>
      </c>
      <c r="H475" s="154">
        <v>9.5</v>
      </c>
      <c r="I475" s="155"/>
      <c r="L475" s="150"/>
      <c r="M475" s="156"/>
      <c r="T475" s="157"/>
      <c r="AT475" s="152" t="s">
        <v>204</v>
      </c>
      <c r="AU475" s="152" t="s">
        <v>86</v>
      </c>
      <c r="AV475" s="12" t="s">
        <v>86</v>
      </c>
      <c r="AW475" s="12" t="s">
        <v>32</v>
      </c>
      <c r="AX475" s="12" t="s">
        <v>77</v>
      </c>
      <c r="AY475" s="152" t="s">
        <v>195</v>
      </c>
    </row>
    <row r="476" spans="2:65" s="13" customFormat="1" ht="11.25">
      <c r="B476" s="158"/>
      <c r="D476" s="151" t="s">
        <v>204</v>
      </c>
      <c r="E476" s="159" t="s">
        <v>834</v>
      </c>
      <c r="F476" s="160" t="s">
        <v>205</v>
      </c>
      <c r="H476" s="161">
        <v>9.5</v>
      </c>
      <c r="I476" s="162"/>
      <c r="L476" s="158"/>
      <c r="M476" s="163"/>
      <c r="T476" s="164"/>
      <c r="AT476" s="159" t="s">
        <v>204</v>
      </c>
      <c r="AU476" s="159" t="s">
        <v>86</v>
      </c>
      <c r="AV476" s="13" t="s">
        <v>202</v>
      </c>
      <c r="AW476" s="13" t="s">
        <v>32</v>
      </c>
      <c r="AX476" s="13" t="s">
        <v>84</v>
      </c>
      <c r="AY476" s="159" t="s">
        <v>195</v>
      </c>
    </row>
    <row r="477" spans="2:65" s="1" customFormat="1" ht="24.2" customHeight="1">
      <c r="B477" s="32"/>
      <c r="C477" s="137" t="s">
        <v>650</v>
      </c>
      <c r="D477" s="137" t="s">
        <v>197</v>
      </c>
      <c r="E477" s="138" t="s">
        <v>1194</v>
      </c>
      <c r="F477" s="139" t="s">
        <v>1195</v>
      </c>
      <c r="G477" s="140" t="s">
        <v>332</v>
      </c>
      <c r="H477" s="141">
        <v>1.9</v>
      </c>
      <c r="I477" s="142"/>
      <c r="J477" s="143">
        <f>ROUND(I477*H477,2)</f>
        <v>0</v>
      </c>
      <c r="K477" s="139" t="s">
        <v>201</v>
      </c>
      <c r="L477" s="32"/>
      <c r="M477" s="144" t="s">
        <v>1</v>
      </c>
      <c r="N477" s="145" t="s">
        <v>42</v>
      </c>
      <c r="P477" s="146">
        <f>O477*H477</f>
        <v>0</v>
      </c>
      <c r="Q477" s="146">
        <v>0</v>
      </c>
      <c r="R477" s="146">
        <f>Q477*H477</f>
        <v>0</v>
      </c>
      <c r="S477" s="146">
        <v>0</v>
      </c>
      <c r="T477" s="147">
        <f>S477*H477</f>
        <v>0</v>
      </c>
      <c r="AR477" s="148" t="s">
        <v>202</v>
      </c>
      <c r="AT477" s="148" t="s">
        <v>197</v>
      </c>
      <c r="AU477" s="148" t="s">
        <v>86</v>
      </c>
      <c r="AY477" s="17" t="s">
        <v>195</v>
      </c>
      <c r="BE477" s="149">
        <f>IF(N477="základní",J477,0)</f>
        <v>0</v>
      </c>
      <c r="BF477" s="149">
        <f>IF(N477="snížená",J477,0)</f>
        <v>0</v>
      </c>
      <c r="BG477" s="149">
        <f>IF(N477="zákl. přenesená",J477,0)</f>
        <v>0</v>
      </c>
      <c r="BH477" s="149">
        <f>IF(N477="sníž. přenesená",J477,0)</f>
        <v>0</v>
      </c>
      <c r="BI477" s="149">
        <f>IF(N477="nulová",J477,0)</f>
        <v>0</v>
      </c>
      <c r="BJ477" s="17" t="s">
        <v>84</v>
      </c>
      <c r="BK477" s="149">
        <f>ROUND(I477*H477,2)</f>
        <v>0</v>
      </c>
      <c r="BL477" s="17" t="s">
        <v>202</v>
      </c>
      <c r="BM477" s="148" t="s">
        <v>1942</v>
      </c>
    </row>
    <row r="478" spans="2:65" s="14" customFormat="1" ht="11.25">
      <c r="B478" s="168"/>
      <c r="D478" s="151" t="s">
        <v>204</v>
      </c>
      <c r="E478" s="169" t="s">
        <v>1</v>
      </c>
      <c r="F478" s="170" t="s">
        <v>1288</v>
      </c>
      <c r="H478" s="169" t="s">
        <v>1</v>
      </c>
      <c r="I478" s="171"/>
      <c r="L478" s="168"/>
      <c r="M478" s="172"/>
      <c r="T478" s="173"/>
      <c r="AT478" s="169" t="s">
        <v>204</v>
      </c>
      <c r="AU478" s="169" t="s">
        <v>86</v>
      </c>
      <c r="AV478" s="14" t="s">
        <v>84</v>
      </c>
      <c r="AW478" s="14" t="s">
        <v>32</v>
      </c>
      <c r="AX478" s="14" t="s">
        <v>77</v>
      </c>
      <c r="AY478" s="169" t="s">
        <v>195</v>
      </c>
    </row>
    <row r="479" spans="2:65" s="12" customFormat="1" ht="11.25">
      <c r="B479" s="150"/>
      <c r="D479" s="151" t="s">
        <v>204</v>
      </c>
      <c r="E479" s="152" t="s">
        <v>1</v>
      </c>
      <c r="F479" s="153" t="s">
        <v>1289</v>
      </c>
      <c r="H479" s="154">
        <v>1.9</v>
      </c>
      <c r="I479" s="155"/>
      <c r="L479" s="150"/>
      <c r="M479" s="156"/>
      <c r="T479" s="157"/>
      <c r="AT479" s="152" t="s">
        <v>204</v>
      </c>
      <c r="AU479" s="152" t="s">
        <v>86</v>
      </c>
      <c r="AV479" s="12" t="s">
        <v>86</v>
      </c>
      <c r="AW479" s="12" t="s">
        <v>32</v>
      </c>
      <c r="AX479" s="12" t="s">
        <v>84</v>
      </c>
      <c r="AY479" s="152" t="s">
        <v>195</v>
      </c>
    </row>
    <row r="480" spans="2:65" s="1" customFormat="1" ht="37.9" customHeight="1">
      <c r="B480" s="32"/>
      <c r="C480" s="137" t="s">
        <v>484</v>
      </c>
      <c r="D480" s="137" t="s">
        <v>197</v>
      </c>
      <c r="E480" s="138" t="s">
        <v>1237</v>
      </c>
      <c r="F480" s="139" t="s">
        <v>1238</v>
      </c>
      <c r="G480" s="140" t="s">
        <v>332</v>
      </c>
      <c r="H480" s="141">
        <v>1.9</v>
      </c>
      <c r="I480" s="142"/>
      <c r="J480" s="143">
        <f>ROUND(I480*H480,2)</f>
        <v>0</v>
      </c>
      <c r="K480" s="139" t="s">
        <v>201</v>
      </c>
      <c r="L480" s="32"/>
      <c r="M480" s="144" t="s">
        <v>1</v>
      </c>
      <c r="N480" s="145" t="s">
        <v>42</v>
      </c>
      <c r="P480" s="146">
        <f>O480*H480</f>
        <v>0</v>
      </c>
      <c r="Q480" s="146">
        <v>0</v>
      </c>
      <c r="R480" s="146">
        <f>Q480*H480</f>
        <v>0</v>
      </c>
      <c r="S480" s="146">
        <v>0</v>
      </c>
      <c r="T480" s="147">
        <f>S480*H480</f>
        <v>0</v>
      </c>
      <c r="AR480" s="148" t="s">
        <v>202</v>
      </c>
      <c r="AT480" s="148" t="s">
        <v>197</v>
      </c>
      <c r="AU480" s="148" t="s">
        <v>86</v>
      </c>
      <c r="AY480" s="17" t="s">
        <v>195</v>
      </c>
      <c r="BE480" s="149">
        <f>IF(N480="základní",J480,0)</f>
        <v>0</v>
      </c>
      <c r="BF480" s="149">
        <f>IF(N480="snížená",J480,0)</f>
        <v>0</v>
      </c>
      <c r="BG480" s="149">
        <f>IF(N480="zákl. přenesená",J480,0)</f>
        <v>0</v>
      </c>
      <c r="BH480" s="149">
        <f>IF(N480="sníž. přenesená",J480,0)</f>
        <v>0</v>
      </c>
      <c r="BI480" s="149">
        <f>IF(N480="nulová",J480,0)</f>
        <v>0</v>
      </c>
      <c r="BJ480" s="17" t="s">
        <v>84</v>
      </c>
      <c r="BK480" s="149">
        <f>ROUND(I480*H480,2)</f>
        <v>0</v>
      </c>
      <c r="BL480" s="17" t="s">
        <v>202</v>
      </c>
      <c r="BM480" s="148" t="s">
        <v>1943</v>
      </c>
    </row>
    <row r="481" spans="2:65" s="1" customFormat="1" ht="24.2" customHeight="1">
      <c r="B481" s="32"/>
      <c r="C481" s="137" t="s">
        <v>658</v>
      </c>
      <c r="D481" s="137" t="s">
        <v>197</v>
      </c>
      <c r="E481" s="138" t="s">
        <v>1944</v>
      </c>
      <c r="F481" s="139" t="s">
        <v>1945</v>
      </c>
      <c r="G481" s="140" t="s">
        <v>200</v>
      </c>
      <c r="H481" s="141">
        <v>11.25</v>
      </c>
      <c r="I481" s="142"/>
      <c r="J481" s="143">
        <f>ROUND(I481*H481,2)</f>
        <v>0</v>
      </c>
      <c r="K481" s="139" t="s">
        <v>201</v>
      </c>
      <c r="L481" s="32"/>
      <c r="M481" s="144" t="s">
        <v>1</v>
      </c>
      <c r="N481" s="145" t="s">
        <v>42</v>
      </c>
      <c r="P481" s="146">
        <f>O481*H481</f>
        <v>0</v>
      </c>
      <c r="Q481" s="146">
        <v>8.9219999999999994E-2</v>
      </c>
      <c r="R481" s="146">
        <f>Q481*H481</f>
        <v>1.003725</v>
      </c>
      <c r="S481" s="146">
        <v>0</v>
      </c>
      <c r="T481" s="147">
        <f>S481*H481</f>
        <v>0</v>
      </c>
      <c r="AR481" s="148" t="s">
        <v>202</v>
      </c>
      <c r="AT481" s="148" t="s">
        <v>197</v>
      </c>
      <c r="AU481" s="148" t="s">
        <v>86</v>
      </c>
      <c r="AY481" s="17" t="s">
        <v>195</v>
      </c>
      <c r="BE481" s="149">
        <f>IF(N481="základní",J481,0)</f>
        <v>0</v>
      </c>
      <c r="BF481" s="149">
        <f>IF(N481="snížená",J481,0)</f>
        <v>0</v>
      </c>
      <c r="BG481" s="149">
        <f>IF(N481="zákl. přenesená",J481,0)</f>
        <v>0</v>
      </c>
      <c r="BH481" s="149">
        <f>IF(N481="sníž. přenesená",J481,0)</f>
        <v>0</v>
      </c>
      <c r="BI481" s="149">
        <f>IF(N481="nulová",J481,0)</f>
        <v>0</v>
      </c>
      <c r="BJ481" s="17" t="s">
        <v>84</v>
      </c>
      <c r="BK481" s="149">
        <f>ROUND(I481*H481,2)</f>
        <v>0</v>
      </c>
      <c r="BL481" s="17" t="s">
        <v>202</v>
      </c>
      <c r="BM481" s="148" t="s">
        <v>1946</v>
      </c>
    </row>
    <row r="482" spans="2:65" s="14" customFormat="1" ht="11.25">
      <c r="B482" s="168"/>
      <c r="D482" s="151" t="s">
        <v>204</v>
      </c>
      <c r="E482" s="169" t="s">
        <v>1</v>
      </c>
      <c r="F482" s="170" t="s">
        <v>1947</v>
      </c>
      <c r="H482" s="169" t="s">
        <v>1</v>
      </c>
      <c r="I482" s="171"/>
      <c r="L482" s="168"/>
      <c r="M482" s="172"/>
      <c r="T482" s="173"/>
      <c r="AT482" s="169" t="s">
        <v>204</v>
      </c>
      <c r="AU482" s="169" t="s">
        <v>86</v>
      </c>
      <c r="AV482" s="14" t="s">
        <v>84</v>
      </c>
      <c r="AW482" s="14" t="s">
        <v>32</v>
      </c>
      <c r="AX482" s="14" t="s">
        <v>77</v>
      </c>
      <c r="AY482" s="169" t="s">
        <v>195</v>
      </c>
    </row>
    <row r="483" spans="2:65" s="12" customFormat="1" ht="11.25">
      <c r="B483" s="150"/>
      <c r="D483" s="151" t="s">
        <v>204</v>
      </c>
      <c r="E483" s="152" t="s">
        <v>1</v>
      </c>
      <c r="F483" s="153" t="s">
        <v>1948</v>
      </c>
      <c r="H483" s="154">
        <v>11.25</v>
      </c>
      <c r="I483" s="155"/>
      <c r="L483" s="150"/>
      <c r="M483" s="156"/>
      <c r="T483" s="157"/>
      <c r="AT483" s="152" t="s">
        <v>204</v>
      </c>
      <c r="AU483" s="152" t="s">
        <v>86</v>
      </c>
      <c r="AV483" s="12" t="s">
        <v>86</v>
      </c>
      <c r="AW483" s="12" t="s">
        <v>32</v>
      </c>
      <c r="AX483" s="12" t="s">
        <v>84</v>
      </c>
      <c r="AY483" s="152" t="s">
        <v>195</v>
      </c>
    </row>
    <row r="484" spans="2:65" s="1" customFormat="1" ht="33" customHeight="1">
      <c r="B484" s="32"/>
      <c r="C484" s="137" t="s">
        <v>487</v>
      </c>
      <c r="D484" s="137" t="s">
        <v>197</v>
      </c>
      <c r="E484" s="138" t="s">
        <v>1949</v>
      </c>
      <c r="F484" s="139" t="s">
        <v>1950</v>
      </c>
      <c r="G484" s="140" t="s">
        <v>200</v>
      </c>
      <c r="H484" s="141">
        <v>1.25</v>
      </c>
      <c r="I484" s="142"/>
      <c r="J484" s="143">
        <f>ROUND(I484*H484,2)</f>
        <v>0</v>
      </c>
      <c r="K484" s="139" t="s">
        <v>208</v>
      </c>
      <c r="L484" s="32"/>
      <c r="M484" s="144" t="s">
        <v>1</v>
      </c>
      <c r="N484" s="145" t="s">
        <v>42</v>
      </c>
      <c r="P484" s="146">
        <f>O484*H484</f>
        <v>0</v>
      </c>
      <c r="Q484" s="146">
        <v>0.222</v>
      </c>
      <c r="R484" s="146">
        <f>Q484*H484</f>
        <v>0.27750000000000002</v>
      </c>
      <c r="S484" s="146">
        <v>0</v>
      </c>
      <c r="T484" s="147">
        <f>S484*H484</f>
        <v>0</v>
      </c>
      <c r="AR484" s="148" t="s">
        <v>202</v>
      </c>
      <c r="AT484" s="148" t="s">
        <v>197</v>
      </c>
      <c r="AU484" s="148" t="s">
        <v>86</v>
      </c>
      <c r="AY484" s="17" t="s">
        <v>195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7" t="s">
        <v>84</v>
      </c>
      <c r="BK484" s="149">
        <f>ROUND(I484*H484,2)</f>
        <v>0</v>
      </c>
      <c r="BL484" s="17" t="s">
        <v>202</v>
      </c>
      <c r="BM484" s="148" t="s">
        <v>1951</v>
      </c>
    </row>
    <row r="485" spans="2:65" s="14" customFormat="1" ht="11.25">
      <c r="B485" s="168"/>
      <c r="D485" s="151" t="s">
        <v>204</v>
      </c>
      <c r="E485" s="169" t="s">
        <v>1</v>
      </c>
      <c r="F485" s="170" t="s">
        <v>1952</v>
      </c>
      <c r="H485" s="169" t="s">
        <v>1</v>
      </c>
      <c r="I485" s="171"/>
      <c r="L485" s="168"/>
      <c r="M485" s="172"/>
      <c r="T485" s="173"/>
      <c r="AT485" s="169" t="s">
        <v>204</v>
      </c>
      <c r="AU485" s="169" t="s">
        <v>86</v>
      </c>
      <c r="AV485" s="14" t="s">
        <v>84</v>
      </c>
      <c r="AW485" s="14" t="s">
        <v>32</v>
      </c>
      <c r="AX485" s="14" t="s">
        <v>77</v>
      </c>
      <c r="AY485" s="169" t="s">
        <v>195</v>
      </c>
    </row>
    <row r="486" spans="2:65" s="12" customFormat="1" ht="11.25">
      <c r="B486" s="150"/>
      <c r="D486" s="151" t="s">
        <v>204</v>
      </c>
      <c r="E486" s="152" t="s">
        <v>1</v>
      </c>
      <c r="F486" s="153" t="s">
        <v>1953</v>
      </c>
      <c r="H486" s="154">
        <v>12.5</v>
      </c>
      <c r="I486" s="155"/>
      <c r="L486" s="150"/>
      <c r="M486" s="156"/>
      <c r="T486" s="157"/>
      <c r="AT486" s="152" t="s">
        <v>204</v>
      </c>
      <c r="AU486" s="152" t="s">
        <v>86</v>
      </c>
      <c r="AV486" s="12" t="s">
        <v>86</v>
      </c>
      <c r="AW486" s="12" t="s">
        <v>32</v>
      </c>
      <c r="AX486" s="12" t="s">
        <v>77</v>
      </c>
      <c r="AY486" s="152" t="s">
        <v>195</v>
      </c>
    </row>
    <row r="487" spans="2:65" s="13" customFormat="1" ht="11.25">
      <c r="B487" s="158"/>
      <c r="D487" s="151" t="s">
        <v>204</v>
      </c>
      <c r="E487" s="159" t="s">
        <v>1553</v>
      </c>
      <c r="F487" s="160" t="s">
        <v>205</v>
      </c>
      <c r="H487" s="161">
        <v>12.5</v>
      </c>
      <c r="I487" s="162"/>
      <c r="L487" s="158"/>
      <c r="M487" s="163"/>
      <c r="T487" s="164"/>
      <c r="AT487" s="159" t="s">
        <v>204</v>
      </c>
      <c r="AU487" s="159" t="s">
        <v>86</v>
      </c>
      <c r="AV487" s="13" t="s">
        <v>202</v>
      </c>
      <c r="AW487" s="13" t="s">
        <v>32</v>
      </c>
      <c r="AX487" s="13" t="s">
        <v>77</v>
      </c>
      <c r="AY487" s="159" t="s">
        <v>195</v>
      </c>
    </row>
    <row r="488" spans="2:65" s="14" customFormat="1" ht="22.5">
      <c r="B488" s="168"/>
      <c r="D488" s="151" t="s">
        <v>204</v>
      </c>
      <c r="E488" s="169" t="s">
        <v>1</v>
      </c>
      <c r="F488" s="170" t="s">
        <v>1954</v>
      </c>
      <c r="H488" s="169" t="s">
        <v>1</v>
      </c>
      <c r="I488" s="171"/>
      <c r="L488" s="168"/>
      <c r="M488" s="172"/>
      <c r="T488" s="173"/>
      <c r="AT488" s="169" t="s">
        <v>204</v>
      </c>
      <c r="AU488" s="169" t="s">
        <v>86</v>
      </c>
      <c r="AV488" s="14" t="s">
        <v>84</v>
      </c>
      <c r="AW488" s="14" t="s">
        <v>32</v>
      </c>
      <c r="AX488" s="14" t="s">
        <v>77</v>
      </c>
      <c r="AY488" s="169" t="s">
        <v>195</v>
      </c>
    </row>
    <row r="489" spans="2:65" s="12" customFormat="1" ht="11.25">
      <c r="B489" s="150"/>
      <c r="D489" s="151" t="s">
        <v>204</v>
      </c>
      <c r="E489" s="152" t="s">
        <v>1</v>
      </c>
      <c r="F489" s="153" t="s">
        <v>1955</v>
      </c>
      <c r="H489" s="154">
        <v>1.25</v>
      </c>
      <c r="I489" s="155"/>
      <c r="L489" s="150"/>
      <c r="M489" s="156"/>
      <c r="T489" s="157"/>
      <c r="AT489" s="152" t="s">
        <v>204</v>
      </c>
      <c r="AU489" s="152" t="s">
        <v>86</v>
      </c>
      <c r="AV489" s="12" t="s">
        <v>86</v>
      </c>
      <c r="AW489" s="12" t="s">
        <v>32</v>
      </c>
      <c r="AX489" s="12" t="s">
        <v>77</v>
      </c>
      <c r="AY489" s="152" t="s">
        <v>195</v>
      </c>
    </row>
    <row r="490" spans="2:65" s="13" customFormat="1" ht="11.25">
      <c r="B490" s="158"/>
      <c r="D490" s="151" t="s">
        <v>204</v>
      </c>
      <c r="E490" s="159" t="s">
        <v>1</v>
      </c>
      <c r="F490" s="160" t="s">
        <v>205</v>
      </c>
      <c r="H490" s="161">
        <v>1.25</v>
      </c>
      <c r="I490" s="162"/>
      <c r="L490" s="158"/>
      <c r="M490" s="163"/>
      <c r="T490" s="164"/>
      <c r="AT490" s="159" t="s">
        <v>204</v>
      </c>
      <c r="AU490" s="159" t="s">
        <v>86</v>
      </c>
      <c r="AV490" s="13" t="s">
        <v>202</v>
      </c>
      <c r="AW490" s="13" t="s">
        <v>32</v>
      </c>
      <c r="AX490" s="13" t="s">
        <v>84</v>
      </c>
      <c r="AY490" s="159" t="s">
        <v>195</v>
      </c>
    </row>
    <row r="491" spans="2:65" s="1" customFormat="1" ht="24.2" customHeight="1">
      <c r="B491" s="32"/>
      <c r="C491" s="137" t="s">
        <v>606</v>
      </c>
      <c r="D491" s="137" t="s">
        <v>197</v>
      </c>
      <c r="E491" s="138" t="s">
        <v>1956</v>
      </c>
      <c r="F491" s="139" t="s">
        <v>1957</v>
      </c>
      <c r="G491" s="140" t="s">
        <v>395</v>
      </c>
      <c r="H491" s="141">
        <v>1.2809999999999999</v>
      </c>
      <c r="I491" s="142"/>
      <c r="J491" s="143">
        <f>ROUND(I491*H491,2)</f>
        <v>0</v>
      </c>
      <c r="K491" s="139" t="s">
        <v>201</v>
      </c>
      <c r="L491" s="32"/>
      <c r="M491" s="144" t="s">
        <v>1</v>
      </c>
      <c r="N491" s="145" t="s">
        <v>42</v>
      </c>
      <c r="P491" s="146">
        <f>O491*H491</f>
        <v>0</v>
      </c>
      <c r="Q491" s="146">
        <v>0</v>
      </c>
      <c r="R491" s="146">
        <f>Q491*H491</f>
        <v>0</v>
      </c>
      <c r="S491" s="146">
        <v>0</v>
      </c>
      <c r="T491" s="147">
        <f>S491*H491</f>
        <v>0</v>
      </c>
      <c r="AR491" s="148" t="s">
        <v>202</v>
      </c>
      <c r="AT491" s="148" t="s">
        <v>197</v>
      </c>
      <c r="AU491" s="148" t="s">
        <v>86</v>
      </c>
      <c r="AY491" s="17" t="s">
        <v>195</v>
      </c>
      <c r="BE491" s="149">
        <f>IF(N491="základní",J491,0)</f>
        <v>0</v>
      </c>
      <c r="BF491" s="149">
        <f>IF(N491="snížená",J491,0)</f>
        <v>0</v>
      </c>
      <c r="BG491" s="149">
        <f>IF(N491="zákl. přenesená",J491,0)</f>
        <v>0</v>
      </c>
      <c r="BH491" s="149">
        <f>IF(N491="sníž. přenesená",J491,0)</f>
        <v>0</v>
      </c>
      <c r="BI491" s="149">
        <f>IF(N491="nulová",J491,0)</f>
        <v>0</v>
      </c>
      <c r="BJ491" s="17" t="s">
        <v>84</v>
      </c>
      <c r="BK491" s="149">
        <f>ROUND(I491*H491,2)</f>
        <v>0</v>
      </c>
      <c r="BL491" s="17" t="s">
        <v>202</v>
      </c>
      <c r="BM491" s="148" t="s">
        <v>1958</v>
      </c>
    </row>
    <row r="492" spans="2:65" s="11" customFormat="1" ht="22.9" customHeight="1">
      <c r="B492" s="125"/>
      <c r="D492" s="126" t="s">
        <v>76</v>
      </c>
      <c r="E492" s="135" t="s">
        <v>230</v>
      </c>
      <c r="F492" s="135" t="s">
        <v>1321</v>
      </c>
      <c r="I492" s="128"/>
      <c r="J492" s="136">
        <f>BK492</f>
        <v>0</v>
      </c>
      <c r="L492" s="125"/>
      <c r="M492" s="130"/>
      <c r="P492" s="131">
        <f>SUM(P493:P561)</f>
        <v>0</v>
      </c>
      <c r="R492" s="131">
        <f>SUM(R493:R561)</f>
        <v>17.882601650000002</v>
      </c>
      <c r="T492" s="132">
        <f>SUM(T493:T561)</f>
        <v>0</v>
      </c>
      <c r="AR492" s="126" t="s">
        <v>84</v>
      </c>
      <c r="AT492" s="133" t="s">
        <v>76</v>
      </c>
      <c r="AU492" s="133" t="s">
        <v>84</v>
      </c>
      <c r="AY492" s="126" t="s">
        <v>195</v>
      </c>
      <c r="BK492" s="134">
        <f>SUM(BK493:BK561)</f>
        <v>0</v>
      </c>
    </row>
    <row r="493" spans="2:65" s="1" customFormat="1" ht="24.2" customHeight="1">
      <c r="B493" s="32"/>
      <c r="C493" s="137" t="s">
        <v>157</v>
      </c>
      <c r="D493" s="137" t="s">
        <v>197</v>
      </c>
      <c r="E493" s="138" t="s">
        <v>1959</v>
      </c>
      <c r="F493" s="139" t="s">
        <v>1960</v>
      </c>
      <c r="G493" s="140" t="s">
        <v>319</v>
      </c>
      <c r="H493" s="141">
        <v>20.12</v>
      </c>
      <c r="I493" s="142"/>
      <c r="J493" s="143">
        <f>ROUND(I493*H493,2)</f>
        <v>0</v>
      </c>
      <c r="K493" s="139" t="s">
        <v>201</v>
      </c>
      <c r="L493" s="32"/>
      <c r="M493" s="144" t="s">
        <v>1</v>
      </c>
      <c r="N493" s="145" t="s">
        <v>42</v>
      </c>
      <c r="P493" s="146">
        <f>O493*H493</f>
        <v>0</v>
      </c>
      <c r="Q493" s="146">
        <v>1.0000000000000001E-5</v>
      </c>
      <c r="R493" s="146">
        <f>Q493*H493</f>
        <v>2.0120000000000004E-4</v>
      </c>
      <c r="S493" s="146">
        <v>0</v>
      </c>
      <c r="T493" s="147">
        <f>S493*H493</f>
        <v>0</v>
      </c>
      <c r="AR493" s="148" t="s">
        <v>202</v>
      </c>
      <c r="AT493" s="148" t="s">
        <v>197</v>
      </c>
      <c r="AU493" s="148" t="s">
        <v>86</v>
      </c>
      <c r="AY493" s="17" t="s">
        <v>195</v>
      </c>
      <c r="BE493" s="149">
        <f>IF(N493="základní",J493,0)</f>
        <v>0</v>
      </c>
      <c r="BF493" s="149">
        <f>IF(N493="snížená",J493,0)</f>
        <v>0</v>
      </c>
      <c r="BG493" s="149">
        <f>IF(N493="zákl. přenesená",J493,0)</f>
        <v>0</v>
      </c>
      <c r="BH493" s="149">
        <f>IF(N493="sníž. přenesená",J493,0)</f>
        <v>0</v>
      </c>
      <c r="BI493" s="149">
        <f>IF(N493="nulová",J493,0)</f>
        <v>0</v>
      </c>
      <c r="BJ493" s="17" t="s">
        <v>84</v>
      </c>
      <c r="BK493" s="149">
        <f>ROUND(I493*H493,2)</f>
        <v>0</v>
      </c>
      <c r="BL493" s="17" t="s">
        <v>202</v>
      </c>
      <c r="BM493" s="148" t="s">
        <v>1961</v>
      </c>
    </row>
    <row r="494" spans="2:65" s="14" customFormat="1" ht="11.25">
      <c r="B494" s="168"/>
      <c r="D494" s="151" t="s">
        <v>204</v>
      </c>
      <c r="E494" s="169" t="s">
        <v>1</v>
      </c>
      <c r="F494" s="170" t="s">
        <v>1962</v>
      </c>
      <c r="H494" s="169" t="s">
        <v>1</v>
      </c>
      <c r="I494" s="171"/>
      <c r="L494" s="168"/>
      <c r="M494" s="172"/>
      <c r="T494" s="173"/>
      <c r="AT494" s="169" t="s">
        <v>204</v>
      </c>
      <c r="AU494" s="169" t="s">
        <v>86</v>
      </c>
      <c r="AV494" s="14" t="s">
        <v>84</v>
      </c>
      <c r="AW494" s="14" t="s">
        <v>32</v>
      </c>
      <c r="AX494" s="14" t="s">
        <v>77</v>
      </c>
      <c r="AY494" s="169" t="s">
        <v>195</v>
      </c>
    </row>
    <row r="495" spans="2:65" s="12" customFormat="1" ht="11.25">
      <c r="B495" s="150"/>
      <c r="D495" s="151" t="s">
        <v>204</v>
      </c>
      <c r="E495" s="152" t="s">
        <v>1</v>
      </c>
      <c r="F495" s="153" t="s">
        <v>1963</v>
      </c>
      <c r="H495" s="154">
        <v>14.6</v>
      </c>
      <c r="I495" s="155"/>
      <c r="L495" s="150"/>
      <c r="M495" s="156"/>
      <c r="T495" s="157"/>
      <c r="AT495" s="152" t="s">
        <v>204</v>
      </c>
      <c r="AU495" s="152" t="s">
        <v>86</v>
      </c>
      <c r="AV495" s="12" t="s">
        <v>86</v>
      </c>
      <c r="AW495" s="12" t="s">
        <v>32</v>
      </c>
      <c r="AX495" s="12" t="s">
        <v>77</v>
      </c>
      <c r="AY495" s="152" t="s">
        <v>195</v>
      </c>
    </row>
    <row r="496" spans="2:65" s="12" customFormat="1" ht="11.25">
      <c r="B496" s="150"/>
      <c r="D496" s="151" t="s">
        <v>204</v>
      </c>
      <c r="E496" s="152" t="s">
        <v>1</v>
      </c>
      <c r="F496" s="153" t="s">
        <v>1964</v>
      </c>
      <c r="H496" s="154">
        <v>14.2</v>
      </c>
      <c r="I496" s="155"/>
      <c r="L496" s="150"/>
      <c r="M496" s="156"/>
      <c r="T496" s="157"/>
      <c r="AT496" s="152" t="s">
        <v>204</v>
      </c>
      <c r="AU496" s="152" t="s">
        <v>86</v>
      </c>
      <c r="AV496" s="12" t="s">
        <v>86</v>
      </c>
      <c r="AW496" s="12" t="s">
        <v>32</v>
      </c>
      <c r="AX496" s="12" t="s">
        <v>77</v>
      </c>
      <c r="AY496" s="152" t="s">
        <v>195</v>
      </c>
    </row>
    <row r="497" spans="2:65" s="13" customFormat="1" ht="11.25">
      <c r="B497" s="158"/>
      <c r="D497" s="151" t="s">
        <v>204</v>
      </c>
      <c r="E497" s="159" t="s">
        <v>1</v>
      </c>
      <c r="F497" s="160" t="s">
        <v>205</v>
      </c>
      <c r="H497" s="161">
        <v>28.8</v>
      </c>
      <c r="I497" s="162"/>
      <c r="L497" s="158"/>
      <c r="M497" s="163"/>
      <c r="T497" s="164"/>
      <c r="AT497" s="159" t="s">
        <v>204</v>
      </c>
      <c r="AU497" s="159" t="s">
        <v>86</v>
      </c>
      <c r="AV497" s="13" t="s">
        <v>202</v>
      </c>
      <c r="AW497" s="13" t="s">
        <v>32</v>
      </c>
      <c r="AX497" s="13" t="s">
        <v>77</v>
      </c>
      <c r="AY497" s="159" t="s">
        <v>195</v>
      </c>
    </row>
    <row r="498" spans="2:65" s="14" customFormat="1" ht="11.25">
      <c r="B498" s="168"/>
      <c r="D498" s="151" t="s">
        <v>204</v>
      </c>
      <c r="E498" s="169" t="s">
        <v>1</v>
      </c>
      <c r="F498" s="170" t="s">
        <v>1965</v>
      </c>
      <c r="H498" s="169" t="s">
        <v>1</v>
      </c>
      <c r="I498" s="171"/>
      <c r="L498" s="168"/>
      <c r="M498" s="172"/>
      <c r="T498" s="173"/>
      <c r="AT498" s="169" t="s">
        <v>204</v>
      </c>
      <c r="AU498" s="169" t="s">
        <v>86</v>
      </c>
      <c r="AV498" s="14" t="s">
        <v>84</v>
      </c>
      <c r="AW498" s="14" t="s">
        <v>32</v>
      </c>
      <c r="AX498" s="14" t="s">
        <v>77</v>
      </c>
      <c r="AY498" s="169" t="s">
        <v>195</v>
      </c>
    </row>
    <row r="499" spans="2:65" s="12" customFormat="1" ht="11.25">
      <c r="B499" s="150"/>
      <c r="D499" s="151" t="s">
        <v>204</v>
      </c>
      <c r="E499" s="152" t="s">
        <v>1</v>
      </c>
      <c r="F499" s="153" t="s">
        <v>1966</v>
      </c>
      <c r="H499" s="154">
        <v>8.76</v>
      </c>
      <c r="I499" s="155"/>
      <c r="L499" s="150"/>
      <c r="M499" s="156"/>
      <c r="T499" s="157"/>
      <c r="AT499" s="152" t="s">
        <v>204</v>
      </c>
      <c r="AU499" s="152" t="s">
        <v>86</v>
      </c>
      <c r="AV499" s="12" t="s">
        <v>86</v>
      </c>
      <c r="AW499" s="12" t="s">
        <v>32</v>
      </c>
      <c r="AX499" s="12" t="s">
        <v>77</v>
      </c>
      <c r="AY499" s="152" t="s">
        <v>195</v>
      </c>
    </row>
    <row r="500" spans="2:65" s="12" customFormat="1" ht="11.25">
      <c r="B500" s="150"/>
      <c r="D500" s="151" t="s">
        <v>204</v>
      </c>
      <c r="E500" s="152" t="s">
        <v>1</v>
      </c>
      <c r="F500" s="153" t="s">
        <v>1967</v>
      </c>
      <c r="H500" s="154">
        <v>7.86</v>
      </c>
      <c r="I500" s="155"/>
      <c r="L500" s="150"/>
      <c r="M500" s="156"/>
      <c r="T500" s="157"/>
      <c r="AT500" s="152" t="s">
        <v>204</v>
      </c>
      <c r="AU500" s="152" t="s">
        <v>86</v>
      </c>
      <c r="AV500" s="12" t="s">
        <v>86</v>
      </c>
      <c r="AW500" s="12" t="s">
        <v>32</v>
      </c>
      <c r="AX500" s="12" t="s">
        <v>77</v>
      </c>
      <c r="AY500" s="152" t="s">
        <v>195</v>
      </c>
    </row>
    <row r="501" spans="2:65" s="13" customFormat="1" ht="11.25">
      <c r="B501" s="158"/>
      <c r="D501" s="151" t="s">
        <v>204</v>
      </c>
      <c r="E501" s="159" t="s">
        <v>1573</v>
      </c>
      <c r="F501" s="160" t="s">
        <v>205</v>
      </c>
      <c r="H501" s="161">
        <v>16.62</v>
      </c>
      <c r="I501" s="162"/>
      <c r="L501" s="158"/>
      <c r="M501" s="163"/>
      <c r="T501" s="164"/>
      <c r="AT501" s="159" t="s">
        <v>204</v>
      </c>
      <c r="AU501" s="159" t="s">
        <v>86</v>
      </c>
      <c r="AV501" s="13" t="s">
        <v>202</v>
      </c>
      <c r="AW501" s="13" t="s">
        <v>32</v>
      </c>
      <c r="AX501" s="13" t="s">
        <v>77</v>
      </c>
      <c r="AY501" s="159" t="s">
        <v>195</v>
      </c>
    </row>
    <row r="502" spans="2:65" s="14" customFormat="1" ht="11.25">
      <c r="B502" s="168"/>
      <c r="D502" s="151" t="s">
        <v>204</v>
      </c>
      <c r="E502" s="169" t="s">
        <v>1</v>
      </c>
      <c r="F502" s="170" t="s">
        <v>1968</v>
      </c>
      <c r="H502" s="169" t="s">
        <v>1</v>
      </c>
      <c r="I502" s="171"/>
      <c r="L502" s="168"/>
      <c r="M502" s="172"/>
      <c r="T502" s="173"/>
      <c r="AT502" s="169" t="s">
        <v>204</v>
      </c>
      <c r="AU502" s="169" t="s">
        <v>86</v>
      </c>
      <c r="AV502" s="14" t="s">
        <v>84</v>
      </c>
      <c r="AW502" s="14" t="s">
        <v>32</v>
      </c>
      <c r="AX502" s="14" t="s">
        <v>77</v>
      </c>
      <c r="AY502" s="169" t="s">
        <v>195</v>
      </c>
    </row>
    <row r="503" spans="2:65" s="12" customFormat="1" ht="22.5">
      <c r="B503" s="150"/>
      <c r="D503" s="151" t="s">
        <v>204</v>
      </c>
      <c r="E503" s="152" t="s">
        <v>1</v>
      </c>
      <c r="F503" s="153" t="s">
        <v>1969</v>
      </c>
      <c r="H503" s="154">
        <v>10.51</v>
      </c>
      <c r="I503" s="155"/>
      <c r="L503" s="150"/>
      <c r="M503" s="156"/>
      <c r="T503" s="157"/>
      <c r="AT503" s="152" t="s">
        <v>204</v>
      </c>
      <c r="AU503" s="152" t="s">
        <v>86</v>
      </c>
      <c r="AV503" s="12" t="s">
        <v>86</v>
      </c>
      <c r="AW503" s="12" t="s">
        <v>32</v>
      </c>
      <c r="AX503" s="12" t="s">
        <v>77</v>
      </c>
      <c r="AY503" s="152" t="s">
        <v>195</v>
      </c>
    </row>
    <row r="504" spans="2:65" s="12" customFormat="1" ht="11.25">
      <c r="B504" s="150"/>
      <c r="D504" s="151" t="s">
        <v>204</v>
      </c>
      <c r="E504" s="152" t="s">
        <v>1</v>
      </c>
      <c r="F504" s="153" t="s">
        <v>1970</v>
      </c>
      <c r="H504" s="154">
        <v>9.61</v>
      </c>
      <c r="I504" s="155"/>
      <c r="L504" s="150"/>
      <c r="M504" s="156"/>
      <c r="T504" s="157"/>
      <c r="AT504" s="152" t="s">
        <v>204</v>
      </c>
      <c r="AU504" s="152" t="s">
        <v>86</v>
      </c>
      <c r="AV504" s="12" t="s">
        <v>86</v>
      </c>
      <c r="AW504" s="12" t="s">
        <v>32</v>
      </c>
      <c r="AX504" s="12" t="s">
        <v>77</v>
      </c>
      <c r="AY504" s="152" t="s">
        <v>195</v>
      </c>
    </row>
    <row r="505" spans="2:65" s="13" customFormat="1" ht="11.25">
      <c r="B505" s="158"/>
      <c r="D505" s="151" t="s">
        <v>204</v>
      </c>
      <c r="E505" s="159" t="s">
        <v>1971</v>
      </c>
      <c r="F505" s="160" t="s">
        <v>205</v>
      </c>
      <c r="H505" s="161">
        <v>20.12</v>
      </c>
      <c r="I505" s="162"/>
      <c r="L505" s="158"/>
      <c r="M505" s="163"/>
      <c r="T505" s="164"/>
      <c r="AT505" s="159" t="s">
        <v>204</v>
      </c>
      <c r="AU505" s="159" t="s">
        <v>86</v>
      </c>
      <c r="AV505" s="13" t="s">
        <v>202</v>
      </c>
      <c r="AW505" s="13" t="s">
        <v>32</v>
      </c>
      <c r="AX505" s="13" t="s">
        <v>84</v>
      </c>
      <c r="AY505" s="159" t="s">
        <v>195</v>
      </c>
    </row>
    <row r="506" spans="2:65" s="1" customFormat="1" ht="16.5" customHeight="1">
      <c r="B506" s="32"/>
      <c r="C506" s="174" t="s">
        <v>644</v>
      </c>
      <c r="D506" s="174" t="s">
        <v>392</v>
      </c>
      <c r="E506" s="175" t="s">
        <v>1972</v>
      </c>
      <c r="F506" s="176" t="s">
        <v>1973</v>
      </c>
      <c r="G506" s="177" t="s">
        <v>319</v>
      </c>
      <c r="H506" s="178">
        <v>16.869</v>
      </c>
      <c r="I506" s="179"/>
      <c r="J506" s="180">
        <f>ROUND(I506*H506,2)</f>
        <v>0</v>
      </c>
      <c r="K506" s="176" t="s">
        <v>208</v>
      </c>
      <c r="L506" s="181"/>
      <c r="M506" s="182" t="s">
        <v>1</v>
      </c>
      <c r="N506" s="183" t="s">
        <v>42</v>
      </c>
      <c r="P506" s="146">
        <f>O506*H506</f>
        <v>0</v>
      </c>
      <c r="Q506" s="146">
        <v>3.3E-3</v>
      </c>
      <c r="R506" s="146">
        <f>Q506*H506</f>
        <v>5.5667700000000001E-2</v>
      </c>
      <c r="S506" s="146">
        <v>0</v>
      </c>
      <c r="T506" s="147">
        <f>S506*H506</f>
        <v>0</v>
      </c>
      <c r="AR506" s="148" t="s">
        <v>230</v>
      </c>
      <c r="AT506" s="148" t="s">
        <v>392</v>
      </c>
      <c r="AU506" s="148" t="s">
        <v>86</v>
      </c>
      <c r="AY506" s="17" t="s">
        <v>195</v>
      </c>
      <c r="BE506" s="149">
        <f>IF(N506="základní",J506,0)</f>
        <v>0</v>
      </c>
      <c r="BF506" s="149">
        <f>IF(N506="snížená",J506,0)</f>
        <v>0</v>
      </c>
      <c r="BG506" s="149">
        <f>IF(N506="zákl. přenesená",J506,0)</f>
        <v>0</v>
      </c>
      <c r="BH506" s="149">
        <f>IF(N506="sníž. přenesená",J506,0)</f>
        <v>0</v>
      </c>
      <c r="BI506" s="149">
        <f>IF(N506="nulová",J506,0)</f>
        <v>0</v>
      </c>
      <c r="BJ506" s="17" t="s">
        <v>84</v>
      </c>
      <c r="BK506" s="149">
        <f>ROUND(I506*H506,2)</f>
        <v>0</v>
      </c>
      <c r="BL506" s="17" t="s">
        <v>202</v>
      </c>
      <c r="BM506" s="148" t="s">
        <v>1974</v>
      </c>
    </row>
    <row r="507" spans="2:65" s="12" customFormat="1" ht="11.25">
      <c r="B507" s="150"/>
      <c r="D507" s="151" t="s">
        <v>204</v>
      </c>
      <c r="E507" s="152" t="s">
        <v>1</v>
      </c>
      <c r="F507" s="153" t="s">
        <v>1975</v>
      </c>
      <c r="H507" s="154">
        <v>16.869</v>
      </c>
      <c r="I507" s="155"/>
      <c r="L507" s="150"/>
      <c r="M507" s="156"/>
      <c r="T507" s="157"/>
      <c r="AT507" s="152" t="s">
        <v>204</v>
      </c>
      <c r="AU507" s="152" t="s">
        <v>86</v>
      </c>
      <c r="AV507" s="12" t="s">
        <v>86</v>
      </c>
      <c r="AW507" s="12" t="s">
        <v>32</v>
      </c>
      <c r="AX507" s="12" t="s">
        <v>84</v>
      </c>
      <c r="AY507" s="152" t="s">
        <v>195</v>
      </c>
    </row>
    <row r="508" spans="2:65" s="1" customFormat="1" ht="24.2" customHeight="1">
      <c r="B508" s="32"/>
      <c r="C508" s="137" t="s">
        <v>493</v>
      </c>
      <c r="D508" s="137" t="s">
        <v>197</v>
      </c>
      <c r="E508" s="138" t="s">
        <v>1976</v>
      </c>
      <c r="F508" s="139" t="s">
        <v>1977</v>
      </c>
      <c r="G508" s="140" t="s">
        <v>319</v>
      </c>
      <c r="H508" s="141">
        <v>103.9</v>
      </c>
      <c r="I508" s="142"/>
      <c r="J508" s="143">
        <f>ROUND(I508*H508,2)</f>
        <v>0</v>
      </c>
      <c r="K508" s="139" t="s">
        <v>208</v>
      </c>
      <c r="L508" s="32"/>
      <c r="M508" s="144" t="s">
        <v>1</v>
      </c>
      <c r="N508" s="145" t="s">
        <v>42</v>
      </c>
      <c r="P508" s="146">
        <f>O508*H508</f>
        <v>0</v>
      </c>
      <c r="Q508" s="146">
        <v>1.0000000000000001E-5</v>
      </c>
      <c r="R508" s="146">
        <f>Q508*H508</f>
        <v>1.0390000000000002E-3</v>
      </c>
      <c r="S508" s="146">
        <v>0</v>
      </c>
      <c r="T508" s="147">
        <f>S508*H508</f>
        <v>0</v>
      </c>
      <c r="AR508" s="148" t="s">
        <v>202</v>
      </c>
      <c r="AT508" s="148" t="s">
        <v>197</v>
      </c>
      <c r="AU508" s="148" t="s">
        <v>86</v>
      </c>
      <c r="AY508" s="17" t="s">
        <v>195</v>
      </c>
      <c r="BE508" s="149">
        <f>IF(N508="základní",J508,0)</f>
        <v>0</v>
      </c>
      <c r="BF508" s="149">
        <f>IF(N508="snížená",J508,0)</f>
        <v>0</v>
      </c>
      <c r="BG508" s="149">
        <f>IF(N508="zákl. přenesená",J508,0)</f>
        <v>0</v>
      </c>
      <c r="BH508" s="149">
        <f>IF(N508="sníž. přenesená",J508,0)</f>
        <v>0</v>
      </c>
      <c r="BI508" s="149">
        <f>IF(N508="nulová",J508,0)</f>
        <v>0</v>
      </c>
      <c r="BJ508" s="17" t="s">
        <v>84</v>
      </c>
      <c r="BK508" s="149">
        <f>ROUND(I508*H508,2)</f>
        <v>0</v>
      </c>
      <c r="BL508" s="17" t="s">
        <v>202</v>
      </c>
      <c r="BM508" s="148" t="s">
        <v>1978</v>
      </c>
    </row>
    <row r="509" spans="2:65" s="12" customFormat="1" ht="11.25">
      <c r="B509" s="150"/>
      <c r="D509" s="151" t="s">
        <v>204</v>
      </c>
      <c r="E509" s="152" t="s">
        <v>1</v>
      </c>
      <c r="F509" s="153" t="s">
        <v>1979</v>
      </c>
      <c r="H509" s="154">
        <v>41.7</v>
      </c>
      <c r="I509" s="155"/>
      <c r="L509" s="150"/>
      <c r="M509" s="156"/>
      <c r="T509" s="157"/>
      <c r="AT509" s="152" t="s">
        <v>204</v>
      </c>
      <c r="AU509" s="152" t="s">
        <v>86</v>
      </c>
      <c r="AV509" s="12" t="s">
        <v>86</v>
      </c>
      <c r="AW509" s="12" t="s">
        <v>32</v>
      </c>
      <c r="AX509" s="12" t="s">
        <v>77</v>
      </c>
      <c r="AY509" s="152" t="s">
        <v>195</v>
      </c>
    </row>
    <row r="510" spans="2:65" s="12" customFormat="1" ht="11.25">
      <c r="B510" s="150"/>
      <c r="D510" s="151" t="s">
        <v>204</v>
      </c>
      <c r="E510" s="152" t="s">
        <v>1</v>
      </c>
      <c r="F510" s="153" t="s">
        <v>1980</v>
      </c>
      <c r="H510" s="154">
        <v>62.2</v>
      </c>
      <c r="I510" s="155"/>
      <c r="L510" s="150"/>
      <c r="M510" s="156"/>
      <c r="T510" s="157"/>
      <c r="AT510" s="152" t="s">
        <v>204</v>
      </c>
      <c r="AU510" s="152" t="s">
        <v>86</v>
      </c>
      <c r="AV510" s="12" t="s">
        <v>86</v>
      </c>
      <c r="AW510" s="12" t="s">
        <v>32</v>
      </c>
      <c r="AX510" s="12" t="s">
        <v>77</v>
      </c>
      <c r="AY510" s="152" t="s">
        <v>195</v>
      </c>
    </row>
    <row r="511" spans="2:65" s="13" customFormat="1" ht="11.25">
      <c r="B511" s="158"/>
      <c r="D511" s="151" t="s">
        <v>204</v>
      </c>
      <c r="E511" s="159" t="s">
        <v>1549</v>
      </c>
      <c r="F511" s="160" t="s">
        <v>205</v>
      </c>
      <c r="H511" s="161">
        <v>103.9</v>
      </c>
      <c r="I511" s="162"/>
      <c r="L511" s="158"/>
      <c r="M511" s="163"/>
      <c r="T511" s="164"/>
      <c r="AT511" s="159" t="s">
        <v>204</v>
      </c>
      <c r="AU511" s="159" t="s">
        <v>86</v>
      </c>
      <c r="AV511" s="13" t="s">
        <v>202</v>
      </c>
      <c r="AW511" s="13" t="s">
        <v>32</v>
      </c>
      <c r="AX511" s="13" t="s">
        <v>84</v>
      </c>
      <c r="AY511" s="159" t="s">
        <v>195</v>
      </c>
    </row>
    <row r="512" spans="2:65" s="1" customFormat="1" ht="24.2" customHeight="1">
      <c r="B512" s="32"/>
      <c r="C512" s="174" t="s">
        <v>679</v>
      </c>
      <c r="D512" s="174" t="s">
        <v>392</v>
      </c>
      <c r="E512" s="175" t="s">
        <v>1981</v>
      </c>
      <c r="F512" s="176" t="s">
        <v>1982</v>
      </c>
      <c r="G512" s="177" t="s">
        <v>319</v>
      </c>
      <c r="H512" s="178">
        <v>105.459</v>
      </c>
      <c r="I512" s="179"/>
      <c r="J512" s="180">
        <f>ROUND(I512*H512,2)</f>
        <v>0</v>
      </c>
      <c r="K512" s="176" t="s">
        <v>208</v>
      </c>
      <c r="L512" s="181"/>
      <c r="M512" s="182" t="s">
        <v>1</v>
      </c>
      <c r="N512" s="183" t="s">
        <v>42</v>
      </c>
      <c r="P512" s="146">
        <f>O512*H512</f>
        <v>0</v>
      </c>
      <c r="Q512" s="146">
        <v>1.25E-3</v>
      </c>
      <c r="R512" s="146">
        <f>Q512*H512</f>
        <v>0.13182375000000002</v>
      </c>
      <c r="S512" s="146">
        <v>0</v>
      </c>
      <c r="T512" s="147">
        <f>S512*H512</f>
        <v>0</v>
      </c>
      <c r="AR512" s="148" t="s">
        <v>230</v>
      </c>
      <c r="AT512" s="148" t="s">
        <v>392</v>
      </c>
      <c r="AU512" s="148" t="s">
        <v>86</v>
      </c>
      <c r="AY512" s="17" t="s">
        <v>195</v>
      </c>
      <c r="BE512" s="149">
        <f>IF(N512="základní",J512,0)</f>
        <v>0</v>
      </c>
      <c r="BF512" s="149">
        <f>IF(N512="snížená",J512,0)</f>
        <v>0</v>
      </c>
      <c r="BG512" s="149">
        <f>IF(N512="zákl. přenesená",J512,0)</f>
        <v>0</v>
      </c>
      <c r="BH512" s="149">
        <f>IF(N512="sníž. přenesená",J512,0)</f>
        <v>0</v>
      </c>
      <c r="BI512" s="149">
        <f>IF(N512="nulová",J512,0)</f>
        <v>0</v>
      </c>
      <c r="BJ512" s="17" t="s">
        <v>84</v>
      </c>
      <c r="BK512" s="149">
        <f>ROUND(I512*H512,2)</f>
        <v>0</v>
      </c>
      <c r="BL512" s="17" t="s">
        <v>202</v>
      </c>
      <c r="BM512" s="148" t="s">
        <v>1983</v>
      </c>
    </row>
    <row r="513" spans="2:65" s="12" customFormat="1" ht="11.25">
      <c r="B513" s="150"/>
      <c r="D513" s="151" t="s">
        <v>204</v>
      </c>
      <c r="F513" s="153" t="s">
        <v>1984</v>
      </c>
      <c r="H513" s="154">
        <v>105.459</v>
      </c>
      <c r="I513" s="155"/>
      <c r="L513" s="150"/>
      <c r="M513" s="156"/>
      <c r="T513" s="157"/>
      <c r="AT513" s="152" t="s">
        <v>204</v>
      </c>
      <c r="AU513" s="152" t="s">
        <v>86</v>
      </c>
      <c r="AV513" s="12" t="s">
        <v>86</v>
      </c>
      <c r="AW513" s="12" t="s">
        <v>4</v>
      </c>
      <c r="AX513" s="12" t="s">
        <v>84</v>
      </c>
      <c r="AY513" s="152" t="s">
        <v>195</v>
      </c>
    </row>
    <row r="514" spans="2:65" s="1" customFormat="1" ht="24.2" customHeight="1">
      <c r="B514" s="32"/>
      <c r="C514" s="137" t="s">
        <v>497</v>
      </c>
      <c r="D514" s="137" t="s">
        <v>197</v>
      </c>
      <c r="E514" s="138" t="s">
        <v>1985</v>
      </c>
      <c r="F514" s="139" t="s">
        <v>1986</v>
      </c>
      <c r="G514" s="140" t="s">
        <v>212</v>
      </c>
      <c r="H514" s="141">
        <v>14</v>
      </c>
      <c r="I514" s="142"/>
      <c r="J514" s="143">
        <f>ROUND(I514*H514,2)</f>
        <v>0</v>
      </c>
      <c r="K514" s="139" t="s">
        <v>201</v>
      </c>
      <c r="L514" s="32"/>
      <c r="M514" s="144" t="s">
        <v>1</v>
      </c>
      <c r="N514" s="145" t="s">
        <v>42</v>
      </c>
      <c r="P514" s="146">
        <f>O514*H514</f>
        <v>0</v>
      </c>
      <c r="Q514" s="146">
        <v>0</v>
      </c>
      <c r="R514" s="146">
        <f>Q514*H514</f>
        <v>0</v>
      </c>
      <c r="S514" s="146">
        <v>0</v>
      </c>
      <c r="T514" s="147">
        <f>S514*H514</f>
        <v>0</v>
      </c>
      <c r="AR514" s="148" t="s">
        <v>202</v>
      </c>
      <c r="AT514" s="148" t="s">
        <v>197</v>
      </c>
      <c r="AU514" s="148" t="s">
        <v>86</v>
      </c>
      <c r="AY514" s="17" t="s">
        <v>195</v>
      </c>
      <c r="BE514" s="149">
        <f>IF(N514="základní",J514,0)</f>
        <v>0</v>
      </c>
      <c r="BF514" s="149">
        <f>IF(N514="snížená",J514,0)</f>
        <v>0</v>
      </c>
      <c r="BG514" s="149">
        <f>IF(N514="zákl. přenesená",J514,0)</f>
        <v>0</v>
      </c>
      <c r="BH514" s="149">
        <f>IF(N514="sníž. přenesená",J514,0)</f>
        <v>0</v>
      </c>
      <c r="BI514" s="149">
        <f>IF(N514="nulová",J514,0)</f>
        <v>0</v>
      </c>
      <c r="BJ514" s="17" t="s">
        <v>84</v>
      </c>
      <c r="BK514" s="149">
        <f>ROUND(I514*H514,2)</f>
        <v>0</v>
      </c>
      <c r="BL514" s="17" t="s">
        <v>202</v>
      </c>
      <c r="BM514" s="148" t="s">
        <v>1987</v>
      </c>
    </row>
    <row r="515" spans="2:65" s="14" customFormat="1" ht="11.25">
      <c r="B515" s="168"/>
      <c r="D515" s="151" t="s">
        <v>204</v>
      </c>
      <c r="E515" s="169" t="s">
        <v>1</v>
      </c>
      <c r="F515" s="170" t="s">
        <v>1988</v>
      </c>
      <c r="H515" s="169" t="s">
        <v>1</v>
      </c>
      <c r="I515" s="171"/>
      <c r="L515" s="168"/>
      <c r="M515" s="172"/>
      <c r="T515" s="173"/>
      <c r="AT515" s="169" t="s">
        <v>204</v>
      </c>
      <c r="AU515" s="169" t="s">
        <v>86</v>
      </c>
      <c r="AV515" s="14" t="s">
        <v>84</v>
      </c>
      <c r="AW515" s="14" t="s">
        <v>32</v>
      </c>
      <c r="AX515" s="14" t="s">
        <v>77</v>
      </c>
      <c r="AY515" s="169" t="s">
        <v>195</v>
      </c>
    </row>
    <row r="516" spans="2:65" s="12" customFormat="1" ht="11.25">
      <c r="B516" s="150"/>
      <c r="D516" s="151" t="s">
        <v>204</v>
      </c>
      <c r="E516" s="152" t="s">
        <v>1</v>
      </c>
      <c r="F516" s="153" t="s">
        <v>1989</v>
      </c>
      <c r="H516" s="154">
        <v>6</v>
      </c>
      <c r="I516" s="155"/>
      <c r="L516" s="150"/>
      <c r="M516" s="156"/>
      <c r="T516" s="157"/>
      <c r="AT516" s="152" t="s">
        <v>204</v>
      </c>
      <c r="AU516" s="152" t="s">
        <v>86</v>
      </c>
      <c r="AV516" s="12" t="s">
        <v>86</v>
      </c>
      <c r="AW516" s="12" t="s">
        <v>32</v>
      </c>
      <c r="AX516" s="12" t="s">
        <v>77</v>
      </c>
      <c r="AY516" s="152" t="s">
        <v>195</v>
      </c>
    </row>
    <row r="517" spans="2:65" s="12" customFormat="1" ht="11.25">
      <c r="B517" s="150"/>
      <c r="D517" s="151" t="s">
        <v>204</v>
      </c>
      <c r="E517" s="152" t="s">
        <v>1</v>
      </c>
      <c r="F517" s="153" t="s">
        <v>1990</v>
      </c>
      <c r="H517" s="154">
        <v>8</v>
      </c>
      <c r="I517" s="155"/>
      <c r="L517" s="150"/>
      <c r="M517" s="156"/>
      <c r="T517" s="157"/>
      <c r="AT517" s="152" t="s">
        <v>204</v>
      </c>
      <c r="AU517" s="152" t="s">
        <v>86</v>
      </c>
      <c r="AV517" s="12" t="s">
        <v>86</v>
      </c>
      <c r="AW517" s="12" t="s">
        <v>32</v>
      </c>
      <c r="AX517" s="12" t="s">
        <v>77</v>
      </c>
      <c r="AY517" s="152" t="s">
        <v>195</v>
      </c>
    </row>
    <row r="518" spans="2:65" s="13" customFormat="1" ht="11.25">
      <c r="B518" s="158"/>
      <c r="D518" s="151" t="s">
        <v>204</v>
      </c>
      <c r="E518" s="159" t="s">
        <v>1</v>
      </c>
      <c r="F518" s="160" t="s">
        <v>205</v>
      </c>
      <c r="H518" s="161">
        <v>14</v>
      </c>
      <c r="I518" s="162"/>
      <c r="L518" s="158"/>
      <c r="M518" s="163"/>
      <c r="T518" s="164"/>
      <c r="AT518" s="159" t="s">
        <v>204</v>
      </c>
      <c r="AU518" s="159" t="s">
        <v>86</v>
      </c>
      <c r="AV518" s="13" t="s">
        <v>202</v>
      </c>
      <c r="AW518" s="13" t="s">
        <v>32</v>
      </c>
      <c r="AX518" s="13" t="s">
        <v>84</v>
      </c>
      <c r="AY518" s="159" t="s">
        <v>195</v>
      </c>
    </row>
    <row r="519" spans="2:65" s="1" customFormat="1" ht="21.75" customHeight="1">
      <c r="B519" s="32"/>
      <c r="C519" s="174" t="s">
        <v>687</v>
      </c>
      <c r="D519" s="174" t="s">
        <v>392</v>
      </c>
      <c r="E519" s="175" t="s">
        <v>1991</v>
      </c>
      <c r="F519" s="176" t="s">
        <v>1992</v>
      </c>
      <c r="G519" s="177" t="s">
        <v>212</v>
      </c>
      <c r="H519" s="178">
        <v>6</v>
      </c>
      <c r="I519" s="179"/>
      <c r="J519" s="180">
        <f>ROUND(I519*H519,2)</f>
        <v>0</v>
      </c>
      <c r="K519" s="176" t="s">
        <v>208</v>
      </c>
      <c r="L519" s="181"/>
      <c r="M519" s="182" t="s">
        <v>1</v>
      </c>
      <c r="N519" s="183" t="s">
        <v>42</v>
      </c>
      <c r="P519" s="146">
        <f>O519*H519</f>
        <v>0</v>
      </c>
      <c r="Q519" s="146">
        <v>1.6800000000000001E-3</v>
      </c>
      <c r="R519" s="146">
        <f>Q519*H519</f>
        <v>1.008E-2</v>
      </c>
      <c r="S519" s="146">
        <v>0</v>
      </c>
      <c r="T519" s="147">
        <f>S519*H519</f>
        <v>0</v>
      </c>
      <c r="AR519" s="148" t="s">
        <v>230</v>
      </c>
      <c r="AT519" s="148" t="s">
        <v>392</v>
      </c>
      <c r="AU519" s="148" t="s">
        <v>86</v>
      </c>
      <c r="AY519" s="17" t="s">
        <v>195</v>
      </c>
      <c r="BE519" s="149">
        <f>IF(N519="základní",J519,0)</f>
        <v>0</v>
      </c>
      <c r="BF519" s="149">
        <f>IF(N519="snížená",J519,0)</f>
        <v>0</v>
      </c>
      <c r="BG519" s="149">
        <f>IF(N519="zákl. přenesená",J519,0)</f>
        <v>0</v>
      </c>
      <c r="BH519" s="149">
        <f>IF(N519="sníž. přenesená",J519,0)</f>
        <v>0</v>
      </c>
      <c r="BI519" s="149">
        <f>IF(N519="nulová",J519,0)</f>
        <v>0</v>
      </c>
      <c r="BJ519" s="17" t="s">
        <v>84</v>
      </c>
      <c r="BK519" s="149">
        <f>ROUND(I519*H519,2)</f>
        <v>0</v>
      </c>
      <c r="BL519" s="17" t="s">
        <v>202</v>
      </c>
      <c r="BM519" s="148" t="s">
        <v>1993</v>
      </c>
    </row>
    <row r="520" spans="2:65" s="1" customFormat="1" ht="24.2" customHeight="1">
      <c r="B520" s="32"/>
      <c r="C520" s="174" t="s">
        <v>500</v>
      </c>
      <c r="D520" s="174" t="s">
        <v>392</v>
      </c>
      <c r="E520" s="175" t="s">
        <v>1994</v>
      </c>
      <c r="F520" s="176" t="s">
        <v>1995</v>
      </c>
      <c r="G520" s="177" t="s">
        <v>212</v>
      </c>
      <c r="H520" s="178">
        <v>8</v>
      </c>
      <c r="I520" s="179"/>
      <c r="J520" s="180">
        <f>ROUND(I520*H520,2)</f>
        <v>0</v>
      </c>
      <c r="K520" s="176" t="s">
        <v>208</v>
      </c>
      <c r="L520" s="181"/>
      <c r="M520" s="182" t="s">
        <v>1</v>
      </c>
      <c r="N520" s="183" t="s">
        <v>42</v>
      </c>
      <c r="P520" s="146">
        <f>O520*H520</f>
        <v>0</v>
      </c>
      <c r="Q520" s="146">
        <v>8.3000000000000001E-4</v>
      </c>
      <c r="R520" s="146">
        <f>Q520*H520</f>
        <v>6.6400000000000001E-3</v>
      </c>
      <c r="S520" s="146">
        <v>0</v>
      </c>
      <c r="T520" s="147">
        <f>S520*H520</f>
        <v>0</v>
      </c>
      <c r="AR520" s="148" t="s">
        <v>230</v>
      </c>
      <c r="AT520" s="148" t="s">
        <v>392</v>
      </c>
      <c r="AU520" s="148" t="s">
        <v>86</v>
      </c>
      <c r="AY520" s="17" t="s">
        <v>195</v>
      </c>
      <c r="BE520" s="149">
        <f>IF(N520="základní",J520,0)</f>
        <v>0</v>
      </c>
      <c r="BF520" s="149">
        <f>IF(N520="snížená",J520,0)</f>
        <v>0</v>
      </c>
      <c r="BG520" s="149">
        <f>IF(N520="zákl. přenesená",J520,0)</f>
        <v>0</v>
      </c>
      <c r="BH520" s="149">
        <f>IF(N520="sníž. přenesená",J520,0)</f>
        <v>0</v>
      </c>
      <c r="BI520" s="149">
        <f>IF(N520="nulová",J520,0)</f>
        <v>0</v>
      </c>
      <c r="BJ520" s="17" t="s">
        <v>84</v>
      </c>
      <c r="BK520" s="149">
        <f>ROUND(I520*H520,2)</f>
        <v>0</v>
      </c>
      <c r="BL520" s="17" t="s">
        <v>202</v>
      </c>
      <c r="BM520" s="148" t="s">
        <v>1996</v>
      </c>
    </row>
    <row r="521" spans="2:65" s="1" customFormat="1" ht="24.2" customHeight="1">
      <c r="B521" s="32"/>
      <c r="C521" s="137" t="s">
        <v>695</v>
      </c>
      <c r="D521" s="137" t="s">
        <v>197</v>
      </c>
      <c r="E521" s="138" t="s">
        <v>1997</v>
      </c>
      <c r="F521" s="139" t="s">
        <v>1998</v>
      </c>
      <c r="G521" s="140" t="s">
        <v>212</v>
      </c>
      <c r="H521" s="141">
        <v>6</v>
      </c>
      <c r="I521" s="142"/>
      <c r="J521" s="143">
        <f>ROUND(I521*H521,2)</f>
        <v>0</v>
      </c>
      <c r="K521" s="139" t="s">
        <v>208</v>
      </c>
      <c r="L521" s="32"/>
      <c r="M521" s="144" t="s">
        <v>1</v>
      </c>
      <c r="N521" s="145" t="s">
        <v>42</v>
      </c>
      <c r="P521" s="146">
        <f>O521*H521</f>
        <v>0</v>
      </c>
      <c r="Q521" s="146">
        <v>0</v>
      </c>
      <c r="R521" s="146">
        <f>Q521*H521</f>
        <v>0</v>
      </c>
      <c r="S521" s="146">
        <v>0</v>
      </c>
      <c r="T521" s="147">
        <f>S521*H521</f>
        <v>0</v>
      </c>
      <c r="AR521" s="148" t="s">
        <v>202</v>
      </c>
      <c r="AT521" s="148" t="s">
        <v>197</v>
      </c>
      <c r="AU521" s="148" t="s">
        <v>86</v>
      </c>
      <c r="AY521" s="17" t="s">
        <v>195</v>
      </c>
      <c r="BE521" s="149">
        <f>IF(N521="základní",J521,0)</f>
        <v>0</v>
      </c>
      <c r="BF521" s="149">
        <f>IF(N521="snížená",J521,0)</f>
        <v>0</v>
      </c>
      <c r="BG521" s="149">
        <f>IF(N521="zákl. přenesená",J521,0)</f>
        <v>0</v>
      </c>
      <c r="BH521" s="149">
        <f>IF(N521="sníž. přenesená",J521,0)</f>
        <v>0</v>
      </c>
      <c r="BI521" s="149">
        <f>IF(N521="nulová",J521,0)</f>
        <v>0</v>
      </c>
      <c r="BJ521" s="17" t="s">
        <v>84</v>
      </c>
      <c r="BK521" s="149">
        <f>ROUND(I521*H521,2)</f>
        <v>0</v>
      </c>
      <c r="BL521" s="17" t="s">
        <v>202</v>
      </c>
      <c r="BM521" s="148" t="s">
        <v>1999</v>
      </c>
    </row>
    <row r="522" spans="2:65" s="14" customFormat="1" ht="11.25">
      <c r="B522" s="168"/>
      <c r="D522" s="151" t="s">
        <v>204</v>
      </c>
      <c r="E522" s="169" t="s">
        <v>1</v>
      </c>
      <c r="F522" s="170" t="s">
        <v>1859</v>
      </c>
      <c r="H522" s="169" t="s">
        <v>1</v>
      </c>
      <c r="I522" s="171"/>
      <c r="L522" s="168"/>
      <c r="M522" s="172"/>
      <c r="T522" s="173"/>
      <c r="AT522" s="169" t="s">
        <v>204</v>
      </c>
      <c r="AU522" s="169" t="s">
        <v>86</v>
      </c>
      <c r="AV522" s="14" t="s">
        <v>84</v>
      </c>
      <c r="AW522" s="14" t="s">
        <v>32</v>
      </c>
      <c r="AX522" s="14" t="s">
        <v>77</v>
      </c>
      <c r="AY522" s="169" t="s">
        <v>195</v>
      </c>
    </row>
    <row r="523" spans="2:65" s="12" customFormat="1" ht="11.25">
      <c r="B523" s="150"/>
      <c r="D523" s="151" t="s">
        <v>204</v>
      </c>
      <c r="E523" s="152" t="s">
        <v>1</v>
      </c>
      <c r="F523" s="153" t="s">
        <v>2000</v>
      </c>
      <c r="H523" s="154">
        <v>6</v>
      </c>
      <c r="I523" s="155"/>
      <c r="L523" s="150"/>
      <c r="M523" s="156"/>
      <c r="T523" s="157"/>
      <c r="AT523" s="152" t="s">
        <v>204</v>
      </c>
      <c r="AU523" s="152" t="s">
        <v>86</v>
      </c>
      <c r="AV523" s="12" t="s">
        <v>86</v>
      </c>
      <c r="AW523" s="12" t="s">
        <v>32</v>
      </c>
      <c r="AX523" s="12" t="s">
        <v>84</v>
      </c>
      <c r="AY523" s="152" t="s">
        <v>195</v>
      </c>
    </row>
    <row r="524" spans="2:65" s="1" customFormat="1" ht="24.2" customHeight="1">
      <c r="B524" s="32"/>
      <c r="C524" s="137" t="s">
        <v>504</v>
      </c>
      <c r="D524" s="137" t="s">
        <v>197</v>
      </c>
      <c r="E524" s="138" t="s">
        <v>2001</v>
      </c>
      <c r="F524" s="139" t="s">
        <v>2002</v>
      </c>
      <c r="G524" s="140" t="s">
        <v>212</v>
      </c>
      <c r="H524" s="141">
        <v>1</v>
      </c>
      <c r="I524" s="142"/>
      <c r="J524" s="143">
        <f>ROUND(I524*H524,2)</f>
        <v>0</v>
      </c>
      <c r="K524" s="139" t="s">
        <v>201</v>
      </c>
      <c r="L524" s="32"/>
      <c r="M524" s="144" t="s">
        <v>1</v>
      </c>
      <c r="N524" s="145" t="s">
        <v>42</v>
      </c>
      <c r="P524" s="146">
        <f>O524*H524</f>
        <v>0</v>
      </c>
      <c r="Q524" s="146">
        <v>0</v>
      </c>
      <c r="R524" s="146">
        <f>Q524*H524</f>
        <v>0</v>
      </c>
      <c r="S524" s="146">
        <v>0</v>
      </c>
      <c r="T524" s="147">
        <f>S524*H524</f>
        <v>0</v>
      </c>
      <c r="AR524" s="148" t="s">
        <v>202</v>
      </c>
      <c r="AT524" s="148" t="s">
        <v>197</v>
      </c>
      <c r="AU524" s="148" t="s">
        <v>86</v>
      </c>
      <c r="AY524" s="17" t="s">
        <v>195</v>
      </c>
      <c r="BE524" s="149">
        <f>IF(N524="základní",J524,0)</f>
        <v>0</v>
      </c>
      <c r="BF524" s="149">
        <f>IF(N524="snížená",J524,0)</f>
        <v>0</v>
      </c>
      <c r="BG524" s="149">
        <f>IF(N524="zákl. přenesená",J524,0)</f>
        <v>0</v>
      </c>
      <c r="BH524" s="149">
        <f>IF(N524="sníž. přenesená",J524,0)</f>
        <v>0</v>
      </c>
      <c r="BI524" s="149">
        <f>IF(N524="nulová",J524,0)</f>
        <v>0</v>
      </c>
      <c r="BJ524" s="17" t="s">
        <v>84</v>
      </c>
      <c r="BK524" s="149">
        <f>ROUND(I524*H524,2)</f>
        <v>0</v>
      </c>
      <c r="BL524" s="17" t="s">
        <v>202</v>
      </c>
      <c r="BM524" s="148" t="s">
        <v>2003</v>
      </c>
    </row>
    <row r="525" spans="2:65" s="12" customFormat="1" ht="11.25">
      <c r="B525" s="150"/>
      <c r="D525" s="151" t="s">
        <v>204</v>
      </c>
      <c r="E525" s="152" t="s">
        <v>1</v>
      </c>
      <c r="F525" s="153" t="s">
        <v>2004</v>
      </c>
      <c r="H525" s="154">
        <v>1</v>
      </c>
      <c r="I525" s="155"/>
      <c r="L525" s="150"/>
      <c r="M525" s="156"/>
      <c r="T525" s="157"/>
      <c r="AT525" s="152" t="s">
        <v>204</v>
      </c>
      <c r="AU525" s="152" t="s">
        <v>86</v>
      </c>
      <c r="AV525" s="12" t="s">
        <v>86</v>
      </c>
      <c r="AW525" s="12" t="s">
        <v>32</v>
      </c>
      <c r="AX525" s="12" t="s">
        <v>84</v>
      </c>
      <c r="AY525" s="152" t="s">
        <v>195</v>
      </c>
    </row>
    <row r="526" spans="2:65" s="1" customFormat="1" ht="16.5" customHeight="1">
      <c r="B526" s="32"/>
      <c r="C526" s="174" t="s">
        <v>704</v>
      </c>
      <c r="D526" s="174" t="s">
        <v>392</v>
      </c>
      <c r="E526" s="175" t="s">
        <v>2005</v>
      </c>
      <c r="F526" s="176" t="s">
        <v>2006</v>
      </c>
      <c r="G526" s="177" t="s">
        <v>212</v>
      </c>
      <c r="H526" s="178">
        <v>1</v>
      </c>
      <c r="I526" s="179"/>
      <c r="J526" s="180">
        <f>ROUND(I526*H526,2)</f>
        <v>0</v>
      </c>
      <c r="K526" s="176" t="s">
        <v>208</v>
      </c>
      <c r="L526" s="181"/>
      <c r="M526" s="182" t="s">
        <v>1</v>
      </c>
      <c r="N526" s="183" t="s">
        <v>42</v>
      </c>
      <c r="P526" s="146">
        <f>O526*H526</f>
        <v>0</v>
      </c>
      <c r="Q526" s="146">
        <v>2.32E-3</v>
      </c>
      <c r="R526" s="146">
        <f>Q526*H526</f>
        <v>2.32E-3</v>
      </c>
      <c r="S526" s="146">
        <v>0</v>
      </c>
      <c r="T526" s="147">
        <f>S526*H526</f>
        <v>0</v>
      </c>
      <c r="AR526" s="148" t="s">
        <v>230</v>
      </c>
      <c r="AT526" s="148" t="s">
        <v>392</v>
      </c>
      <c r="AU526" s="148" t="s">
        <v>86</v>
      </c>
      <c r="AY526" s="17" t="s">
        <v>195</v>
      </c>
      <c r="BE526" s="149">
        <f>IF(N526="základní",J526,0)</f>
        <v>0</v>
      </c>
      <c r="BF526" s="149">
        <f>IF(N526="snížená",J526,0)</f>
        <v>0</v>
      </c>
      <c r="BG526" s="149">
        <f>IF(N526="zákl. přenesená",J526,0)</f>
        <v>0</v>
      </c>
      <c r="BH526" s="149">
        <f>IF(N526="sníž. přenesená",J526,0)</f>
        <v>0</v>
      </c>
      <c r="BI526" s="149">
        <f>IF(N526="nulová",J526,0)</f>
        <v>0</v>
      </c>
      <c r="BJ526" s="17" t="s">
        <v>84</v>
      </c>
      <c r="BK526" s="149">
        <f>ROUND(I526*H526,2)</f>
        <v>0</v>
      </c>
      <c r="BL526" s="17" t="s">
        <v>202</v>
      </c>
      <c r="BM526" s="148" t="s">
        <v>2007</v>
      </c>
    </row>
    <row r="527" spans="2:65" s="1" customFormat="1" ht="24.2" customHeight="1">
      <c r="B527" s="32"/>
      <c r="C527" s="137" t="s">
        <v>507</v>
      </c>
      <c r="D527" s="137" t="s">
        <v>197</v>
      </c>
      <c r="E527" s="138" t="s">
        <v>2008</v>
      </c>
      <c r="F527" s="139" t="s">
        <v>2009</v>
      </c>
      <c r="G527" s="140" t="s">
        <v>212</v>
      </c>
      <c r="H527" s="141">
        <v>15</v>
      </c>
      <c r="I527" s="142"/>
      <c r="J527" s="143">
        <f>ROUND(I527*H527,2)</f>
        <v>0</v>
      </c>
      <c r="K527" s="139" t="s">
        <v>201</v>
      </c>
      <c r="L527" s="32"/>
      <c r="M527" s="144" t="s">
        <v>1</v>
      </c>
      <c r="N527" s="145" t="s">
        <v>42</v>
      </c>
      <c r="P527" s="146">
        <f>O527*H527</f>
        <v>0</v>
      </c>
      <c r="Q527" s="146">
        <v>0</v>
      </c>
      <c r="R527" s="146">
        <f>Q527*H527</f>
        <v>0</v>
      </c>
      <c r="S527" s="146">
        <v>0</v>
      </c>
      <c r="T527" s="147">
        <f>S527*H527</f>
        <v>0</v>
      </c>
      <c r="AR527" s="148" t="s">
        <v>202</v>
      </c>
      <c r="AT527" s="148" t="s">
        <v>197</v>
      </c>
      <c r="AU527" s="148" t="s">
        <v>86</v>
      </c>
      <c r="AY527" s="17" t="s">
        <v>195</v>
      </c>
      <c r="BE527" s="149">
        <f>IF(N527="základní",J527,0)</f>
        <v>0</v>
      </c>
      <c r="BF527" s="149">
        <f>IF(N527="snížená",J527,0)</f>
        <v>0</v>
      </c>
      <c r="BG527" s="149">
        <f>IF(N527="zákl. přenesená",J527,0)</f>
        <v>0</v>
      </c>
      <c r="BH527" s="149">
        <f>IF(N527="sníž. přenesená",J527,0)</f>
        <v>0</v>
      </c>
      <c r="BI527" s="149">
        <f>IF(N527="nulová",J527,0)</f>
        <v>0</v>
      </c>
      <c r="BJ527" s="17" t="s">
        <v>84</v>
      </c>
      <c r="BK527" s="149">
        <f>ROUND(I527*H527,2)</f>
        <v>0</v>
      </c>
      <c r="BL527" s="17" t="s">
        <v>202</v>
      </c>
      <c r="BM527" s="148" t="s">
        <v>2010</v>
      </c>
    </row>
    <row r="528" spans="2:65" s="14" customFormat="1" ht="11.25">
      <c r="B528" s="168"/>
      <c r="D528" s="151" t="s">
        <v>204</v>
      </c>
      <c r="E528" s="169" t="s">
        <v>1</v>
      </c>
      <c r="F528" s="170" t="s">
        <v>1988</v>
      </c>
      <c r="H528" s="169" t="s">
        <v>1</v>
      </c>
      <c r="I528" s="171"/>
      <c r="L528" s="168"/>
      <c r="M528" s="172"/>
      <c r="T528" s="173"/>
      <c r="AT528" s="169" t="s">
        <v>204</v>
      </c>
      <c r="AU528" s="169" t="s">
        <v>86</v>
      </c>
      <c r="AV528" s="14" t="s">
        <v>84</v>
      </c>
      <c r="AW528" s="14" t="s">
        <v>32</v>
      </c>
      <c r="AX528" s="14" t="s">
        <v>77</v>
      </c>
      <c r="AY528" s="169" t="s">
        <v>195</v>
      </c>
    </row>
    <row r="529" spans="2:65" s="12" customFormat="1" ht="11.25">
      <c r="B529" s="150"/>
      <c r="D529" s="151" t="s">
        <v>204</v>
      </c>
      <c r="E529" s="152" t="s">
        <v>1</v>
      </c>
      <c r="F529" s="153" t="s">
        <v>2011</v>
      </c>
      <c r="H529" s="154">
        <v>15</v>
      </c>
      <c r="I529" s="155"/>
      <c r="L529" s="150"/>
      <c r="M529" s="156"/>
      <c r="T529" s="157"/>
      <c r="AT529" s="152" t="s">
        <v>204</v>
      </c>
      <c r="AU529" s="152" t="s">
        <v>86</v>
      </c>
      <c r="AV529" s="12" t="s">
        <v>86</v>
      </c>
      <c r="AW529" s="12" t="s">
        <v>32</v>
      </c>
      <c r="AX529" s="12" t="s">
        <v>84</v>
      </c>
      <c r="AY529" s="152" t="s">
        <v>195</v>
      </c>
    </row>
    <row r="530" spans="2:65" s="1" customFormat="1" ht="16.5" customHeight="1">
      <c r="B530" s="32"/>
      <c r="C530" s="174" t="s">
        <v>712</v>
      </c>
      <c r="D530" s="174" t="s">
        <v>392</v>
      </c>
      <c r="E530" s="175" t="s">
        <v>2012</v>
      </c>
      <c r="F530" s="176" t="s">
        <v>2013</v>
      </c>
      <c r="G530" s="177" t="s">
        <v>212</v>
      </c>
      <c r="H530" s="178">
        <v>15</v>
      </c>
      <c r="I530" s="179"/>
      <c r="J530" s="180">
        <f>ROUND(I530*H530,2)</f>
        <v>0</v>
      </c>
      <c r="K530" s="176" t="s">
        <v>208</v>
      </c>
      <c r="L530" s="181"/>
      <c r="M530" s="182" t="s">
        <v>1</v>
      </c>
      <c r="N530" s="183" t="s">
        <v>42</v>
      </c>
      <c r="P530" s="146">
        <f>O530*H530</f>
        <v>0</v>
      </c>
      <c r="Q530" s="146">
        <v>6.0000000000000002E-5</v>
      </c>
      <c r="R530" s="146">
        <f>Q530*H530</f>
        <v>8.9999999999999998E-4</v>
      </c>
      <c r="S530" s="146">
        <v>0</v>
      </c>
      <c r="T530" s="147">
        <f>S530*H530</f>
        <v>0</v>
      </c>
      <c r="AR530" s="148" t="s">
        <v>230</v>
      </c>
      <c r="AT530" s="148" t="s">
        <v>392</v>
      </c>
      <c r="AU530" s="148" t="s">
        <v>86</v>
      </c>
      <c r="AY530" s="17" t="s">
        <v>195</v>
      </c>
      <c r="BE530" s="149">
        <f>IF(N530="základní",J530,0)</f>
        <v>0</v>
      </c>
      <c r="BF530" s="149">
        <f>IF(N530="snížená",J530,0)</f>
        <v>0</v>
      </c>
      <c r="BG530" s="149">
        <f>IF(N530="zákl. přenesená",J530,0)</f>
        <v>0</v>
      </c>
      <c r="BH530" s="149">
        <f>IF(N530="sníž. přenesená",J530,0)</f>
        <v>0</v>
      </c>
      <c r="BI530" s="149">
        <f>IF(N530="nulová",J530,0)</f>
        <v>0</v>
      </c>
      <c r="BJ530" s="17" t="s">
        <v>84</v>
      </c>
      <c r="BK530" s="149">
        <f>ROUND(I530*H530,2)</f>
        <v>0</v>
      </c>
      <c r="BL530" s="17" t="s">
        <v>202</v>
      </c>
      <c r="BM530" s="148" t="s">
        <v>2014</v>
      </c>
    </row>
    <row r="531" spans="2:65" s="1" customFormat="1" ht="24.2" customHeight="1">
      <c r="B531" s="32"/>
      <c r="C531" s="137" t="s">
        <v>512</v>
      </c>
      <c r="D531" s="137" t="s">
        <v>197</v>
      </c>
      <c r="E531" s="138" t="s">
        <v>2015</v>
      </c>
      <c r="F531" s="139" t="s">
        <v>2016</v>
      </c>
      <c r="G531" s="140" t="s">
        <v>212</v>
      </c>
      <c r="H531" s="141">
        <v>10</v>
      </c>
      <c r="I531" s="142"/>
      <c r="J531" s="143">
        <f>ROUND(I531*H531,2)</f>
        <v>0</v>
      </c>
      <c r="K531" s="139" t="s">
        <v>201</v>
      </c>
      <c r="L531" s="32"/>
      <c r="M531" s="144" t="s">
        <v>1</v>
      </c>
      <c r="N531" s="145" t="s">
        <v>42</v>
      </c>
      <c r="P531" s="146">
        <f>O531*H531</f>
        <v>0</v>
      </c>
      <c r="Q531" s="146">
        <v>8.0000000000000007E-5</v>
      </c>
      <c r="R531" s="146">
        <f>Q531*H531</f>
        <v>8.0000000000000004E-4</v>
      </c>
      <c r="S531" s="146">
        <v>0</v>
      </c>
      <c r="T531" s="147">
        <f>S531*H531</f>
        <v>0</v>
      </c>
      <c r="AR531" s="148" t="s">
        <v>202</v>
      </c>
      <c r="AT531" s="148" t="s">
        <v>197</v>
      </c>
      <c r="AU531" s="148" t="s">
        <v>86</v>
      </c>
      <c r="AY531" s="17" t="s">
        <v>195</v>
      </c>
      <c r="BE531" s="149">
        <f>IF(N531="základní",J531,0)</f>
        <v>0</v>
      </c>
      <c r="BF531" s="149">
        <f>IF(N531="snížená",J531,0)</f>
        <v>0</v>
      </c>
      <c r="BG531" s="149">
        <f>IF(N531="zákl. přenesená",J531,0)</f>
        <v>0</v>
      </c>
      <c r="BH531" s="149">
        <f>IF(N531="sníž. přenesená",J531,0)</f>
        <v>0</v>
      </c>
      <c r="BI531" s="149">
        <f>IF(N531="nulová",J531,0)</f>
        <v>0</v>
      </c>
      <c r="BJ531" s="17" t="s">
        <v>84</v>
      </c>
      <c r="BK531" s="149">
        <f>ROUND(I531*H531,2)</f>
        <v>0</v>
      </c>
      <c r="BL531" s="17" t="s">
        <v>202</v>
      </c>
      <c r="BM531" s="148" t="s">
        <v>2017</v>
      </c>
    </row>
    <row r="532" spans="2:65" s="14" customFormat="1" ht="11.25">
      <c r="B532" s="168"/>
      <c r="D532" s="151" t="s">
        <v>204</v>
      </c>
      <c r="E532" s="169" t="s">
        <v>1</v>
      </c>
      <c r="F532" s="170" t="s">
        <v>1817</v>
      </c>
      <c r="H532" s="169" t="s">
        <v>1</v>
      </c>
      <c r="I532" s="171"/>
      <c r="L532" s="168"/>
      <c r="M532" s="172"/>
      <c r="T532" s="173"/>
      <c r="AT532" s="169" t="s">
        <v>204</v>
      </c>
      <c r="AU532" s="169" t="s">
        <v>86</v>
      </c>
      <c r="AV532" s="14" t="s">
        <v>84</v>
      </c>
      <c r="AW532" s="14" t="s">
        <v>32</v>
      </c>
      <c r="AX532" s="14" t="s">
        <v>77</v>
      </c>
      <c r="AY532" s="169" t="s">
        <v>195</v>
      </c>
    </row>
    <row r="533" spans="2:65" s="12" customFormat="1" ht="11.25">
      <c r="B533" s="150"/>
      <c r="D533" s="151" t="s">
        <v>204</v>
      </c>
      <c r="E533" s="152" t="s">
        <v>1</v>
      </c>
      <c r="F533" s="153" t="s">
        <v>2018</v>
      </c>
      <c r="H533" s="154">
        <v>10</v>
      </c>
      <c r="I533" s="155"/>
      <c r="L533" s="150"/>
      <c r="M533" s="156"/>
      <c r="T533" s="157"/>
      <c r="AT533" s="152" t="s">
        <v>204</v>
      </c>
      <c r="AU533" s="152" t="s">
        <v>86</v>
      </c>
      <c r="AV533" s="12" t="s">
        <v>86</v>
      </c>
      <c r="AW533" s="12" t="s">
        <v>32</v>
      </c>
      <c r="AX533" s="12" t="s">
        <v>84</v>
      </c>
      <c r="AY533" s="152" t="s">
        <v>195</v>
      </c>
    </row>
    <row r="534" spans="2:65" s="1" customFormat="1" ht="16.5" customHeight="1">
      <c r="B534" s="32"/>
      <c r="C534" s="174" t="s">
        <v>720</v>
      </c>
      <c r="D534" s="174" t="s">
        <v>392</v>
      </c>
      <c r="E534" s="175" t="s">
        <v>2019</v>
      </c>
      <c r="F534" s="176" t="s">
        <v>2020</v>
      </c>
      <c r="G534" s="177" t="s">
        <v>212</v>
      </c>
      <c r="H534" s="178">
        <v>10</v>
      </c>
      <c r="I534" s="179"/>
      <c r="J534" s="180">
        <f>ROUND(I534*H534,2)</f>
        <v>0</v>
      </c>
      <c r="K534" s="176" t="s">
        <v>208</v>
      </c>
      <c r="L534" s="181"/>
      <c r="M534" s="182" t="s">
        <v>1</v>
      </c>
      <c r="N534" s="183" t="s">
        <v>42</v>
      </c>
      <c r="P534" s="146">
        <f>O534*H534</f>
        <v>0</v>
      </c>
      <c r="Q534" s="146">
        <v>0</v>
      </c>
      <c r="R534" s="146">
        <f>Q534*H534</f>
        <v>0</v>
      </c>
      <c r="S534" s="146">
        <v>0</v>
      </c>
      <c r="T534" s="147">
        <f>S534*H534</f>
        <v>0</v>
      </c>
      <c r="AR534" s="148" t="s">
        <v>230</v>
      </c>
      <c r="AT534" s="148" t="s">
        <v>392</v>
      </c>
      <c r="AU534" s="148" t="s">
        <v>86</v>
      </c>
      <c r="AY534" s="17" t="s">
        <v>195</v>
      </c>
      <c r="BE534" s="149">
        <f>IF(N534="základní",J534,0)</f>
        <v>0</v>
      </c>
      <c r="BF534" s="149">
        <f>IF(N534="snížená",J534,0)</f>
        <v>0</v>
      </c>
      <c r="BG534" s="149">
        <f>IF(N534="zákl. přenesená",J534,0)</f>
        <v>0</v>
      </c>
      <c r="BH534" s="149">
        <f>IF(N534="sníž. přenesená",J534,0)</f>
        <v>0</v>
      </c>
      <c r="BI534" s="149">
        <f>IF(N534="nulová",J534,0)</f>
        <v>0</v>
      </c>
      <c r="BJ534" s="17" t="s">
        <v>84</v>
      </c>
      <c r="BK534" s="149">
        <f>ROUND(I534*H534,2)</f>
        <v>0</v>
      </c>
      <c r="BL534" s="17" t="s">
        <v>202</v>
      </c>
      <c r="BM534" s="148" t="s">
        <v>2021</v>
      </c>
    </row>
    <row r="535" spans="2:65" s="1" customFormat="1" ht="24.2" customHeight="1">
      <c r="B535" s="32"/>
      <c r="C535" s="137" t="s">
        <v>517</v>
      </c>
      <c r="D535" s="137" t="s">
        <v>197</v>
      </c>
      <c r="E535" s="138" t="s">
        <v>2022</v>
      </c>
      <c r="F535" s="139" t="s">
        <v>2023</v>
      </c>
      <c r="G535" s="140" t="s">
        <v>212</v>
      </c>
      <c r="H535" s="141">
        <v>2</v>
      </c>
      <c r="I535" s="142"/>
      <c r="J535" s="143">
        <f>ROUND(I535*H535,2)</f>
        <v>0</v>
      </c>
      <c r="K535" s="139" t="s">
        <v>201</v>
      </c>
      <c r="L535" s="32"/>
      <c r="M535" s="144" t="s">
        <v>1</v>
      </c>
      <c r="N535" s="145" t="s">
        <v>42</v>
      </c>
      <c r="P535" s="146">
        <f>O535*H535</f>
        <v>0</v>
      </c>
      <c r="Q535" s="146">
        <v>3.9269999999999999E-2</v>
      </c>
      <c r="R535" s="146">
        <f>Q535*H535</f>
        <v>7.8539999999999999E-2</v>
      </c>
      <c r="S535" s="146">
        <v>0</v>
      </c>
      <c r="T535" s="147">
        <f>S535*H535</f>
        <v>0</v>
      </c>
      <c r="AR535" s="148" t="s">
        <v>202</v>
      </c>
      <c r="AT535" s="148" t="s">
        <v>197</v>
      </c>
      <c r="AU535" s="148" t="s">
        <v>86</v>
      </c>
      <c r="AY535" s="17" t="s">
        <v>195</v>
      </c>
      <c r="BE535" s="149">
        <f>IF(N535="základní",J535,0)</f>
        <v>0</v>
      </c>
      <c r="BF535" s="149">
        <f>IF(N535="snížená",J535,0)</f>
        <v>0</v>
      </c>
      <c r="BG535" s="149">
        <f>IF(N535="zákl. přenesená",J535,0)</f>
        <v>0</v>
      </c>
      <c r="BH535" s="149">
        <f>IF(N535="sníž. přenesená",J535,0)</f>
        <v>0</v>
      </c>
      <c r="BI535" s="149">
        <f>IF(N535="nulová",J535,0)</f>
        <v>0</v>
      </c>
      <c r="BJ535" s="17" t="s">
        <v>84</v>
      </c>
      <c r="BK535" s="149">
        <f>ROUND(I535*H535,2)</f>
        <v>0</v>
      </c>
      <c r="BL535" s="17" t="s">
        <v>202</v>
      </c>
      <c r="BM535" s="148" t="s">
        <v>2024</v>
      </c>
    </row>
    <row r="536" spans="2:65" s="12" customFormat="1" ht="11.25">
      <c r="B536" s="150"/>
      <c r="D536" s="151" t="s">
        <v>204</v>
      </c>
      <c r="E536" s="152" t="s">
        <v>1</v>
      </c>
      <c r="F536" s="153" t="s">
        <v>2025</v>
      </c>
      <c r="H536" s="154">
        <v>2</v>
      </c>
      <c r="I536" s="155"/>
      <c r="L536" s="150"/>
      <c r="M536" s="156"/>
      <c r="T536" s="157"/>
      <c r="AT536" s="152" t="s">
        <v>204</v>
      </c>
      <c r="AU536" s="152" t="s">
        <v>86</v>
      </c>
      <c r="AV536" s="12" t="s">
        <v>86</v>
      </c>
      <c r="AW536" s="12" t="s">
        <v>32</v>
      </c>
      <c r="AX536" s="12" t="s">
        <v>84</v>
      </c>
      <c r="AY536" s="152" t="s">
        <v>195</v>
      </c>
    </row>
    <row r="537" spans="2:65" s="1" customFormat="1" ht="24.2" customHeight="1">
      <c r="B537" s="32"/>
      <c r="C537" s="174" t="s">
        <v>730</v>
      </c>
      <c r="D537" s="174" t="s">
        <v>392</v>
      </c>
      <c r="E537" s="175" t="s">
        <v>2026</v>
      </c>
      <c r="F537" s="176" t="s">
        <v>2027</v>
      </c>
      <c r="G537" s="177" t="s">
        <v>212</v>
      </c>
      <c r="H537" s="178">
        <v>2.02</v>
      </c>
      <c r="I537" s="179"/>
      <c r="J537" s="180">
        <f>ROUND(I537*H537,2)</f>
        <v>0</v>
      </c>
      <c r="K537" s="176" t="s">
        <v>201</v>
      </c>
      <c r="L537" s="181"/>
      <c r="M537" s="182" t="s">
        <v>1</v>
      </c>
      <c r="N537" s="183" t="s">
        <v>42</v>
      </c>
      <c r="P537" s="146">
        <f>O537*H537</f>
        <v>0</v>
      </c>
      <c r="Q537" s="146">
        <v>0.44900000000000001</v>
      </c>
      <c r="R537" s="146">
        <f>Q537*H537</f>
        <v>0.90698000000000001</v>
      </c>
      <c r="S537" s="146">
        <v>0</v>
      </c>
      <c r="T537" s="147">
        <f>S537*H537</f>
        <v>0</v>
      </c>
      <c r="AR537" s="148" t="s">
        <v>230</v>
      </c>
      <c r="AT537" s="148" t="s">
        <v>392</v>
      </c>
      <c r="AU537" s="148" t="s">
        <v>86</v>
      </c>
      <c r="AY537" s="17" t="s">
        <v>195</v>
      </c>
      <c r="BE537" s="149">
        <f>IF(N537="základní",J537,0)</f>
        <v>0</v>
      </c>
      <c r="BF537" s="149">
        <f>IF(N537="snížená",J537,0)</f>
        <v>0</v>
      </c>
      <c r="BG537" s="149">
        <f>IF(N537="zákl. přenesená",J537,0)</f>
        <v>0</v>
      </c>
      <c r="BH537" s="149">
        <f>IF(N537="sníž. přenesená",J537,0)</f>
        <v>0</v>
      </c>
      <c r="BI537" s="149">
        <f>IF(N537="nulová",J537,0)</f>
        <v>0</v>
      </c>
      <c r="BJ537" s="17" t="s">
        <v>84</v>
      </c>
      <c r="BK537" s="149">
        <f>ROUND(I537*H537,2)</f>
        <v>0</v>
      </c>
      <c r="BL537" s="17" t="s">
        <v>202</v>
      </c>
      <c r="BM537" s="148" t="s">
        <v>2028</v>
      </c>
    </row>
    <row r="538" spans="2:65" s="12" customFormat="1" ht="11.25">
      <c r="B538" s="150"/>
      <c r="D538" s="151" t="s">
        <v>204</v>
      </c>
      <c r="F538" s="153" t="s">
        <v>2029</v>
      </c>
      <c r="H538" s="154">
        <v>2.02</v>
      </c>
      <c r="I538" s="155"/>
      <c r="L538" s="150"/>
      <c r="M538" s="156"/>
      <c r="T538" s="157"/>
      <c r="AT538" s="152" t="s">
        <v>204</v>
      </c>
      <c r="AU538" s="152" t="s">
        <v>86</v>
      </c>
      <c r="AV538" s="12" t="s">
        <v>86</v>
      </c>
      <c r="AW538" s="12" t="s">
        <v>4</v>
      </c>
      <c r="AX538" s="12" t="s">
        <v>84</v>
      </c>
      <c r="AY538" s="152" t="s">
        <v>195</v>
      </c>
    </row>
    <row r="539" spans="2:65" s="1" customFormat="1" ht="24.2" customHeight="1">
      <c r="B539" s="32"/>
      <c r="C539" s="174" t="s">
        <v>522</v>
      </c>
      <c r="D539" s="174" t="s">
        <v>392</v>
      </c>
      <c r="E539" s="175" t="s">
        <v>1438</v>
      </c>
      <c r="F539" s="176" t="s">
        <v>1439</v>
      </c>
      <c r="G539" s="177" t="s">
        <v>212</v>
      </c>
      <c r="H539" s="178">
        <v>2.04</v>
      </c>
      <c r="I539" s="179"/>
      <c r="J539" s="180">
        <f>ROUND(I539*H539,2)</f>
        <v>0</v>
      </c>
      <c r="K539" s="176" t="s">
        <v>201</v>
      </c>
      <c r="L539" s="181"/>
      <c r="M539" s="182" t="s">
        <v>1</v>
      </c>
      <c r="N539" s="183" t="s">
        <v>42</v>
      </c>
      <c r="P539" s="146">
        <f>O539*H539</f>
        <v>0</v>
      </c>
      <c r="Q539" s="146">
        <v>2E-3</v>
      </c>
      <c r="R539" s="146">
        <f>Q539*H539</f>
        <v>4.0800000000000003E-3</v>
      </c>
      <c r="S539" s="146">
        <v>0</v>
      </c>
      <c r="T539" s="147">
        <f>S539*H539</f>
        <v>0</v>
      </c>
      <c r="AR539" s="148" t="s">
        <v>230</v>
      </c>
      <c r="AT539" s="148" t="s">
        <v>392</v>
      </c>
      <c r="AU539" s="148" t="s">
        <v>86</v>
      </c>
      <c r="AY539" s="17" t="s">
        <v>195</v>
      </c>
      <c r="BE539" s="149">
        <f>IF(N539="základní",J539,0)</f>
        <v>0</v>
      </c>
      <c r="BF539" s="149">
        <f>IF(N539="snížená",J539,0)</f>
        <v>0</v>
      </c>
      <c r="BG539" s="149">
        <f>IF(N539="zákl. přenesená",J539,0)</f>
        <v>0</v>
      </c>
      <c r="BH539" s="149">
        <f>IF(N539="sníž. přenesená",J539,0)</f>
        <v>0</v>
      </c>
      <c r="BI539" s="149">
        <f>IF(N539="nulová",J539,0)</f>
        <v>0</v>
      </c>
      <c r="BJ539" s="17" t="s">
        <v>84</v>
      </c>
      <c r="BK539" s="149">
        <f>ROUND(I539*H539,2)</f>
        <v>0</v>
      </c>
      <c r="BL539" s="17" t="s">
        <v>202</v>
      </c>
      <c r="BM539" s="148" t="s">
        <v>2030</v>
      </c>
    </row>
    <row r="540" spans="2:65" s="12" customFormat="1" ht="11.25">
      <c r="B540" s="150"/>
      <c r="D540" s="151" t="s">
        <v>204</v>
      </c>
      <c r="F540" s="153" t="s">
        <v>2031</v>
      </c>
      <c r="H540" s="154">
        <v>2.04</v>
      </c>
      <c r="I540" s="155"/>
      <c r="L540" s="150"/>
      <c r="M540" s="156"/>
      <c r="T540" s="157"/>
      <c r="AT540" s="152" t="s">
        <v>204</v>
      </c>
      <c r="AU540" s="152" t="s">
        <v>86</v>
      </c>
      <c r="AV540" s="12" t="s">
        <v>86</v>
      </c>
      <c r="AW540" s="12" t="s">
        <v>4</v>
      </c>
      <c r="AX540" s="12" t="s">
        <v>84</v>
      </c>
      <c r="AY540" s="152" t="s">
        <v>195</v>
      </c>
    </row>
    <row r="541" spans="2:65" s="1" customFormat="1" ht="24.2" customHeight="1">
      <c r="B541" s="32"/>
      <c r="C541" s="137" t="s">
        <v>743</v>
      </c>
      <c r="D541" s="137" t="s">
        <v>197</v>
      </c>
      <c r="E541" s="138" t="s">
        <v>2032</v>
      </c>
      <c r="F541" s="139" t="s">
        <v>2033</v>
      </c>
      <c r="G541" s="140" t="s">
        <v>212</v>
      </c>
      <c r="H541" s="141">
        <v>17</v>
      </c>
      <c r="I541" s="142"/>
      <c r="J541" s="143">
        <f>ROUND(I541*H541,2)</f>
        <v>0</v>
      </c>
      <c r="K541" s="139" t="s">
        <v>201</v>
      </c>
      <c r="L541" s="32"/>
      <c r="M541" s="144" t="s">
        <v>1</v>
      </c>
      <c r="N541" s="145" t="s">
        <v>42</v>
      </c>
      <c r="P541" s="146">
        <f>O541*H541</f>
        <v>0</v>
      </c>
      <c r="Q541" s="146">
        <v>1.0189999999999999E-2</v>
      </c>
      <c r="R541" s="146">
        <f>Q541*H541</f>
        <v>0.17323</v>
      </c>
      <c r="S541" s="146">
        <v>0</v>
      </c>
      <c r="T541" s="147">
        <f>S541*H541</f>
        <v>0</v>
      </c>
      <c r="AR541" s="148" t="s">
        <v>202</v>
      </c>
      <c r="AT541" s="148" t="s">
        <v>197</v>
      </c>
      <c r="AU541" s="148" t="s">
        <v>86</v>
      </c>
      <c r="AY541" s="17" t="s">
        <v>195</v>
      </c>
      <c r="BE541" s="149">
        <f>IF(N541="základní",J541,0)</f>
        <v>0</v>
      </c>
      <c r="BF541" s="149">
        <f>IF(N541="snížená",J541,0)</f>
        <v>0</v>
      </c>
      <c r="BG541" s="149">
        <f>IF(N541="zákl. přenesená",J541,0)</f>
        <v>0</v>
      </c>
      <c r="BH541" s="149">
        <f>IF(N541="sníž. přenesená",J541,0)</f>
        <v>0</v>
      </c>
      <c r="BI541" s="149">
        <f>IF(N541="nulová",J541,0)</f>
        <v>0</v>
      </c>
      <c r="BJ541" s="17" t="s">
        <v>84</v>
      </c>
      <c r="BK541" s="149">
        <f>ROUND(I541*H541,2)</f>
        <v>0</v>
      </c>
      <c r="BL541" s="17" t="s">
        <v>202</v>
      </c>
      <c r="BM541" s="148" t="s">
        <v>2034</v>
      </c>
    </row>
    <row r="542" spans="2:65" s="12" customFormat="1" ht="11.25">
      <c r="B542" s="150"/>
      <c r="D542" s="151" t="s">
        <v>204</v>
      </c>
      <c r="E542" s="152" t="s">
        <v>1</v>
      </c>
      <c r="F542" s="153" t="s">
        <v>2035</v>
      </c>
      <c r="H542" s="154">
        <v>17</v>
      </c>
      <c r="I542" s="155"/>
      <c r="L542" s="150"/>
      <c r="M542" s="156"/>
      <c r="T542" s="157"/>
      <c r="AT542" s="152" t="s">
        <v>204</v>
      </c>
      <c r="AU542" s="152" t="s">
        <v>86</v>
      </c>
      <c r="AV542" s="12" t="s">
        <v>86</v>
      </c>
      <c r="AW542" s="12" t="s">
        <v>32</v>
      </c>
      <c r="AX542" s="12" t="s">
        <v>84</v>
      </c>
      <c r="AY542" s="152" t="s">
        <v>195</v>
      </c>
    </row>
    <row r="543" spans="2:65" s="1" customFormat="1" ht="21.75" customHeight="1">
      <c r="B543" s="32"/>
      <c r="C543" s="174" t="s">
        <v>526</v>
      </c>
      <c r="D543" s="174" t="s">
        <v>392</v>
      </c>
      <c r="E543" s="175" t="s">
        <v>1455</v>
      </c>
      <c r="F543" s="176" t="s">
        <v>1456</v>
      </c>
      <c r="G543" s="177" t="s">
        <v>212</v>
      </c>
      <c r="H543" s="178">
        <v>7.07</v>
      </c>
      <c r="I543" s="179"/>
      <c r="J543" s="180">
        <f>ROUND(I543*H543,2)</f>
        <v>0</v>
      </c>
      <c r="K543" s="176" t="s">
        <v>201</v>
      </c>
      <c r="L543" s="181"/>
      <c r="M543" s="182" t="s">
        <v>1</v>
      </c>
      <c r="N543" s="183" t="s">
        <v>42</v>
      </c>
      <c r="P543" s="146">
        <f>O543*H543</f>
        <v>0</v>
      </c>
      <c r="Q543" s="146">
        <v>1.0129999999999999</v>
      </c>
      <c r="R543" s="146">
        <f>Q543*H543</f>
        <v>7.1619099999999998</v>
      </c>
      <c r="S543" s="146">
        <v>0</v>
      </c>
      <c r="T543" s="147">
        <f>S543*H543</f>
        <v>0</v>
      </c>
      <c r="AR543" s="148" t="s">
        <v>230</v>
      </c>
      <c r="AT543" s="148" t="s">
        <v>392</v>
      </c>
      <c r="AU543" s="148" t="s">
        <v>86</v>
      </c>
      <c r="AY543" s="17" t="s">
        <v>195</v>
      </c>
      <c r="BE543" s="149">
        <f>IF(N543="základní",J543,0)</f>
        <v>0</v>
      </c>
      <c r="BF543" s="149">
        <f>IF(N543="snížená",J543,0)</f>
        <v>0</v>
      </c>
      <c r="BG543" s="149">
        <f>IF(N543="zákl. přenesená",J543,0)</f>
        <v>0</v>
      </c>
      <c r="BH543" s="149">
        <f>IF(N543="sníž. přenesená",J543,0)</f>
        <v>0</v>
      </c>
      <c r="BI543" s="149">
        <f>IF(N543="nulová",J543,0)</f>
        <v>0</v>
      </c>
      <c r="BJ543" s="17" t="s">
        <v>84</v>
      </c>
      <c r="BK543" s="149">
        <f>ROUND(I543*H543,2)</f>
        <v>0</v>
      </c>
      <c r="BL543" s="17" t="s">
        <v>202</v>
      </c>
      <c r="BM543" s="148" t="s">
        <v>2036</v>
      </c>
    </row>
    <row r="544" spans="2:65" s="12" customFormat="1" ht="11.25">
      <c r="B544" s="150"/>
      <c r="D544" s="151" t="s">
        <v>204</v>
      </c>
      <c r="F544" s="153" t="s">
        <v>2037</v>
      </c>
      <c r="H544" s="154">
        <v>7.07</v>
      </c>
      <c r="I544" s="155"/>
      <c r="L544" s="150"/>
      <c r="M544" s="156"/>
      <c r="T544" s="157"/>
      <c r="AT544" s="152" t="s">
        <v>204</v>
      </c>
      <c r="AU544" s="152" t="s">
        <v>86</v>
      </c>
      <c r="AV544" s="12" t="s">
        <v>86</v>
      </c>
      <c r="AW544" s="12" t="s">
        <v>4</v>
      </c>
      <c r="AX544" s="12" t="s">
        <v>84</v>
      </c>
      <c r="AY544" s="152" t="s">
        <v>195</v>
      </c>
    </row>
    <row r="545" spans="2:65" s="1" customFormat="1" ht="21.75" customHeight="1">
      <c r="B545" s="32"/>
      <c r="C545" s="174" t="s">
        <v>751</v>
      </c>
      <c r="D545" s="174" t="s">
        <v>392</v>
      </c>
      <c r="E545" s="175" t="s">
        <v>1445</v>
      </c>
      <c r="F545" s="176" t="s">
        <v>2038</v>
      </c>
      <c r="G545" s="177" t="s">
        <v>212</v>
      </c>
      <c r="H545" s="178">
        <v>6.06</v>
      </c>
      <c r="I545" s="179"/>
      <c r="J545" s="180">
        <f>ROUND(I545*H545,2)</f>
        <v>0</v>
      </c>
      <c r="K545" s="176" t="s">
        <v>201</v>
      </c>
      <c r="L545" s="181"/>
      <c r="M545" s="182" t="s">
        <v>1</v>
      </c>
      <c r="N545" s="183" t="s">
        <v>42</v>
      </c>
      <c r="P545" s="146">
        <f>O545*H545</f>
        <v>0</v>
      </c>
      <c r="Q545" s="146">
        <v>0.50600000000000001</v>
      </c>
      <c r="R545" s="146">
        <f>Q545*H545</f>
        <v>3.06636</v>
      </c>
      <c r="S545" s="146">
        <v>0</v>
      </c>
      <c r="T545" s="147">
        <f>S545*H545</f>
        <v>0</v>
      </c>
      <c r="AR545" s="148" t="s">
        <v>230</v>
      </c>
      <c r="AT545" s="148" t="s">
        <v>392</v>
      </c>
      <c r="AU545" s="148" t="s">
        <v>86</v>
      </c>
      <c r="AY545" s="17" t="s">
        <v>195</v>
      </c>
      <c r="BE545" s="149">
        <f>IF(N545="základní",J545,0)</f>
        <v>0</v>
      </c>
      <c r="BF545" s="149">
        <f>IF(N545="snížená",J545,0)</f>
        <v>0</v>
      </c>
      <c r="BG545" s="149">
        <f>IF(N545="zákl. přenesená",J545,0)</f>
        <v>0</v>
      </c>
      <c r="BH545" s="149">
        <f>IF(N545="sníž. přenesená",J545,0)</f>
        <v>0</v>
      </c>
      <c r="BI545" s="149">
        <f>IF(N545="nulová",J545,0)</f>
        <v>0</v>
      </c>
      <c r="BJ545" s="17" t="s">
        <v>84</v>
      </c>
      <c r="BK545" s="149">
        <f>ROUND(I545*H545,2)</f>
        <v>0</v>
      </c>
      <c r="BL545" s="17" t="s">
        <v>202</v>
      </c>
      <c r="BM545" s="148" t="s">
        <v>2039</v>
      </c>
    </row>
    <row r="546" spans="2:65" s="1" customFormat="1" ht="21.75" customHeight="1">
      <c r="B546" s="32"/>
      <c r="C546" s="174" t="s">
        <v>530</v>
      </c>
      <c r="D546" s="174" t="s">
        <v>392</v>
      </c>
      <c r="E546" s="175" t="s">
        <v>1435</v>
      </c>
      <c r="F546" s="176" t="s">
        <v>2040</v>
      </c>
      <c r="G546" s="177" t="s">
        <v>212</v>
      </c>
      <c r="H546" s="178">
        <v>4.04</v>
      </c>
      <c r="I546" s="179"/>
      <c r="J546" s="180">
        <f>ROUND(I546*H546,2)</f>
        <v>0</v>
      </c>
      <c r="K546" s="176" t="s">
        <v>201</v>
      </c>
      <c r="L546" s="181"/>
      <c r="M546" s="182" t="s">
        <v>1</v>
      </c>
      <c r="N546" s="183" t="s">
        <v>42</v>
      </c>
      <c r="P546" s="146">
        <f>O546*H546</f>
        <v>0</v>
      </c>
      <c r="Q546" s="146">
        <v>0.254</v>
      </c>
      <c r="R546" s="146">
        <f>Q546*H546</f>
        <v>1.02616</v>
      </c>
      <c r="S546" s="146">
        <v>0</v>
      </c>
      <c r="T546" s="147">
        <f>S546*H546</f>
        <v>0</v>
      </c>
      <c r="AR546" s="148" t="s">
        <v>230</v>
      </c>
      <c r="AT546" s="148" t="s">
        <v>392</v>
      </c>
      <c r="AU546" s="148" t="s">
        <v>86</v>
      </c>
      <c r="AY546" s="17" t="s">
        <v>195</v>
      </c>
      <c r="BE546" s="149">
        <f>IF(N546="základní",J546,0)</f>
        <v>0</v>
      </c>
      <c r="BF546" s="149">
        <f>IF(N546="snížená",J546,0)</f>
        <v>0</v>
      </c>
      <c r="BG546" s="149">
        <f>IF(N546="zákl. přenesená",J546,0)</f>
        <v>0</v>
      </c>
      <c r="BH546" s="149">
        <f>IF(N546="sníž. přenesená",J546,0)</f>
        <v>0</v>
      </c>
      <c r="BI546" s="149">
        <f>IF(N546="nulová",J546,0)</f>
        <v>0</v>
      </c>
      <c r="BJ546" s="17" t="s">
        <v>84</v>
      </c>
      <c r="BK546" s="149">
        <f>ROUND(I546*H546,2)</f>
        <v>0</v>
      </c>
      <c r="BL546" s="17" t="s">
        <v>202</v>
      </c>
      <c r="BM546" s="148" t="s">
        <v>2041</v>
      </c>
    </row>
    <row r="547" spans="2:65" s="1" customFormat="1" ht="24.2" customHeight="1">
      <c r="B547" s="32"/>
      <c r="C547" s="174" t="s">
        <v>759</v>
      </c>
      <c r="D547" s="174" t="s">
        <v>392</v>
      </c>
      <c r="E547" s="175" t="s">
        <v>1438</v>
      </c>
      <c r="F547" s="176" t="s">
        <v>1439</v>
      </c>
      <c r="G547" s="177" t="s">
        <v>212</v>
      </c>
      <c r="H547" s="178">
        <v>17.34</v>
      </c>
      <c r="I547" s="179"/>
      <c r="J547" s="180">
        <f>ROUND(I547*H547,2)</f>
        <v>0</v>
      </c>
      <c r="K547" s="176" t="s">
        <v>201</v>
      </c>
      <c r="L547" s="181"/>
      <c r="M547" s="182" t="s">
        <v>1</v>
      </c>
      <c r="N547" s="183" t="s">
        <v>42</v>
      </c>
      <c r="P547" s="146">
        <f>O547*H547</f>
        <v>0</v>
      </c>
      <c r="Q547" s="146">
        <v>2E-3</v>
      </c>
      <c r="R547" s="146">
        <f>Q547*H547</f>
        <v>3.4680000000000002E-2</v>
      </c>
      <c r="S547" s="146">
        <v>0</v>
      </c>
      <c r="T547" s="147">
        <f>S547*H547</f>
        <v>0</v>
      </c>
      <c r="AR547" s="148" t="s">
        <v>230</v>
      </c>
      <c r="AT547" s="148" t="s">
        <v>392</v>
      </c>
      <c r="AU547" s="148" t="s">
        <v>86</v>
      </c>
      <c r="AY547" s="17" t="s">
        <v>195</v>
      </c>
      <c r="BE547" s="149">
        <f>IF(N547="základní",J547,0)</f>
        <v>0</v>
      </c>
      <c r="BF547" s="149">
        <f>IF(N547="snížená",J547,0)</f>
        <v>0</v>
      </c>
      <c r="BG547" s="149">
        <f>IF(N547="zákl. přenesená",J547,0)</f>
        <v>0</v>
      </c>
      <c r="BH547" s="149">
        <f>IF(N547="sníž. přenesená",J547,0)</f>
        <v>0</v>
      </c>
      <c r="BI547" s="149">
        <f>IF(N547="nulová",J547,0)</f>
        <v>0</v>
      </c>
      <c r="BJ547" s="17" t="s">
        <v>84</v>
      </c>
      <c r="BK547" s="149">
        <f>ROUND(I547*H547,2)</f>
        <v>0</v>
      </c>
      <c r="BL547" s="17" t="s">
        <v>202</v>
      </c>
      <c r="BM547" s="148" t="s">
        <v>2042</v>
      </c>
    </row>
    <row r="548" spans="2:65" s="12" customFormat="1" ht="11.25">
      <c r="B548" s="150"/>
      <c r="D548" s="151" t="s">
        <v>204</v>
      </c>
      <c r="F548" s="153" t="s">
        <v>2043</v>
      </c>
      <c r="H548" s="154">
        <v>17.34</v>
      </c>
      <c r="I548" s="155"/>
      <c r="L548" s="150"/>
      <c r="M548" s="156"/>
      <c r="T548" s="157"/>
      <c r="AT548" s="152" t="s">
        <v>204</v>
      </c>
      <c r="AU548" s="152" t="s">
        <v>86</v>
      </c>
      <c r="AV548" s="12" t="s">
        <v>86</v>
      </c>
      <c r="AW548" s="12" t="s">
        <v>4</v>
      </c>
      <c r="AX548" s="12" t="s">
        <v>84</v>
      </c>
      <c r="AY548" s="152" t="s">
        <v>195</v>
      </c>
    </row>
    <row r="549" spans="2:65" s="1" customFormat="1" ht="24.2" customHeight="1">
      <c r="B549" s="32"/>
      <c r="C549" s="137" t="s">
        <v>533</v>
      </c>
      <c r="D549" s="137" t="s">
        <v>197</v>
      </c>
      <c r="E549" s="138" t="s">
        <v>2044</v>
      </c>
      <c r="F549" s="139" t="s">
        <v>1461</v>
      </c>
      <c r="G549" s="140" t="s">
        <v>212</v>
      </c>
      <c r="H549" s="141">
        <v>4</v>
      </c>
      <c r="I549" s="142"/>
      <c r="J549" s="143">
        <f>ROUND(I549*H549,2)</f>
        <v>0</v>
      </c>
      <c r="K549" s="139" t="s">
        <v>201</v>
      </c>
      <c r="L549" s="32"/>
      <c r="M549" s="144" t="s">
        <v>1</v>
      </c>
      <c r="N549" s="145" t="s">
        <v>42</v>
      </c>
      <c r="P549" s="146">
        <f>O549*H549</f>
        <v>0</v>
      </c>
      <c r="Q549" s="146">
        <v>1.248E-2</v>
      </c>
      <c r="R549" s="146">
        <f>Q549*H549</f>
        <v>4.9919999999999999E-2</v>
      </c>
      <c r="S549" s="146">
        <v>0</v>
      </c>
      <c r="T549" s="147">
        <f>S549*H549</f>
        <v>0</v>
      </c>
      <c r="AR549" s="148" t="s">
        <v>202</v>
      </c>
      <c r="AT549" s="148" t="s">
        <v>197</v>
      </c>
      <c r="AU549" s="148" t="s">
        <v>86</v>
      </c>
      <c r="AY549" s="17" t="s">
        <v>195</v>
      </c>
      <c r="BE549" s="149">
        <f>IF(N549="základní",J549,0)</f>
        <v>0</v>
      </c>
      <c r="BF549" s="149">
        <f>IF(N549="snížená",J549,0)</f>
        <v>0</v>
      </c>
      <c r="BG549" s="149">
        <f>IF(N549="zákl. přenesená",J549,0)</f>
        <v>0</v>
      </c>
      <c r="BH549" s="149">
        <f>IF(N549="sníž. přenesená",J549,0)</f>
        <v>0</v>
      </c>
      <c r="BI549" s="149">
        <f>IF(N549="nulová",J549,0)</f>
        <v>0</v>
      </c>
      <c r="BJ549" s="17" t="s">
        <v>84</v>
      </c>
      <c r="BK549" s="149">
        <f>ROUND(I549*H549,2)</f>
        <v>0</v>
      </c>
      <c r="BL549" s="17" t="s">
        <v>202</v>
      </c>
      <c r="BM549" s="148" t="s">
        <v>2045</v>
      </c>
    </row>
    <row r="550" spans="2:65" s="12" customFormat="1" ht="11.25">
      <c r="B550" s="150"/>
      <c r="D550" s="151" t="s">
        <v>204</v>
      </c>
      <c r="E550" s="152" t="s">
        <v>1</v>
      </c>
      <c r="F550" s="153" t="s">
        <v>2046</v>
      </c>
      <c r="H550" s="154">
        <v>4</v>
      </c>
      <c r="I550" s="155"/>
      <c r="L550" s="150"/>
      <c r="M550" s="156"/>
      <c r="T550" s="157"/>
      <c r="AT550" s="152" t="s">
        <v>204</v>
      </c>
      <c r="AU550" s="152" t="s">
        <v>86</v>
      </c>
      <c r="AV550" s="12" t="s">
        <v>86</v>
      </c>
      <c r="AW550" s="12" t="s">
        <v>32</v>
      </c>
      <c r="AX550" s="12" t="s">
        <v>84</v>
      </c>
      <c r="AY550" s="152" t="s">
        <v>195</v>
      </c>
    </row>
    <row r="551" spans="2:65" s="1" customFormat="1" ht="24.2" customHeight="1">
      <c r="B551" s="32"/>
      <c r="C551" s="174" t="s">
        <v>768</v>
      </c>
      <c r="D551" s="174" t="s">
        <v>392</v>
      </c>
      <c r="E551" s="175" t="s">
        <v>2047</v>
      </c>
      <c r="F551" s="176" t="s">
        <v>2048</v>
      </c>
      <c r="G551" s="177" t="s">
        <v>212</v>
      </c>
      <c r="H551" s="178">
        <v>4.04</v>
      </c>
      <c r="I551" s="179"/>
      <c r="J551" s="180">
        <f>ROUND(I551*H551,2)</f>
        <v>0</v>
      </c>
      <c r="K551" s="176" t="s">
        <v>201</v>
      </c>
      <c r="L551" s="181"/>
      <c r="M551" s="182" t="s">
        <v>1</v>
      </c>
      <c r="N551" s="183" t="s">
        <v>42</v>
      </c>
      <c r="P551" s="146">
        <f>O551*H551</f>
        <v>0</v>
      </c>
      <c r="Q551" s="146">
        <v>0.58499999999999996</v>
      </c>
      <c r="R551" s="146">
        <f>Q551*H551</f>
        <v>2.3633999999999999</v>
      </c>
      <c r="S551" s="146">
        <v>0</v>
      </c>
      <c r="T551" s="147">
        <f>S551*H551</f>
        <v>0</v>
      </c>
      <c r="AR551" s="148" t="s">
        <v>230</v>
      </c>
      <c r="AT551" s="148" t="s">
        <v>392</v>
      </c>
      <c r="AU551" s="148" t="s">
        <v>86</v>
      </c>
      <c r="AY551" s="17" t="s">
        <v>195</v>
      </c>
      <c r="BE551" s="149">
        <f>IF(N551="základní",J551,0)</f>
        <v>0</v>
      </c>
      <c r="BF551" s="149">
        <f>IF(N551="snížená",J551,0)</f>
        <v>0</v>
      </c>
      <c r="BG551" s="149">
        <f>IF(N551="zákl. přenesená",J551,0)</f>
        <v>0</v>
      </c>
      <c r="BH551" s="149">
        <f>IF(N551="sníž. přenesená",J551,0)</f>
        <v>0</v>
      </c>
      <c r="BI551" s="149">
        <f>IF(N551="nulová",J551,0)</f>
        <v>0</v>
      </c>
      <c r="BJ551" s="17" t="s">
        <v>84</v>
      </c>
      <c r="BK551" s="149">
        <f>ROUND(I551*H551,2)</f>
        <v>0</v>
      </c>
      <c r="BL551" s="17" t="s">
        <v>202</v>
      </c>
      <c r="BM551" s="148" t="s">
        <v>2049</v>
      </c>
    </row>
    <row r="552" spans="2:65" s="1" customFormat="1" ht="24.2" customHeight="1">
      <c r="B552" s="32"/>
      <c r="C552" s="174" t="s">
        <v>536</v>
      </c>
      <c r="D552" s="174" t="s">
        <v>392</v>
      </c>
      <c r="E552" s="175" t="s">
        <v>1438</v>
      </c>
      <c r="F552" s="176" t="s">
        <v>1439</v>
      </c>
      <c r="G552" s="177" t="s">
        <v>212</v>
      </c>
      <c r="H552" s="178">
        <v>4.08</v>
      </c>
      <c r="I552" s="179"/>
      <c r="J552" s="180">
        <f>ROUND(I552*H552,2)</f>
        <v>0</v>
      </c>
      <c r="K552" s="176" t="s">
        <v>201</v>
      </c>
      <c r="L552" s="181"/>
      <c r="M552" s="182" t="s">
        <v>1</v>
      </c>
      <c r="N552" s="183" t="s">
        <v>42</v>
      </c>
      <c r="P552" s="146">
        <f>O552*H552</f>
        <v>0</v>
      </c>
      <c r="Q552" s="146">
        <v>2E-3</v>
      </c>
      <c r="R552" s="146">
        <f>Q552*H552</f>
        <v>8.1600000000000006E-3</v>
      </c>
      <c r="S552" s="146">
        <v>0</v>
      </c>
      <c r="T552" s="147">
        <f>S552*H552</f>
        <v>0</v>
      </c>
      <c r="AR552" s="148" t="s">
        <v>230</v>
      </c>
      <c r="AT552" s="148" t="s">
        <v>392</v>
      </c>
      <c r="AU552" s="148" t="s">
        <v>86</v>
      </c>
      <c r="AY552" s="17" t="s">
        <v>195</v>
      </c>
      <c r="BE552" s="149">
        <f>IF(N552="základní",J552,0)</f>
        <v>0</v>
      </c>
      <c r="BF552" s="149">
        <f>IF(N552="snížená",J552,0)</f>
        <v>0</v>
      </c>
      <c r="BG552" s="149">
        <f>IF(N552="zákl. přenesená",J552,0)</f>
        <v>0</v>
      </c>
      <c r="BH552" s="149">
        <f>IF(N552="sníž. přenesená",J552,0)</f>
        <v>0</v>
      </c>
      <c r="BI552" s="149">
        <f>IF(N552="nulová",J552,0)</f>
        <v>0</v>
      </c>
      <c r="BJ552" s="17" t="s">
        <v>84</v>
      </c>
      <c r="BK552" s="149">
        <f>ROUND(I552*H552,2)</f>
        <v>0</v>
      </c>
      <c r="BL552" s="17" t="s">
        <v>202</v>
      </c>
      <c r="BM552" s="148" t="s">
        <v>2050</v>
      </c>
    </row>
    <row r="553" spans="2:65" s="12" customFormat="1" ht="11.25">
      <c r="B553" s="150"/>
      <c r="D553" s="151" t="s">
        <v>204</v>
      </c>
      <c r="F553" s="153" t="s">
        <v>2051</v>
      </c>
      <c r="H553" s="154">
        <v>4.08</v>
      </c>
      <c r="I553" s="155"/>
      <c r="L553" s="150"/>
      <c r="M553" s="156"/>
      <c r="T553" s="157"/>
      <c r="AT553" s="152" t="s">
        <v>204</v>
      </c>
      <c r="AU553" s="152" t="s">
        <v>86</v>
      </c>
      <c r="AV553" s="12" t="s">
        <v>86</v>
      </c>
      <c r="AW553" s="12" t="s">
        <v>4</v>
      </c>
      <c r="AX553" s="12" t="s">
        <v>84</v>
      </c>
      <c r="AY553" s="152" t="s">
        <v>195</v>
      </c>
    </row>
    <row r="554" spans="2:65" s="1" customFormat="1" ht="21.75" customHeight="1">
      <c r="B554" s="32"/>
      <c r="C554" s="137" t="s">
        <v>1441</v>
      </c>
      <c r="D554" s="137" t="s">
        <v>197</v>
      </c>
      <c r="E554" s="138" t="s">
        <v>2052</v>
      </c>
      <c r="F554" s="139" t="s">
        <v>2053</v>
      </c>
      <c r="G554" s="140" t="s">
        <v>212</v>
      </c>
      <c r="H554" s="141">
        <v>1</v>
      </c>
      <c r="I554" s="142"/>
      <c r="J554" s="143">
        <f>ROUND(I554*H554,2)</f>
        <v>0</v>
      </c>
      <c r="K554" s="139" t="s">
        <v>201</v>
      </c>
      <c r="L554" s="32"/>
      <c r="M554" s="144" t="s">
        <v>1</v>
      </c>
      <c r="N554" s="145" t="s">
        <v>42</v>
      </c>
      <c r="P554" s="146">
        <f>O554*H554</f>
        <v>0</v>
      </c>
      <c r="Q554" s="146">
        <v>0.22394</v>
      </c>
      <c r="R554" s="146">
        <f>Q554*H554</f>
        <v>0.22394</v>
      </c>
      <c r="S554" s="146">
        <v>0</v>
      </c>
      <c r="T554" s="147">
        <f>S554*H554</f>
        <v>0</v>
      </c>
      <c r="AR554" s="148" t="s">
        <v>202</v>
      </c>
      <c r="AT554" s="148" t="s">
        <v>197</v>
      </c>
      <c r="AU554" s="148" t="s">
        <v>86</v>
      </c>
      <c r="AY554" s="17" t="s">
        <v>195</v>
      </c>
      <c r="BE554" s="149">
        <f>IF(N554="základní",J554,0)</f>
        <v>0</v>
      </c>
      <c r="BF554" s="149">
        <f>IF(N554="snížená",J554,0)</f>
        <v>0</v>
      </c>
      <c r="BG554" s="149">
        <f>IF(N554="zákl. přenesená",J554,0)</f>
        <v>0</v>
      </c>
      <c r="BH554" s="149">
        <f>IF(N554="sníž. přenesená",J554,0)</f>
        <v>0</v>
      </c>
      <c r="BI554" s="149">
        <f>IF(N554="nulová",J554,0)</f>
        <v>0</v>
      </c>
      <c r="BJ554" s="17" t="s">
        <v>84</v>
      </c>
      <c r="BK554" s="149">
        <f>ROUND(I554*H554,2)</f>
        <v>0</v>
      </c>
      <c r="BL554" s="17" t="s">
        <v>202</v>
      </c>
      <c r="BM554" s="148" t="s">
        <v>2054</v>
      </c>
    </row>
    <row r="555" spans="2:65" s="1" customFormat="1" ht="24.2" customHeight="1">
      <c r="B555" s="32"/>
      <c r="C555" s="174" t="s">
        <v>539</v>
      </c>
      <c r="D555" s="174" t="s">
        <v>392</v>
      </c>
      <c r="E555" s="175" t="s">
        <v>2055</v>
      </c>
      <c r="F555" s="176" t="s">
        <v>2056</v>
      </c>
      <c r="G555" s="177" t="s">
        <v>212</v>
      </c>
      <c r="H555" s="178">
        <v>1.01</v>
      </c>
      <c r="I555" s="179"/>
      <c r="J555" s="180">
        <f>ROUND(I555*H555,2)</f>
        <v>0</v>
      </c>
      <c r="K555" s="176" t="s">
        <v>201</v>
      </c>
      <c r="L555" s="181"/>
      <c r="M555" s="182" t="s">
        <v>1</v>
      </c>
      <c r="N555" s="183" t="s">
        <v>42</v>
      </c>
      <c r="P555" s="146">
        <f>O555*H555</f>
        <v>0</v>
      </c>
      <c r="Q555" s="146">
        <v>8.1000000000000003E-2</v>
      </c>
      <c r="R555" s="146">
        <f>Q555*H555</f>
        <v>8.1810000000000008E-2</v>
      </c>
      <c r="S555" s="146">
        <v>0</v>
      </c>
      <c r="T555" s="147">
        <f>S555*H555</f>
        <v>0</v>
      </c>
      <c r="AR555" s="148" t="s">
        <v>230</v>
      </c>
      <c r="AT555" s="148" t="s">
        <v>392</v>
      </c>
      <c r="AU555" s="148" t="s">
        <v>86</v>
      </c>
      <c r="AY555" s="17" t="s">
        <v>195</v>
      </c>
      <c r="BE555" s="149">
        <f>IF(N555="základní",J555,0)</f>
        <v>0</v>
      </c>
      <c r="BF555" s="149">
        <f>IF(N555="snížená",J555,0)</f>
        <v>0</v>
      </c>
      <c r="BG555" s="149">
        <f>IF(N555="zákl. přenesená",J555,0)</f>
        <v>0</v>
      </c>
      <c r="BH555" s="149">
        <f>IF(N555="sníž. přenesená",J555,0)</f>
        <v>0</v>
      </c>
      <c r="BI555" s="149">
        <f>IF(N555="nulová",J555,0)</f>
        <v>0</v>
      </c>
      <c r="BJ555" s="17" t="s">
        <v>84</v>
      </c>
      <c r="BK555" s="149">
        <f>ROUND(I555*H555,2)</f>
        <v>0</v>
      </c>
      <c r="BL555" s="17" t="s">
        <v>202</v>
      </c>
      <c r="BM555" s="148" t="s">
        <v>2057</v>
      </c>
    </row>
    <row r="556" spans="2:65" s="12" customFormat="1" ht="11.25">
      <c r="B556" s="150"/>
      <c r="D556" s="151" t="s">
        <v>204</v>
      </c>
      <c r="F556" s="153" t="s">
        <v>2058</v>
      </c>
      <c r="H556" s="154">
        <v>1.01</v>
      </c>
      <c r="I556" s="155"/>
      <c r="L556" s="150"/>
      <c r="M556" s="156"/>
      <c r="T556" s="157"/>
      <c r="AT556" s="152" t="s">
        <v>204</v>
      </c>
      <c r="AU556" s="152" t="s">
        <v>86</v>
      </c>
      <c r="AV556" s="12" t="s">
        <v>86</v>
      </c>
      <c r="AW556" s="12" t="s">
        <v>4</v>
      </c>
      <c r="AX556" s="12" t="s">
        <v>84</v>
      </c>
      <c r="AY556" s="152" t="s">
        <v>195</v>
      </c>
    </row>
    <row r="557" spans="2:65" s="1" customFormat="1" ht="24.2" customHeight="1">
      <c r="B557" s="32"/>
      <c r="C557" s="137" t="s">
        <v>1448</v>
      </c>
      <c r="D557" s="137" t="s">
        <v>197</v>
      </c>
      <c r="E557" s="138" t="s">
        <v>1267</v>
      </c>
      <c r="F557" s="139" t="s">
        <v>1268</v>
      </c>
      <c r="G557" s="140" t="s">
        <v>212</v>
      </c>
      <c r="H557" s="141">
        <v>6</v>
      </c>
      <c r="I557" s="142"/>
      <c r="J557" s="143">
        <f>ROUND(I557*H557,2)</f>
        <v>0</v>
      </c>
      <c r="K557" s="139" t="s">
        <v>201</v>
      </c>
      <c r="L557" s="32"/>
      <c r="M557" s="144" t="s">
        <v>1</v>
      </c>
      <c r="N557" s="145" t="s">
        <v>42</v>
      </c>
      <c r="P557" s="146">
        <f>O557*H557</f>
        <v>0</v>
      </c>
      <c r="Q557" s="146">
        <v>8.8319999999999996E-2</v>
      </c>
      <c r="R557" s="146">
        <f>Q557*H557</f>
        <v>0.52991999999999995</v>
      </c>
      <c r="S557" s="146">
        <v>0</v>
      </c>
      <c r="T557" s="147">
        <f>S557*H557</f>
        <v>0</v>
      </c>
      <c r="AR557" s="148" t="s">
        <v>202</v>
      </c>
      <c r="AT557" s="148" t="s">
        <v>197</v>
      </c>
      <c r="AU557" s="148" t="s">
        <v>86</v>
      </c>
      <c r="AY557" s="17" t="s">
        <v>195</v>
      </c>
      <c r="BE557" s="149">
        <f>IF(N557="základní",J557,0)</f>
        <v>0</v>
      </c>
      <c r="BF557" s="149">
        <f>IF(N557="snížená",J557,0)</f>
        <v>0</v>
      </c>
      <c r="BG557" s="149">
        <f>IF(N557="zákl. přenesená",J557,0)</f>
        <v>0</v>
      </c>
      <c r="BH557" s="149">
        <f>IF(N557="sníž. přenesená",J557,0)</f>
        <v>0</v>
      </c>
      <c r="BI557" s="149">
        <f>IF(N557="nulová",J557,0)</f>
        <v>0</v>
      </c>
      <c r="BJ557" s="17" t="s">
        <v>84</v>
      </c>
      <c r="BK557" s="149">
        <f>ROUND(I557*H557,2)</f>
        <v>0</v>
      </c>
      <c r="BL557" s="17" t="s">
        <v>202</v>
      </c>
      <c r="BM557" s="148" t="s">
        <v>2059</v>
      </c>
    </row>
    <row r="558" spans="2:65" s="1" customFormat="1" ht="24.2" customHeight="1">
      <c r="B558" s="32"/>
      <c r="C558" s="137" t="s">
        <v>543</v>
      </c>
      <c r="D558" s="137" t="s">
        <v>197</v>
      </c>
      <c r="E558" s="138" t="s">
        <v>1478</v>
      </c>
      <c r="F558" s="139" t="s">
        <v>1479</v>
      </c>
      <c r="G558" s="140" t="s">
        <v>212</v>
      </c>
      <c r="H558" s="141">
        <v>6</v>
      </c>
      <c r="I558" s="142"/>
      <c r="J558" s="143">
        <f>ROUND(I558*H558,2)</f>
        <v>0</v>
      </c>
      <c r="K558" s="139" t="s">
        <v>201</v>
      </c>
      <c r="L558" s="32"/>
      <c r="M558" s="144" t="s">
        <v>1</v>
      </c>
      <c r="N558" s="145" t="s">
        <v>42</v>
      </c>
      <c r="P558" s="146">
        <f>O558*H558</f>
        <v>0</v>
      </c>
      <c r="Q558" s="146">
        <v>0.21734000000000001</v>
      </c>
      <c r="R558" s="146">
        <f>Q558*H558</f>
        <v>1.3040400000000001</v>
      </c>
      <c r="S558" s="146">
        <v>0</v>
      </c>
      <c r="T558" s="147">
        <f>S558*H558</f>
        <v>0</v>
      </c>
      <c r="AR558" s="148" t="s">
        <v>202</v>
      </c>
      <c r="AT558" s="148" t="s">
        <v>197</v>
      </c>
      <c r="AU558" s="148" t="s">
        <v>86</v>
      </c>
      <c r="AY558" s="17" t="s">
        <v>195</v>
      </c>
      <c r="BE558" s="149">
        <f>IF(N558="základní",J558,0)</f>
        <v>0</v>
      </c>
      <c r="BF558" s="149">
        <f>IF(N558="snížená",J558,0)</f>
        <v>0</v>
      </c>
      <c r="BG558" s="149">
        <f>IF(N558="zákl. přenesená",J558,0)</f>
        <v>0</v>
      </c>
      <c r="BH558" s="149">
        <f>IF(N558="sníž. přenesená",J558,0)</f>
        <v>0</v>
      </c>
      <c r="BI558" s="149">
        <f>IF(N558="nulová",J558,0)</f>
        <v>0</v>
      </c>
      <c r="BJ558" s="17" t="s">
        <v>84</v>
      </c>
      <c r="BK558" s="149">
        <f>ROUND(I558*H558,2)</f>
        <v>0</v>
      </c>
      <c r="BL558" s="17" t="s">
        <v>202</v>
      </c>
      <c r="BM558" s="148" t="s">
        <v>2060</v>
      </c>
    </row>
    <row r="559" spans="2:65" s="1" customFormat="1" ht="24.2" customHeight="1">
      <c r="B559" s="32"/>
      <c r="C559" s="174" t="s">
        <v>1454</v>
      </c>
      <c r="D559" s="174" t="s">
        <v>392</v>
      </c>
      <c r="E559" s="175" t="s">
        <v>1482</v>
      </c>
      <c r="F559" s="176" t="s">
        <v>1483</v>
      </c>
      <c r="G559" s="177" t="s">
        <v>212</v>
      </c>
      <c r="H559" s="178">
        <v>6</v>
      </c>
      <c r="I559" s="179"/>
      <c r="J559" s="180">
        <f>ROUND(I559*H559,2)</f>
        <v>0</v>
      </c>
      <c r="K559" s="176" t="s">
        <v>208</v>
      </c>
      <c r="L559" s="181"/>
      <c r="M559" s="182" t="s">
        <v>1</v>
      </c>
      <c r="N559" s="183" t="s">
        <v>42</v>
      </c>
      <c r="P559" s="146">
        <f>O559*H559</f>
        <v>0</v>
      </c>
      <c r="Q559" s="146">
        <v>9.1999999999999998E-2</v>
      </c>
      <c r="R559" s="146">
        <f>Q559*H559</f>
        <v>0.55200000000000005</v>
      </c>
      <c r="S559" s="146">
        <v>0</v>
      </c>
      <c r="T559" s="147">
        <f>S559*H559</f>
        <v>0</v>
      </c>
      <c r="AR559" s="148" t="s">
        <v>230</v>
      </c>
      <c r="AT559" s="148" t="s">
        <v>392</v>
      </c>
      <c r="AU559" s="148" t="s">
        <v>86</v>
      </c>
      <c r="AY559" s="17" t="s">
        <v>195</v>
      </c>
      <c r="BE559" s="149">
        <f>IF(N559="základní",J559,0)</f>
        <v>0</v>
      </c>
      <c r="BF559" s="149">
        <f>IF(N559="snížená",J559,0)</f>
        <v>0</v>
      </c>
      <c r="BG559" s="149">
        <f>IF(N559="zákl. přenesená",J559,0)</f>
        <v>0</v>
      </c>
      <c r="BH559" s="149">
        <f>IF(N559="sníž. přenesená",J559,0)</f>
        <v>0</v>
      </c>
      <c r="BI559" s="149">
        <f>IF(N559="nulová",J559,0)</f>
        <v>0</v>
      </c>
      <c r="BJ559" s="17" t="s">
        <v>84</v>
      </c>
      <c r="BK559" s="149">
        <f>ROUND(I559*H559,2)</f>
        <v>0</v>
      </c>
      <c r="BL559" s="17" t="s">
        <v>202</v>
      </c>
      <c r="BM559" s="148" t="s">
        <v>2061</v>
      </c>
    </row>
    <row r="560" spans="2:65" s="1" customFormat="1" ht="49.15" customHeight="1">
      <c r="B560" s="32"/>
      <c r="C560" s="137" t="s">
        <v>546</v>
      </c>
      <c r="D560" s="137" t="s">
        <v>197</v>
      </c>
      <c r="E560" s="138" t="s">
        <v>2062</v>
      </c>
      <c r="F560" s="139" t="s">
        <v>2063</v>
      </c>
      <c r="G560" s="140" t="s">
        <v>212</v>
      </c>
      <c r="H560" s="141">
        <v>6</v>
      </c>
      <c r="I560" s="142"/>
      <c r="J560" s="143">
        <f>ROUND(I560*H560,2)</f>
        <v>0</v>
      </c>
      <c r="K560" s="139" t="s">
        <v>208</v>
      </c>
      <c r="L560" s="32"/>
      <c r="M560" s="144" t="s">
        <v>1</v>
      </c>
      <c r="N560" s="145" t="s">
        <v>42</v>
      </c>
      <c r="P560" s="146">
        <f>O560*H560</f>
        <v>0</v>
      </c>
      <c r="Q560" s="146">
        <v>1.7999999999999999E-2</v>
      </c>
      <c r="R560" s="146">
        <f>Q560*H560</f>
        <v>0.10799999999999998</v>
      </c>
      <c r="S560" s="146">
        <v>0</v>
      </c>
      <c r="T560" s="147">
        <f>S560*H560</f>
        <v>0</v>
      </c>
      <c r="AR560" s="148" t="s">
        <v>202</v>
      </c>
      <c r="AT560" s="148" t="s">
        <v>197</v>
      </c>
      <c r="AU560" s="148" t="s">
        <v>86</v>
      </c>
      <c r="AY560" s="17" t="s">
        <v>195</v>
      </c>
      <c r="BE560" s="149">
        <f>IF(N560="základní",J560,0)</f>
        <v>0</v>
      </c>
      <c r="BF560" s="149">
        <f>IF(N560="snížená",J560,0)</f>
        <v>0</v>
      </c>
      <c r="BG560" s="149">
        <f>IF(N560="zákl. přenesená",J560,0)</f>
        <v>0</v>
      </c>
      <c r="BH560" s="149">
        <f>IF(N560="sníž. přenesená",J560,0)</f>
        <v>0</v>
      </c>
      <c r="BI560" s="149">
        <f>IF(N560="nulová",J560,0)</f>
        <v>0</v>
      </c>
      <c r="BJ560" s="17" t="s">
        <v>84</v>
      </c>
      <c r="BK560" s="149">
        <f>ROUND(I560*H560,2)</f>
        <v>0</v>
      </c>
      <c r="BL560" s="17" t="s">
        <v>202</v>
      </c>
      <c r="BM560" s="148" t="s">
        <v>2064</v>
      </c>
    </row>
    <row r="561" spans="2:65" s="12" customFormat="1" ht="11.25">
      <c r="B561" s="150"/>
      <c r="D561" s="151" t="s">
        <v>204</v>
      </c>
      <c r="E561" s="152" t="s">
        <v>1</v>
      </c>
      <c r="F561" s="153" t="s">
        <v>1802</v>
      </c>
      <c r="H561" s="154">
        <v>6</v>
      </c>
      <c r="I561" s="155"/>
      <c r="L561" s="150"/>
      <c r="M561" s="156"/>
      <c r="T561" s="157"/>
      <c r="AT561" s="152" t="s">
        <v>204</v>
      </c>
      <c r="AU561" s="152" t="s">
        <v>86</v>
      </c>
      <c r="AV561" s="12" t="s">
        <v>86</v>
      </c>
      <c r="AW561" s="12" t="s">
        <v>32</v>
      </c>
      <c r="AX561" s="12" t="s">
        <v>84</v>
      </c>
      <c r="AY561" s="152" t="s">
        <v>195</v>
      </c>
    </row>
    <row r="562" spans="2:65" s="11" customFormat="1" ht="22.9" customHeight="1">
      <c r="B562" s="125"/>
      <c r="D562" s="126" t="s">
        <v>76</v>
      </c>
      <c r="E562" s="135" t="s">
        <v>1527</v>
      </c>
      <c r="F562" s="135" t="s">
        <v>1528</v>
      </c>
      <c r="I562" s="128"/>
      <c r="J562" s="136">
        <f>BK562</f>
        <v>0</v>
      </c>
      <c r="L562" s="125"/>
      <c r="M562" s="130"/>
      <c r="P562" s="131">
        <f>P563</f>
        <v>0</v>
      </c>
      <c r="R562" s="131">
        <f>R563</f>
        <v>0</v>
      </c>
      <c r="T562" s="132">
        <f>T563</f>
        <v>0</v>
      </c>
      <c r="AR562" s="126" t="s">
        <v>84</v>
      </c>
      <c r="AT562" s="133" t="s">
        <v>76</v>
      </c>
      <c r="AU562" s="133" t="s">
        <v>84</v>
      </c>
      <c r="AY562" s="126" t="s">
        <v>195</v>
      </c>
      <c r="BK562" s="134">
        <f>BK563</f>
        <v>0</v>
      </c>
    </row>
    <row r="563" spans="2:65" s="1" customFormat="1" ht="24.2" customHeight="1">
      <c r="B563" s="32"/>
      <c r="C563" s="137" t="s">
        <v>1459</v>
      </c>
      <c r="D563" s="137" t="s">
        <v>197</v>
      </c>
      <c r="E563" s="138" t="s">
        <v>2065</v>
      </c>
      <c r="F563" s="139" t="s">
        <v>2066</v>
      </c>
      <c r="G563" s="140" t="s">
        <v>395</v>
      </c>
      <c r="H563" s="141">
        <v>159.18100000000001</v>
      </c>
      <c r="I563" s="142"/>
      <c r="J563" s="143">
        <f>ROUND(I563*H563,2)</f>
        <v>0</v>
      </c>
      <c r="K563" s="139" t="s">
        <v>201</v>
      </c>
      <c r="L563" s="32"/>
      <c r="M563" s="144" t="s">
        <v>1</v>
      </c>
      <c r="N563" s="145" t="s">
        <v>42</v>
      </c>
      <c r="P563" s="146">
        <f>O563*H563</f>
        <v>0</v>
      </c>
      <c r="Q563" s="146">
        <v>0</v>
      </c>
      <c r="R563" s="146">
        <f>Q563*H563</f>
        <v>0</v>
      </c>
      <c r="S563" s="146">
        <v>0</v>
      </c>
      <c r="T563" s="147">
        <f>S563*H563</f>
        <v>0</v>
      </c>
      <c r="AR563" s="148" t="s">
        <v>202</v>
      </c>
      <c r="AT563" s="148" t="s">
        <v>197</v>
      </c>
      <c r="AU563" s="148" t="s">
        <v>86</v>
      </c>
      <c r="AY563" s="17" t="s">
        <v>195</v>
      </c>
      <c r="BE563" s="149">
        <f>IF(N563="základní",J563,0)</f>
        <v>0</v>
      </c>
      <c r="BF563" s="149">
        <f>IF(N563="snížená",J563,0)</f>
        <v>0</v>
      </c>
      <c r="BG563" s="149">
        <f>IF(N563="zákl. přenesená",J563,0)</f>
        <v>0</v>
      </c>
      <c r="BH563" s="149">
        <f>IF(N563="sníž. přenesená",J563,0)</f>
        <v>0</v>
      </c>
      <c r="BI563" s="149">
        <f>IF(N563="nulová",J563,0)</f>
        <v>0</v>
      </c>
      <c r="BJ563" s="17" t="s">
        <v>84</v>
      </c>
      <c r="BK563" s="149">
        <f>ROUND(I563*H563,2)</f>
        <v>0</v>
      </c>
      <c r="BL563" s="17" t="s">
        <v>202</v>
      </c>
      <c r="BM563" s="148" t="s">
        <v>2067</v>
      </c>
    </row>
    <row r="564" spans="2:65" s="11" customFormat="1" ht="25.9" customHeight="1">
      <c r="B564" s="125"/>
      <c r="D564" s="126" t="s">
        <v>76</v>
      </c>
      <c r="E564" s="127" t="s">
        <v>2068</v>
      </c>
      <c r="F564" s="127" t="s">
        <v>2069</v>
      </c>
      <c r="I564" s="128"/>
      <c r="J564" s="129">
        <f>BK564</f>
        <v>0</v>
      </c>
      <c r="L564" s="125"/>
      <c r="M564" s="130"/>
      <c r="P564" s="131">
        <f>P565</f>
        <v>0</v>
      </c>
      <c r="R564" s="131">
        <f>R565</f>
        <v>0.13200000000000001</v>
      </c>
      <c r="T564" s="132">
        <f>T565</f>
        <v>0</v>
      </c>
      <c r="AR564" s="126" t="s">
        <v>86</v>
      </c>
      <c r="AT564" s="133" t="s">
        <v>76</v>
      </c>
      <c r="AU564" s="133" t="s">
        <v>77</v>
      </c>
      <c r="AY564" s="126" t="s">
        <v>195</v>
      </c>
      <c r="BK564" s="134">
        <f>BK565</f>
        <v>0</v>
      </c>
    </row>
    <row r="565" spans="2:65" s="11" customFormat="1" ht="22.9" customHeight="1">
      <c r="B565" s="125"/>
      <c r="D565" s="126" t="s">
        <v>76</v>
      </c>
      <c r="E565" s="135" t="s">
        <v>2070</v>
      </c>
      <c r="F565" s="135" t="s">
        <v>2071</v>
      </c>
      <c r="I565" s="128"/>
      <c r="J565" s="136">
        <f>BK565</f>
        <v>0</v>
      </c>
      <c r="L565" s="125"/>
      <c r="M565" s="130"/>
      <c r="P565" s="131">
        <f>SUM(P566:P569)</f>
        <v>0</v>
      </c>
      <c r="R565" s="131">
        <f>SUM(R566:R569)</f>
        <v>0.13200000000000001</v>
      </c>
      <c r="T565" s="132">
        <f>SUM(T566:T569)</f>
        <v>0</v>
      </c>
      <c r="AR565" s="126" t="s">
        <v>86</v>
      </c>
      <c r="AT565" s="133" t="s">
        <v>76</v>
      </c>
      <c r="AU565" s="133" t="s">
        <v>84</v>
      </c>
      <c r="AY565" s="126" t="s">
        <v>195</v>
      </c>
      <c r="BK565" s="134">
        <f>SUM(BK566:BK569)</f>
        <v>0</v>
      </c>
    </row>
    <row r="566" spans="2:65" s="1" customFormat="1" ht="24.2" customHeight="1">
      <c r="B566" s="32"/>
      <c r="C566" s="137" t="s">
        <v>551</v>
      </c>
      <c r="D566" s="137" t="s">
        <v>197</v>
      </c>
      <c r="E566" s="138" t="s">
        <v>2072</v>
      </c>
      <c r="F566" s="139" t="s">
        <v>2073</v>
      </c>
      <c r="G566" s="140" t="s">
        <v>200</v>
      </c>
      <c r="H566" s="141">
        <v>12</v>
      </c>
      <c r="I566" s="142"/>
      <c r="J566" s="143">
        <f>ROUND(I566*H566,2)</f>
        <v>0</v>
      </c>
      <c r="K566" s="139" t="s">
        <v>208</v>
      </c>
      <c r="L566" s="32"/>
      <c r="M566" s="144" t="s">
        <v>1</v>
      </c>
      <c r="N566" s="145" t="s">
        <v>42</v>
      </c>
      <c r="P566" s="146">
        <f>O566*H566</f>
        <v>0</v>
      </c>
      <c r="Q566" s="146">
        <v>1.0999999999999999E-2</v>
      </c>
      <c r="R566" s="146">
        <f>Q566*H566</f>
        <v>0.13200000000000001</v>
      </c>
      <c r="S566" s="146">
        <v>0</v>
      </c>
      <c r="T566" s="147">
        <f>S566*H566</f>
        <v>0</v>
      </c>
      <c r="AR566" s="148" t="s">
        <v>310</v>
      </c>
      <c r="AT566" s="148" t="s">
        <v>197</v>
      </c>
      <c r="AU566" s="148" t="s">
        <v>86</v>
      </c>
      <c r="AY566" s="17" t="s">
        <v>195</v>
      </c>
      <c r="BE566" s="149">
        <f>IF(N566="základní",J566,0)</f>
        <v>0</v>
      </c>
      <c r="BF566" s="149">
        <f>IF(N566="snížená",J566,0)</f>
        <v>0</v>
      </c>
      <c r="BG566" s="149">
        <f>IF(N566="zákl. přenesená",J566,0)</f>
        <v>0</v>
      </c>
      <c r="BH566" s="149">
        <f>IF(N566="sníž. přenesená",J566,0)</f>
        <v>0</v>
      </c>
      <c r="BI566" s="149">
        <f>IF(N566="nulová",J566,0)</f>
        <v>0</v>
      </c>
      <c r="BJ566" s="17" t="s">
        <v>84</v>
      </c>
      <c r="BK566" s="149">
        <f>ROUND(I566*H566,2)</f>
        <v>0</v>
      </c>
      <c r="BL566" s="17" t="s">
        <v>310</v>
      </c>
      <c r="BM566" s="148" t="s">
        <v>2074</v>
      </c>
    </row>
    <row r="567" spans="2:65" s="14" customFormat="1" ht="11.25">
      <c r="B567" s="168"/>
      <c r="D567" s="151" t="s">
        <v>204</v>
      </c>
      <c r="E567" s="169" t="s">
        <v>1</v>
      </c>
      <c r="F567" s="170" t="s">
        <v>2075</v>
      </c>
      <c r="H567" s="169" t="s">
        <v>1</v>
      </c>
      <c r="I567" s="171"/>
      <c r="L567" s="168"/>
      <c r="M567" s="172"/>
      <c r="T567" s="173"/>
      <c r="AT567" s="169" t="s">
        <v>204</v>
      </c>
      <c r="AU567" s="169" t="s">
        <v>86</v>
      </c>
      <c r="AV567" s="14" t="s">
        <v>84</v>
      </c>
      <c r="AW567" s="14" t="s">
        <v>32</v>
      </c>
      <c r="AX567" s="14" t="s">
        <v>77</v>
      </c>
      <c r="AY567" s="169" t="s">
        <v>195</v>
      </c>
    </row>
    <row r="568" spans="2:65" s="12" customFormat="1" ht="11.25">
      <c r="B568" s="150"/>
      <c r="D568" s="151" t="s">
        <v>204</v>
      </c>
      <c r="E568" s="152" t="s">
        <v>1</v>
      </c>
      <c r="F568" s="153" t="s">
        <v>2076</v>
      </c>
      <c r="H568" s="154">
        <v>12</v>
      </c>
      <c r="I568" s="155"/>
      <c r="L568" s="150"/>
      <c r="M568" s="156"/>
      <c r="T568" s="157"/>
      <c r="AT568" s="152" t="s">
        <v>204</v>
      </c>
      <c r="AU568" s="152" t="s">
        <v>86</v>
      </c>
      <c r="AV568" s="12" t="s">
        <v>86</v>
      </c>
      <c r="AW568" s="12" t="s">
        <v>32</v>
      </c>
      <c r="AX568" s="12" t="s">
        <v>84</v>
      </c>
      <c r="AY568" s="152" t="s">
        <v>195</v>
      </c>
    </row>
    <row r="569" spans="2:65" s="1" customFormat="1" ht="24.2" customHeight="1">
      <c r="B569" s="32"/>
      <c r="C569" s="137" t="s">
        <v>1466</v>
      </c>
      <c r="D569" s="137" t="s">
        <v>197</v>
      </c>
      <c r="E569" s="138" t="s">
        <v>2077</v>
      </c>
      <c r="F569" s="139" t="s">
        <v>2078</v>
      </c>
      <c r="G569" s="140" t="s">
        <v>395</v>
      </c>
      <c r="H569" s="141">
        <v>0.13200000000000001</v>
      </c>
      <c r="I569" s="142"/>
      <c r="J569" s="143">
        <f>ROUND(I569*H569,2)</f>
        <v>0</v>
      </c>
      <c r="K569" s="139" t="s">
        <v>201</v>
      </c>
      <c r="L569" s="32"/>
      <c r="M569" s="144" t="s">
        <v>1</v>
      </c>
      <c r="N569" s="145" t="s">
        <v>42</v>
      </c>
      <c r="P569" s="146">
        <f>O569*H569</f>
        <v>0</v>
      </c>
      <c r="Q569" s="146">
        <v>0</v>
      </c>
      <c r="R569" s="146">
        <f>Q569*H569</f>
        <v>0</v>
      </c>
      <c r="S569" s="146">
        <v>0</v>
      </c>
      <c r="T569" s="147">
        <f>S569*H569</f>
        <v>0</v>
      </c>
      <c r="AR569" s="148" t="s">
        <v>310</v>
      </c>
      <c r="AT569" s="148" t="s">
        <v>197</v>
      </c>
      <c r="AU569" s="148" t="s">
        <v>86</v>
      </c>
      <c r="AY569" s="17" t="s">
        <v>195</v>
      </c>
      <c r="BE569" s="149">
        <f>IF(N569="základní",J569,0)</f>
        <v>0</v>
      </c>
      <c r="BF569" s="149">
        <f>IF(N569="snížená",J569,0)</f>
        <v>0</v>
      </c>
      <c r="BG569" s="149">
        <f>IF(N569="zákl. přenesená",J569,0)</f>
        <v>0</v>
      </c>
      <c r="BH569" s="149">
        <f>IF(N569="sníž. přenesená",J569,0)</f>
        <v>0</v>
      </c>
      <c r="BI569" s="149">
        <f>IF(N569="nulová",J569,0)</f>
        <v>0</v>
      </c>
      <c r="BJ569" s="17" t="s">
        <v>84</v>
      </c>
      <c r="BK569" s="149">
        <f>ROUND(I569*H569,2)</f>
        <v>0</v>
      </c>
      <c r="BL569" s="17" t="s">
        <v>310</v>
      </c>
      <c r="BM569" s="148" t="s">
        <v>2079</v>
      </c>
    </row>
    <row r="570" spans="2:65" s="11" customFormat="1" ht="25.9" customHeight="1">
      <c r="B570" s="125"/>
      <c r="D570" s="126" t="s">
        <v>76</v>
      </c>
      <c r="E570" s="127" t="s">
        <v>392</v>
      </c>
      <c r="F570" s="127" t="s">
        <v>1533</v>
      </c>
      <c r="I570" s="128"/>
      <c r="J570" s="129">
        <f>BK570</f>
        <v>0</v>
      </c>
      <c r="L570" s="125"/>
      <c r="M570" s="130"/>
      <c r="P570" s="131">
        <f>P571</f>
        <v>0</v>
      </c>
      <c r="R570" s="131">
        <f>R571</f>
        <v>1.5537190000000001</v>
      </c>
      <c r="T570" s="132">
        <f>T571</f>
        <v>0</v>
      </c>
      <c r="AR570" s="126" t="s">
        <v>112</v>
      </c>
      <c r="AT570" s="133" t="s">
        <v>76</v>
      </c>
      <c r="AU570" s="133" t="s">
        <v>77</v>
      </c>
      <c r="AY570" s="126" t="s">
        <v>195</v>
      </c>
      <c r="BK570" s="134">
        <f>BK571</f>
        <v>0</v>
      </c>
    </row>
    <row r="571" spans="2:65" s="11" customFormat="1" ht="22.9" customHeight="1">
      <c r="B571" s="125"/>
      <c r="D571" s="126" t="s">
        <v>76</v>
      </c>
      <c r="E571" s="135" t="s">
        <v>1534</v>
      </c>
      <c r="F571" s="135" t="s">
        <v>1535</v>
      </c>
      <c r="I571" s="128"/>
      <c r="J571" s="136">
        <f>BK571</f>
        <v>0</v>
      </c>
      <c r="L571" s="125"/>
      <c r="M571" s="130"/>
      <c r="P571" s="131">
        <f>SUM(P572:P578)</f>
        <v>0</v>
      </c>
      <c r="R571" s="131">
        <f>SUM(R572:R578)</f>
        <v>1.5537190000000001</v>
      </c>
      <c r="T571" s="132">
        <f>SUM(T572:T578)</f>
        <v>0</v>
      </c>
      <c r="AR571" s="126" t="s">
        <v>112</v>
      </c>
      <c r="AT571" s="133" t="s">
        <v>76</v>
      </c>
      <c r="AU571" s="133" t="s">
        <v>84</v>
      </c>
      <c r="AY571" s="126" t="s">
        <v>195</v>
      </c>
      <c r="BK571" s="134">
        <f>SUM(BK572:BK578)</f>
        <v>0</v>
      </c>
    </row>
    <row r="572" spans="2:65" s="1" customFormat="1" ht="16.5" customHeight="1">
      <c r="B572" s="32"/>
      <c r="C572" s="137" t="s">
        <v>555</v>
      </c>
      <c r="D572" s="137" t="s">
        <v>197</v>
      </c>
      <c r="E572" s="138" t="s">
        <v>1536</v>
      </c>
      <c r="F572" s="139" t="s">
        <v>1537</v>
      </c>
      <c r="G572" s="140" t="s">
        <v>319</v>
      </c>
      <c r="H572" s="141">
        <v>19.100000000000001</v>
      </c>
      <c r="I572" s="142"/>
      <c r="J572" s="143">
        <f>ROUND(I572*H572,2)</f>
        <v>0</v>
      </c>
      <c r="K572" s="139" t="s">
        <v>201</v>
      </c>
      <c r="L572" s="32"/>
      <c r="M572" s="144" t="s">
        <v>1</v>
      </c>
      <c r="N572" s="145" t="s">
        <v>42</v>
      </c>
      <c r="P572" s="146">
        <f>O572*H572</f>
        <v>0</v>
      </c>
      <c r="Q572" s="146">
        <v>9.0000000000000006E-5</v>
      </c>
      <c r="R572" s="146">
        <f>Q572*H572</f>
        <v>1.7190000000000003E-3</v>
      </c>
      <c r="S572" s="146">
        <v>0</v>
      </c>
      <c r="T572" s="147">
        <f>S572*H572</f>
        <v>0</v>
      </c>
      <c r="AR572" s="148" t="s">
        <v>426</v>
      </c>
      <c r="AT572" s="148" t="s">
        <v>197</v>
      </c>
      <c r="AU572" s="148" t="s">
        <v>86</v>
      </c>
      <c r="AY572" s="17" t="s">
        <v>195</v>
      </c>
      <c r="BE572" s="149">
        <f>IF(N572="základní",J572,0)</f>
        <v>0</v>
      </c>
      <c r="BF572" s="149">
        <f>IF(N572="snížená",J572,0)</f>
        <v>0</v>
      </c>
      <c r="BG572" s="149">
        <f>IF(N572="zákl. přenesená",J572,0)</f>
        <v>0</v>
      </c>
      <c r="BH572" s="149">
        <f>IF(N572="sníž. přenesená",J572,0)</f>
        <v>0</v>
      </c>
      <c r="BI572" s="149">
        <f>IF(N572="nulová",J572,0)</f>
        <v>0</v>
      </c>
      <c r="BJ572" s="17" t="s">
        <v>84</v>
      </c>
      <c r="BK572" s="149">
        <f>ROUND(I572*H572,2)</f>
        <v>0</v>
      </c>
      <c r="BL572" s="17" t="s">
        <v>426</v>
      </c>
      <c r="BM572" s="148" t="s">
        <v>2080</v>
      </c>
    </row>
    <row r="573" spans="2:65" s="14" customFormat="1" ht="11.25">
      <c r="B573" s="168"/>
      <c r="D573" s="151" t="s">
        <v>204</v>
      </c>
      <c r="E573" s="169" t="s">
        <v>1</v>
      </c>
      <c r="F573" s="170" t="s">
        <v>1539</v>
      </c>
      <c r="H573" s="169" t="s">
        <v>1</v>
      </c>
      <c r="I573" s="171"/>
      <c r="L573" s="168"/>
      <c r="M573" s="172"/>
      <c r="T573" s="173"/>
      <c r="AT573" s="169" t="s">
        <v>204</v>
      </c>
      <c r="AU573" s="169" t="s">
        <v>86</v>
      </c>
      <c r="AV573" s="14" t="s">
        <v>84</v>
      </c>
      <c r="AW573" s="14" t="s">
        <v>32</v>
      </c>
      <c r="AX573" s="14" t="s">
        <v>77</v>
      </c>
      <c r="AY573" s="169" t="s">
        <v>195</v>
      </c>
    </row>
    <row r="574" spans="2:65" s="12" customFormat="1" ht="11.25">
      <c r="B574" s="150"/>
      <c r="D574" s="151" t="s">
        <v>204</v>
      </c>
      <c r="E574" s="152" t="s">
        <v>1</v>
      </c>
      <c r="F574" s="153" t="s">
        <v>2081</v>
      </c>
      <c r="H574" s="154">
        <v>10.4</v>
      </c>
      <c r="I574" s="155"/>
      <c r="L574" s="150"/>
      <c r="M574" s="156"/>
      <c r="T574" s="157"/>
      <c r="AT574" s="152" t="s">
        <v>204</v>
      </c>
      <c r="AU574" s="152" t="s">
        <v>86</v>
      </c>
      <c r="AV574" s="12" t="s">
        <v>86</v>
      </c>
      <c r="AW574" s="12" t="s">
        <v>32</v>
      </c>
      <c r="AX574" s="12" t="s">
        <v>77</v>
      </c>
      <c r="AY574" s="152" t="s">
        <v>195</v>
      </c>
    </row>
    <row r="575" spans="2:65" s="12" customFormat="1" ht="11.25">
      <c r="B575" s="150"/>
      <c r="D575" s="151" t="s">
        <v>204</v>
      </c>
      <c r="E575" s="152" t="s">
        <v>1</v>
      </c>
      <c r="F575" s="153" t="s">
        <v>2082</v>
      </c>
      <c r="H575" s="154">
        <v>8.6999999999999993</v>
      </c>
      <c r="I575" s="155"/>
      <c r="L575" s="150"/>
      <c r="M575" s="156"/>
      <c r="T575" s="157"/>
      <c r="AT575" s="152" t="s">
        <v>204</v>
      </c>
      <c r="AU575" s="152" t="s">
        <v>86</v>
      </c>
      <c r="AV575" s="12" t="s">
        <v>86</v>
      </c>
      <c r="AW575" s="12" t="s">
        <v>32</v>
      </c>
      <c r="AX575" s="12" t="s">
        <v>77</v>
      </c>
      <c r="AY575" s="152" t="s">
        <v>195</v>
      </c>
    </row>
    <row r="576" spans="2:65" s="13" customFormat="1" ht="11.25">
      <c r="B576" s="158"/>
      <c r="D576" s="151" t="s">
        <v>204</v>
      </c>
      <c r="E576" s="159" t="s">
        <v>1</v>
      </c>
      <c r="F576" s="160" t="s">
        <v>205</v>
      </c>
      <c r="H576" s="161">
        <v>19.100000000000001</v>
      </c>
      <c r="I576" s="162"/>
      <c r="L576" s="158"/>
      <c r="M576" s="163"/>
      <c r="T576" s="164"/>
      <c r="AT576" s="159" t="s">
        <v>204</v>
      </c>
      <c r="AU576" s="159" t="s">
        <v>86</v>
      </c>
      <c r="AV576" s="13" t="s">
        <v>202</v>
      </c>
      <c r="AW576" s="13" t="s">
        <v>32</v>
      </c>
      <c r="AX576" s="13" t="s">
        <v>84</v>
      </c>
      <c r="AY576" s="159" t="s">
        <v>195</v>
      </c>
    </row>
    <row r="577" spans="2:65" s="1" customFormat="1" ht="24.2" customHeight="1">
      <c r="B577" s="32"/>
      <c r="C577" s="137" t="s">
        <v>1471</v>
      </c>
      <c r="D577" s="137" t="s">
        <v>197</v>
      </c>
      <c r="E577" s="138" t="s">
        <v>2083</v>
      </c>
      <c r="F577" s="139" t="s">
        <v>1544</v>
      </c>
      <c r="G577" s="140" t="s">
        <v>212</v>
      </c>
      <c r="H577" s="141">
        <v>8</v>
      </c>
      <c r="I577" s="142"/>
      <c r="J577" s="143">
        <f>ROUND(I577*H577,2)</f>
        <v>0</v>
      </c>
      <c r="K577" s="139" t="s">
        <v>201</v>
      </c>
      <c r="L577" s="32"/>
      <c r="M577" s="144" t="s">
        <v>1</v>
      </c>
      <c r="N577" s="145" t="s">
        <v>42</v>
      </c>
      <c r="P577" s="146">
        <f>O577*H577</f>
        <v>0</v>
      </c>
      <c r="Q577" s="146">
        <v>0.19400000000000001</v>
      </c>
      <c r="R577" s="146">
        <f>Q577*H577</f>
        <v>1.552</v>
      </c>
      <c r="S577" s="146">
        <v>0</v>
      </c>
      <c r="T577" s="147">
        <f>S577*H577</f>
        <v>0</v>
      </c>
      <c r="AR577" s="148" t="s">
        <v>426</v>
      </c>
      <c r="AT577" s="148" t="s">
        <v>197</v>
      </c>
      <c r="AU577" s="148" t="s">
        <v>86</v>
      </c>
      <c r="AY577" s="17" t="s">
        <v>195</v>
      </c>
      <c r="BE577" s="149">
        <f>IF(N577="základní",J577,0)</f>
        <v>0</v>
      </c>
      <c r="BF577" s="149">
        <f>IF(N577="snížená",J577,0)</f>
        <v>0</v>
      </c>
      <c r="BG577" s="149">
        <f>IF(N577="zákl. přenesená",J577,0)</f>
        <v>0</v>
      </c>
      <c r="BH577" s="149">
        <f>IF(N577="sníž. přenesená",J577,0)</f>
        <v>0</v>
      </c>
      <c r="BI577" s="149">
        <f>IF(N577="nulová",J577,0)</f>
        <v>0</v>
      </c>
      <c r="BJ577" s="17" t="s">
        <v>84</v>
      </c>
      <c r="BK577" s="149">
        <f>ROUND(I577*H577,2)</f>
        <v>0</v>
      </c>
      <c r="BL577" s="17" t="s">
        <v>426</v>
      </c>
      <c r="BM577" s="148" t="s">
        <v>2084</v>
      </c>
    </row>
    <row r="578" spans="2:65" s="12" customFormat="1" ht="11.25">
      <c r="B578" s="150"/>
      <c r="D578" s="151" t="s">
        <v>204</v>
      </c>
      <c r="E578" s="152" t="s">
        <v>1</v>
      </c>
      <c r="F578" s="153" t="s">
        <v>812</v>
      </c>
      <c r="H578" s="154">
        <v>8</v>
      </c>
      <c r="I578" s="155"/>
      <c r="L578" s="150"/>
      <c r="M578" s="165"/>
      <c r="N578" s="166"/>
      <c r="O578" s="166"/>
      <c r="P578" s="166"/>
      <c r="Q578" s="166"/>
      <c r="R578" s="166"/>
      <c r="S578" s="166"/>
      <c r="T578" s="167"/>
      <c r="AT578" s="152" t="s">
        <v>204</v>
      </c>
      <c r="AU578" s="152" t="s">
        <v>86</v>
      </c>
      <c r="AV578" s="12" t="s">
        <v>86</v>
      </c>
      <c r="AW578" s="12" t="s">
        <v>32</v>
      </c>
      <c r="AX578" s="12" t="s">
        <v>84</v>
      </c>
      <c r="AY578" s="152" t="s">
        <v>195</v>
      </c>
    </row>
    <row r="579" spans="2:65" s="1" customFormat="1" ht="6.95" customHeight="1">
      <c r="B579" s="44"/>
      <c r="C579" s="45"/>
      <c r="D579" s="45"/>
      <c r="E579" s="45"/>
      <c r="F579" s="45"/>
      <c r="G579" s="45"/>
      <c r="H579" s="45"/>
      <c r="I579" s="45"/>
      <c r="J579" s="45"/>
      <c r="K579" s="45"/>
      <c r="L579" s="32"/>
    </row>
  </sheetData>
  <sheetProtection algorithmName="SHA-512" hashValue="hBgXFk1p5KHvoryJmWH1WNDxfmcfsfXBCu8T0dToae4breQFw1MZxcHUrd15bpPo5P7/zwO+66IG4gBWNcbmRQ==" saltValue="MusVMbMYtJ/F2QP9x3ubJCEH/HrrrbhXoRQwNbaJG4n4X7F65jc1sJu1F73W8mCNNwxnbPXIodXUqD3SR5pTeA==" spinCount="100000" sheet="1" objects="1" scenarios="1" formatColumns="0" formatRows="0" autoFilter="0"/>
  <autoFilter ref="C136:K578" xr:uid="{00000000-0009-0000-0000-000005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2:BM7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119</v>
      </c>
      <c r="AZ2" s="93" t="s">
        <v>796</v>
      </c>
      <c r="BA2" s="93" t="s">
        <v>1</v>
      </c>
      <c r="BB2" s="93" t="s">
        <v>1</v>
      </c>
      <c r="BC2" s="93" t="s">
        <v>2085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798</v>
      </c>
      <c r="BA3" s="93" t="s">
        <v>1</v>
      </c>
      <c r="BB3" s="93" t="s">
        <v>1</v>
      </c>
      <c r="BC3" s="93" t="s">
        <v>2086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800</v>
      </c>
      <c r="BA4" s="93" t="s">
        <v>1</v>
      </c>
      <c r="BB4" s="93" t="s">
        <v>1</v>
      </c>
      <c r="BC4" s="93" t="s">
        <v>2087</v>
      </c>
      <c r="BD4" s="93" t="s">
        <v>86</v>
      </c>
    </row>
    <row r="5" spans="2:56" ht="6.95" customHeight="1">
      <c r="B5" s="20"/>
      <c r="L5" s="20"/>
      <c r="AZ5" s="93" t="s">
        <v>2088</v>
      </c>
      <c r="BA5" s="93" t="s">
        <v>1</v>
      </c>
      <c r="BB5" s="93" t="s">
        <v>1</v>
      </c>
      <c r="BC5" s="93" t="s">
        <v>2089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2090</v>
      </c>
      <c r="BA6" s="93" t="s">
        <v>1</v>
      </c>
      <c r="BB6" s="93" t="s">
        <v>1</v>
      </c>
      <c r="BC6" s="93" t="s">
        <v>2091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811</v>
      </c>
      <c r="BA7" s="93" t="s">
        <v>1</v>
      </c>
      <c r="BB7" s="93" t="s">
        <v>1</v>
      </c>
      <c r="BC7" s="93" t="s">
        <v>2092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2093</v>
      </c>
      <c r="BA8" s="93" t="s">
        <v>1</v>
      </c>
      <c r="BB8" s="93" t="s">
        <v>1</v>
      </c>
      <c r="BC8" s="93" t="s">
        <v>2094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2095</v>
      </c>
      <c r="BA9" s="93" t="s">
        <v>1</v>
      </c>
      <c r="BB9" s="93" t="s">
        <v>1</v>
      </c>
      <c r="BC9" s="93" t="s">
        <v>2096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2097</v>
      </c>
      <c r="BA10" s="93" t="s">
        <v>1</v>
      </c>
      <c r="BB10" s="93" t="s">
        <v>1</v>
      </c>
      <c r="BC10" s="93" t="s">
        <v>2098</v>
      </c>
      <c r="BD10" s="93" t="s">
        <v>86</v>
      </c>
    </row>
    <row r="11" spans="2:56" s="1" customFormat="1" ht="16.5" customHeight="1">
      <c r="B11" s="32"/>
      <c r="E11" s="200" t="s">
        <v>2099</v>
      </c>
      <c r="F11" s="245"/>
      <c r="G11" s="245"/>
      <c r="H11" s="245"/>
      <c r="L11" s="32"/>
      <c r="AZ11" s="93" t="s">
        <v>2100</v>
      </c>
      <c r="BA11" s="93" t="s">
        <v>1</v>
      </c>
      <c r="BB11" s="93" t="s">
        <v>1</v>
      </c>
      <c r="BC11" s="93" t="s">
        <v>2094</v>
      </c>
      <c r="BD11" s="93" t="s">
        <v>86</v>
      </c>
    </row>
    <row r="12" spans="2:56" s="1" customFormat="1" ht="11.25">
      <c r="B12" s="32"/>
      <c r="L12" s="32"/>
      <c r="AZ12" s="93" t="s">
        <v>1553</v>
      </c>
      <c r="BA12" s="93" t="s">
        <v>1</v>
      </c>
      <c r="BB12" s="93" t="s">
        <v>1</v>
      </c>
      <c r="BC12" s="93" t="s">
        <v>2101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120</v>
      </c>
      <c r="I13" s="27" t="s">
        <v>19</v>
      </c>
      <c r="J13" s="25" t="s">
        <v>1</v>
      </c>
      <c r="L13" s="32"/>
      <c r="AZ13" s="93" t="s">
        <v>812</v>
      </c>
      <c r="BA13" s="93" t="s">
        <v>1</v>
      </c>
      <c r="BB13" s="93" t="s">
        <v>1</v>
      </c>
      <c r="BC13" s="93" t="s">
        <v>557</v>
      </c>
      <c r="BD13" s="93" t="s">
        <v>86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  <c r="AZ14" s="93" t="s">
        <v>818</v>
      </c>
      <c r="BA14" s="93" t="s">
        <v>1</v>
      </c>
      <c r="BB14" s="93" t="s">
        <v>1</v>
      </c>
      <c r="BC14" s="93" t="s">
        <v>2102</v>
      </c>
      <c r="BD14" s="93" t="s">
        <v>86</v>
      </c>
    </row>
    <row r="15" spans="2:56" s="1" customFormat="1" ht="10.9" customHeight="1">
      <c r="B15" s="32"/>
      <c r="L15" s="32"/>
      <c r="AZ15" s="93" t="s">
        <v>2103</v>
      </c>
      <c r="BA15" s="93" t="s">
        <v>1</v>
      </c>
      <c r="BB15" s="93" t="s">
        <v>1</v>
      </c>
      <c r="BC15" s="93" t="s">
        <v>310</v>
      </c>
      <c r="BD15" s="93" t="s">
        <v>86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  <c r="AZ16" s="93" t="s">
        <v>820</v>
      </c>
      <c r="BA16" s="93" t="s">
        <v>1</v>
      </c>
      <c r="BB16" s="93" t="s">
        <v>1</v>
      </c>
      <c r="BC16" s="93" t="s">
        <v>2104</v>
      </c>
      <c r="BD16" s="93" t="s">
        <v>86</v>
      </c>
    </row>
    <row r="17" spans="2:56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  <c r="AZ17" s="93" t="s">
        <v>824</v>
      </c>
      <c r="BA17" s="93" t="s">
        <v>1</v>
      </c>
      <c r="BB17" s="93" t="s">
        <v>1</v>
      </c>
      <c r="BC17" s="93" t="s">
        <v>2105</v>
      </c>
      <c r="BD17" s="93" t="s">
        <v>86</v>
      </c>
    </row>
    <row r="18" spans="2:56" s="1" customFormat="1" ht="6.95" customHeight="1">
      <c r="B18" s="32"/>
      <c r="L18" s="32"/>
      <c r="AZ18" s="93" t="s">
        <v>826</v>
      </c>
      <c r="BA18" s="93" t="s">
        <v>1</v>
      </c>
      <c r="BB18" s="93" t="s">
        <v>1</v>
      </c>
      <c r="BC18" s="93" t="s">
        <v>2092</v>
      </c>
      <c r="BD18" s="93" t="s">
        <v>86</v>
      </c>
    </row>
    <row r="19" spans="2:56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  <c r="AZ19" s="93" t="s">
        <v>827</v>
      </c>
      <c r="BA19" s="93" t="s">
        <v>1</v>
      </c>
      <c r="BB19" s="93" t="s">
        <v>1</v>
      </c>
      <c r="BC19" s="93" t="s">
        <v>2092</v>
      </c>
      <c r="BD19" s="93" t="s">
        <v>86</v>
      </c>
    </row>
    <row r="20" spans="2:56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  <c r="AZ20" s="93" t="s">
        <v>1570</v>
      </c>
      <c r="BA20" s="93" t="s">
        <v>1</v>
      </c>
      <c r="BB20" s="93" t="s">
        <v>1</v>
      </c>
      <c r="BC20" s="93" t="s">
        <v>2106</v>
      </c>
      <c r="BD20" s="93" t="s">
        <v>86</v>
      </c>
    </row>
    <row r="21" spans="2:56" s="1" customFormat="1" ht="6.95" customHeight="1">
      <c r="B21" s="32"/>
      <c r="L21" s="32"/>
      <c r="AZ21" s="93" t="s">
        <v>832</v>
      </c>
      <c r="BA21" s="93" t="s">
        <v>1</v>
      </c>
      <c r="BB21" s="93" t="s">
        <v>1</v>
      </c>
      <c r="BC21" s="93" t="s">
        <v>2107</v>
      </c>
      <c r="BD21" s="93" t="s">
        <v>86</v>
      </c>
    </row>
    <row r="22" spans="2:56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  <c r="AZ22" s="93" t="s">
        <v>2108</v>
      </c>
      <c r="BA22" s="93" t="s">
        <v>1</v>
      </c>
      <c r="BB22" s="93" t="s">
        <v>1</v>
      </c>
      <c r="BC22" s="93" t="s">
        <v>2109</v>
      </c>
      <c r="BD22" s="93" t="s">
        <v>86</v>
      </c>
    </row>
    <row r="23" spans="2:56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  <c r="AZ23" s="93" t="s">
        <v>2110</v>
      </c>
      <c r="BA23" s="93" t="s">
        <v>1</v>
      </c>
      <c r="BB23" s="93" t="s">
        <v>1</v>
      </c>
      <c r="BC23" s="93" t="s">
        <v>407</v>
      </c>
      <c r="BD23" s="93" t="s">
        <v>86</v>
      </c>
    </row>
    <row r="24" spans="2:56" s="1" customFormat="1" ht="6.95" customHeight="1">
      <c r="B24" s="32"/>
      <c r="L24" s="32"/>
      <c r="AZ24" s="93" t="s">
        <v>834</v>
      </c>
      <c r="BA24" s="93" t="s">
        <v>1</v>
      </c>
      <c r="BB24" s="93" t="s">
        <v>1</v>
      </c>
      <c r="BC24" s="93" t="s">
        <v>2111</v>
      </c>
      <c r="BD24" s="93" t="s">
        <v>86</v>
      </c>
    </row>
    <row r="25" spans="2:56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  <c r="AZ25" s="93" t="s">
        <v>838</v>
      </c>
      <c r="BA25" s="93" t="s">
        <v>1</v>
      </c>
      <c r="BB25" s="93" t="s">
        <v>1</v>
      </c>
      <c r="BC25" s="93" t="s">
        <v>2112</v>
      </c>
      <c r="BD25" s="93" t="s">
        <v>86</v>
      </c>
    </row>
    <row r="26" spans="2:56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  <c r="AZ26" s="93" t="s">
        <v>844</v>
      </c>
      <c r="BA26" s="93" t="s">
        <v>1</v>
      </c>
      <c r="BB26" s="93" t="s">
        <v>1</v>
      </c>
      <c r="BC26" s="93" t="s">
        <v>2113</v>
      </c>
      <c r="BD26" s="93" t="s">
        <v>86</v>
      </c>
    </row>
    <row r="27" spans="2:56" s="1" customFormat="1" ht="6.95" customHeight="1">
      <c r="B27" s="32"/>
      <c r="L27" s="32"/>
      <c r="AZ27" s="93" t="s">
        <v>2114</v>
      </c>
      <c r="BA27" s="93" t="s">
        <v>1</v>
      </c>
      <c r="BB27" s="93" t="s">
        <v>1</v>
      </c>
      <c r="BC27" s="93" t="s">
        <v>2115</v>
      </c>
      <c r="BD27" s="93" t="s">
        <v>86</v>
      </c>
    </row>
    <row r="28" spans="2:56" s="1" customFormat="1" ht="12" customHeight="1">
      <c r="B28" s="32"/>
      <c r="D28" s="27" t="s">
        <v>35</v>
      </c>
      <c r="L28" s="32"/>
      <c r="AZ28" s="93" t="s">
        <v>2116</v>
      </c>
      <c r="BA28" s="93" t="s">
        <v>1</v>
      </c>
      <c r="BB28" s="93" t="s">
        <v>1</v>
      </c>
      <c r="BC28" s="93" t="s">
        <v>2117</v>
      </c>
      <c r="BD28" s="93" t="s">
        <v>86</v>
      </c>
    </row>
    <row r="29" spans="2:56" s="7" customFormat="1" ht="16.5" customHeight="1">
      <c r="B29" s="95"/>
      <c r="E29" s="231" t="s">
        <v>1</v>
      </c>
      <c r="F29" s="231"/>
      <c r="G29" s="231"/>
      <c r="H29" s="231"/>
      <c r="L29" s="95"/>
      <c r="AZ29" s="189" t="s">
        <v>2118</v>
      </c>
      <c r="BA29" s="189" t="s">
        <v>1</v>
      </c>
      <c r="BB29" s="189" t="s">
        <v>1</v>
      </c>
      <c r="BC29" s="189" t="s">
        <v>2119</v>
      </c>
      <c r="BD29" s="189" t="s">
        <v>86</v>
      </c>
    </row>
    <row r="30" spans="2:56" s="1" customFormat="1" ht="6.95" customHeight="1">
      <c r="B30" s="32"/>
      <c r="L30" s="32"/>
      <c r="AZ30" s="93" t="s">
        <v>845</v>
      </c>
      <c r="BA30" s="93" t="s">
        <v>1</v>
      </c>
      <c r="BB30" s="93" t="s">
        <v>1</v>
      </c>
      <c r="BC30" s="93" t="s">
        <v>2120</v>
      </c>
      <c r="BD30" s="93" t="s">
        <v>86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847</v>
      </c>
      <c r="BA31" s="93" t="s">
        <v>1</v>
      </c>
      <c r="BB31" s="93" t="s">
        <v>1</v>
      </c>
      <c r="BC31" s="93" t="s">
        <v>2121</v>
      </c>
      <c r="BD31" s="93" t="s">
        <v>86</v>
      </c>
    </row>
    <row r="32" spans="2:56" s="1" customFormat="1" ht="25.35" customHeight="1">
      <c r="B32" s="32"/>
      <c r="D32" s="96" t="s">
        <v>37</v>
      </c>
      <c r="J32" s="66">
        <f>ROUND(J128, 2)</f>
        <v>0</v>
      </c>
      <c r="L32" s="32"/>
      <c r="AZ32" s="93" t="s">
        <v>852</v>
      </c>
      <c r="BA32" s="93" t="s">
        <v>1</v>
      </c>
      <c r="BB32" s="93" t="s">
        <v>1</v>
      </c>
      <c r="BC32" s="93" t="s">
        <v>2122</v>
      </c>
      <c r="BD32" s="93" t="s">
        <v>86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854</v>
      </c>
      <c r="BA33" s="93" t="s">
        <v>1</v>
      </c>
      <c r="BB33" s="93" t="s">
        <v>1</v>
      </c>
      <c r="BC33" s="93" t="s">
        <v>2123</v>
      </c>
      <c r="BD33" s="93" t="s">
        <v>86</v>
      </c>
    </row>
    <row r="34" spans="2:56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56" s="1" customFormat="1" ht="14.45" customHeight="1">
      <c r="B35" s="32"/>
      <c r="D35" s="55" t="s">
        <v>41</v>
      </c>
      <c r="E35" s="27" t="s">
        <v>42</v>
      </c>
      <c r="F35" s="86">
        <f>ROUND((SUM(BE128:BE777)),  2)</f>
        <v>0</v>
      </c>
      <c r="I35" s="97">
        <v>0.21</v>
      </c>
      <c r="J35" s="86">
        <f>ROUND(((SUM(BE128:BE777))*I35),  2)</f>
        <v>0</v>
      </c>
      <c r="L35" s="32"/>
    </row>
    <row r="36" spans="2:56" s="1" customFormat="1" ht="14.45" customHeight="1">
      <c r="B36" s="32"/>
      <c r="E36" s="27" t="s">
        <v>43</v>
      </c>
      <c r="F36" s="86">
        <f>ROUND((SUM(BF128:BF777)),  2)</f>
        <v>0</v>
      </c>
      <c r="I36" s="97">
        <v>0.12</v>
      </c>
      <c r="J36" s="86">
        <f>ROUND(((SUM(BF128:BF777))*I36),  2)</f>
        <v>0</v>
      </c>
      <c r="L36" s="32"/>
    </row>
    <row r="37" spans="2:56" s="1" customFormat="1" ht="14.45" hidden="1" customHeight="1">
      <c r="B37" s="32"/>
      <c r="E37" s="27" t="s">
        <v>44</v>
      </c>
      <c r="F37" s="86">
        <f>ROUND((SUM(BG128:BG777)),  2)</f>
        <v>0</v>
      </c>
      <c r="I37" s="97">
        <v>0.21</v>
      </c>
      <c r="J37" s="86">
        <f>0</f>
        <v>0</v>
      </c>
      <c r="L37" s="32"/>
    </row>
    <row r="38" spans="2:56" s="1" customFormat="1" ht="14.45" hidden="1" customHeight="1">
      <c r="B38" s="32"/>
      <c r="E38" s="27" t="s">
        <v>45</v>
      </c>
      <c r="F38" s="86">
        <f>ROUND((SUM(BH128:BH777)),  2)</f>
        <v>0</v>
      </c>
      <c r="I38" s="97">
        <v>0.12</v>
      </c>
      <c r="J38" s="86">
        <f>0</f>
        <v>0</v>
      </c>
      <c r="L38" s="32"/>
    </row>
    <row r="39" spans="2:56" s="1" customFormat="1" ht="14.45" hidden="1" customHeight="1">
      <c r="B39" s="32"/>
      <c r="E39" s="27" t="s">
        <v>46</v>
      </c>
      <c r="F39" s="86">
        <f>ROUND((SUM(BI128:BI777)),  2)</f>
        <v>0</v>
      </c>
      <c r="I39" s="97">
        <v>0</v>
      </c>
      <c r="J39" s="86">
        <f>0</f>
        <v>0</v>
      </c>
      <c r="L39" s="32"/>
    </row>
    <row r="40" spans="2:56" s="1" customFormat="1" ht="6.95" customHeight="1">
      <c r="B40" s="32"/>
      <c r="L40" s="32"/>
    </row>
    <row r="41" spans="2:56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56" s="1" customFormat="1" ht="14.45" customHeight="1">
      <c r="B42" s="32"/>
      <c r="L42" s="32"/>
    </row>
    <row r="43" spans="2:56" ht="14.45" customHeight="1">
      <c r="B43" s="20"/>
      <c r="L43" s="20"/>
    </row>
    <row r="44" spans="2:56" ht="14.45" customHeight="1">
      <c r="B44" s="20"/>
      <c r="L44" s="20"/>
    </row>
    <row r="45" spans="2:56" ht="14.45" customHeight="1">
      <c r="B45" s="20"/>
      <c r="L45" s="20"/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320 - dešťové kanalizační přípojky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J128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J130</f>
        <v>0</v>
      </c>
      <c r="L100" s="113"/>
    </row>
    <row r="101" spans="2:47" s="9" customFormat="1" ht="19.899999999999999" customHeight="1">
      <c r="B101" s="113"/>
      <c r="D101" s="114" t="s">
        <v>856</v>
      </c>
      <c r="E101" s="115"/>
      <c r="F101" s="115"/>
      <c r="G101" s="115"/>
      <c r="H101" s="115"/>
      <c r="I101" s="115"/>
      <c r="J101" s="116">
        <f>J619</f>
        <v>0</v>
      </c>
      <c r="L101" s="113"/>
    </row>
    <row r="102" spans="2:47" s="9" customFormat="1" ht="19.899999999999999" customHeight="1">
      <c r="B102" s="113"/>
      <c r="D102" s="114" t="s">
        <v>857</v>
      </c>
      <c r="E102" s="115"/>
      <c r="F102" s="115"/>
      <c r="G102" s="115"/>
      <c r="H102" s="115"/>
      <c r="I102" s="115"/>
      <c r="J102" s="116">
        <f>J636</f>
        <v>0</v>
      </c>
      <c r="L102" s="113"/>
    </row>
    <row r="103" spans="2:47" s="9" customFormat="1" ht="19.899999999999999" customHeight="1">
      <c r="B103" s="113"/>
      <c r="D103" s="114" t="s">
        <v>859</v>
      </c>
      <c r="E103" s="115"/>
      <c r="F103" s="115"/>
      <c r="G103" s="115"/>
      <c r="H103" s="115"/>
      <c r="I103" s="115"/>
      <c r="J103" s="116">
        <f>J681</f>
        <v>0</v>
      </c>
      <c r="L103" s="113"/>
    </row>
    <row r="104" spans="2:47" s="9" customFormat="1" ht="19.899999999999999" customHeight="1">
      <c r="B104" s="113"/>
      <c r="D104" s="114" t="s">
        <v>861</v>
      </c>
      <c r="E104" s="115"/>
      <c r="F104" s="115"/>
      <c r="G104" s="115"/>
      <c r="H104" s="115"/>
      <c r="I104" s="115"/>
      <c r="J104" s="116">
        <f>J766</f>
        <v>0</v>
      </c>
      <c r="L104" s="113"/>
    </row>
    <row r="105" spans="2:47" s="8" customFormat="1" ht="24.95" customHeight="1">
      <c r="B105" s="109"/>
      <c r="D105" s="110" t="s">
        <v>862</v>
      </c>
      <c r="E105" s="111"/>
      <c r="F105" s="111"/>
      <c r="G105" s="111"/>
      <c r="H105" s="111"/>
      <c r="I105" s="111"/>
      <c r="J105" s="112">
        <f>J768</f>
        <v>0</v>
      </c>
      <c r="L105" s="109"/>
    </row>
    <row r="106" spans="2:47" s="9" customFormat="1" ht="19.899999999999999" customHeight="1">
      <c r="B106" s="113"/>
      <c r="D106" s="114" t="s">
        <v>863</v>
      </c>
      <c r="E106" s="115"/>
      <c r="F106" s="115"/>
      <c r="G106" s="115"/>
      <c r="H106" s="115"/>
      <c r="I106" s="115"/>
      <c r="J106" s="116">
        <f>J769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180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3" t="str">
        <f>E7</f>
        <v>BRNO, DOHNALOVA - VÝSTAVBA DEŠŤOVÉ KANALIZACE</v>
      </c>
      <c r="F116" s="244"/>
      <c r="G116" s="244"/>
      <c r="H116" s="244"/>
      <c r="L116" s="32"/>
    </row>
    <row r="117" spans="2:63" ht="12" customHeight="1">
      <c r="B117" s="20"/>
      <c r="C117" s="27" t="s">
        <v>169</v>
      </c>
      <c r="L117" s="20"/>
    </row>
    <row r="118" spans="2:63" s="1" customFormat="1" ht="16.5" customHeight="1">
      <c r="B118" s="32"/>
      <c r="E118" s="243" t="s">
        <v>810</v>
      </c>
      <c r="F118" s="245"/>
      <c r="G118" s="245"/>
      <c r="H118" s="245"/>
      <c r="L118" s="32"/>
    </row>
    <row r="119" spans="2:63" s="1" customFormat="1" ht="12" customHeight="1">
      <c r="B119" s="32"/>
      <c r="C119" s="27" t="s">
        <v>171</v>
      </c>
      <c r="L119" s="32"/>
    </row>
    <row r="120" spans="2:63" s="1" customFormat="1" ht="16.5" customHeight="1">
      <c r="B120" s="32"/>
      <c r="E120" s="200" t="str">
        <f>E11</f>
        <v>SO 320 - dešťové kanalizační přípojky</v>
      </c>
      <c r="F120" s="245"/>
      <c r="G120" s="245"/>
      <c r="H120" s="245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>Brno</v>
      </c>
      <c r="I122" s="27" t="s">
        <v>22</v>
      </c>
      <c r="J122" s="52" t="str">
        <f>IF(J14="","",J14)</f>
        <v>27. 2. 2023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E17</f>
        <v>Statutární město Brno</v>
      </c>
      <c r="I124" s="27" t="s">
        <v>30</v>
      </c>
      <c r="J124" s="30" t="str">
        <f>E23</f>
        <v>JV PROJEKT VH s.r.o.</v>
      </c>
      <c r="L124" s="32"/>
    </row>
    <row r="125" spans="2:63" s="1" customFormat="1" ht="15.2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Obrtel M.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181</v>
      </c>
      <c r="D127" s="119" t="s">
        <v>62</v>
      </c>
      <c r="E127" s="119" t="s">
        <v>58</v>
      </c>
      <c r="F127" s="119" t="s">
        <v>59</v>
      </c>
      <c r="G127" s="119" t="s">
        <v>182</v>
      </c>
      <c r="H127" s="119" t="s">
        <v>183</v>
      </c>
      <c r="I127" s="119" t="s">
        <v>184</v>
      </c>
      <c r="J127" s="119" t="s">
        <v>175</v>
      </c>
      <c r="K127" s="120" t="s">
        <v>185</v>
      </c>
      <c r="L127" s="117"/>
      <c r="M127" s="59" t="s">
        <v>1</v>
      </c>
      <c r="N127" s="60" t="s">
        <v>41</v>
      </c>
      <c r="O127" s="60" t="s">
        <v>186</v>
      </c>
      <c r="P127" s="60" t="s">
        <v>187</v>
      </c>
      <c r="Q127" s="60" t="s">
        <v>188</v>
      </c>
      <c r="R127" s="60" t="s">
        <v>189</v>
      </c>
      <c r="S127" s="60" t="s">
        <v>190</v>
      </c>
      <c r="T127" s="61" t="s">
        <v>191</v>
      </c>
    </row>
    <row r="128" spans="2:63" s="1" customFormat="1" ht="22.9" customHeight="1">
      <c r="B128" s="32"/>
      <c r="C128" s="64" t="s">
        <v>192</v>
      </c>
      <c r="J128" s="121">
        <f>BK128</f>
        <v>0</v>
      </c>
      <c r="L128" s="32"/>
      <c r="M128" s="62"/>
      <c r="N128" s="53"/>
      <c r="O128" s="53"/>
      <c r="P128" s="122">
        <f>P129+P768</f>
        <v>0</v>
      </c>
      <c r="Q128" s="53"/>
      <c r="R128" s="122">
        <f>R129+R768</f>
        <v>253.85346693999998</v>
      </c>
      <c r="S128" s="53"/>
      <c r="T128" s="123">
        <f>T129+T768</f>
        <v>189.26668100000001</v>
      </c>
      <c r="AT128" s="17" t="s">
        <v>76</v>
      </c>
      <c r="AU128" s="17" t="s">
        <v>177</v>
      </c>
      <c r="BK128" s="124">
        <f>BK129+BK768</f>
        <v>0</v>
      </c>
    </row>
    <row r="129" spans="2:65" s="11" customFormat="1" ht="25.9" customHeight="1">
      <c r="B129" s="125"/>
      <c r="D129" s="126" t="s">
        <v>76</v>
      </c>
      <c r="E129" s="127" t="s">
        <v>193</v>
      </c>
      <c r="F129" s="127" t="s">
        <v>194</v>
      </c>
      <c r="I129" s="128"/>
      <c r="J129" s="129">
        <f>BK129</f>
        <v>0</v>
      </c>
      <c r="L129" s="125"/>
      <c r="M129" s="130"/>
      <c r="P129" s="131">
        <f>P130+P619+P636+P681+P766</f>
        <v>0</v>
      </c>
      <c r="R129" s="131">
        <f>R130+R619+R636+R681+R766</f>
        <v>241.62087393999997</v>
      </c>
      <c r="T129" s="132">
        <f>T130+T619+T636+T681+T766</f>
        <v>189.26668100000001</v>
      </c>
      <c r="AR129" s="126" t="s">
        <v>84</v>
      </c>
      <c r="AT129" s="133" t="s">
        <v>76</v>
      </c>
      <c r="AU129" s="133" t="s">
        <v>77</v>
      </c>
      <c r="AY129" s="126" t="s">
        <v>195</v>
      </c>
      <c r="BK129" s="134">
        <f>BK130+BK619+BK636+BK681+BK766</f>
        <v>0</v>
      </c>
    </row>
    <row r="130" spans="2:65" s="11" customFormat="1" ht="22.9" customHeight="1">
      <c r="B130" s="125"/>
      <c r="D130" s="126" t="s">
        <v>76</v>
      </c>
      <c r="E130" s="135" t="s">
        <v>84</v>
      </c>
      <c r="F130" s="135" t="s">
        <v>196</v>
      </c>
      <c r="I130" s="128"/>
      <c r="J130" s="136">
        <f>BK130</f>
        <v>0</v>
      </c>
      <c r="L130" s="125"/>
      <c r="M130" s="130"/>
      <c r="P130" s="131">
        <f>SUM(P131:P618)</f>
        <v>0</v>
      </c>
      <c r="R130" s="131">
        <f>SUM(R131:R618)</f>
        <v>4.34908406</v>
      </c>
      <c r="T130" s="132">
        <f>SUM(T131:T618)</f>
        <v>187.81059100000002</v>
      </c>
      <c r="AR130" s="126" t="s">
        <v>84</v>
      </c>
      <c r="AT130" s="133" t="s">
        <v>76</v>
      </c>
      <c r="AU130" s="133" t="s">
        <v>84</v>
      </c>
      <c r="AY130" s="126" t="s">
        <v>195</v>
      </c>
      <c r="BK130" s="134">
        <f>SUM(BK131:BK618)</f>
        <v>0</v>
      </c>
    </row>
    <row r="131" spans="2:65" s="1" customFormat="1" ht="33" customHeight="1">
      <c r="B131" s="32"/>
      <c r="C131" s="137" t="s">
        <v>84</v>
      </c>
      <c r="D131" s="137" t="s">
        <v>197</v>
      </c>
      <c r="E131" s="138" t="s">
        <v>2124</v>
      </c>
      <c r="F131" s="139" t="s">
        <v>2125</v>
      </c>
      <c r="G131" s="140" t="s">
        <v>200</v>
      </c>
      <c r="H131" s="141">
        <v>30.91</v>
      </c>
      <c r="I131" s="142"/>
      <c r="J131" s="143">
        <f>ROUND(I131*H131,2)</f>
        <v>0</v>
      </c>
      <c r="K131" s="139" t="s">
        <v>201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0.3</v>
      </c>
      <c r="T131" s="147">
        <f>S131*H131</f>
        <v>9.2729999999999997</v>
      </c>
      <c r="AR131" s="148" t="s">
        <v>202</v>
      </c>
      <c r="AT131" s="148" t="s">
        <v>197</v>
      </c>
      <c r="AU131" s="148" t="s">
        <v>86</v>
      </c>
      <c r="AY131" s="17" t="s">
        <v>195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84</v>
      </c>
      <c r="BK131" s="149">
        <f>ROUND(I131*H131,2)</f>
        <v>0</v>
      </c>
      <c r="BL131" s="17" t="s">
        <v>202</v>
      </c>
      <c r="BM131" s="148" t="s">
        <v>2126</v>
      </c>
    </row>
    <row r="132" spans="2:65" s="12" customFormat="1" ht="11.25">
      <c r="B132" s="150"/>
      <c r="D132" s="151" t="s">
        <v>204</v>
      </c>
      <c r="E132" s="152" t="s">
        <v>1</v>
      </c>
      <c r="F132" s="153" t="s">
        <v>2127</v>
      </c>
      <c r="H132" s="154">
        <v>30.91</v>
      </c>
      <c r="I132" s="155"/>
      <c r="L132" s="150"/>
      <c r="M132" s="156"/>
      <c r="T132" s="157"/>
      <c r="AT132" s="152" t="s">
        <v>204</v>
      </c>
      <c r="AU132" s="152" t="s">
        <v>86</v>
      </c>
      <c r="AV132" s="12" t="s">
        <v>86</v>
      </c>
      <c r="AW132" s="12" t="s">
        <v>32</v>
      </c>
      <c r="AX132" s="12" t="s">
        <v>84</v>
      </c>
      <c r="AY132" s="152" t="s">
        <v>195</v>
      </c>
    </row>
    <row r="133" spans="2:65" s="1" customFormat="1" ht="33" customHeight="1">
      <c r="B133" s="32"/>
      <c r="C133" s="137" t="s">
        <v>86</v>
      </c>
      <c r="D133" s="137" t="s">
        <v>197</v>
      </c>
      <c r="E133" s="138" t="s">
        <v>1605</v>
      </c>
      <c r="F133" s="139" t="s">
        <v>1606</v>
      </c>
      <c r="G133" s="140" t="s">
        <v>200</v>
      </c>
      <c r="H133" s="141">
        <v>24.739000000000001</v>
      </c>
      <c r="I133" s="142"/>
      <c r="J133" s="143">
        <f>ROUND(I133*H133,2)</f>
        <v>0</v>
      </c>
      <c r="K133" s="139" t="s">
        <v>201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0.5</v>
      </c>
      <c r="T133" s="147">
        <f>S133*H133</f>
        <v>12.3695</v>
      </c>
      <c r="AR133" s="148" t="s">
        <v>202</v>
      </c>
      <c r="AT133" s="148" t="s">
        <v>197</v>
      </c>
      <c r="AU133" s="148" t="s">
        <v>86</v>
      </c>
      <c r="AY133" s="17" t="s">
        <v>195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202</v>
      </c>
      <c r="BM133" s="148" t="s">
        <v>2128</v>
      </c>
    </row>
    <row r="134" spans="2:65" s="12" customFormat="1" ht="11.25">
      <c r="B134" s="150"/>
      <c r="D134" s="151" t="s">
        <v>204</v>
      </c>
      <c r="E134" s="152" t="s">
        <v>1</v>
      </c>
      <c r="F134" s="153" t="s">
        <v>2129</v>
      </c>
      <c r="H134" s="154">
        <v>12.837</v>
      </c>
      <c r="I134" s="155"/>
      <c r="L134" s="150"/>
      <c r="M134" s="156"/>
      <c r="T134" s="157"/>
      <c r="AT134" s="152" t="s">
        <v>204</v>
      </c>
      <c r="AU134" s="152" t="s">
        <v>86</v>
      </c>
      <c r="AV134" s="12" t="s">
        <v>86</v>
      </c>
      <c r="AW134" s="12" t="s">
        <v>32</v>
      </c>
      <c r="AX134" s="12" t="s">
        <v>77</v>
      </c>
      <c r="AY134" s="152" t="s">
        <v>195</v>
      </c>
    </row>
    <row r="135" spans="2:65" s="12" customFormat="1" ht="11.25">
      <c r="B135" s="150"/>
      <c r="D135" s="151" t="s">
        <v>204</v>
      </c>
      <c r="E135" s="152" t="s">
        <v>1</v>
      </c>
      <c r="F135" s="153" t="s">
        <v>2130</v>
      </c>
      <c r="H135" s="154">
        <v>11.901999999999999</v>
      </c>
      <c r="I135" s="155"/>
      <c r="L135" s="150"/>
      <c r="M135" s="156"/>
      <c r="T135" s="157"/>
      <c r="AT135" s="152" t="s">
        <v>204</v>
      </c>
      <c r="AU135" s="152" t="s">
        <v>86</v>
      </c>
      <c r="AV135" s="12" t="s">
        <v>86</v>
      </c>
      <c r="AW135" s="12" t="s">
        <v>32</v>
      </c>
      <c r="AX135" s="12" t="s">
        <v>77</v>
      </c>
      <c r="AY135" s="152" t="s">
        <v>195</v>
      </c>
    </row>
    <row r="136" spans="2:65" s="13" customFormat="1" ht="11.25">
      <c r="B136" s="158"/>
      <c r="D136" s="151" t="s">
        <v>204</v>
      </c>
      <c r="E136" s="159" t="s">
        <v>1</v>
      </c>
      <c r="F136" s="160" t="s">
        <v>205</v>
      </c>
      <c r="H136" s="161">
        <v>24.739000000000001</v>
      </c>
      <c r="I136" s="162"/>
      <c r="L136" s="158"/>
      <c r="M136" s="163"/>
      <c r="T136" s="164"/>
      <c r="AT136" s="159" t="s">
        <v>204</v>
      </c>
      <c r="AU136" s="159" t="s">
        <v>86</v>
      </c>
      <c r="AV136" s="13" t="s">
        <v>202</v>
      </c>
      <c r="AW136" s="13" t="s">
        <v>32</v>
      </c>
      <c r="AX136" s="13" t="s">
        <v>84</v>
      </c>
      <c r="AY136" s="159" t="s">
        <v>195</v>
      </c>
    </row>
    <row r="137" spans="2:65" s="1" customFormat="1" ht="33" customHeight="1">
      <c r="B137" s="32"/>
      <c r="C137" s="137" t="s">
        <v>112</v>
      </c>
      <c r="D137" s="137" t="s">
        <v>197</v>
      </c>
      <c r="E137" s="138" t="s">
        <v>864</v>
      </c>
      <c r="F137" s="139" t="s">
        <v>865</v>
      </c>
      <c r="G137" s="140" t="s">
        <v>200</v>
      </c>
      <c r="H137" s="141">
        <v>170.54400000000001</v>
      </c>
      <c r="I137" s="142"/>
      <c r="J137" s="143">
        <f>ROUND(I137*H137,2)</f>
        <v>0</v>
      </c>
      <c r="K137" s="139" t="s">
        <v>201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0.28999999999999998</v>
      </c>
      <c r="T137" s="147">
        <f>S137*H137</f>
        <v>49.45776</v>
      </c>
      <c r="AR137" s="148" t="s">
        <v>202</v>
      </c>
      <c r="AT137" s="148" t="s">
        <v>197</v>
      </c>
      <c r="AU137" s="148" t="s">
        <v>86</v>
      </c>
      <c r="AY137" s="17" t="s">
        <v>195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202</v>
      </c>
      <c r="BM137" s="148" t="s">
        <v>2131</v>
      </c>
    </row>
    <row r="138" spans="2:65" s="12" customFormat="1" ht="22.5">
      <c r="B138" s="150"/>
      <c r="D138" s="151" t="s">
        <v>204</v>
      </c>
      <c r="E138" s="152" t="s">
        <v>1</v>
      </c>
      <c r="F138" s="153" t="s">
        <v>867</v>
      </c>
      <c r="H138" s="154">
        <v>47.905000000000001</v>
      </c>
      <c r="I138" s="155"/>
      <c r="L138" s="150"/>
      <c r="M138" s="156"/>
      <c r="T138" s="157"/>
      <c r="AT138" s="152" t="s">
        <v>204</v>
      </c>
      <c r="AU138" s="152" t="s">
        <v>86</v>
      </c>
      <c r="AV138" s="12" t="s">
        <v>86</v>
      </c>
      <c r="AW138" s="12" t="s">
        <v>32</v>
      </c>
      <c r="AX138" s="12" t="s">
        <v>77</v>
      </c>
      <c r="AY138" s="152" t="s">
        <v>195</v>
      </c>
    </row>
    <row r="139" spans="2:65" s="12" customFormat="1" ht="22.5">
      <c r="B139" s="150"/>
      <c r="D139" s="151" t="s">
        <v>204</v>
      </c>
      <c r="E139" s="152" t="s">
        <v>1</v>
      </c>
      <c r="F139" s="153" t="s">
        <v>868</v>
      </c>
      <c r="H139" s="154">
        <v>11.946</v>
      </c>
      <c r="I139" s="155"/>
      <c r="L139" s="150"/>
      <c r="M139" s="156"/>
      <c r="T139" s="157"/>
      <c r="AT139" s="152" t="s">
        <v>204</v>
      </c>
      <c r="AU139" s="152" t="s">
        <v>86</v>
      </c>
      <c r="AV139" s="12" t="s">
        <v>86</v>
      </c>
      <c r="AW139" s="12" t="s">
        <v>32</v>
      </c>
      <c r="AX139" s="12" t="s">
        <v>77</v>
      </c>
      <c r="AY139" s="152" t="s">
        <v>195</v>
      </c>
    </row>
    <row r="140" spans="2:65" s="12" customFormat="1" ht="22.5">
      <c r="B140" s="150"/>
      <c r="D140" s="151" t="s">
        <v>204</v>
      </c>
      <c r="E140" s="152" t="s">
        <v>1</v>
      </c>
      <c r="F140" s="153" t="s">
        <v>869</v>
      </c>
      <c r="H140" s="154">
        <v>69.971000000000004</v>
      </c>
      <c r="I140" s="155"/>
      <c r="L140" s="150"/>
      <c r="M140" s="156"/>
      <c r="T140" s="157"/>
      <c r="AT140" s="152" t="s">
        <v>204</v>
      </c>
      <c r="AU140" s="152" t="s">
        <v>86</v>
      </c>
      <c r="AV140" s="12" t="s">
        <v>86</v>
      </c>
      <c r="AW140" s="12" t="s">
        <v>32</v>
      </c>
      <c r="AX140" s="12" t="s">
        <v>77</v>
      </c>
      <c r="AY140" s="152" t="s">
        <v>195</v>
      </c>
    </row>
    <row r="141" spans="2:65" s="15" customFormat="1" ht="11.25">
      <c r="B141" s="190"/>
      <c r="D141" s="151" t="s">
        <v>204</v>
      </c>
      <c r="E141" s="191" t="s">
        <v>1</v>
      </c>
      <c r="F141" s="192" t="s">
        <v>908</v>
      </c>
      <c r="H141" s="193">
        <v>129.822</v>
      </c>
      <c r="I141" s="194"/>
      <c r="L141" s="190"/>
      <c r="M141" s="195"/>
      <c r="T141" s="196"/>
      <c r="AT141" s="191" t="s">
        <v>204</v>
      </c>
      <c r="AU141" s="191" t="s">
        <v>86</v>
      </c>
      <c r="AV141" s="15" t="s">
        <v>112</v>
      </c>
      <c r="AW141" s="15" t="s">
        <v>32</v>
      </c>
      <c r="AX141" s="15" t="s">
        <v>77</v>
      </c>
      <c r="AY141" s="191" t="s">
        <v>195</v>
      </c>
    </row>
    <row r="142" spans="2:65" s="14" customFormat="1" ht="11.25">
      <c r="B142" s="168"/>
      <c r="D142" s="151" t="s">
        <v>204</v>
      </c>
      <c r="E142" s="169" t="s">
        <v>1</v>
      </c>
      <c r="F142" s="170" t="s">
        <v>2132</v>
      </c>
      <c r="H142" s="169" t="s">
        <v>1</v>
      </c>
      <c r="I142" s="171"/>
      <c r="L142" s="168"/>
      <c r="M142" s="172"/>
      <c r="T142" s="173"/>
      <c r="AT142" s="169" t="s">
        <v>204</v>
      </c>
      <c r="AU142" s="169" t="s">
        <v>86</v>
      </c>
      <c r="AV142" s="14" t="s">
        <v>84</v>
      </c>
      <c r="AW142" s="14" t="s">
        <v>32</v>
      </c>
      <c r="AX142" s="14" t="s">
        <v>77</v>
      </c>
      <c r="AY142" s="169" t="s">
        <v>195</v>
      </c>
    </row>
    <row r="143" spans="2:65" s="12" customFormat="1" ht="11.25">
      <c r="B143" s="150"/>
      <c r="D143" s="151" t="s">
        <v>204</v>
      </c>
      <c r="E143" s="152" t="s">
        <v>1</v>
      </c>
      <c r="F143" s="153" t="s">
        <v>2133</v>
      </c>
      <c r="H143" s="154">
        <v>7.92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32</v>
      </c>
      <c r="AX143" s="12" t="s">
        <v>77</v>
      </c>
      <c r="AY143" s="152" t="s">
        <v>195</v>
      </c>
    </row>
    <row r="144" spans="2:65" s="15" customFormat="1" ht="11.25">
      <c r="B144" s="190"/>
      <c r="D144" s="151" t="s">
        <v>204</v>
      </c>
      <c r="E144" s="191" t="s">
        <v>1</v>
      </c>
      <c r="F144" s="192" t="s">
        <v>908</v>
      </c>
      <c r="H144" s="193">
        <v>7.92</v>
      </c>
      <c r="I144" s="194"/>
      <c r="L144" s="190"/>
      <c r="M144" s="195"/>
      <c r="T144" s="196"/>
      <c r="AT144" s="191" t="s">
        <v>204</v>
      </c>
      <c r="AU144" s="191" t="s">
        <v>86</v>
      </c>
      <c r="AV144" s="15" t="s">
        <v>112</v>
      </c>
      <c r="AW144" s="15" t="s">
        <v>32</v>
      </c>
      <c r="AX144" s="15" t="s">
        <v>77</v>
      </c>
      <c r="AY144" s="191" t="s">
        <v>195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2134</v>
      </c>
      <c r="H145" s="154">
        <v>9.2729999999999997</v>
      </c>
      <c r="I145" s="155"/>
      <c r="L145" s="150"/>
      <c r="M145" s="156"/>
      <c r="T145" s="157"/>
      <c r="AT145" s="152" t="s">
        <v>204</v>
      </c>
      <c r="AU145" s="152" t="s">
        <v>86</v>
      </c>
      <c r="AV145" s="12" t="s">
        <v>86</v>
      </c>
      <c r="AW145" s="12" t="s">
        <v>32</v>
      </c>
      <c r="AX145" s="12" t="s">
        <v>77</v>
      </c>
      <c r="AY145" s="152" t="s">
        <v>195</v>
      </c>
    </row>
    <row r="146" spans="2:65" s="12" customFormat="1" ht="11.25">
      <c r="B146" s="150"/>
      <c r="D146" s="151" t="s">
        <v>204</v>
      </c>
      <c r="E146" s="152" t="s">
        <v>1</v>
      </c>
      <c r="F146" s="153" t="s">
        <v>2135</v>
      </c>
      <c r="H146" s="154">
        <v>20.327999999999999</v>
      </c>
      <c r="I146" s="155"/>
      <c r="L146" s="150"/>
      <c r="M146" s="156"/>
      <c r="T146" s="157"/>
      <c r="AT146" s="152" t="s">
        <v>204</v>
      </c>
      <c r="AU146" s="152" t="s">
        <v>86</v>
      </c>
      <c r="AV146" s="12" t="s">
        <v>86</v>
      </c>
      <c r="AW146" s="12" t="s">
        <v>32</v>
      </c>
      <c r="AX146" s="12" t="s">
        <v>77</v>
      </c>
      <c r="AY146" s="152" t="s">
        <v>195</v>
      </c>
    </row>
    <row r="147" spans="2:65" s="12" customFormat="1" ht="11.25">
      <c r="B147" s="150"/>
      <c r="D147" s="151" t="s">
        <v>204</v>
      </c>
      <c r="E147" s="152" t="s">
        <v>1</v>
      </c>
      <c r="F147" s="153" t="s">
        <v>2136</v>
      </c>
      <c r="H147" s="154">
        <v>3.2010000000000001</v>
      </c>
      <c r="I147" s="155"/>
      <c r="L147" s="150"/>
      <c r="M147" s="156"/>
      <c r="T147" s="157"/>
      <c r="AT147" s="152" t="s">
        <v>204</v>
      </c>
      <c r="AU147" s="152" t="s">
        <v>86</v>
      </c>
      <c r="AV147" s="12" t="s">
        <v>86</v>
      </c>
      <c r="AW147" s="12" t="s">
        <v>32</v>
      </c>
      <c r="AX147" s="12" t="s">
        <v>77</v>
      </c>
      <c r="AY147" s="152" t="s">
        <v>195</v>
      </c>
    </row>
    <row r="148" spans="2:65" s="15" customFormat="1" ht="11.25">
      <c r="B148" s="190"/>
      <c r="D148" s="151" t="s">
        <v>204</v>
      </c>
      <c r="E148" s="191" t="s">
        <v>1</v>
      </c>
      <c r="F148" s="192" t="s">
        <v>908</v>
      </c>
      <c r="H148" s="193">
        <v>32.802</v>
      </c>
      <c r="I148" s="194"/>
      <c r="L148" s="190"/>
      <c r="M148" s="195"/>
      <c r="T148" s="196"/>
      <c r="AT148" s="191" t="s">
        <v>204</v>
      </c>
      <c r="AU148" s="191" t="s">
        <v>86</v>
      </c>
      <c r="AV148" s="15" t="s">
        <v>112</v>
      </c>
      <c r="AW148" s="15" t="s">
        <v>32</v>
      </c>
      <c r="AX148" s="15" t="s">
        <v>77</v>
      </c>
      <c r="AY148" s="191" t="s">
        <v>195</v>
      </c>
    </row>
    <row r="149" spans="2:65" s="13" customFormat="1" ht="11.25">
      <c r="B149" s="158"/>
      <c r="D149" s="151" t="s">
        <v>204</v>
      </c>
      <c r="E149" s="159" t="s">
        <v>1</v>
      </c>
      <c r="F149" s="160" t="s">
        <v>205</v>
      </c>
      <c r="H149" s="161">
        <v>170.54400000000001</v>
      </c>
      <c r="I149" s="162"/>
      <c r="L149" s="158"/>
      <c r="M149" s="163"/>
      <c r="T149" s="164"/>
      <c r="AT149" s="159" t="s">
        <v>204</v>
      </c>
      <c r="AU149" s="159" t="s">
        <v>86</v>
      </c>
      <c r="AV149" s="13" t="s">
        <v>202</v>
      </c>
      <c r="AW149" s="13" t="s">
        <v>32</v>
      </c>
      <c r="AX149" s="13" t="s">
        <v>84</v>
      </c>
      <c r="AY149" s="159" t="s">
        <v>195</v>
      </c>
    </row>
    <row r="150" spans="2:65" s="1" customFormat="1" ht="33" customHeight="1">
      <c r="B150" s="32"/>
      <c r="C150" s="137" t="s">
        <v>202</v>
      </c>
      <c r="D150" s="137" t="s">
        <v>197</v>
      </c>
      <c r="E150" s="138" t="s">
        <v>864</v>
      </c>
      <c r="F150" s="139" t="s">
        <v>865</v>
      </c>
      <c r="G150" s="140" t="s">
        <v>200</v>
      </c>
      <c r="H150" s="141">
        <v>42.228999999999999</v>
      </c>
      <c r="I150" s="142"/>
      <c r="J150" s="143">
        <f>ROUND(I150*H150,2)</f>
        <v>0</v>
      </c>
      <c r="K150" s="139" t="s">
        <v>201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0.28999999999999998</v>
      </c>
      <c r="T150" s="147">
        <f>S150*H150</f>
        <v>12.246409999999999</v>
      </c>
      <c r="AR150" s="148" t="s">
        <v>202</v>
      </c>
      <c r="AT150" s="148" t="s">
        <v>197</v>
      </c>
      <c r="AU150" s="148" t="s">
        <v>86</v>
      </c>
      <c r="AY150" s="17" t="s">
        <v>195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202</v>
      </c>
      <c r="BM150" s="148" t="s">
        <v>872</v>
      </c>
    </row>
    <row r="151" spans="2:65" s="14" customFormat="1" ht="11.25">
      <c r="B151" s="168"/>
      <c r="D151" s="151" t="s">
        <v>204</v>
      </c>
      <c r="E151" s="169" t="s">
        <v>1</v>
      </c>
      <c r="F151" s="170" t="s">
        <v>873</v>
      </c>
      <c r="H151" s="169" t="s">
        <v>1</v>
      </c>
      <c r="I151" s="171"/>
      <c r="L151" s="168"/>
      <c r="M151" s="172"/>
      <c r="T151" s="173"/>
      <c r="AT151" s="169" t="s">
        <v>204</v>
      </c>
      <c r="AU151" s="169" t="s">
        <v>86</v>
      </c>
      <c r="AV151" s="14" t="s">
        <v>84</v>
      </c>
      <c r="AW151" s="14" t="s">
        <v>32</v>
      </c>
      <c r="AX151" s="14" t="s">
        <v>77</v>
      </c>
      <c r="AY151" s="169" t="s">
        <v>195</v>
      </c>
    </row>
    <row r="152" spans="2:65" s="12" customFormat="1" ht="11.25">
      <c r="B152" s="150"/>
      <c r="D152" s="151" t="s">
        <v>204</v>
      </c>
      <c r="E152" s="152" t="s">
        <v>1</v>
      </c>
      <c r="F152" s="153" t="s">
        <v>2137</v>
      </c>
      <c r="H152" s="154">
        <v>5.72</v>
      </c>
      <c r="I152" s="155"/>
      <c r="L152" s="150"/>
      <c r="M152" s="156"/>
      <c r="T152" s="157"/>
      <c r="AT152" s="152" t="s">
        <v>204</v>
      </c>
      <c r="AU152" s="152" t="s">
        <v>86</v>
      </c>
      <c r="AV152" s="12" t="s">
        <v>86</v>
      </c>
      <c r="AW152" s="12" t="s">
        <v>32</v>
      </c>
      <c r="AX152" s="12" t="s">
        <v>77</v>
      </c>
      <c r="AY152" s="152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2138</v>
      </c>
      <c r="H153" s="154">
        <v>6.6</v>
      </c>
      <c r="I153" s="155"/>
      <c r="L153" s="150"/>
      <c r="M153" s="156"/>
      <c r="T153" s="157"/>
      <c r="AT153" s="152" t="s">
        <v>204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2139</v>
      </c>
      <c r="H154" s="154">
        <v>7.3479999999999999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2" customFormat="1" ht="11.25">
      <c r="B155" s="150"/>
      <c r="D155" s="151" t="s">
        <v>204</v>
      </c>
      <c r="E155" s="152" t="s">
        <v>1</v>
      </c>
      <c r="F155" s="153" t="s">
        <v>2140</v>
      </c>
      <c r="H155" s="154">
        <v>7.2050000000000001</v>
      </c>
      <c r="I155" s="155"/>
      <c r="L155" s="150"/>
      <c r="M155" s="156"/>
      <c r="T155" s="157"/>
      <c r="AT155" s="152" t="s">
        <v>204</v>
      </c>
      <c r="AU155" s="152" t="s">
        <v>86</v>
      </c>
      <c r="AV155" s="12" t="s">
        <v>86</v>
      </c>
      <c r="AW155" s="12" t="s">
        <v>32</v>
      </c>
      <c r="AX155" s="12" t="s">
        <v>77</v>
      </c>
      <c r="AY155" s="152" t="s">
        <v>195</v>
      </c>
    </row>
    <row r="156" spans="2:65" s="12" customFormat="1" ht="11.25">
      <c r="B156" s="150"/>
      <c r="D156" s="151" t="s">
        <v>204</v>
      </c>
      <c r="E156" s="152" t="s">
        <v>1</v>
      </c>
      <c r="F156" s="153" t="s">
        <v>2141</v>
      </c>
      <c r="H156" s="154">
        <v>3.9929999999999999</v>
      </c>
      <c r="I156" s="155"/>
      <c r="L156" s="150"/>
      <c r="M156" s="156"/>
      <c r="T156" s="157"/>
      <c r="AT156" s="152" t="s">
        <v>204</v>
      </c>
      <c r="AU156" s="152" t="s">
        <v>86</v>
      </c>
      <c r="AV156" s="12" t="s">
        <v>86</v>
      </c>
      <c r="AW156" s="12" t="s">
        <v>32</v>
      </c>
      <c r="AX156" s="12" t="s">
        <v>77</v>
      </c>
      <c r="AY156" s="152" t="s">
        <v>195</v>
      </c>
    </row>
    <row r="157" spans="2:65" s="12" customFormat="1" ht="11.25">
      <c r="B157" s="150"/>
      <c r="D157" s="151" t="s">
        <v>204</v>
      </c>
      <c r="E157" s="152" t="s">
        <v>1</v>
      </c>
      <c r="F157" s="153" t="s">
        <v>2142</v>
      </c>
      <c r="H157" s="154">
        <v>3.8279999999999998</v>
      </c>
      <c r="I157" s="155"/>
      <c r="L157" s="150"/>
      <c r="M157" s="156"/>
      <c r="T157" s="157"/>
      <c r="AT157" s="152" t="s">
        <v>204</v>
      </c>
      <c r="AU157" s="152" t="s">
        <v>86</v>
      </c>
      <c r="AV157" s="12" t="s">
        <v>86</v>
      </c>
      <c r="AW157" s="12" t="s">
        <v>32</v>
      </c>
      <c r="AX157" s="12" t="s">
        <v>77</v>
      </c>
      <c r="AY157" s="152" t="s">
        <v>195</v>
      </c>
    </row>
    <row r="158" spans="2:65" s="12" customFormat="1" ht="11.25">
      <c r="B158" s="150"/>
      <c r="D158" s="151" t="s">
        <v>204</v>
      </c>
      <c r="E158" s="152" t="s">
        <v>1</v>
      </c>
      <c r="F158" s="153" t="s">
        <v>2143</v>
      </c>
      <c r="H158" s="154">
        <v>2.3980000000000001</v>
      </c>
      <c r="I158" s="155"/>
      <c r="L158" s="150"/>
      <c r="M158" s="156"/>
      <c r="T158" s="157"/>
      <c r="AT158" s="152" t="s">
        <v>204</v>
      </c>
      <c r="AU158" s="152" t="s">
        <v>86</v>
      </c>
      <c r="AV158" s="12" t="s">
        <v>86</v>
      </c>
      <c r="AW158" s="12" t="s">
        <v>32</v>
      </c>
      <c r="AX158" s="12" t="s">
        <v>77</v>
      </c>
      <c r="AY158" s="152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2144</v>
      </c>
      <c r="H159" s="154">
        <v>1.8480000000000001</v>
      </c>
      <c r="I159" s="155"/>
      <c r="L159" s="150"/>
      <c r="M159" s="156"/>
      <c r="T159" s="157"/>
      <c r="AT159" s="152" t="s">
        <v>204</v>
      </c>
      <c r="AU159" s="152" t="s">
        <v>86</v>
      </c>
      <c r="AV159" s="12" t="s">
        <v>86</v>
      </c>
      <c r="AW159" s="12" t="s">
        <v>32</v>
      </c>
      <c r="AX159" s="12" t="s">
        <v>77</v>
      </c>
      <c r="AY159" s="152" t="s">
        <v>195</v>
      </c>
    </row>
    <row r="160" spans="2:65" s="12" customFormat="1" ht="11.25">
      <c r="B160" s="150"/>
      <c r="D160" s="151" t="s">
        <v>204</v>
      </c>
      <c r="E160" s="152" t="s">
        <v>1</v>
      </c>
      <c r="F160" s="153" t="s">
        <v>2145</v>
      </c>
      <c r="H160" s="154">
        <v>1.9470000000000001</v>
      </c>
      <c r="I160" s="155"/>
      <c r="L160" s="150"/>
      <c r="M160" s="156"/>
      <c r="T160" s="157"/>
      <c r="AT160" s="152" t="s">
        <v>204</v>
      </c>
      <c r="AU160" s="152" t="s">
        <v>86</v>
      </c>
      <c r="AV160" s="12" t="s">
        <v>86</v>
      </c>
      <c r="AW160" s="12" t="s">
        <v>32</v>
      </c>
      <c r="AX160" s="12" t="s">
        <v>77</v>
      </c>
      <c r="AY160" s="152" t="s">
        <v>195</v>
      </c>
    </row>
    <row r="161" spans="2:65" s="12" customFormat="1" ht="11.25">
      <c r="B161" s="150"/>
      <c r="D161" s="151" t="s">
        <v>204</v>
      </c>
      <c r="E161" s="152" t="s">
        <v>1</v>
      </c>
      <c r="F161" s="153" t="s">
        <v>2146</v>
      </c>
      <c r="H161" s="154">
        <v>1.3420000000000001</v>
      </c>
      <c r="I161" s="155"/>
      <c r="L161" s="150"/>
      <c r="M161" s="156"/>
      <c r="T161" s="157"/>
      <c r="AT161" s="152" t="s">
        <v>204</v>
      </c>
      <c r="AU161" s="152" t="s">
        <v>86</v>
      </c>
      <c r="AV161" s="12" t="s">
        <v>86</v>
      </c>
      <c r="AW161" s="12" t="s">
        <v>32</v>
      </c>
      <c r="AX161" s="12" t="s">
        <v>77</v>
      </c>
      <c r="AY161" s="152" t="s">
        <v>195</v>
      </c>
    </row>
    <row r="162" spans="2:65" s="13" customFormat="1" ht="11.25">
      <c r="B162" s="158"/>
      <c r="D162" s="151" t="s">
        <v>204</v>
      </c>
      <c r="E162" s="159" t="s">
        <v>838</v>
      </c>
      <c r="F162" s="160" t="s">
        <v>205</v>
      </c>
      <c r="H162" s="161">
        <v>42.228999999999999</v>
      </c>
      <c r="I162" s="162"/>
      <c r="L162" s="158"/>
      <c r="M162" s="163"/>
      <c r="T162" s="164"/>
      <c r="AT162" s="159" t="s">
        <v>204</v>
      </c>
      <c r="AU162" s="159" t="s">
        <v>86</v>
      </c>
      <c r="AV162" s="13" t="s">
        <v>202</v>
      </c>
      <c r="AW162" s="13" t="s">
        <v>32</v>
      </c>
      <c r="AX162" s="13" t="s">
        <v>84</v>
      </c>
      <c r="AY162" s="159" t="s">
        <v>195</v>
      </c>
    </row>
    <row r="163" spans="2:65" s="1" customFormat="1" ht="21.75" customHeight="1">
      <c r="B163" s="32"/>
      <c r="C163" s="137" t="s">
        <v>217</v>
      </c>
      <c r="D163" s="137" t="s">
        <v>197</v>
      </c>
      <c r="E163" s="138" t="s">
        <v>876</v>
      </c>
      <c r="F163" s="139" t="s">
        <v>877</v>
      </c>
      <c r="G163" s="140" t="s">
        <v>395</v>
      </c>
      <c r="H163" s="141">
        <v>83.346999999999994</v>
      </c>
      <c r="I163" s="142"/>
      <c r="J163" s="143">
        <f>ROUND(I163*H163,2)</f>
        <v>0</v>
      </c>
      <c r="K163" s="139" t="s">
        <v>201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202</v>
      </c>
      <c r="AT163" s="148" t="s">
        <v>197</v>
      </c>
      <c r="AU163" s="148" t="s">
        <v>86</v>
      </c>
      <c r="AY163" s="17" t="s">
        <v>195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202</v>
      </c>
      <c r="BM163" s="148" t="s">
        <v>878</v>
      </c>
    </row>
    <row r="164" spans="2:65" s="1" customFormat="1" ht="24.2" customHeight="1">
      <c r="B164" s="32"/>
      <c r="C164" s="137" t="s">
        <v>221</v>
      </c>
      <c r="D164" s="137" t="s">
        <v>197</v>
      </c>
      <c r="E164" s="138" t="s">
        <v>879</v>
      </c>
      <c r="F164" s="139" t="s">
        <v>880</v>
      </c>
      <c r="G164" s="140" t="s">
        <v>395</v>
      </c>
      <c r="H164" s="141">
        <v>1083.511</v>
      </c>
      <c r="I164" s="142"/>
      <c r="J164" s="143">
        <f>ROUND(I164*H164,2)</f>
        <v>0</v>
      </c>
      <c r="K164" s="139" t="s">
        <v>201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202</v>
      </c>
      <c r="AT164" s="148" t="s">
        <v>197</v>
      </c>
      <c r="AU164" s="148" t="s">
        <v>86</v>
      </c>
      <c r="AY164" s="17" t="s">
        <v>195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202</v>
      </c>
      <c r="BM164" s="148" t="s">
        <v>881</v>
      </c>
    </row>
    <row r="165" spans="2:65" s="12" customFormat="1" ht="11.25">
      <c r="B165" s="150"/>
      <c r="D165" s="151" t="s">
        <v>204</v>
      </c>
      <c r="F165" s="153" t="s">
        <v>2147</v>
      </c>
      <c r="H165" s="154">
        <v>1083.511</v>
      </c>
      <c r="I165" s="155"/>
      <c r="L165" s="150"/>
      <c r="M165" s="156"/>
      <c r="T165" s="157"/>
      <c r="AT165" s="152" t="s">
        <v>204</v>
      </c>
      <c r="AU165" s="152" t="s">
        <v>86</v>
      </c>
      <c r="AV165" s="12" t="s">
        <v>86</v>
      </c>
      <c r="AW165" s="12" t="s">
        <v>4</v>
      </c>
      <c r="AX165" s="12" t="s">
        <v>84</v>
      </c>
      <c r="AY165" s="152" t="s">
        <v>195</v>
      </c>
    </row>
    <row r="166" spans="2:65" s="1" customFormat="1" ht="24.2" customHeight="1">
      <c r="B166" s="32"/>
      <c r="C166" s="137" t="s">
        <v>225</v>
      </c>
      <c r="D166" s="137" t="s">
        <v>197</v>
      </c>
      <c r="E166" s="138" t="s">
        <v>883</v>
      </c>
      <c r="F166" s="139" t="s">
        <v>884</v>
      </c>
      <c r="G166" s="140" t="s">
        <v>395</v>
      </c>
      <c r="H166" s="141">
        <v>83.346999999999994</v>
      </c>
      <c r="I166" s="142"/>
      <c r="J166" s="143">
        <f>ROUND(I166*H166,2)</f>
        <v>0</v>
      </c>
      <c r="K166" s="139" t="s">
        <v>208</v>
      </c>
      <c r="L166" s="32"/>
      <c r="M166" s="144" t="s">
        <v>1</v>
      </c>
      <c r="N166" s="145" t="s">
        <v>42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202</v>
      </c>
      <c r="AT166" s="148" t="s">
        <v>197</v>
      </c>
      <c r="AU166" s="148" t="s">
        <v>86</v>
      </c>
      <c r="AY166" s="17" t="s">
        <v>195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84</v>
      </c>
      <c r="BK166" s="149">
        <f>ROUND(I166*H166,2)</f>
        <v>0</v>
      </c>
      <c r="BL166" s="17" t="s">
        <v>202</v>
      </c>
      <c r="BM166" s="148" t="s">
        <v>885</v>
      </c>
    </row>
    <row r="167" spans="2:65" s="1" customFormat="1" ht="16.5" customHeight="1">
      <c r="B167" s="32"/>
      <c r="C167" s="137" t="s">
        <v>230</v>
      </c>
      <c r="D167" s="137" t="s">
        <v>197</v>
      </c>
      <c r="E167" s="138" t="s">
        <v>2148</v>
      </c>
      <c r="F167" s="139" t="s">
        <v>2149</v>
      </c>
      <c r="G167" s="140" t="s">
        <v>319</v>
      </c>
      <c r="H167" s="141">
        <v>18</v>
      </c>
      <c r="I167" s="142"/>
      <c r="J167" s="143">
        <f>ROUND(I167*H167,2)</f>
        <v>0</v>
      </c>
      <c r="K167" s="139" t="s">
        <v>201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0.28999999999999998</v>
      </c>
      <c r="T167" s="147">
        <f>S167*H167</f>
        <v>5.22</v>
      </c>
      <c r="AR167" s="148" t="s">
        <v>202</v>
      </c>
      <c r="AT167" s="148" t="s">
        <v>197</v>
      </c>
      <c r="AU167" s="148" t="s">
        <v>86</v>
      </c>
      <c r="AY167" s="17" t="s">
        <v>195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202</v>
      </c>
      <c r="BM167" s="148" t="s">
        <v>2150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2151</v>
      </c>
      <c r="H168" s="154">
        <v>18</v>
      </c>
      <c r="I168" s="155"/>
      <c r="L168" s="150"/>
      <c r="M168" s="156"/>
      <c r="T168" s="157"/>
      <c r="AT168" s="152" t="s">
        <v>204</v>
      </c>
      <c r="AU168" s="152" t="s">
        <v>86</v>
      </c>
      <c r="AV168" s="12" t="s">
        <v>86</v>
      </c>
      <c r="AW168" s="12" t="s">
        <v>32</v>
      </c>
      <c r="AX168" s="12" t="s">
        <v>77</v>
      </c>
      <c r="AY168" s="152" t="s">
        <v>195</v>
      </c>
    </row>
    <row r="169" spans="2:65" s="13" customFormat="1" ht="11.25">
      <c r="B169" s="158"/>
      <c r="D169" s="151" t="s">
        <v>204</v>
      </c>
      <c r="E169" s="159" t="s">
        <v>2152</v>
      </c>
      <c r="F169" s="160" t="s">
        <v>205</v>
      </c>
      <c r="H169" s="161">
        <v>18</v>
      </c>
      <c r="I169" s="162"/>
      <c r="L169" s="158"/>
      <c r="M169" s="163"/>
      <c r="T169" s="164"/>
      <c r="AT169" s="159" t="s">
        <v>204</v>
      </c>
      <c r="AU169" s="159" t="s">
        <v>86</v>
      </c>
      <c r="AV169" s="13" t="s">
        <v>202</v>
      </c>
      <c r="AW169" s="13" t="s">
        <v>32</v>
      </c>
      <c r="AX169" s="13" t="s">
        <v>84</v>
      </c>
      <c r="AY169" s="159" t="s">
        <v>195</v>
      </c>
    </row>
    <row r="170" spans="2:65" s="1" customFormat="1" ht="16.5" customHeight="1">
      <c r="B170" s="32"/>
      <c r="C170" s="137" t="s">
        <v>234</v>
      </c>
      <c r="D170" s="137" t="s">
        <v>197</v>
      </c>
      <c r="E170" s="138" t="s">
        <v>1613</v>
      </c>
      <c r="F170" s="139" t="s">
        <v>1614</v>
      </c>
      <c r="G170" s="140" t="s">
        <v>319</v>
      </c>
      <c r="H170" s="141">
        <v>114</v>
      </c>
      <c r="I170" s="142"/>
      <c r="J170" s="143">
        <f>ROUND(I170*H170,2)</f>
        <v>0</v>
      </c>
      <c r="K170" s="139" t="s">
        <v>201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0</v>
      </c>
      <c r="R170" s="146">
        <f>Q170*H170</f>
        <v>0</v>
      </c>
      <c r="S170" s="146">
        <v>0.20499999999999999</v>
      </c>
      <c r="T170" s="147">
        <f>S170*H170</f>
        <v>23.369999999999997</v>
      </c>
      <c r="AR170" s="148" t="s">
        <v>202</v>
      </c>
      <c r="AT170" s="148" t="s">
        <v>197</v>
      </c>
      <c r="AU170" s="148" t="s">
        <v>86</v>
      </c>
      <c r="AY170" s="17" t="s">
        <v>195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84</v>
      </c>
      <c r="BK170" s="149">
        <f>ROUND(I170*H170,2)</f>
        <v>0</v>
      </c>
      <c r="BL170" s="17" t="s">
        <v>202</v>
      </c>
      <c r="BM170" s="148" t="s">
        <v>2153</v>
      </c>
    </row>
    <row r="171" spans="2:65" s="14" customFormat="1" ht="11.25">
      <c r="B171" s="168"/>
      <c r="D171" s="151" t="s">
        <v>204</v>
      </c>
      <c r="E171" s="169" t="s">
        <v>1</v>
      </c>
      <c r="F171" s="170" t="s">
        <v>2154</v>
      </c>
      <c r="H171" s="169" t="s">
        <v>1</v>
      </c>
      <c r="I171" s="171"/>
      <c r="L171" s="168"/>
      <c r="M171" s="172"/>
      <c r="T171" s="173"/>
      <c r="AT171" s="169" t="s">
        <v>204</v>
      </c>
      <c r="AU171" s="169" t="s">
        <v>86</v>
      </c>
      <c r="AV171" s="14" t="s">
        <v>84</v>
      </c>
      <c r="AW171" s="14" t="s">
        <v>32</v>
      </c>
      <c r="AX171" s="14" t="s">
        <v>77</v>
      </c>
      <c r="AY171" s="169" t="s">
        <v>195</v>
      </c>
    </row>
    <row r="172" spans="2:65" s="12" customFormat="1" ht="11.25">
      <c r="B172" s="150"/>
      <c r="D172" s="151" t="s">
        <v>204</v>
      </c>
      <c r="E172" s="152" t="s">
        <v>1</v>
      </c>
      <c r="F172" s="153" t="s">
        <v>2155</v>
      </c>
      <c r="H172" s="154">
        <v>72</v>
      </c>
      <c r="I172" s="155"/>
      <c r="L172" s="150"/>
      <c r="M172" s="156"/>
      <c r="T172" s="157"/>
      <c r="AT172" s="152" t="s">
        <v>204</v>
      </c>
      <c r="AU172" s="152" t="s">
        <v>86</v>
      </c>
      <c r="AV172" s="12" t="s">
        <v>86</v>
      </c>
      <c r="AW172" s="12" t="s">
        <v>32</v>
      </c>
      <c r="AX172" s="12" t="s">
        <v>77</v>
      </c>
      <c r="AY172" s="152" t="s">
        <v>195</v>
      </c>
    </row>
    <row r="173" spans="2:65" s="12" customFormat="1" ht="11.25">
      <c r="B173" s="150"/>
      <c r="D173" s="151" t="s">
        <v>204</v>
      </c>
      <c r="E173" s="152" t="s">
        <v>1</v>
      </c>
      <c r="F173" s="153" t="s">
        <v>2156</v>
      </c>
      <c r="H173" s="154">
        <v>42</v>
      </c>
      <c r="I173" s="155"/>
      <c r="L173" s="150"/>
      <c r="M173" s="156"/>
      <c r="T173" s="157"/>
      <c r="AT173" s="152" t="s">
        <v>204</v>
      </c>
      <c r="AU173" s="152" t="s">
        <v>86</v>
      </c>
      <c r="AV173" s="12" t="s">
        <v>86</v>
      </c>
      <c r="AW173" s="12" t="s">
        <v>32</v>
      </c>
      <c r="AX173" s="12" t="s">
        <v>77</v>
      </c>
      <c r="AY173" s="152" t="s">
        <v>195</v>
      </c>
    </row>
    <row r="174" spans="2:65" s="13" customFormat="1" ht="11.25">
      <c r="B174" s="158"/>
      <c r="D174" s="151" t="s">
        <v>204</v>
      </c>
      <c r="E174" s="159" t="s">
        <v>2157</v>
      </c>
      <c r="F174" s="160" t="s">
        <v>205</v>
      </c>
      <c r="H174" s="161">
        <v>114</v>
      </c>
      <c r="I174" s="162"/>
      <c r="L174" s="158"/>
      <c r="M174" s="163"/>
      <c r="T174" s="164"/>
      <c r="AT174" s="159" t="s">
        <v>204</v>
      </c>
      <c r="AU174" s="159" t="s">
        <v>86</v>
      </c>
      <c r="AV174" s="13" t="s">
        <v>202</v>
      </c>
      <c r="AW174" s="13" t="s">
        <v>32</v>
      </c>
      <c r="AX174" s="13" t="s">
        <v>84</v>
      </c>
      <c r="AY174" s="159" t="s">
        <v>195</v>
      </c>
    </row>
    <row r="175" spans="2:65" s="1" customFormat="1" ht="21.75" customHeight="1">
      <c r="B175" s="32"/>
      <c r="C175" s="137" t="s">
        <v>238</v>
      </c>
      <c r="D175" s="137" t="s">
        <v>197</v>
      </c>
      <c r="E175" s="138" t="s">
        <v>2158</v>
      </c>
      <c r="F175" s="139" t="s">
        <v>2159</v>
      </c>
      <c r="G175" s="140" t="s">
        <v>319</v>
      </c>
      <c r="H175" s="141">
        <v>16</v>
      </c>
      <c r="I175" s="142"/>
      <c r="J175" s="143">
        <f>ROUND(I175*H175,2)</f>
        <v>0</v>
      </c>
      <c r="K175" s="139" t="s">
        <v>208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9.0999999999999998E-2</v>
      </c>
      <c r="T175" s="147">
        <f>S175*H175</f>
        <v>1.456</v>
      </c>
      <c r="AR175" s="148" t="s">
        <v>202</v>
      </c>
      <c r="AT175" s="148" t="s">
        <v>197</v>
      </c>
      <c r="AU175" s="148" t="s">
        <v>86</v>
      </c>
      <c r="AY175" s="17" t="s">
        <v>195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84</v>
      </c>
      <c r="BK175" s="149">
        <f>ROUND(I175*H175,2)</f>
        <v>0</v>
      </c>
      <c r="BL175" s="17" t="s">
        <v>202</v>
      </c>
      <c r="BM175" s="148" t="s">
        <v>2160</v>
      </c>
    </row>
    <row r="176" spans="2:65" s="14" customFormat="1" ht="11.25">
      <c r="B176" s="168"/>
      <c r="D176" s="151" t="s">
        <v>204</v>
      </c>
      <c r="E176" s="169" t="s">
        <v>1</v>
      </c>
      <c r="F176" s="170" t="s">
        <v>2154</v>
      </c>
      <c r="H176" s="169" t="s">
        <v>1</v>
      </c>
      <c r="I176" s="171"/>
      <c r="L176" s="168"/>
      <c r="M176" s="172"/>
      <c r="T176" s="173"/>
      <c r="AT176" s="169" t="s">
        <v>204</v>
      </c>
      <c r="AU176" s="169" t="s">
        <v>86</v>
      </c>
      <c r="AV176" s="14" t="s">
        <v>84</v>
      </c>
      <c r="AW176" s="14" t="s">
        <v>32</v>
      </c>
      <c r="AX176" s="14" t="s">
        <v>77</v>
      </c>
      <c r="AY176" s="169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2161</v>
      </c>
      <c r="H177" s="154">
        <v>16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3" customFormat="1" ht="11.25">
      <c r="B178" s="158"/>
      <c r="D178" s="151" t="s">
        <v>204</v>
      </c>
      <c r="E178" s="159" t="s">
        <v>2103</v>
      </c>
      <c r="F178" s="160" t="s">
        <v>205</v>
      </c>
      <c r="H178" s="161">
        <v>16</v>
      </c>
      <c r="I178" s="162"/>
      <c r="L178" s="158"/>
      <c r="M178" s="163"/>
      <c r="T178" s="164"/>
      <c r="AT178" s="159" t="s">
        <v>204</v>
      </c>
      <c r="AU178" s="159" t="s">
        <v>86</v>
      </c>
      <c r="AV178" s="13" t="s">
        <v>202</v>
      </c>
      <c r="AW178" s="13" t="s">
        <v>32</v>
      </c>
      <c r="AX178" s="13" t="s">
        <v>84</v>
      </c>
      <c r="AY178" s="159" t="s">
        <v>195</v>
      </c>
    </row>
    <row r="179" spans="2:65" s="1" customFormat="1" ht="33" customHeight="1">
      <c r="B179" s="32"/>
      <c r="C179" s="137" t="s">
        <v>242</v>
      </c>
      <c r="D179" s="137" t="s">
        <v>197</v>
      </c>
      <c r="E179" s="138" t="s">
        <v>2162</v>
      </c>
      <c r="F179" s="139" t="s">
        <v>2163</v>
      </c>
      <c r="G179" s="140" t="s">
        <v>200</v>
      </c>
      <c r="H179" s="141">
        <v>1.76</v>
      </c>
      <c r="I179" s="142"/>
      <c r="J179" s="143">
        <f>ROUND(I179*H179,2)</f>
        <v>0</v>
      </c>
      <c r="K179" s="139" t="s">
        <v>201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202</v>
      </c>
      <c r="AT179" s="148" t="s">
        <v>197</v>
      </c>
      <c r="AU179" s="148" t="s">
        <v>86</v>
      </c>
      <c r="AY179" s="17" t="s">
        <v>195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84</v>
      </c>
      <c r="BK179" s="149">
        <f>ROUND(I179*H179,2)</f>
        <v>0</v>
      </c>
      <c r="BL179" s="17" t="s">
        <v>202</v>
      </c>
      <c r="BM179" s="148" t="s">
        <v>2164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2165</v>
      </c>
      <c r="H180" s="154">
        <v>1.76</v>
      </c>
      <c r="I180" s="155"/>
      <c r="L180" s="150"/>
      <c r="M180" s="156"/>
      <c r="T180" s="157"/>
      <c r="AT180" s="152" t="s">
        <v>204</v>
      </c>
      <c r="AU180" s="152" t="s">
        <v>86</v>
      </c>
      <c r="AV180" s="12" t="s">
        <v>86</v>
      </c>
      <c r="AW180" s="12" t="s">
        <v>32</v>
      </c>
      <c r="AX180" s="12" t="s">
        <v>84</v>
      </c>
      <c r="AY180" s="152" t="s">
        <v>195</v>
      </c>
    </row>
    <row r="181" spans="2:65" s="1" customFormat="1" ht="33" customHeight="1">
      <c r="B181" s="32"/>
      <c r="C181" s="137" t="s">
        <v>8</v>
      </c>
      <c r="D181" s="137" t="s">
        <v>197</v>
      </c>
      <c r="E181" s="138" t="s">
        <v>2166</v>
      </c>
      <c r="F181" s="139" t="s">
        <v>2167</v>
      </c>
      <c r="G181" s="140" t="s">
        <v>395</v>
      </c>
      <c r="H181" s="141">
        <v>0.39100000000000001</v>
      </c>
      <c r="I181" s="142"/>
      <c r="J181" s="143">
        <f>ROUND(I181*H181,2)</f>
        <v>0</v>
      </c>
      <c r="K181" s="139" t="s">
        <v>208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202</v>
      </c>
      <c r="AT181" s="148" t="s">
        <v>197</v>
      </c>
      <c r="AU181" s="148" t="s">
        <v>86</v>
      </c>
      <c r="AY181" s="17" t="s">
        <v>195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84</v>
      </c>
      <c r="BK181" s="149">
        <f>ROUND(I181*H181,2)</f>
        <v>0</v>
      </c>
      <c r="BL181" s="17" t="s">
        <v>202</v>
      </c>
      <c r="BM181" s="148" t="s">
        <v>2168</v>
      </c>
    </row>
    <row r="182" spans="2:65" s="12" customFormat="1" ht="11.25">
      <c r="B182" s="150"/>
      <c r="D182" s="151" t="s">
        <v>204</v>
      </c>
      <c r="E182" s="152" t="s">
        <v>1</v>
      </c>
      <c r="F182" s="153" t="s">
        <v>2169</v>
      </c>
      <c r="H182" s="154">
        <v>0.39100000000000001</v>
      </c>
      <c r="I182" s="155"/>
      <c r="L182" s="150"/>
      <c r="M182" s="156"/>
      <c r="T182" s="157"/>
      <c r="AT182" s="152" t="s">
        <v>204</v>
      </c>
      <c r="AU182" s="152" t="s">
        <v>86</v>
      </c>
      <c r="AV182" s="12" t="s">
        <v>86</v>
      </c>
      <c r="AW182" s="12" t="s">
        <v>32</v>
      </c>
      <c r="AX182" s="12" t="s">
        <v>84</v>
      </c>
      <c r="AY182" s="152" t="s">
        <v>195</v>
      </c>
    </row>
    <row r="183" spans="2:65" s="1" customFormat="1" ht="16.5" customHeight="1">
      <c r="B183" s="32"/>
      <c r="C183" s="137" t="s">
        <v>247</v>
      </c>
      <c r="D183" s="137" t="s">
        <v>197</v>
      </c>
      <c r="E183" s="138" t="s">
        <v>2170</v>
      </c>
      <c r="F183" s="139" t="s">
        <v>2171</v>
      </c>
      <c r="G183" s="140" t="s">
        <v>319</v>
      </c>
      <c r="H183" s="141">
        <v>56</v>
      </c>
      <c r="I183" s="142"/>
      <c r="J183" s="143">
        <f>ROUND(I183*H183,2)</f>
        <v>0</v>
      </c>
      <c r="K183" s="139" t="s">
        <v>208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0.115</v>
      </c>
      <c r="T183" s="147">
        <f>S183*H183</f>
        <v>6.44</v>
      </c>
      <c r="AR183" s="148" t="s">
        <v>202</v>
      </c>
      <c r="AT183" s="148" t="s">
        <v>197</v>
      </c>
      <c r="AU183" s="148" t="s">
        <v>86</v>
      </c>
      <c r="AY183" s="17" t="s">
        <v>195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202</v>
      </c>
      <c r="BM183" s="148" t="s">
        <v>2172</v>
      </c>
    </row>
    <row r="184" spans="2:65" s="14" customFormat="1" ht="11.25">
      <c r="B184" s="168"/>
      <c r="D184" s="151" t="s">
        <v>204</v>
      </c>
      <c r="E184" s="169" t="s">
        <v>1</v>
      </c>
      <c r="F184" s="170" t="s">
        <v>2154</v>
      </c>
      <c r="H184" s="169" t="s">
        <v>1</v>
      </c>
      <c r="I184" s="171"/>
      <c r="L184" s="168"/>
      <c r="M184" s="172"/>
      <c r="T184" s="173"/>
      <c r="AT184" s="169" t="s">
        <v>204</v>
      </c>
      <c r="AU184" s="169" t="s">
        <v>86</v>
      </c>
      <c r="AV184" s="14" t="s">
        <v>84</v>
      </c>
      <c r="AW184" s="14" t="s">
        <v>32</v>
      </c>
      <c r="AX184" s="14" t="s">
        <v>77</v>
      </c>
      <c r="AY184" s="169" t="s">
        <v>195</v>
      </c>
    </row>
    <row r="185" spans="2:65" s="12" customFormat="1" ht="11.25">
      <c r="B185" s="150"/>
      <c r="D185" s="151" t="s">
        <v>204</v>
      </c>
      <c r="E185" s="152" t="s">
        <v>1</v>
      </c>
      <c r="F185" s="153" t="s">
        <v>2173</v>
      </c>
      <c r="H185" s="154">
        <v>56</v>
      </c>
      <c r="I185" s="155"/>
      <c r="L185" s="150"/>
      <c r="M185" s="156"/>
      <c r="T185" s="157"/>
      <c r="AT185" s="152" t="s">
        <v>204</v>
      </c>
      <c r="AU185" s="152" t="s">
        <v>86</v>
      </c>
      <c r="AV185" s="12" t="s">
        <v>86</v>
      </c>
      <c r="AW185" s="12" t="s">
        <v>32</v>
      </c>
      <c r="AX185" s="12" t="s">
        <v>77</v>
      </c>
      <c r="AY185" s="152" t="s">
        <v>195</v>
      </c>
    </row>
    <row r="186" spans="2:65" s="13" customFormat="1" ht="11.25">
      <c r="B186" s="158"/>
      <c r="D186" s="151" t="s">
        <v>204</v>
      </c>
      <c r="E186" s="159" t="s">
        <v>2110</v>
      </c>
      <c r="F186" s="160" t="s">
        <v>205</v>
      </c>
      <c r="H186" s="161">
        <v>56</v>
      </c>
      <c r="I186" s="162"/>
      <c r="L186" s="158"/>
      <c r="M186" s="163"/>
      <c r="T186" s="164"/>
      <c r="AT186" s="159" t="s">
        <v>204</v>
      </c>
      <c r="AU186" s="159" t="s">
        <v>86</v>
      </c>
      <c r="AV186" s="13" t="s">
        <v>202</v>
      </c>
      <c r="AW186" s="13" t="s">
        <v>32</v>
      </c>
      <c r="AX186" s="13" t="s">
        <v>84</v>
      </c>
      <c r="AY186" s="159" t="s">
        <v>195</v>
      </c>
    </row>
    <row r="187" spans="2:65" s="1" customFormat="1" ht="33" customHeight="1">
      <c r="B187" s="32"/>
      <c r="C187" s="137" t="s">
        <v>251</v>
      </c>
      <c r="D187" s="137" t="s">
        <v>197</v>
      </c>
      <c r="E187" s="138" t="s">
        <v>2174</v>
      </c>
      <c r="F187" s="139" t="s">
        <v>2175</v>
      </c>
      <c r="G187" s="140" t="s">
        <v>200</v>
      </c>
      <c r="H187" s="141">
        <v>30.91</v>
      </c>
      <c r="I187" s="142"/>
      <c r="J187" s="143">
        <f>ROUND(I187*H187,2)</f>
        <v>0</v>
      </c>
      <c r="K187" s="139" t="s">
        <v>208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</v>
      </c>
      <c r="R187" s="146">
        <f>Q187*H187</f>
        <v>0</v>
      </c>
      <c r="S187" s="146">
        <v>0.125</v>
      </c>
      <c r="T187" s="147">
        <f>S187*H187</f>
        <v>3.86375</v>
      </c>
      <c r="AR187" s="148" t="s">
        <v>202</v>
      </c>
      <c r="AT187" s="148" t="s">
        <v>197</v>
      </c>
      <c r="AU187" s="148" t="s">
        <v>86</v>
      </c>
      <c r="AY187" s="17" t="s">
        <v>195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202</v>
      </c>
      <c r="BM187" s="148" t="s">
        <v>2176</v>
      </c>
    </row>
    <row r="188" spans="2:65" s="14" customFormat="1" ht="11.25">
      <c r="B188" s="168"/>
      <c r="D188" s="151" t="s">
        <v>204</v>
      </c>
      <c r="E188" s="169" t="s">
        <v>1</v>
      </c>
      <c r="F188" s="170" t="s">
        <v>2177</v>
      </c>
      <c r="H188" s="169" t="s">
        <v>1</v>
      </c>
      <c r="I188" s="171"/>
      <c r="L188" s="168"/>
      <c r="M188" s="172"/>
      <c r="T188" s="173"/>
      <c r="AT188" s="169" t="s">
        <v>204</v>
      </c>
      <c r="AU188" s="169" t="s">
        <v>86</v>
      </c>
      <c r="AV188" s="14" t="s">
        <v>84</v>
      </c>
      <c r="AW188" s="14" t="s">
        <v>32</v>
      </c>
      <c r="AX188" s="14" t="s">
        <v>77</v>
      </c>
      <c r="AY188" s="169" t="s">
        <v>195</v>
      </c>
    </row>
    <row r="189" spans="2:65" s="12" customFormat="1" ht="11.25">
      <c r="B189" s="150"/>
      <c r="D189" s="151" t="s">
        <v>204</v>
      </c>
      <c r="E189" s="152" t="s">
        <v>1</v>
      </c>
      <c r="F189" s="153" t="s">
        <v>2178</v>
      </c>
      <c r="H189" s="154">
        <v>0.88</v>
      </c>
      <c r="I189" s="155"/>
      <c r="L189" s="150"/>
      <c r="M189" s="156"/>
      <c r="T189" s="157"/>
      <c r="AT189" s="152" t="s">
        <v>204</v>
      </c>
      <c r="AU189" s="152" t="s">
        <v>86</v>
      </c>
      <c r="AV189" s="12" t="s">
        <v>86</v>
      </c>
      <c r="AW189" s="12" t="s">
        <v>32</v>
      </c>
      <c r="AX189" s="12" t="s">
        <v>77</v>
      </c>
      <c r="AY189" s="152" t="s">
        <v>195</v>
      </c>
    </row>
    <row r="190" spans="2:65" s="12" customFormat="1" ht="11.25">
      <c r="B190" s="150"/>
      <c r="D190" s="151" t="s">
        <v>204</v>
      </c>
      <c r="E190" s="152" t="s">
        <v>1</v>
      </c>
      <c r="F190" s="153" t="s">
        <v>2179</v>
      </c>
      <c r="H190" s="154">
        <v>1.32</v>
      </c>
      <c r="I190" s="155"/>
      <c r="L190" s="150"/>
      <c r="M190" s="156"/>
      <c r="T190" s="157"/>
      <c r="AT190" s="152" t="s">
        <v>204</v>
      </c>
      <c r="AU190" s="152" t="s">
        <v>86</v>
      </c>
      <c r="AV190" s="12" t="s">
        <v>86</v>
      </c>
      <c r="AW190" s="12" t="s">
        <v>32</v>
      </c>
      <c r="AX190" s="12" t="s">
        <v>77</v>
      </c>
      <c r="AY190" s="152" t="s">
        <v>195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2180</v>
      </c>
      <c r="H191" s="154">
        <v>1.3859999999999999</v>
      </c>
      <c r="I191" s="155"/>
      <c r="L191" s="150"/>
      <c r="M191" s="156"/>
      <c r="T191" s="157"/>
      <c r="AT191" s="152" t="s">
        <v>204</v>
      </c>
      <c r="AU191" s="152" t="s">
        <v>86</v>
      </c>
      <c r="AV191" s="12" t="s">
        <v>86</v>
      </c>
      <c r="AW191" s="12" t="s">
        <v>32</v>
      </c>
      <c r="AX191" s="12" t="s">
        <v>77</v>
      </c>
      <c r="AY191" s="152" t="s">
        <v>195</v>
      </c>
    </row>
    <row r="192" spans="2:65" s="12" customFormat="1" ht="11.25">
      <c r="B192" s="150"/>
      <c r="D192" s="151" t="s">
        <v>204</v>
      </c>
      <c r="E192" s="152" t="s">
        <v>1</v>
      </c>
      <c r="F192" s="153" t="s">
        <v>2181</v>
      </c>
      <c r="H192" s="154">
        <v>1.254</v>
      </c>
      <c r="I192" s="155"/>
      <c r="L192" s="150"/>
      <c r="M192" s="156"/>
      <c r="T192" s="157"/>
      <c r="AT192" s="152" t="s">
        <v>204</v>
      </c>
      <c r="AU192" s="152" t="s">
        <v>86</v>
      </c>
      <c r="AV192" s="12" t="s">
        <v>86</v>
      </c>
      <c r="AW192" s="12" t="s">
        <v>32</v>
      </c>
      <c r="AX192" s="12" t="s">
        <v>77</v>
      </c>
      <c r="AY192" s="152" t="s">
        <v>195</v>
      </c>
    </row>
    <row r="193" spans="2:51" s="12" customFormat="1" ht="11.25">
      <c r="B193" s="150"/>
      <c r="D193" s="151" t="s">
        <v>204</v>
      </c>
      <c r="E193" s="152" t="s">
        <v>1</v>
      </c>
      <c r="F193" s="153" t="s">
        <v>2182</v>
      </c>
      <c r="H193" s="154">
        <v>1.617</v>
      </c>
      <c r="I193" s="155"/>
      <c r="L193" s="150"/>
      <c r="M193" s="156"/>
      <c r="T193" s="157"/>
      <c r="AT193" s="152" t="s">
        <v>204</v>
      </c>
      <c r="AU193" s="152" t="s">
        <v>86</v>
      </c>
      <c r="AV193" s="12" t="s">
        <v>86</v>
      </c>
      <c r="AW193" s="12" t="s">
        <v>32</v>
      </c>
      <c r="AX193" s="12" t="s">
        <v>77</v>
      </c>
      <c r="AY193" s="152" t="s">
        <v>195</v>
      </c>
    </row>
    <row r="194" spans="2:51" s="12" customFormat="1" ht="11.25">
      <c r="B194" s="150"/>
      <c r="D194" s="151" t="s">
        <v>204</v>
      </c>
      <c r="E194" s="152" t="s">
        <v>1</v>
      </c>
      <c r="F194" s="153" t="s">
        <v>2183</v>
      </c>
      <c r="H194" s="154">
        <v>1.4410000000000001</v>
      </c>
      <c r="I194" s="155"/>
      <c r="L194" s="150"/>
      <c r="M194" s="156"/>
      <c r="T194" s="157"/>
      <c r="AT194" s="152" t="s">
        <v>204</v>
      </c>
      <c r="AU194" s="152" t="s">
        <v>86</v>
      </c>
      <c r="AV194" s="12" t="s">
        <v>86</v>
      </c>
      <c r="AW194" s="12" t="s">
        <v>32</v>
      </c>
      <c r="AX194" s="12" t="s">
        <v>77</v>
      </c>
      <c r="AY194" s="152" t="s">
        <v>195</v>
      </c>
    </row>
    <row r="195" spans="2:51" s="12" customFormat="1" ht="11.25">
      <c r="B195" s="150"/>
      <c r="D195" s="151" t="s">
        <v>204</v>
      </c>
      <c r="E195" s="152" t="s">
        <v>1</v>
      </c>
      <c r="F195" s="153" t="s">
        <v>2184</v>
      </c>
      <c r="H195" s="154">
        <v>1.3420000000000001</v>
      </c>
      <c r="I195" s="155"/>
      <c r="L195" s="150"/>
      <c r="M195" s="156"/>
      <c r="T195" s="157"/>
      <c r="AT195" s="152" t="s">
        <v>204</v>
      </c>
      <c r="AU195" s="152" t="s">
        <v>86</v>
      </c>
      <c r="AV195" s="12" t="s">
        <v>86</v>
      </c>
      <c r="AW195" s="12" t="s">
        <v>32</v>
      </c>
      <c r="AX195" s="12" t="s">
        <v>77</v>
      </c>
      <c r="AY195" s="152" t="s">
        <v>195</v>
      </c>
    </row>
    <row r="196" spans="2:51" s="12" customFormat="1" ht="11.25">
      <c r="B196" s="150"/>
      <c r="D196" s="151" t="s">
        <v>204</v>
      </c>
      <c r="E196" s="152" t="s">
        <v>1</v>
      </c>
      <c r="F196" s="153" t="s">
        <v>2185</v>
      </c>
      <c r="H196" s="154">
        <v>1.3089999999999999</v>
      </c>
      <c r="I196" s="155"/>
      <c r="L196" s="150"/>
      <c r="M196" s="156"/>
      <c r="T196" s="157"/>
      <c r="AT196" s="152" t="s">
        <v>204</v>
      </c>
      <c r="AU196" s="152" t="s">
        <v>86</v>
      </c>
      <c r="AV196" s="12" t="s">
        <v>86</v>
      </c>
      <c r="AW196" s="12" t="s">
        <v>32</v>
      </c>
      <c r="AX196" s="12" t="s">
        <v>77</v>
      </c>
      <c r="AY196" s="152" t="s">
        <v>195</v>
      </c>
    </row>
    <row r="197" spans="2:51" s="12" customFormat="1" ht="11.25">
      <c r="B197" s="150"/>
      <c r="D197" s="151" t="s">
        <v>204</v>
      </c>
      <c r="E197" s="152" t="s">
        <v>1</v>
      </c>
      <c r="F197" s="153" t="s">
        <v>2186</v>
      </c>
      <c r="H197" s="154">
        <v>3.8170000000000002</v>
      </c>
      <c r="I197" s="155"/>
      <c r="L197" s="150"/>
      <c r="M197" s="156"/>
      <c r="T197" s="157"/>
      <c r="AT197" s="152" t="s">
        <v>204</v>
      </c>
      <c r="AU197" s="152" t="s">
        <v>86</v>
      </c>
      <c r="AV197" s="12" t="s">
        <v>86</v>
      </c>
      <c r="AW197" s="12" t="s">
        <v>32</v>
      </c>
      <c r="AX197" s="12" t="s">
        <v>77</v>
      </c>
      <c r="AY197" s="152" t="s">
        <v>195</v>
      </c>
    </row>
    <row r="198" spans="2:51" s="12" customFormat="1" ht="11.25">
      <c r="B198" s="150"/>
      <c r="D198" s="151" t="s">
        <v>204</v>
      </c>
      <c r="E198" s="152" t="s">
        <v>1</v>
      </c>
      <c r="F198" s="153" t="s">
        <v>2187</v>
      </c>
      <c r="H198" s="154">
        <v>1.419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51" s="12" customFormat="1" ht="11.25">
      <c r="B199" s="150"/>
      <c r="D199" s="151" t="s">
        <v>204</v>
      </c>
      <c r="E199" s="152" t="s">
        <v>1</v>
      </c>
      <c r="F199" s="153" t="s">
        <v>2188</v>
      </c>
      <c r="H199" s="154">
        <v>1.452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51" s="15" customFormat="1" ht="11.25">
      <c r="B200" s="190"/>
      <c r="D200" s="151" t="s">
        <v>204</v>
      </c>
      <c r="E200" s="191" t="s">
        <v>1</v>
      </c>
      <c r="F200" s="192" t="s">
        <v>908</v>
      </c>
      <c r="H200" s="193">
        <v>17.236999999999998</v>
      </c>
      <c r="I200" s="194"/>
      <c r="L200" s="190"/>
      <c r="M200" s="195"/>
      <c r="T200" s="196"/>
      <c r="AT200" s="191" t="s">
        <v>204</v>
      </c>
      <c r="AU200" s="191" t="s">
        <v>86</v>
      </c>
      <c r="AV200" s="15" t="s">
        <v>112</v>
      </c>
      <c r="AW200" s="15" t="s">
        <v>32</v>
      </c>
      <c r="AX200" s="15" t="s">
        <v>77</v>
      </c>
      <c r="AY200" s="191" t="s">
        <v>195</v>
      </c>
    </row>
    <row r="201" spans="2:51" s="12" customFormat="1" ht="11.25">
      <c r="B201" s="150"/>
      <c r="D201" s="151" t="s">
        <v>204</v>
      </c>
      <c r="E201" s="152" t="s">
        <v>1</v>
      </c>
      <c r="F201" s="153" t="s">
        <v>2189</v>
      </c>
      <c r="H201" s="154">
        <v>1.32</v>
      </c>
      <c r="I201" s="155"/>
      <c r="L201" s="150"/>
      <c r="M201" s="156"/>
      <c r="T201" s="157"/>
      <c r="AT201" s="152" t="s">
        <v>204</v>
      </c>
      <c r="AU201" s="152" t="s">
        <v>86</v>
      </c>
      <c r="AV201" s="12" t="s">
        <v>86</v>
      </c>
      <c r="AW201" s="12" t="s">
        <v>32</v>
      </c>
      <c r="AX201" s="12" t="s">
        <v>77</v>
      </c>
      <c r="AY201" s="152" t="s">
        <v>195</v>
      </c>
    </row>
    <row r="202" spans="2:51" s="12" customFormat="1" ht="11.25">
      <c r="B202" s="150"/>
      <c r="D202" s="151" t="s">
        <v>204</v>
      </c>
      <c r="E202" s="152" t="s">
        <v>1</v>
      </c>
      <c r="F202" s="153" t="s">
        <v>2190</v>
      </c>
      <c r="H202" s="154">
        <v>1.43</v>
      </c>
      <c r="I202" s="155"/>
      <c r="L202" s="150"/>
      <c r="M202" s="156"/>
      <c r="T202" s="157"/>
      <c r="AT202" s="152" t="s">
        <v>204</v>
      </c>
      <c r="AU202" s="152" t="s">
        <v>86</v>
      </c>
      <c r="AV202" s="12" t="s">
        <v>86</v>
      </c>
      <c r="AW202" s="12" t="s">
        <v>32</v>
      </c>
      <c r="AX202" s="12" t="s">
        <v>77</v>
      </c>
      <c r="AY202" s="152" t="s">
        <v>195</v>
      </c>
    </row>
    <row r="203" spans="2:51" s="12" customFormat="1" ht="11.25">
      <c r="B203" s="150"/>
      <c r="D203" s="151" t="s">
        <v>204</v>
      </c>
      <c r="E203" s="152" t="s">
        <v>1</v>
      </c>
      <c r="F203" s="153" t="s">
        <v>2191</v>
      </c>
      <c r="H203" s="154">
        <v>1.298</v>
      </c>
      <c r="I203" s="155"/>
      <c r="L203" s="150"/>
      <c r="M203" s="156"/>
      <c r="T203" s="157"/>
      <c r="AT203" s="152" t="s">
        <v>204</v>
      </c>
      <c r="AU203" s="152" t="s">
        <v>86</v>
      </c>
      <c r="AV203" s="12" t="s">
        <v>86</v>
      </c>
      <c r="AW203" s="12" t="s">
        <v>32</v>
      </c>
      <c r="AX203" s="12" t="s">
        <v>77</v>
      </c>
      <c r="AY203" s="152" t="s">
        <v>195</v>
      </c>
    </row>
    <row r="204" spans="2:51" s="12" customFormat="1" ht="11.25">
      <c r="B204" s="150"/>
      <c r="D204" s="151" t="s">
        <v>204</v>
      </c>
      <c r="E204" s="152" t="s">
        <v>1</v>
      </c>
      <c r="F204" s="153" t="s">
        <v>2192</v>
      </c>
      <c r="H204" s="154">
        <v>1.43</v>
      </c>
      <c r="I204" s="155"/>
      <c r="L204" s="150"/>
      <c r="M204" s="156"/>
      <c r="T204" s="157"/>
      <c r="AT204" s="152" t="s">
        <v>204</v>
      </c>
      <c r="AU204" s="152" t="s">
        <v>86</v>
      </c>
      <c r="AV204" s="12" t="s">
        <v>86</v>
      </c>
      <c r="AW204" s="12" t="s">
        <v>32</v>
      </c>
      <c r="AX204" s="12" t="s">
        <v>77</v>
      </c>
      <c r="AY204" s="152" t="s">
        <v>195</v>
      </c>
    </row>
    <row r="205" spans="2:51" s="12" customFormat="1" ht="11.25">
      <c r="B205" s="150"/>
      <c r="D205" s="151" t="s">
        <v>204</v>
      </c>
      <c r="E205" s="152" t="s">
        <v>1</v>
      </c>
      <c r="F205" s="153" t="s">
        <v>2193</v>
      </c>
      <c r="H205" s="154">
        <v>1.4079999999999999</v>
      </c>
      <c r="I205" s="155"/>
      <c r="L205" s="150"/>
      <c r="M205" s="156"/>
      <c r="T205" s="157"/>
      <c r="AT205" s="152" t="s">
        <v>204</v>
      </c>
      <c r="AU205" s="152" t="s">
        <v>86</v>
      </c>
      <c r="AV205" s="12" t="s">
        <v>86</v>
      </c>
      <c r="AW205" s="12" t="s">
        <v>32</v>
      </c>
      <c r="AX205" s="12" t="s">
        <v>77</v>
      </c>
      <c r="AY205" s="152" t="s">
        <v>195</v>
      </c>
    </row>
    <row r="206" spans="2:51" s="12" customFormat="1" ht="11.25">
      <c r="B206" s="150"/>
      <c r="D206" s="151" t="s">
        <v>204</v>
      </c>
      <c r="E206" s="152" t="s">
        <v>1</v>
      </c>
      <c r="F206" s="153" t="s">
        <v>2194</v>
      </c>
      <c r="H206" s="154">
        <v>1.32</v>
      </c>
      <c r="I206" s="155"/>
      <c r="L206" s="150"/>
      <c r="M206" s="156"/>
      <c r="T206" s="157"/>
      <c r="AT206" s="152" t="s">
        <v>204</v>
      </c>
      <c r="AU206" s="152" t="s">
        <v>86</v>
      </c>
      <c r="AV206" s="12" t="s">
        <v>86</v>
      </c>
      <c r="AW206" s="12" t="s">
        <v>32</v>
      </c>
      <c r="AX206" s="12" t="s">
        <v>77</v>
      </c>
      <c r="AY206" s="152" t="s">
        <v>195</v>
      </c>
    </row>
    <row r="207" spans="2:51" s="12" customFormat="1" ht="11.25">
      <c r="B207" s="150"/>
      <c r="D207" s="151" t="s">
        <v>204</v>
      </c>
      <c r="E207" s="152" t="s">
        <v>1</v>
      </c>
      <c r="F207" s="153" t="s">
        <v>2195</v>
      </c>
      <c r="H207" s="154">
        <v>2.871</v>
      </c>
      <c r="I207" s="155"/>
      <c r="L207" s="150"/>
      <c r="M207" s="156"/>
      <c r="T207" s="157"/>
      <c r="AT207" s="152" t="s">
        <v>204</v>
      </c>
      <c r="AU207" s="152" t="s">
        <v>86</v>
      </c>
      <c r="AV207" s="12" t="s">
        <v>86</v>
      </c>
      <c r="AW207" s="12" t="s">
        <v>32</v>
      </c>
      <c r="AX207" s="12" t="s">
        <v>77</v>
      </c>
      <c r="AY207" s="152" t="s">
        <v>195</v>
      </c>
    </row>
    <row r="208" spans="2:51" s="12" customFormat="1" ht="11.25">
      <c r="B208" s="150"/>
      <c r="D208" s="151" t="s">
        <v>204</v>
      </c>
      <c r="E208" s="152" t="s">
        <v>1</v>
      </c>
      <c r="F208" s="153" t="s">
        <v>2196</v>
      </c>
      <c r="H208" s="154">
        <v>1.276</v>
      </c>
      <c r="I208" s="155"/>
      <c r="L208" s="150"/>
      <c r="M208" s="156"/>
      <c r="T208" s="157"/>
      <c r="AT208" s="152" t="s">
        <v>204</v>
      </c>
      <c r="AU208" s="152" t="s">
        <v>86</v>
      </c>
      <c r="AV208" s="12" t="s">
        <v>86</v>
      </c>
      <c r="AW208" s="12" t="s">
        <v>32</v>
      </c>
      <c r="AX208" s="12" t="s">
        <v>77</v>
      </c>
      <c r="AY208" s="152" t="s">
        <v>195</v>
      </c>
    </row>
    <row r="209" spans="2:65" s="12" customFormat="1" ht="11.25">
      <c r="B209" s="150"/>
      <c r="D209" s="151" t="s">
        <v>204</v>
      </c>
      <c r="E209" s="152" t="s">
        <v>1</v>
      </c>
      <c r="F209" s="153" t="s">
        <v>2197</v>
      </c>
      <c r="H209" s="154">
        <v>1.32</v>
      </c>
      <c r="I209" s="155"/>
      <c r="L209" s="150"/>
      <c r="M209" s="156"/>
      <c r="T209" s="157"/>
      <c r="AT209" s="152" t="s">
        <v>204</v>
      </c>
      <c r="AU209" s="152" t="s">
        <v>86</v>
      </c>
      <c r="AV209" s="12" t="s">
        <v>86</v>
      </c>
      <c r="AW209" s="12" t="s">
        <v>32</v>
      </c>
      <c r="AX209" s="12" t="s">
        <v>77</v>
      </c>
      <c r="AY209" s="152" t="s">
        <v>195</v>
      </c>
    </row>
    <row r="210" spans="2:65" s="13" customFormat="1" ht="11.25">
      <c r="B210" s="158"/>
      <c r="D210" s="151" t="s">
        <v>204</v>
      </c>
      <c r="E210" s="159" t="s">
        <v>2093</v>
      </c>
      <c r="F210" s="160" t="s">
        <v>205</v>
      </c>
      <c r="H210" s="161">
        <v>30.91</v>
      </c>
      <c r="I210" s="162"/>
      <c r="L210" s="158"/>
      <c r="M210" s="163"/>
      <c r="T210" s="164"/>
      <c r="AT210" s="159" t="s">
        <v>204</v>
      </c>
      <c r="AU210" s="159" t="s">
        <v>86</v>
      </c>
      <c r="AV210" s="13" t="s">
        <v>202</v>
      </c>
      <c r="AW210" s="13" t="s">
        <v>32</v>
      </c>
      <c r="AX210" s="13" t="s">
        <v>84</v>
      </c>
      <c r="AY210" s="159" t="s">
        <v>195</v>
      </c>
    </row>
    <row r="211" spans="2:65" s="1" customFormat="1" ht="33" customHeight="1">
      <c r="B211" s="32"/>
      <c r="C211" s="137" t="s">
        <v>342</v>
      </c>
      <c r="D211" s="137" t="s">
        <v>197</v>
      </c>
      <c r="E211" s="138" t="s">
        <v>2198</v>
      </c>
      <c r="F211" s="139" t="s">
        <v>2199</v>
      </c>
      <c r="G211" s="140" t="s">
        <v>200</v>
      </c>
      <c r="H211" s="141">
        <v>30.91</v>
      </c>
      <c r="I211" s="142"/>
      <c r="J211" s="143">
        <f>ROUND(I211*H211,2)</f>
        <v>0</v>
      </c>
      <c r="K211" s="139" t="s">
        <v>201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202</v>
      </c>
      <c r="AT211" s="148" t="s">
        <v>197</v>
      </c>
      <c r="AU211" s="148" t="s">
        <v>86</v>
      </c>
      <c r="AY211" s="17" t="s">
        <v>195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202</v>
      </c>
      <c r="BM211" s="148" t="s">
        <v>2200</v>
      </c>
    </row>
    <row r="212" spans="2:65" s="12" customFormat="1" ht="11.25">
      <c r="B212" s="150"/>
      <c r="D212" s="151" t="s">
        <v>204</v>
      </c>
      <c r="E212" s="152" t="s">
        <v>1</v>
      </c>
      <c r="F212" s="153" t="s">
        <v>2201</v>
      </c>
      <c r="H212" s="154">
        <v>30.91</v>
      </c>
      <c r="I212" s="155"/>
      <c r="L212" s="150"/>
      <c r="M212" s="156"/>
      <c r="T212" s="157"/>
      <c r="AT212" s="152" t="s">
        <v>204</v>
      </c>
      <c r="AU212" s="152" t="s">
        <v>86</v>
      </c>
      <c r="AV212" s="12" t="s">
        <v>86</v>
      </c>
      <c r="AW212" s="12" t="s">
        <v>32</v>
      </c>
      <c r="AX212" s="12" t="s">
        <v>84</v>
      </c>
      <c r="AY212" s="152" t="s">
        <v>195</v>
      </c>
    </row>
    <row r="213" spans="2:65" s="1" customFormat="1" ht="33" customHeight="1">
      <c r="B213" s="32"/>
      <c r="C213" s="137" t="s">
        <v>310</v>
      </c>
      <c r="D213" s="137" t="s">
        <v>197</v>
      </c>
      <c r="E213" s="138" t="s">
        <v>2202</v>
      </c>
      <c r="F213" s="139" t="s">
        <v>2203</v>
      </c>
      <c r="G213" s="140" t="s">
        <v>200</v>
      </c>
      <c r="H213" s="141">
        <v>11.901999999999999</v>
      </c>
      <c r="I213" s="142"/>
      <c r="J213" s="143">
        <f>ROUND(I213*H213,2)</f>
        <v>0</v>
      </c>
      <c r="K213" s="139" t="s">
        <v>208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0</v>
      </c>
      <c r="R213" s="146">
        <f>Q213*H213</f>
        <v>0</v>
      </c>
      <c r="S213" s="146">
        <v>0.125</v>
      </c>
      <c r="T213" s="147">
        <f>S213*H213</f>
        <v>1.4877499999999999</v>
      </c>
      <c r="AR213" s="148" t="s">
        <v>202</v>
      </c>
      <c r="AT213" s="148" t="s">
        <v>197</v>
      </c>
      <c r="AU213" s="148" t="s">
        <v>86</v>
      </c>
      <c r="AY213" s="17" t="s">
        <v>195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84</v>
      </c>
      <c r="BK213" s="149">
        <f>ROUND(I213*H213,2)</f>
        <v>0</v>
      </c>
      <c r="BL213" s="17" t="s">
        <v>202</v>
      </c>
      <c r="BM213" s="148" t="s">
        <v>2204</v>
      </c>
    </row>
    <row r="214" spans="2:65" s="14" customFormat="1" ht="11.25">
      <c r="B214" s="168"/>
      <c r="D214" s="151" t="s">
        <v>204</v>
      </c>
      <c r="E214" s="169" t="s">
        <v>1</v>
      </c>
      <c r="F214" s="170" t="s">
        <v>2205</v>
      </c>
      <c r="H214" s="169" t="s">
        <v>1</v>
      </c>
      <c r="I214" s="171"/>
      <c r="L214" s="168"/>
      <c r="M214" s="172"/>
      <c r="T214" s="173"/>
      <c r="AT214" s="169" t="s">
        <v>204</v>
      </c>
      <c r="AU214" s="169" t="s">
        <v>86</v>
      </c>
      <c r="AV214" s="14" t="s">
        <v>84</v>
      </c>
      <c r="AW214" s="14" t="s">
        <v>32</v>
      </c>
      <c r="AX214" s="14" t="s">
        <v>77</v>
      </c>
      <c r="AY214" s="169" t="s">
        <v>195</v>
      </c>
    </row>
    <row r="215" spans="2:65" s="12" customFormat="1" ht="11.25">
      <c r="B215" s="150"/>
      <c r="D215" s="151" t="s">
        <v>204</v>
      </c>
      <c r="E215" s="152" t="s">
        <v>1</v>
      </c>
      <c r="F215" s="153" t="s">
        <v>2206</v>
      </c>
      <c r="H215" s="154">
        <v>1.5509999999999999</v>
      </c>
      <c r="I215" s="155"/>
      <c r="L215" s="150"/>
      <c r="M215" s="156"/>
      <c r="T215" s="157"/>
      <c r="AT215" s="152" t="s">
        <v>204</v>
      </c>
      <c r="AU215" s="152" t="s">
        <v>86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65" s="12" customFormat="1" ht="11.25">
      <c r="B216" s="150"/>
      <c r="D216" s="151" t="s">
        <v>204</v>
      </c>
      <c r="E216" s="152" t="s">
        <v>1</v>
      </c>
      <c r="F216" s="153" t="s">
        <v>2207</v>
      </c>
      <c r="H216" s="154">
        <v>1.7050000000000001</v>
      </c>
      <c r="I216" s="155"/>
      <c r="L216" s="150"/>
      <c r="M216" s="156"/>
      <c r="T216" s="157"/>
      <c r="AT216" s="152" t="s">
        <v>204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65" s="12" customFormat="1" ht="11.25">
      <c r="B217" s="150"/>
      <c r="D217" s="151" t="s">
        <v>204</v>
      </c>
      <c r="E217" s="152" t="s">
        <v>1</v>
      </c>
      <c r="F217" s="153" t="s">
        <v>2208</v>
      </c>
      <c r="H217" s="154">
        <v>1.9139999999999999</v>
      </c>
      <c r="I217" s="155"/>
      <c r="L217" s="150"/>
      <c r="M217" s="156"/>
      <c r="T217" s="157"/>
      <c r="AT217" s="152" t="s">
        <v>204</v>
      </c>
      <c r="AU217" s="152" t="s">
        <v>86</v>
      </c>
      <c r="AV217" s="12" t="s">
        <v>86</v>
      </c>
      <c r="AW217" s="12" t="s">
        <v>32</v>
      </c>
      <c r="AX217" s="12" t="s">
        <v>77</v>
      </c>
      <c r="AY217" s="152" t="s">
        <v>195</v>
      </c>
    </row>
    <row r="218" spans="2:65" s="12" customFormat="1" ht="11.25">
      <c r="B218" s="150"/>
      <c r="D218" s="151" t="s">
        <v>204</v>
      </c>
      <c r="E218" s="152" t="s">
        <v>1</v>
      </c>
      <c r="F218" s="153" t="s">
        <v>2209</v>
      </c>
      <c r="H218" s="154">
        <v>1.837</v>
      </c>
      <c r="I218" s="155"/>
      <c r="L218" s="150"/>
      <c r="M218" s="156"/>
      <c r="T218" s="157"/>
      <c r="AT218" s="152" t="s">
        <v>204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65" s="12" customFormat="1" ht="11.25">
      <c r="B219" s="150"/>
      <c r="D219" s="151" t="s">
        <v>204</v>
      </c>
      <c r="E219" s="152" t="s">
        <v>1</v>
      </c>
      <c r="F219" s="153" t="s">
        <v>2210</v>
      </c>
      <c r="H219" s="154">
        <v>1.6830000000000001</v>
      </c>
      <c r="I219" s="155"/>
      <c r="L219" s="150"/>
      <c r="M219" s="156"/>
      <c r="T219" s="157"/>
      <c r="AT219" s="152" t="s">
        <v>204</v>
      </c>
      <c r="AU219" s="152" t="s">
        <v>86</v>
      </c>
      <c r="AV219" s="12" t="s">
        <v>86</v>
      </c>
      <c r="AW219" s="12" t="s">
        <v>32</v>
      </c>
      <c r="AX219" s="12" t="s">
        <v>77</v>
      </c>
      <c r="AY219" s="152" t="s">
        <v>195</v>
      </c>
    </row>
    <row r="220" spans="2:65" s="12" customFormat="1" ht="11.25">
      <c r="B220" s="150"/>
      <c r="D220" s="151" t="s">
        <v>204</v>
      </c>
      <c r="E220" s="152" t="s">
        <v>1</v>
      </c>
      <c r="F220" s="153" t="s">
        <v>2211</v>
      </c>
      <c r="H220" s="154">
        <v>1.859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65" s="12" customFormat="1" ht="11.25">
      <c r="B221" s="150"/>
      <c r="D221" s="151" t="s">
        <v>204</v>
      </c>
      <c r="E221" s="152" t="s">
        <v>1</v>
      </c>
      <c r="F221" s="153" t="s">
        <v>2212</v>
      </c>
      <c r="H221" s="154">
        <v>1.353</v>
      </c>
      <c r="I221" s="155"/>
      <c r="L221" s="150"/>
      <c r="M221" s="156"/>
      <c r="T221" s="157"/>
      <c r="AT221" s="152" t="s">
        <v>204</v>
      </c>
      <c r="AU221" s="152" t="s">
        <v>86</v>
      </c>
      <c r="AV221" s="12" t="s">
        <v>86</v>
      </c>
      <c r="AW221" s="12" t="s">
        <v>32</v>
      </c>
      <c r="AX221" s="12" t="s">
        <v>77</v>
      </c>
      <c r="AY221" s="152" t="s">
        <v>195</v>
      </c>
    </row>
    <row r="222" spans="2:65" s="13" customFormat="1" ht="11.25">
      <c r="B222" s="158"/>
      <c r="D222" s="151" t="s">
        <v>204</v>
      </c>
      <c r="E222" s="159" t="s">
        <v>2095</v>
      </c>
      <c r="F222" s="160" t="s">
        <v>205</v>
      </c>
      <c r="H222" s="161">
        <v>11.901999999999999</v>
      </c>
      <c r="I222" s="162"/>
      <c r="L222" s="158"/>
      <c r="M222" s="163"/>
      <c r="T222" s="164"/>
      <c r="AT222" s="159" t="s">
        <v>204</v>
      </c>
      <c r="AU222" s="159" t="s">
        <v>86</v>
      </c>
      <c r="AV222" s="13" t="s">
        <v>202</v>
      </c>
      <c r="AW222" s="13" t="s">
        <v>32</v>
      </c>
      <c r="AX222" s="13" t="s">
        <v>84</v>
      </c>
      <c r="AY222" s="159" t="s">
        <v>195</v>
      </c>
    </row>
    <row r="223" spans="2:65" s="1" customFormat="1" ht="33" customHeight="1">
      <c r="B223" s="32"/>
      <c r="C223" s="137" t="s">
        <v>166</v>
      </c>
      <c r="D223" s="137" t="s">
        <v>197</v>
      </c>
      <c r="E223" s="138" t="s">
        <v>1618</v>
      </c>
      <c r="F223" s="139" t="s">
        <v>1619</v>
      </c>
      <c r="G223" s="140" t="s">
        <v>200</v>
      </c>
      <c r="H223" s="141">
        <v>12.837</v>
      </c>
      <c r="I223" s="142"/>
      <c r="J223" s="143">
        <f>ROUND(I223*H223,2)</f>
        <v>0</v>
      </c>
      <c r="K223" s="139" t="s">
        <v>208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0.13</v>
      </c>
      <c r="T223" s="147">
        <f>S223*H223</f>
        <v>1.6688100000000001</v>
      </c>
      <c r="AR223" s="148" t="s">
        <v>202</v>
      </c>
      <c r="AT223" s="148" t="s">
        <v>197</v>
      </c>
      <c r="AU223" s="148" t="s">
        <v>86</v>
      </c>
      <c r="AY223" s="17" t="s">
        <v>195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84</v>
      </c>
      <c r="BK223" s="149">
        <f>ROUND(I223*H223,2)</f>
        <v>0</v>
      </c>
      <c r="BL223" s="17" t="s">
        <v>202</v>
      </c>
      <c r="BM223" s="148" t="s">
        <v>2213</v>
      </c>
    </row>
    <row r="224" spans="2:65" s="14" customFormat="1" ht="11.25">
      <c r="B224" s="168"/>
      <c r="D224" s="151" t="s">
        <v>204</v>
      </c>
      <c r="E224" s="169" t="s">
        <v>1</v>
      </c>
      <c r="F224" s="170" t="s">
        <v>1621</v>
      </c>
      <c r="H224" s="169" t="s">
        <v>1</v>
      </c>
      <c r="I224" s="171"/>
      <c r="L224" s="168"/>
      <c r="M224" s="172"/>
      <c r="T224" s="173"/>
      <c r="AT224" s="169" t="s">
        <v>204</v>
      </c>
      <c r="AU224" s="169" t="s">
        <v>86</v>
      </c>
      <c r="AV224" s="14" t="s">
        <v>84</v>
      </c>
      <c r="AW224" s="14" t="s">
        <v>32</v>
      </c>
      <c r="AX224" s="14" t="s">
        <v>77</v>
      </c>
      <c r="AY224" s="169" t="s">
        <v>195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2214</v>
      </c>
      <c r="H225" s="154">
        <v>2.2989999999999999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77</v>
      </c>
      <c r="AY225" s="152" t="s">
        <v>195</v>
      </c>
    </row>
    <row r="226" spans="2:65" s="12" customFormat="1" ht="11.25">
      <c r="B226" s="150"/>
      <c r="D226" s="151" t="s">
        <v>204</v>
      </c>
      <c r="E226" s="152" t="s">
        <v>1</v>
      </c>
      <c r="F226" s="153" t="s">
        <v>2215</v>
      </c>
      <c r="H226" s="154">
        <v>4.07</v>
      </c>
      <c r="I226" s="155"/>
      <c r="L226" s="150"/>
      <c r="M226" s="156"/>
      <c r="T226" s="157"/>
      <c r="AT226" s="152" t="s">
        <v>204</v>
      </c>
      <c r="AU226" s="152" t="s">
        <v>86</v>
      </c>
      <c r="AV226" s="12" t="s">
        <v>86</v>
      </c>
      <c r="AW226" s="12" t="s">
        <v>32</v>
      </c>
      <c r="AX226" s="12" t="s">
        <v>77</v>
      </c>
      <c r="AY226" s="152" t="s">
        <v>195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2216</v>
      </c>
      <c r="H227" s="154">
        <v>1.353</v>
      </c>
      <c r="I227" s="155"/>
      <c r="L227" s="150"/>
      <c r="M227" s="156"/>
      <c r="T227" s="157"/>
      <c r="AT227" s="152" t="s">
        <v>204</v>
      </c>
      <c r="AU227" s="152" t="s">
        <v>86</v>
      </c>
      <c r="AV227" s="12" t="s">
        <v>86</v>
      </c>
      <c r="AW227" s="12" t="s">
        <v>32</v>
      </c>
      <c r="AX227" s="12" t="s">
        <v>77</v>
      </c>
      <c r="AY227" s="152" t="s">
        <v>195</v>
      </c>
    </row>
    <row r="228" spans="2:65" s="12" customFormat="1" ht="11.25">
      <c r="B228" s="150"/>
      <c r="D228" s="151" t="s">
        <v>204</v>
      </c>
      <c r="E228" s="152" t="s">
        <v>1</v>
      </c>
      <c r="F228" s="153" t="s">
        <v>2217</v>
      </c>
      <c r="H228" s="154">
        <v>1.298</v>
      </c>
      <c r="I228" s="155"/>
      <c r="L228" s="150"/>
      <c r="M228" s="156"/>
      <c r="T228" s="157"/>
      <c r="AT228" s="152" t="s">
        <v>204</v>
      </c>
      <c r="AU228" s="152" t="s">
        <v>86</v>
      </c>
      <c r="AV228" s="12" t="s">
        <v>86</v>
      </c>
      <c r="AW228" s="12" t="s">
        <v>32</v>
      </c>
      <c r="AX228" s="12" t="s">
        <v>77</v>
      </c>
      <c r="AY228" s="152" t="s">
        <v>195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2218</v>
      </c>
      <c r="H229" s="154">
        <v>1.3640000000000001</v>
      </c>
      <c r="I229" s="155"/>
      <c r="L229" s="150"/>
      <c r="M229" s="156"/>
      <c r="T229" s="157"/>
      <c r="AT229" s="152" t="s">
        <v>204</v>
      </c>
      <c r="AU229" s="152" t="s">
        <v>86</v>
      </c>
      <c r="AV229" s="12" t="s">
        <v>86</v>
      </c>
      <c r="AW229" s="12" t="s">
        <v>32</v>
      </c>
      <c r="AX229" s="12" t="s">
        <v>77</v>
      </c>
      <c r="AY229" s="152" t="s">
        <v>195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2219</v>
      </c>
      <c r="H230" s="154">
        <v>1.3420000000000001</v>
      </c>
      <c r="I230" s="155"/>
      <c r="L230" s="150"/>
      <c r="M230" s="156"/>
      <c r="T230" s="157"/>
      <c r="AT230" s="152" t="s">
        <v>204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2" customFormat="1" ht="11.25">
      <c r="B231" s="150"/>
      <c r="D231" s="151" t="s">
        <v>204</v>
      </c>
      <c r="E231" s="152" t="s">
        <v>1</v>
      </c>
      <c r="F231" s="153" t="s">
        <v>2220</v>
      </c>
      <c r="H231" s="154">
        <v>1.111</v>
      </c>
      <c r="I231" s="155"/>
      <c r="L231" s="150"/>
      <c r="M231" s="156"/>
      <c r="T231" s="157"/>
      <c r="AT231" s="152" t="s">
        <v>204</v>
      </c>
      <c r="AU231" s="152" t="s">
        <v>86</v>
      </c>
      <c r="AV231" s="12" t="s">
        <v>86</v>
      </c>
      <c r="AW231" s="12" t="s">
        <v>32</v>
      </c>
      <c r="AX231" s="12" t="s">
        <v>77</v>
      </c>
      <c r="AY231" s="152" t="s">
        <v>195</v>
      </c>
    </row>
    <row r="232" spans="2:65" s="13" customFormat="1" ht="11.25">
      <c r="B232" s="158"/>
      <c r="D232" s="151" t="s">
        <v>204</v>
      </c>
      <c r="E232" s="159" t="s">
        <v>2097</v>
      </c>
      <c r="F232" s="160" t="s">
        <v>205</v>
      </c>
      <c r="H232" s="161">
        <v>12.837</v>
      </c>
      <c r="I232" s="162"/>
      <c r="L232" s="158"/>
      <c r="M232" s="163"/>
      <c r="T232" s="164"/>
      <c r="AT232" s="159" t="s">
        <v>204</v>
      </c>
      <c r="AU232" s="159" t="s">
        <v>86</v>
      </c>
      <c r="AV232" s="13" t="s">
        <v>202</v>
      </c>
      <c r="AW232" s="13" t="s">
        <v>32</v>
      </c>
      <c r="AX232" s="13" t="s">
        <v>84</v>
      </c>
      <c r="AY232" s="159" t="s">
        <v>195</v>
      </c>
    </row>
    <row r="233" spans="2:65" s="1" customFormat="1" ht="33" customHeight="1">
      <c r="B233" s="32"/>
      <c r="C233" s="137" t="s">
        <v>315</v>
      </c>
      <c r="D233" s="137" t="s">
        <v>197</v>
      </c>
      <c r="E233" s="138" t="s">
        <v>1626</v>
      </c>
      <c r="F233" s="139" t="s">
        <v>1627</v>
      </c>
      <c r="G233" s="140" t="s">
        <v>200</v>
      </c>
      <c r="H233" s="141">
        <v>19.978000000000002</v>
      </c>
      <c r="I233" s="142"/>
      <c r="J233" s="143">
        <f>ROUND(I233*H233,2)</f>
        <v>0</v>
      </c>
      <c r="K233" s="139" t="s">
        <v>201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202</v>
      </c>
      <c r="AT233" s="148" t="s">
        <v>197</v>
      </c>
      <c r="AU233" s="148" t="s">
        <v>86</v>
      </c>
      <c r="AY233" s="17" t="s">
        <v>195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202</v>
      </c>
      <c r="BM233" s="148" t="s">
        <v>2221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2222</v>
      </c>
      <c r="H234" s="154">
        <v>7.141</v>
      </c>
      <c r="I234" s="155"/>
      <c r="L234" s="150"/>
      <c r="M234" s="156"/>
      <c r="T234" s="157"/>
      <c r="AT234" s="152" t="s">
        <v>204</v>
      </c>
      <c r="AU234" s="152" t="s">
        <v>86</v>
      </c>
      <c r="AV234" s="12" t="s">
        <v>86</v>
      </c>
      <c r="AW234" s="12" t="s">
        <v>32</v>
      </c>
      <c r="AX234" s="12" t="s">
        <v>77</v>
      </c>
      <c r="AY234" s="152" t="s">
        <v>195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2223</v>
      </c>
      <c r="H235" s="154">
        <v>12.837</v>
      </c>
      <c r="I235" s="155"/>
      <c r="L235" s="150"/>
      <c r="M235" s="156"/>
      <c r="T235" s="157"/>
      <c r="AT235" s="152" t="s">
        <v>204</v>
      </c>
      <c r="AU235" s="152" t="s">
        <v>86</v>
      </c>
      <c r="AV235" s="12" t="s">
        <v>86</v>
      </c>
      <c r="AW235" s="12" t="s">
        <v>32</v>
      </c>
      <c r="AX235" s="12" t="s">
        <v>77</v>
      </c>
      <c r="AY235" s="152" t="s">
        <v>195</v>
      </c>
    </row>
    <row r="236" spans="2:65" s="13" customFormat="1" ht="11.25">
      <c r="B236" s="158"/>
      <c r="D236" s="151" t="s">
        <v>204</v>
      </c>
      <c r="E236" s="159" t="s">
        <v>1</v>
      </c>
      <c r="F236" s="160" t="s">
        <v>205</v>
      </c>
      <c r="H236" s="161">
        <v>19.978000000000002</v>
      </c>
      <c r="I236" s="162"/>
      <c r="L236" s="158"/>
      <c r="M236" s="163"/>
      <c r="T236" s="164"/>
      <c r="AT236" s="159" t="s">
        <v>204</v>
      </c>
      <c r="AU236" s="159" t="s">
        <v>86</v>
      </c>
      <c r="AV236" s="13" t="s">
        <v>202</v>
      </c>
      <c r="AW236" s="13" t="s">
        <v>32</v>
      </c>
      <c r="AX236" s="13" t="s">
        <v>84</v>
      </c>
      <c r="AY236" s="159" t="s">
        <v>195</v>
      </c>
    </row>
    <row r="237" spans="2:65" s="1" customFormat="1" ht="24.2" customHeight="1">
      <c r="B237" s="32"/>
      <c r="C237" s="137" t="s">
        <v>358</v>
      </c>
      <c r="D237" s="137" t="s">
        <v>197</v>
      </c>
      <c r="E237" s="138" t="s">
        <v>2224</v>
      </c>
      <c r="F237" s="139" t="s">
        <v>2225</v>
      </c>
      <c r="G237" s="140" t="s">
        <v>200</v>
      </c>
      <c r="H237" s="141">
        <v>9.2729999999999997</v>
      </c>
      <c r="I237" s="142"/>
      <c r="J237" s="143">
        <f>ROUND(I237*H237,2)</f>
        <v>0</v>
      </c>
      <c r="K237" s="139" t="s">
        <v>201</v>
      </c>
      <c r="L237" s="32"/>
      <c r="M237" s="144" t="s">
        <v>1</v>
      </c>
      <c r="N237" s="145" t="s">
        <v>42</v>
      </c>
      <c r="P237" s="146">
        <f>O237*H237</f>
        <v>0</v>
      </c>
      <c r="Q237" s="146">
        <v>0</v>
      </c>
      <c r="R237" s="146">
        <f>Q237*H237</f>
        <v>0</v>
      </c>
      <c r="S237" s="146">
        <v>0.29499999999999998</v>
      </c>
      <c r="T237" s="147">
        <f>S237*H237</f>
        <v>2.7355349999999996</v>
      </c>
      <c r="AR237" s="148" t="s">
        <v>202</v>
      </c>
      <c r="AT237" s="148" t="s">
        <v>197</v>
      </c>
      <c r="AU237" s="148" t="s">
        <v>86</v>
      </c>
      <c r="AY237" s="17" t="s">
        <v>195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84</v>
      </c>
      <c r="BK237" s="149">
        <f>ROUND(I237*H237,2)</f>
        <v>0</v>
      </c>
      <c r="BL237" s="17" t="s">
        <v>202</v>
      </c>
      <c r="BM237" s="148" t="s">
        <v>2226</v>
      </c>
    </row>
    <row r="238" spans="2:65" s="14" customFormat="1" ht="11.25">
      <c r="B238" s="168"/>
      <c r="D238" s="151" t="s">
        <v>204</v>
      </c>
      <c r="E238" s="169" t="s">
        <v>1</v>
      </c>
      <c r="F238" s="170" t="s">
        <v>2227</v>
      </c>
      <c r="H238" s="169" t="s">
        <v>1</v>
      </c>
      <c r="I238" s="171"/>
      <c r="L238" s="168"/>
      <c r="M238" s="172"/>
      <c r="T238" s="173"/>
      <c r="AT238" s="169" t="s">
        <v>204</v>
      </c>
      <c r="AU238" s="169" t="s">
        <v>86</v>
      </c>
      <c r="AV238" s="14" t="s">
        <v>84</v>
      </c>
      <c r="AW238" s="14" t="s">
        <v>32</v>
      </c>
      <c r="AX238" s="14" t="s">
        <v>77</v>
      </c>
      <c r="AY238" s="169" t="s">
        <v>195</v>
      </c>
    </row>
    <row r="239" spans="2:65" s="12" customFormat="1" ht="11.25">
      <c r="B239" s="150"/>
      <c r="D239" s="151" t="s">
        <v>204</v>
      </c>
      <c r="E239" s="152" t="s">
        <v>1</v>
      </c>
      <c r="F239" s="153" t="s">
        <v>2228</v>
      </c>
      <c r="H239" s="154">
        <v>0.59399999999999997</v>
      </c>
      <c r="I239" s="155"/>
      <c r="L239" s="150"/>
      <c r="M239" s="156"/>
      <c r="T239" s="157"/>
      <c r="AT239" s="152" t="s">
        <v>204</v>
      </c>
      <c r="AU239" s="152" t="s">
        <v>86</v>
      </c>
      <c r="AV239" s="12" t="s">
        <v>86</v>
      </c>
      <c r="AW239" s="12" t="s">
        <v>32</v>
      </c>
      <c r="AX239" s="12" t="s">
        <v>77</v>
      </c>
      <c r="AY239" s="152" t="s">
        <v>195</v>
      </c>
    </row>
    <row r="240" spans="2:65" s="12" customFormat="1" ht="11.25">
      <c r="B240" s="150"/>
      <c r="D240" s="151" t="s">
        <v>204</v>
      </c>
      <c r="E240" s="152" t="s">
        <v>1</v>
      </c>
      <c r="F240" s="153" t="s">
        <v>2229</v>
      </c>
      <c r="H240" s="154">
        <v>0.40699999999999997</v>
      </c>
      <c r="I240" s="155"/>
      <c r="L240" s="150"/>
      <c r="M240" s="156"/>
      <c r="T240" s="157"/>
      <c r="AT240" s="152" t="s">
        <v>204</v>
      </c>
      <c r="AU240" s="152" t="s">
        <v>86</v>
      </c>
      <c r="AV240" s="12" t="s">
        <v>86</v>
      </c>
      <c r="AW240" s="12" t="s">
        <v>32</v>
      </c>
      <c r="AX240" s="12" t="s">
        <v>77</v>
      </c>
      <c r="AY240" s="152" t="s">
        <v>195</v>
      </c>
    </row>
    <row r="241" spans="2:65" s="12" customFormat="1" ht="11.25">
      <c r="B241" s="150"/>
      <c r="D241" s="151" t="s">
        <v>204</v>
      </c>
      <c r="E241" s="152" t="s">
        <v>1</v>
      </c>
      <c r="F241" s="153" t="s">
        <v>2230</v>
      </c>
      <c r="H241" s="154">
        <v>0.45100000000000001</v>
      </c>
      <c r="I241" s="155"/>
      <c r="L241" s="150"/>
      <c r="M241" s="156"/>
      <c r="T241" s="157"/>
      <c r="AT241" s="152" t="s">
        <v>204</v>
      </c>
      <c r="AU241" s="152" t="s">
        <v>86</v>
      </c>
      <c r="AV241" s="12" t="s">
        <v>86</v>
      </c>
      <c r="AW241" s="12" t="s">
        <v>32</v>
      </c>
      <c r="AX241" s="12" t="s">
        <v>77</v>
      </c>
      <c r="AY241" s="152" t="s">
        <v>195</v>
      </c>
    </row>
    <row r="242" spans="2:65" s="12" customFormat="1" ht="11.25">
      <c r="B242" s="150"/>
      <c r="D242" s="151" t="s">
        <v>204</v>
      </c>
      <c r="E242" s="152" t="s">
        <v>1</v>
      </c>
      <c r="F242" s="153" t="s">
        <v>2231</v>
      </c>
      <c r="H242" s="154">
        <v>0.59399999999999997</v>
      </c>
      <c r="I242" s="155"/>
      <c r="L242" s="150"/>
      <c r="M242" s="156"/>
      <c r="T242" s="157"/>
      <c r="AT242" s="152" t="s">
        <v>204</v>
      </c>
      <c r="AU242" s="152" t="s">
        <v>86</v>
      </c>
      <c r="AV242" s="12" t="s">
        <v>86</v>
      </c>
      <c r="AW242" s="12" t="s">
        <v>32</v>
      </c>
      <c r="AX242" s="12" t="s">
        <v>77</v>
      </c>
      <c r="AY242" s="152" t="s">
        <v>195</v>
      </c>
    </row>
    <row r="243" spans="2:65" s="12" customFormat="1" ht="11.25">
      <c r="B243" s="150"/>
      <c r="D243" s="151" t="s">
        <v>204</v>
      </c>
      <c r="E243" s="152" t="s">
        <v>1</v>
      </c>
      <c r="F243" s="153" t="s">
        <v>2232</v>
      </c>
      <c r="H243" s="154">
        <v>0.45100000000000001</v>
      </c>
      <c r="I243" s="155"/>
      <c r="L243" s="150"/>
      <c r="M243" s="156"/>
      <c r="T243" s="157"/>
      <c r="AT243" s="152" t="s">
        <v>204</v>
      </c>
      <c r="AU243" s="152" t="s">
        <v>86</v>
      </c>
      <c r="AV243" s="12" t="s">
        <v>86</v>
      </c>
      <c r="AW243" s="12" t="s">
        <v>32</v>
      </c>
      <c r="AX243" s="12" t="s">
        <v>77</v>
      </c>
      <c r="AY243" s="152" t="s">
        <v>195</v>
      </c>
    </row>
    <row r="244" spans="2:65" s="12" customFormat="1" ht="11.25">
      <c r="B244" s="150"/>
      <c r="D244" s="151" t="s">
        <v>204</v>
      </c>
      <c r="E244" s="152" t="s">
        <v>1</v>
      </c>
      <c r="F244" s="153" t="s">
        <v>2233</v>
      </c>
      <c r="H244" s="154">
        <v>0.495</v>
      </c>
      <c r="I244" s="155"/>
      <c r="L244" s="150"/>
      <c r="M244" s="156"/>
      <c r="T244" s="157"/>
      <c r="AT244" s="152" t="s">
        <v>204</v>
      </c>
      <c r="AU244" s="152" t="s">
        <v>86</v>
      </c>
      <c r="AV244" s="12" t="s">
        <v>86</v>
      </c>
      <c r="AW244" s="12" t="s">
        <v>32</v>
      </c>
      <c r="AX244" s="12" t="s">
        <v>77</v>
      </c>
      <c r="AY244" s="152" t="s">
        <v>195</v>
      </c>
    </row>
    <row r="245" spans="2:65" s="12" customFormat="1" ht="11.25">
      <c r="B245" s="150"/>
      <c r="D245" s="151" t="s">
        <v>204</v>
      </c>
      <c r="E245" s="152" t="s">
        <v>1</v>
      </c>
      <c r="F245" s="153" t="s">
        <v>2234</v>
      </c>
      <c r="H245" s="154">
        <v>0.627</v>
      </c>
      <c r="I245" s="155"/>
      <c r="L245" s="150"/>
      <c r="M245" s="156"/>
      <c r="T245" s="157"/>
      <c r="AT245" s="152" t="s">
        <v>204</v>
      </c>
      <c r="AU245" s="152" t="s">
        <v>86</v>
      </c>
      <c r="AV245" s="12" t="s">
        <v>86</v>
      </c>
      <c r="AW245" s="12" t="s">
        <v>32</v>
      </c>
      <c r="AX245" s="12" t="s">
        <v>77</v>
      </c>
      <c r="AY245" s="152" t="s">
        <v>195</v>
      </c>
    </row>
    <row r="246" spans="2:65" s="12" customFormat="1" ht="11.25">
      <c r="B246" s="150"/>
      <c r="D246" s="151" t="s">
        <v>204</v>
      </c>
      <c r="E246" s="152" t="s">
        <v>1</v>
      </c>
      <c r="F246" s="153" t="s">
        <v>2235</v>
      </c>
      <c r="H246" s="154">
        <v>0.627</v>
      </c>
      <c r="I246" s="155"/>
      <c r="L246" s="150"/>
      <c r="M246" s="156"/>
      <c r="T246" s="157"/>
      <c r="AT246" s="152" t="s">
        <v>204</v>
      </c>
      <c r="AU246" s="152" t="s">
        <v>86</v>
      </c>
      <c r="AV246" s="12" t="s">
        <v>86</v>
      </c>
      <c r="AW246" s="12" t="s">
        <v>32</v>
      </c>
      <c r="AX246" s="12" t="s">
        <v>77</v>
      </c>
      <c r="AY246" s="152" t="s">
        <v>195</v>
      </c>
    </row>
    <row r="247" spans="2:65" s="12" customFormat="1" ht="11.25">
      <c r="B247" s="150"/>
      <c r="D247" s="151" t="s">
        <v>204</v>
      </c>
      <c r="E247" s="152" t="s">
        <v>1</v>
      </c>
      <c r="F247" s="153" t="s">
        <v>2236</v>
      </c>
      <c r="H247" s="154">
        <v>0.60499999999999998</v>
      </c>
      <c r="I247" s="155"/>
      <c r="L247" s="150"/>
      <c r="M247" s="156"/>
      <c r="T247" s="157"/>
      <c r="AT247" s="152" t="s">
        <v>204</v>
      </c>
      <c r="AU247" s="152" t="s">
        <v>86</v>
      </c>
      <c r="AV247" s="12" t="s">
        <v>86</v>
      </c>
      <c r="AW247" s="12" t="s">
        <v>32</v>
      </c>
      <c r="AX247" s="12" t="s">
        <v>77</v>
      </c>
      <c r="AY247" s="152" t="s">
        <v>195</v>
      </c>
    </row>
    <row r="248" spans="2:65" s="12" customFormat="1" ht="11.25">
      <c r="B248" s="150"/>
      <c r="D248" s="151" t="s">
        <v>204</v>
      </c>
      <c r="E248" s="152" t="s">
        <v>1</v>
      </c>
      <c r="F248" s="153" t="s">
        <v>2236</v>
      </c>
      <c r="H248" s="154">
        <v>0.60499999999999998</v>
      </c>
      <c r="I248" s="155"/>
      <c r="L248" s="150"/>
      <c r="M248" s="156"/>
      <c r="T248" s="157"/>
      <c r="AT248" s="152" t="s">
        <v>204</v>
      </c>
      <c r="AU248" s="152" t="s">
        <v>86</v>
      </c>
      <c r="AV248" s="12" t="s">
        <v>86</v>
      </c>
      <c r="AW248" s="12" t="s">
        <v>32</v>
      </c>
      <c r="AX248" s="12" t="s">
        <v>77</v>
      </c>
      <c r="AY248" s="152" t="s">
        <v>195</v>
      </c>
    </row>
    <row r="249" spans="2:65" s="12" customFormat="1" ht="11.25">
      <c r="B249" s="150"/>
      <c r="D249" s="151" t="s">
        <v>204</v>
      </c>
      <c r="E249" s="152" t="s">
        <v>1</v>
      </c>
      <c r="F249" s="153" t="s">
        <v>2237</v>
      </c>
      <c r="H249" s="154">
        <v>0.374</v>
      </c>
      <c r="I249" s="155"/>
      <c r="L249" s="150"/>
      <c r="M249" s="156"/>
      <c r="T249" s="157"/>
      <c r="AT249" s="152" t="s">
        <v>204</v>
      </c>
      <c r="AU249" s="152" t="s">
        <v>86</v>
      </c>
      <c r="AV249" s="12" t="s">
        <v>86</v>
      </c>
      <c r="AW249" s="12" t="s">
        <v>32</v>
      </c>
      <c r="AX249" s="12" t="s">
        <v>77</v>
      </c>
      <c r="AY249" s="152" t="s">
        <v>195</v>
      </c>
    </row>
    <row r="250" spans="2:65" s="14" customFormat="1" ht="11.25">
      <c r="B250" s="168"/>
      <c r="D250" s="151" t="s">
        <v>204</v>
      </c>
      <c r="E250" s="169" t="s">
        <v>1</v>
      </c>
      <c r="F250" s="170" t="s">
        <v>2238</v>
      </c>
      <c r="H250" s="169" t="s">
        <v>1</v>
      </c>
      <c r="I250" s="171"/>
      <c r="L250" s="168"/>
      <c r="M250" s="172"/>
      <c r="T250" s="173"/>
      <c r="AT250" s="169" t="s">
        <v>204</v>
      </c>
      <c r="AU250" s="169" t="s">
        <v>86</v>
      </c>
      <c r="AV250" s="14" t="s">
        <v>84</v>
      </c>
      <c r="AW250" s="14" t="s">
        <v>32</v>
      </c>
      <c r="AX250" s="14" t="s">
        <v>77</v>
      </c>
      <c r="AY250" s="169" t="s">
        <v>195</v>
      </c>
    </row>
    <row r="251" spans="2:65" s="12" customFormat="1" ht="11.25">
      <c r="B251" s="150"/>
      <c r="D251" s="151" t="s">
        <v>204</v>
      </c>
      <c r="E251" s="152" t="s">
        <v>1</v>
      </c>
      <c r="F251" s="153" t="s">
        <v>2239</v>
      </c>
      <c r="H251" s="154">
        <v>3.4430000000000001</v>
      </c>
      <c r="I251" s="155"/>
      <c r="L251" s="150"/>
      <c r="M251" s="156"/>
      <c r="T251" s="157"/>
      <c r="AT251" s="152" t="s">
        <v>204</v>
      </c>
      <c r="AU251" s="152" t="s">
        <v>86</v>
      </c>
      <c r="AV251" s="12" t="s">
        <v>86</v>
      </c>
      <c r="AW251" s="12" t="s">
        <v>32</v>
      </c>
      <c r="AX251" s="12" t="s">
        <v>77</v>
      </c>
      <c r="AY251" s="152" t="s">
        <v>195</v>
      </c>
    </row>
    <row r="252" spans="2:65" s="13" customFormat="1" ht="11.25">
      <c r="B252" s="158"/>
      <c r="D252" s="151" t="s">
        <v>204</v>
      </c>
      <c r="E252" s="159" t="s">
        <v>2118</v>
      </c>
      <c r="F252" s="160" t="s">
        <v>205</v>
      </c>
      <c r="H252" s="161">
        <v>9.2729999999999997</v>
      </c>
      <c r="I252" s="162"/>
      <c r="L252" s="158"/>
      <c r="M252" s="163"/>
      <c r="T252" s="164"/>
      <c r="AT252" s="159" t="s">
        <v>204</v>
      </c>
      <c r="AU252" s="159" t="s">
        <v>86</v>
      </c>
      <c r="AV252" s="13" t="s">
        <v>202</v>
      </c>
      <c r="AW252" s="13" t="s">
        <v>32</v>
      </c>
      <c r="AX252" s="13" t="s">
        <v>84</v>
      </c>
      <c r="AY252" s="159" t="s">
        <v>195</v>
      </c>
    </row>
    <row r="253" spans="2:65" s="1" customFormat="1" ht="33" customHeight="1">
      <c r="B253" s="32"/>
      <c r="C253" s="137" t="s">
        <v>168</v>
      </c>
      <c r="D253" s="137" t="s">
        <v>197</v>
      </c>
      <c r="E253" s="138" t="s">
        <v>2240</v>
      </c>
      <c r="F253" s="139" t="s">
        <v>2241</v>
      </c>
      <c r="G253" s="140" t="s">
        <v>200</v>
      </c>
      <c r="H253" s="141">
        <v>20.327999999999999</v>
      </c>
      <c r="I253" s="142"/>
      <c r="J253" s="143">
        <f>ROUND(I253*H253,2)</f>
        <v>0</v>
      </c>
      <c r="K253" s="139" t="s">
        <v>208</v>
      </c>
      <c r="L253" s="32"/>
      <c r="M253" s="144" t="s">
        <v>1</v>
      </c>
      <c r="N253" s="145" t="s">
        <v>42</v>
      </c>
      <c r="P253" s="146">
        <f>O253*H253</f>
        <v>0</v>
      </c>
      <c r="Q253" s="146">
        <v>0</v>
      </c>
      <c r="R253" s="146">
        <f>Q253*H253</f>
        <v>0</v>
      </c>
      <c r="S253" s="146">
        <v>0.1</v>
      </c>
      <c r="T253" s="147">
        <f>S253*H253</f>
        <v>2.0327999999999999</v>
      </c>
      <c r="AR253" s="148" t="s">
        <v>202</v>
      </c>
      <c r="AT253" s="148" t="s">
        <v>197</v>
      </c>
      <c r="AU253" s="148" t="s">
        <v>86</v>
      </c>
      <c r="AY253" s="17" t="s">
        <v>195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84</v>
      </c>
      <c r="BK253" s="149">
        <f>ROUND(I253*H253,2)</f>
        <v>0</v>
      </c>
      <c r="BL253" s="17" t="s">
        <v>202</v>
      </c>
      <c r="BM253" s="148" t="s">
        <v>2242</v>
      </c>
    </row>
    <row r="254" spans="2:65" s="14" customFormat="1" ht="11.25">
      <c r="B254" s="168"/>
      <c r="D254" s="151" t="s">
        <v>204</v>
      </c>
      <c r="E254" s="169" t="s">
        <v>1</v>
      </c>
      <c r="F254" s="170" t="s">
        <v>2243</v>
      </c>
      <c r="H254" s="169" t="s">
        <v>1</v>
      </c>
      <c r="I254" s="171"/>
      <c r="L254" s="168"/>
      <c r="M254" s="172"/>
      <c r="T254" s="173"/>
      <c r="AT254" s="169" t="s">
        <v>204</v>
      </c>
      <c r="AU254" s="169" t="s">
        <v>86</v>
      </c>
      <c r="AV254" s="14" t="s">
        <v>84</v>
      </c>
      <c r="AW254" s="14" t="s">
        <v>32</v>
      </c>
      <c r="AX254" s="14" t="s">
        <v>77</v>
      </c>
      <c r="AY254" s="169" t="s">
        <v>195</v>
      </c>
    </row>
    <row r="255" spans="2:65" s="12" customFormat="1" ht="11.25">
      <c r="B255" s="150"/>
      <c r="D255" s="151" t="s">
        <v>204</v>
      </c>
      <c r="E255" s="152" t="s">
        <v>1</v>
      </c>
      <c r="F255" s="153" t="s">
        <v>2244</v>
      </c>
      <c r="H255" s="154">
        <v>1.43</v>
      </c>
      <c r="I255" s="155"/>
      <c r="L255" s="150"/>
      <c r="M255" s="156"/>
      <c r="T255" s="157"/>
      <c r="AT255" s="152" t="s">
        <v>204</v>
      </c>
      <c r="AU255" s="152" t="s">
        <v>86</v>
      </c>
      <c r="AV255" s="12" t="s">
        <v>86</v>
      </c>
      <c r="AW255" s="12" t="s">
        <v>32</v>
      </c>
      <c r="AX255" s="12" t="s">
        <v>77</v>
      </c>
      <c r="AY255" s="152" t="s">
        <v>195</v>
      </c>
    </row>
    <row r="256" spans="2:65" s="12" customFormat="1" ht="11.25">
      <c r="B256" s="150"/>
      <c r="D256" s="151" t="s">
        <v>204</v>
      </c>
      <c r="E256" s="152" t="s">
        <v>1</v>
      </c>
      <c r="F256" s="153" t="s">
        <v>2245</v>
      </c>
      <c r="H256" s="154">
        <v>1.518</v>
      </c>
      <c r="I256" s="155"/>
      <c r="L256" s="150"/>
      <c r="M256" s="156"/>
      <c r="T256" s="157"/>
      <c r="AT256" s="152" t="s">
        <v>204</v>
      </c>
      <c r="AU256" s="152" t="s">
        <v>86</v>
      </c>
      <c r="AV256" s="12" t="s">
        <v>86</v>
      </c>
      <c r="AW256" s="12" t="s">
        <v>32</v>
      </c>
      <c r="AX256" s="12" t="s">
        <v>77</v>
      </c>
      <c r="AY256" s="152" t="s">
        <v>195</v>
      </c>
    </row>
    <row r="257" spans="2:65" s="12" customFormat="1" ht="11.25">
      <c r="B257" s="150"/>
      <c r="D257" s="151" t="s">
        <v>204</v>
      </c>
      <c r="E257" s="152" t="s">
        <v>1</v>
      </c>
      <c r="F257" s="153" t="s">
        <v>2246</v>
      </c>
      <c r="H257" s="154">
        <v>3.2450000000000001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77</v>
      </c>
      <c r="AY257" s="152" t="s">
        <v>195</v>
      </c>
    </row>
    <row r="258" spans="2:65" s="12" customFormat="1" ht="11.25">
      <c r="B258" s="150"/>
      <c r="D258" s="151" t="s">
        <v>204</v>
      </c>
      <c r="E258" s="152" t="s">
        <v>1</v>
      </c>
      <c r="F258" s="153" t="s">
        <v>2247</v>
      </c>
      <c r="H258" s="154">
        <v>1.2430000000000001</v>
      </c>
      <c r="I258" s="155"/>
      <c r="L258" s="150"/>
      <c r="M258" s="156"/>
      <c r="T258" s="157"/>
      <c r="AT258" s="152" t="s">
        <v>204</v>
      </c>
      <c r="AU258" s="152" t="s">
        <v>86</v>
      </c>
      <c r="AV258" s="12" t="s">
        <v>86</v>
      </c>
      <c r="AW258" s="12" t="s">
        <v>32</v>
      </c>
      <c r="AX258" s="12" t="s">
        <v>77</v>
      </c>
      <c r="AY258" s="152" t="s">
        <v>195</v>
      </c>
    </row>
    <row r="259" spans="2:65" s="12" customFormat="1" ht="11.25">
      <c r="B259" s="150"/>
      <c r="D259" s="151" t="s">
        <v>204</v>
      </c>
      <c r="E259" s="152" t="s">
        <v>1</v>
      </c>
      <c r="F259" s="153" t="s">
        <v>2248</v>
      </c>
      <c r="H259" s="154">
        <v>3.157</v>
      </c>
      <c r="I259" s="155"/>
      <c r="L259" s="150"/>
      <c r="M259" s="156"/>
      <c r="T259" s="157"/>
      <c r="AT259" s="152" t="s">
        <v>204</v>
      </c>
      <c r="AU259" s="152" t="s">
        <v>86</v>
      </c>
      <c r="AV259" s="12" t="s">
        <v>86</v>
      </c>
      <c r="AW259" s="12" t="s">
        <v>32</v>
      </c>
      <c r="AX259" s="12" t="s">
        <v>77</v>
      </c>
      <c r="AY259" s="152" t="s">
        <v>195</v>
      </c>
    </row>
    <row r="260" spans="2:65" s="12" customFormat="1" ht="11.25">
      <c r="B260" s="150"/>
      <c r="D260" s="151" t="s">
        <v>204</v>
      </c>
      <c r="E260" s="152" t="s">
        <v>1</v>
      </c>
      <c r="F260" s="153" t="s">
        <v>2249</v>
      </c>
      <c r="H260" s="154">
        <v>3.2229999999999999</v>
      </c>
      <c r="I260" s="155"/>
      <c r="L260" s="150"/>
      <c r="M260" s="156"/>
      <c r="T260" s="157"/>
      <c r="AT260" s="152" t="s">
        <v>204</v>
      </c>
      <c r="AU260" s="152" t="s">
        <v>86</v>
      </c>
      <c r="AV260" s="12" t="s">
        <v>86</v>
      </c>
      <c r="AW260" s="12" t="s">
        <v>32</v>
      </c>
      <c r="AX260" s="12" t="s">
        <v>77</v>
      </c>
      <c r="AY260" s="152" t="s">
        <v>195</v>
      </c>
    </row>
    <row r="261" spans="2:65" s="12" customFormat="1" ht="11.25">
      <c r="B261" s="150"/>
      <c r="D261" s="151" t="s">
        <v>204</v>
      </c>
      <c r="E261" s="152" t="s">
        <v>1</v>
      </c>
      <c r="F261" s="153" t="s">
        <v>2250</v>
      </c>
      <c r="H261" s="154">
        <v>1.2210000000000001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77</v>
      </c>
      <c r="AY261" s="152" t="s">
        <v>195</v>
      </c>
    </row>
    <row r="262" spans="2:65" s="12" customFormat="1" ht="11.25">
      <c r="B262" s="150"/>
      <c r="D262" s="151" t="s">
        <v>204</v>
      </c>
      <c r="E262" s="152" t="s">
        <v>1</v>
      </c>
      <c r="F262" s="153" t="s">
        <v>2251</v>
      </c>
      <c r="H262" s="154">
        <v>1.2210000000000001</v>
      </c>
      <c r="I262" s="155"/>
      <c r="L262" s="150"/>
      <c r="M262" s="156"/>
      <c r="T262" s="157"/>
      <c r="AT262" s="152" t="s">
        <v>204</v>
      </c>
      <c r="AU262" s="152" t="s">
        <v>86</v>
      </c>
      <c r="AV262" s="12" t="s">
        <v>86</v>
      </c>
      <c r="AW262" s="12" t="s">
        <v>32</v>
      </c>
      <c r="AX262" s="12" t="s">
        <v>77</v>
      </c>
      <c r="AY262" s="152" t="s">
        <v>195</v>
      </c>
    </row>
    <row r="263" spans="2:65" s="12" customFormat="1" ht="11.25">
      <c r="B263" s="150"/>
      <c r="D263" s="151" t="s">
        <v>204</v>
      </c>
      <c r="E263" s="152" t="s">
        <v>1</v>
      </c>
      <c r="F263" s="153" t="s">
        <v>2252</v>
      </c>
      <c r="H263" s="154">
        <v>4.07</v>
      </c>
      <c r="I263" s="155"/>
      <c r="L263" s="150"/>
      <c r="M263" s="156"/>
      <c r="T263" s="157"/>
      <c r="AT263" s="152" t="s">
        <v>204</v>
      </c>
      <c r="AU263" s="152" t="s">
        <v>86</v>
      </c>
      <c r="AV263" s="12" t="s">
        <v>86</v>
      </c>
      <c r="AW263" s="12" t="s">
        <v>32</v>
      </c>
      <c r="AX263" s="12" t="s">
        <v>77</v>
      </c>
      <c r="AY263" s="152" t="s">
        <v>195</v>
      </c>
    </row>
    <row r="264" spans="2:65" s="13" customFormat="1" ht="11.25">
      <c r="B264" s="158"/>
      <c r="D264" s="151" t="s">
        <v>204</v>
      </c>
      <c r="E264" s="159" t="s">
        <v>2116</v>
      </c>
      <c r="F264" s="160" t="s">
        <v>205</v>
      </c>
      <c r="H264" s="161">
        <v>20.327999999999999</v>
      </c>
      <c r="I264" s="162"/>
      <c r="L264" s="158"/>
      <c r="M264" s="163"/>
      <c r="T264" s="164"/>
      <c r="AT264" s="159" t="s">
        <v>204</v>
      </c>
      <c r="AU264" s="159" t="s">
        <v>86</v>
      </c>
      <c r="AV264" s="13" t="s">
        <v>202</v>
      </c>
      <c r="AW264" s="13" t="s">
        <v>32</v>
      </c>
      <c r="AX264" s="13" t="s">
        <v>84</v>
      </c>
      <c r="AY264" s="159" t="s">
        <v>195</v>
      </c>
    </row>
    <row r="265" spans="2:65" s="1" customFormat="1" ht="33" customHeight="1">
      <c r="B265" s="32"/>
      <c r="C265" s="137" t="s">
        <v>7</v>
      </c>
      <c r="D265" s="137" t="s">
        <v>197</v>
      </c>
      <c r="E265" s="138" t="s">
        <v>2162</v>
      </c>
      <c r="F265" s="139" t="s">
        <v>2163</v>
      </c>
      <c r="G265" s="140" t="s">
        <v>200</v>
      </c>
      <c r="H265" s="141">
        <v>20.327999999999999</v>
      </c>
      <c r="I265" s="142"/>
      <c r="J265" s="143">
        <f>ROUND(I265*H265,2)</f>
        <v>0</v>
      </c>
      <c r="K265" s="139" t="s">
        <v>201</v>
      </c>
      <c r="L265" s="32"/>
      <c r="M265" s="144" t="s">
        <v>1</v>
      </c>
      <c r="N265" s="145" t="s">
        <v>42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202</v>
      </c>
      <c r="AT265" s="148" t="s">
        <v>197</v>
      </c>
      <c r="AU265" s="148" t="s">
        <v>86</v>
      </c>
      <c r="AY265" s="17" t="s">
        <v>195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84</v>
      </c>
      <c r="BK265" s="149">
        <f>ROUND(I265*H265,2)</f>
        <v>0</v>
      </c>
      <c r="BL265" s="17" t="s">
        <v>202</v>
      </c>
      <c r="BM265" s="148" t="s">
        <v>2253</v>
      </c>
    </row>
    <row r="266" spans="2:65" s="12" customFormat="1" ht="11.25">
      <c r="B266" s="150"/>
      <c r="D266" s="151" t="s">
        <v>204</v>
      </c>
      <c r="E266" s="152" t="s">
        <v>1</v>
      </c>
      <c r="F266" s="153" t="s">
        <v>2116</v>
      </c>
      <c r="H266" s="154">
        <v>20.327999999999999</v>
      </c>
      <c r="I266" s="155"/>
      <c r="L266" s="150"/>
      <c r="M266" s="156"/>
      <c r="T266" s="157"/>
      <c r="AT266" s="152" t="s">
        <v>204</v>
      </c>
      <c r="AU266" s="152" t="s">
        <v>86</v>
      </c>
      <c r="AV266" s="12" t="s">
        <v>86</v>
      </c>
      <c r="AW266" s="12" t="s">
        <v>32</v>
      </c>
      <c r="AX266" s="12" t="s">
        <v>84</v>
      </c>
      <c r="AY266" s="152" t="s">
        <v>195</v>
      </c>
    </row>
    <row r="267" spans="2:65" s="1" customFormat="1" ht="33" customHeight="1">
      <c r="B267" s="32"/>
      <c r="C267" s="137" t="s">
        <v>322</v>
      </c>
      <c r="D267" s="137" t="s">
        <v>197</v>
      </c>
      <c r="E267" s="138" t="s">
        <v>2166</v>
      </c>
      <c r="F267" s="139" t="s">
        <v>2167</v>
      </c>
      <c r="G267" s="140" t="s">
        <v>395</v>
      </c>
      <c r="H267" s="141">
        <v>4.5129999999999999</v>
      </c>
      <c r="I267" s="142"/>
      <c r="J267" s="143">
        <f>ROUND(I267*H267,2)</f>
        <v>0</v>
      </c>
      <c r="K267" s="139" t="s">
        <v>208</v>
      </c>
      <c r="L267" s="32"/>
      <c r="M267" s="144" t="s">
        <v>1</v>
      </c>
      <c r="N267" s="145" t="s">
        <v>42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AR267" s="148" t="s">
        <v>202</v>
      </c>
      <c r="AT267" s="148" t="s">
        <v>197</v>
      </c>
      <c r="AU267" s="148" t="s">
        <v>86</v>
      </c>
      <c r="AY267" s="17" t="s">
        <v>195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84</v>
      </c>
      <c r="BK267" s="149">
        <f>ROUND(I267*H267,2)</f>
        <v>0</v>
      </c>
      <c r="BL267" s="17" t="s">
        <v>202</v>
      </c>
      <c r="BM267" s="148" t="s">
        <v>2254</v>
      </c>
    </row>
    <row r="268" spans="2:65" s="12" customFormat="1" ht="11.25">
      <c r="B268" s="150"/>
      <c r="D268" s="151" t="s">
        <v>204</v>
      </c>
      <c r="E268" s="152" t="s">
        <v>1</v>
      </c>
      <c r="F268" s="153" t="s">
        <v>2255</v>
      </c>
      <c r="H268" s="154">
        <v>4.5129999999999999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84</v>
      </c>
      <c r="AY268" s="152" t="s">
        <v>195</v>
      </c>
    </row>
    <row r="269" spans="2:65" s="1" customFormat="1" ht="24.2" customHeight="1">
      <c r="B269" s="32"/>
      <c r="C269" s="137" t="s">
        <v>376</v>
      </c>
      <c r="D269" s="137" t="s">
        <v>197</v>
      </c>
      <c r="E269" s="138" t="s">
        <v>2256</v>
      </c>
      <c r="F269" s="139" t="s">
        <v>2257</v>
      </c>
      <c r="G269" s="140" t="s">
        <v>200</v>
      </c>
      <c r="H269" s="141">
        <v>20.327999999999999</v>
      </c>
      <c r="I269" s="142"/>
      <c r="J269" s="143">
        <f>ROUND(I269*H269,2)</f>
        <v>0</v>
      </c>
      <c r="K269" s="139" t="s">
        <v>201</v>
      </c>
      <c r="L269" s="32"/>
      <c r="M269" s="144" t="s">
        <v>1</v>
      </c>
      <c r="N269" s="145" t="s">
        <v>42</v>
      </c>
      <c r="P269" s="146">
        <f>O269*H269</f>
        <v>0</v>
      </c>
      <c r="Q269" s="146">
        <v>0</v>
      </c>
      <c r="R269" s="146">
        <f>Q269*H269</f>
        <v>0</v>
      </c>
      <c r="S269" s="146">
        <v>0.24</v>
      </c>
      <c r="T269" s="147">
        <f>S269*H269</f>
        <v>4.8787199999999995</v>
      </c>
      <c r="AR269" s="148" t="s">
        <v>202</v>
      </c>
      <c r="AT269" s="148" t="s">
        <v>197</v>
      </c>
      <c r="AU269" s="148" t="s">
        <v>86</v>
      </c>
      <c r="AY269" s="17" t="s">
        <v>195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84</v>
      </c>
      <c r="BK269" s="149">
        <f>ROUND(I269*H269,2)</f>
        <v>0</v>
      </c>
      <c r="BL269" s="17" t="s">
        <v>202</v>
      </c>
      <c r="BM269" s="148" t="s">
        <v>2258</v>
      </c>
    </row>
    <row r="270" spans="2:65" s="12" customFormat="1" ht="11.25">
      <c r="B270" s="150"/>
      <c r="D270" s="151" t="s">
        <v>204</v>
      </c>
      <c r="E270" s="152" t="s">
        <v>1</v>
      </c>
      <c r="F270" s="153" t="s">
        <v>2259</v>
      </c>
      <c r="H270" s="154">
        <v>20.327999999999999</v>
      </c>
      <c r="I270" s="155"/>
      <c r="L270" s="150"/>
      <c r="M270" s="156"/>
      <c r="T270" s="157"/>
      <c r="AT270" s="152" t="s">
        <v>204</v>
      </c>
      <c r="AU270" s="152" t="s">
        <v>86</v>
      </c>
      <c r="AV270" s="12" t="s">
        <v>86</v>
      </c>
      <c r="AW270" s="12" t="s">
        <v>32</v>
      </c>
      <c r="AX270" s="12" t="s">
        <v>84</v>
      </c>
      <c r="AY270" s="152" t="s">
        <v>195</v>
      </c>
    </row>
    <row r="271" spans="2:65" s="1" customFormat="1" ht="24.2" customHeight="1">
      <c r="B271" s="32"/>
      <c r="C271" s="137" t="s">
        <v>327</v>
      </c>
      <c r="D271" s="137" t="s">
        <v>197</v>
      </c>
      <c r="E271" s="138" t="s">
        <v>2260</v>
      </c>
      <c r="F271" s="139" t="s">
        <v>2261</v>
      </c>
      <c r="G271" s="140" t="s">
        <v>319</v>
      </c>
      <c r="H271" s="141">
        <v>46.86</v>
      </c>
      <c r="I271" s="142"/>
      <c r="J271" s="143">
        <f>ROUND(I271*H271,2)</f>
        <v>0</v>
      </c>
      <c r="K271" s="139" t="s">
        <v>201</v>
      </c>
      <c r="L271" s="32"/>
      <c r="M271" s="144" t="s">
        <v>1</v>
      </c>
      <c r="N271" s="145" t="s">
        <v>42</v>
      </c>
      <c r="P271" s="146">
        <f>O271*H271</f>
        <v>0</v>
      </c>
      <c r="Q271" s="146">
        <v>2.0000000000000002E-5</v>
      </c>
      <c r="R271" s="146">
        <f>Q271*H271</f>
        <v>9.3720000000000001E-4</v>
      </c>
      <c r="S271" s="146">
        <v>0</v>
      </c>
      <c r="T271" s="147">
        <f>S271*H271</f>
        <v>0</v>
      </c>
      <c r="AR271" s="148" t="s">
        <v>202</v>
      </c>
      <c r="AT271" s="148" t="s">
        <v>197</v>
      </c>
      <c r="AU271" s="148" t="s">
        <v>86</v>
      </c>
      <c r="AY271" s="17" t="s">
        <v>195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84</v>
      </c>
      <c r="BK271" s="149">
        <f>ROUND(I271*H271,2)</f>
        <v>0</v>
      </c>
      <c r="BL271" s="17" t="s">
        <v>202</v>
      </c>
      <c r="BM271" s="148" t="s">
        <v>2262</v>
      </c>
    </row>
    <row r="272" spans="2:65" s="14" customFormat="1" ht="11.25">
      <c r="B272" s="168"/>
      <c r="D272" s="151" t="s">
        <v>204</v>
      </c>
      <c r="E272" s="169" t="s">
        <v>1</v>
      </c>
      <c r="F272" s="170" t="s">
        <v>2243</v>
      </c>
      <c r="H272" s="169" t="s">
        <v>1</v>
      </c>
      <c r="I272" s="171"/>
      <c r="L272" s="168"/>
      <c r="M272" s="172"/>
      <c r="T272" s="173"/>
      <c r="AT272" s="169" t="s">
        <v>204</v>
      </c>
      <c r="AU272" s="169" t="s">
        <v>86</v>
      </c>
      <c r="AV272" s="14" t="s">
        <v>84</v>
      </c>
      <c r="AW272" s="14" t="s">
        <v>32</v>
      </c>
      <c r="AX272" s="14" t="s">
        <v>77</v>
      </c>
      <c r="AY272" s="169" t="s">
        <v>195</v>
      </c>
    </row>
    <row r="273" spans="2:65" s="12" customFormat="1" ht="11.25">
      <c r="B273" s="150"/>
      <c r="D273" s="151" t="s">
        <v>204</v>
      </c>
      <c r="E273" s="152" t="s">
        <v>1</v>
      </c>
      <c r="F273" s="153" t="s">
        <v>2263</v>
      </c>
      <c r="H273" s="154">
        <v>3.7</v>
      </c>
      <c r="I273" s="155"/>
      <c r="L273" s="150"/>
      <c r="M273" s="156"/>
      <c r="T273" s="157"/>
      <c r="AT273" s="152" t="s">
        <v>204</v>
      </c>
      <c r="AU273" s="152" t="s">
        <v>86</v>
      </c>
      <c r="AV273" s="12" t="s">
        <v>86</v>
      </c>
      <c r="AW273" s="12" t="s">
        <v>32</v>
      </c>
      <c r="AX273" s="12" t="s">
        <v>77</v>
      </c>
      <c r="AY273" s="152" t="s">
        <v>195</v>
      </c>
    </row>
    <row r="274" spans="2:65" s="12" customFormat="1" ht="11.25">
      <c r="B274" s="150"/>
      <c r="D274" s="151" t="s">
        <v>204</v>
      </c>
      <c r="E274" s="152" t="s">
        <v>1</v>
      </c>
      <c r="F274" s="153" t="s">
        <v>2264</v>
      </c>
      <c r="H274" s="154">
        <v>3.86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77</v>
      </c>
      <c r="AY274" s="152" t="s">
        <v>195</v>
      </c>
    </row>
    <row r="275" spans="2:65" s="12" customFormat="1" ht="11.25">
      <c r="B275" s="150"/>
      <c r="D275" s="151" t="s">
        <v>204</v>
      </c>
      <c r="E275" s="152" t="s">
        <v>1</v>
      </c>
      <c r="F275" s="153" t="s">
        <v>2265</v>
      </c>
      <c r="H275" s="154">
        <v>7</v>
      </c>
      <c r="I275" s="155"/>
      <c r="L275" s="150"/>
      <c r="M275" s="156"/>
      <c r="T275" s="157"/>
      <c r="AT275" s="152" t="s">
        <v>204</v>
      </c>
      <c r="AU275" s="152" t="s">
        <v>86</v>
      </c>
      <c r="AV275" s="12" t="s">
        <v>86</v>
      </c>
      <c r="AW275" s="12" t="s">
        <v>32</v>
      </c>
      <c r="AX275" s="12" t="s">
        <v>77</v>
      </c>
      <c r="AY275" s="152" t="s">
        <v>195</v>
      </c>
    </row>
    <row r="276" spans="2:65" s="12" customFormat="1" ht="11.25">
      <c r="B276" s="150"/>
      <c r="D276" s="151" t="s">
        <v>204</v>
      </c>
      <c r="E276" s="152" t="s">
        <v>1</v>
      </c>
      <c r="F276" s="153" t="s">
        <v>2266</v>
      </c>
      <c r="H276" s="154">
        <v>3.36</v>
      </c>
      <c r="I276" s="155"/>
      <c r="L276" s="150"/>
      <c r="M276" s="156"/>
      <c r="T276" s="157"/>
      <c r="AT276" s="152" t="s">
        <v>204</v>
      </c>
      <c r="AU276" s="152" t="s">
        <v>86</v>
      </c>
      <c r="AV276" s="12" t="s">
        <v>86</v>
      </c>
      <c r="AW276" s="12" t="s">
        <v>32</v>
      </c>
      <c r="AX276" s="12" t="s">
        <v>77</v>
      </c>
      <c r="AY276" s="152" t="s">
        <v>195</v>
      </c>
    </row>
    <row r="277" spans="2:65" s="12" customFormat="1" ht="11.25">
      <c r="B277" s="150"/>
      <c r="D277" s="151" t="s">
        <v>204</v>
      </c>
      <c r="E277" s="152" t="s">
        <v>1</v>
      </c>
      <c r="F277" s="153" t="s">
        <v>2267</v>
      </c>
      <c r="H277" s="154">
        <v>6.84</v>
      </c>
      <c r="I277" s="155"/>
      <c r="L277" s="150"/>
      <c r="M277" s="156"/>
      <c r="T277" s="157"/>
      <c r="AT277" s="152" t="s">
        <v>204</v>
      </c>
      <c r="AU277" s="152" t="s">
        <v>86</v>
      </c>
      <c r="AV277" s="12" t="s">
        <v>86</v>
      </c>
      <c r="AW277" s="12" t="s">
        <v>32</v>
      </c>
      <c r="AX277" s="12" t="s">
        <v>77</v>
      </c>
      <c r="AY277" s="152" t="s">
        <v>195</v>
      </c>
    </row>
    <row r="278" spans="2:65" s="12" customFormat="1" ht="11.25">
      <c r="B278" s="150"/>
      <c r="D278" s="151" t="s">
        <v>204</v>
      </c>
      <c r="E278" s="152" t="s">
        <v>1</v>
      </c>
      <c r="F278" s="153" t="s">
        <v>2268</v>
      </c>
      <c r="H278" s="154">
        <v>6.96</v>
      </c>
      <c r="I278" s="155"/>
      <c r="L278" s="150"/>
      <c r="M278" s="156"/>
      <c r="T278" s="157"/>
      <c r="AT278" s="152" t="s">
        <v>204</v>
      </c>
      <c r="AU278" s="152" t="s">
        <v>86</v>
      </c>
      <c r="AV278" s="12" t="s">
        <v>86</v>
      </c>
      <c r="AW278" s="12" t="s">
        <v>32</v>
      </c>
      <c r="AX278" s="12" t="s">
        <v>77</v>
      </c>
      <c r="AY278" s="152" t="s">
        <v>195</v>
      </c>
    </row>
    <row r="279" spans="2:65" s="12" customFormat="1" ht="11.25">
      <c r="B279" s="150"/>
      <c r="D279" s="151" t="s">
        <v>204</v>
      </c>
      <c r="E279" s="152" t="s">
        <v>1</v>
      </c>
      <c r="F279" s="153" t="s">
        <v>2269</v>
      </c>
      <c r="H279" s="154">
        <v>3.32</v>
      </c>
      <c r="I279" s="155"/>
      <c r="L279" s="150"/>
      <c r="M279" s="156"/>
      <c r="T279" s="157"/>
      <c r="AT279" s="152" t="s">
        <v>204</v>
      </c>
      <c r="AU279" s="152" t="s">
        <v>86</v>
      </c>
      <c r="AV279" s="12" t="s">
        <v>86</v>
      </c>
      <c r="AW279" s="12" t="s">
        <v>32</v>
      </c>
      <c r="AX279" s="12" t="s">
        <v>77</v>
      </c>
      <c r="AY279" s="152" t="s">
        <v>195</v>
      </c>
    </row>
    <row r="280" spans="2:65" s="12" customFormat="1" ht="11.25">
      <c r="B280" s="150"/>
      <c r="D280" s="151" t="s">
        <v>204</v>
      </c>
      <c r="E280" s="152" t="s">
        <v>1</v>
      </c>
      <c r="F280" s="153" t="s">
        <v>2270</v>
      </c>
      <c r="H280" s="154">
        <v>3.32</v>
      </c>
      <c r="I280" s="155"/>
      <c r="L280" s="150"/>
      <c r="M280" s="156"/>
      <c r="T280" s="157"/>
      <c r="AT280" s="152" t="s">
        <v>204</v>
      </c>
      <c r="AU280" s="152" t="s">
        <v>86</v>
      </c>
      <c r="AV280" s="12" t="s">
        <v>86</v>
      </c>
      <c r="AW280" s="12" t="s">
        <v>32</v>
      </c>
      <c r="AX280" s="12" t="s">
        <v>77</v>
      </c>
      <c r="AY280" s="152" t="s">
        <v>195</v>
      </c>
    </row>
    <row r="281" spans="2:65" s="12" customFormat="1" ht="11.25">
      <c r="B281" s="150"/>
      <c r="D281" s="151" t="s">
        <v>204</v>
      </c>
      <c r="E281" s="152" t="s">
        <v>1</v>
      </c>
      <c r="F281" s="153" t="s">
        <v>2271</v>
      </c>
      <c r="H281" s="154">
        <v>8.5</v>
      </c>
      <c r="I281" s="155"/>
      <c r="L281" s="150"/>
      <c r="M281" s="156"/>
      <c r="T281" s="157"/>
      <c r="AT281" s="152" t="s">
        <v>204</v>
      </c>
      <c r="AU281" s="152" t="s">
        <v>86</v>
      </c>
      <c r="AV281" s="12" t="s">
        <v>86</v>
      </c>
      <c r="AW281" s="12" t="s">
        <v>32</v>
      </c>
      <c r="AX281" s="12" t="s">
        <v>77</v>
      </c>
      <c r="AY281" s="152" t="s">
        <v>195</v>
      </c>
    </row>
    <row r="282" spans="2:65" s="13" customFormat="1" ht="11.25">
      <c r="B282" s="158"/>
      <c r="D282" s="151" t="s">
        <v>204</v>
      </c>
      <c r="E282" s="159" t="s">
        <v>1</v>
      </c>
      <c r="F282" s="160" t="s">
        <v>205</v>
      </c>
      <c r="H282" s="161">
        <v>46.86</v>
      </c>
      <c r="I282" s="162"/>
      <c r="L282" s="158"/>
      <c r="M282" s="163"/>
      <c r="T282" s="164"/>
      <c r="AT282" s="159" t="s">
        <v>204</v>
      </c>
      <c r="AU282" s="159" t="s">
        <v>86</v>
      </c>
      <c r="AV282" s="13" t="s">
        <v>202</v>
      </c>
      <c r="AW282" s="13" t="s">
        <v>32</v>
      </c>
      <c r="AX282" s="13" t="s">
        <v>84</v>
      </c>
      <c r="AY282" s="159" t="s">
        <v>195</v>
      </c>
    </row>
    <row r="283" spans="2:65" s="1" customFormat="1" ht="33" customHeight="1">
      <c r="B283" s="32"/>
      <c r="C283" s="137" t="s">
        <v>386</v>
      </c>
      <c r="D283" s="137" t="s">
        <v>197</v>
      </c>
      <c r="E283" s="138" t="s">
        <v>2272</v>
      </c>
      <c r="F283" s="139" t="s">
        <v>2273</v>
      </c>
      <c r="G283" s="140" t="s">
        <v>200</v>
      </c>
      <c r="H283" s="141">
        <v>9.2729999999999997</v>
      </c>
      <c r="I283" s="142"/>
      <c r="J283" s="143">
        <f>ROUND(I283*H283,2)</f>
        <v>0</v>
      </c>
      <c r="K283" s="139" t="s">
        <v>201</v>
      </c>
      <c r="L283" s="32"/>
      <c r="M283" s="144" t="s">
        <v>1</v>
      </c>
      <c r="N283" s="145" t="s">
        <v>42</v>
      </c>
      <c r="P283" s="146">
        <f>O283*H283</f>
        <v>0</v>
      </c>
      <c r="Q283" s="146">
        <v>0</v>
      </c>
      <c r="R283" s="146">
        <f>Q283*H283</f>
        <v>0</v>
      </c>
      <c r="S283" s="146">
        <v>0.32500000000000001</v>
      </c>
      <c r="T283" s="147">
        <f>S283*H283</f>
        <v>3.013725</v>
      </c>
      <c r="AR283" s="148" t="s">
        <v>202</v>
      </c>
      <c r="AT283" s="148" t="s">
        <v>197</v>
      </c>
      <c r="AU283" s="148" t="s">
        <v>86</v>
      </c>
      <c r="AY283" s="17" t="s">
        <v>195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7" t="s">
        <v>84</v>
      </c>
      <c r="BK283" s="149">
        <f>ROUND(I283*H283,2)</f>
        <v>0</v>
      </c>
      <c r="BL283" s="17" t="s">
        <v>202</v>
      </c>
      <c r="BM283" s="148" t="s">
        <v>2274</v>
      </c>
    </row>
    <row r="284" spans="2:65" s="12" customFormat="1" ht="11.25">
      <c r="B284" s="150"/>
      <c r="D284" s="151" t="s">
        <v>204</v>
      </c>
      <c r="E284" s="152" t="s">
        <v>1</v>
      </c>
      <c r="F284" s="153" t="s">
        <v>2275</v>
      </c>
      <c r="H284" s="154">
        <v>9.2729999999999997</v>
      </c>
      <c r="I284" s="155"/>
      <c r="L284" s="150"/>
      <c r="M284" s="156"/>
      <c r="T284" s="157"/>
      <c r="AT284" s="152" t="s">
        <v>204</v>
      </c>
      <c r="AU284" s="152" t="s">
        <v>86</v>
      </c>
      <c r="AV284" s="12" t="s">
        <v>86</v>
      </c>
      <c r="AW284" s="12" t="s">
        <v>32</v>
      </c>
      <c r="AX284" s="12" t="s">
        <v>84</v>
      </c>
      <c r="AY284" s="152" t="s">
        <v>195</v>
      </c>
    </row>
    <row r="285" spans="2:65" s="1" customFormat="1" ht="24.2" customHeight="1">
      <c r="B285" s="32"/>
      <c r="C285" s="137" t="s">
        <v>333</v>
      </c>
      <c r="D285" s="137" t="s">
        <v>197</v>
      </c>
      <c r="E285" s="138" t="s">
        <v>2276</v>
      </c>
      <c r="F285" s="139" t="s">
        <v>2277</v>
      </c>
      <c r="G285" s="140" t="s">
        <v>319</v>
      </c>
      <c r="H285" s="141">
        <v>28.96</v>
      </c>
      <c r="I285" s="142"/>
      <c r="J285" s="143">
        <f>ROUND(I285*H285,2)</f>
        <v>0</v>
      </c>
      <c r="K285" s="139" t="s">
        <v>201</v>
      </c>
      <c r="L285" s="32"/>
      <c r="M285" s="144" t="s">
        <v>1</v>
      </c>
      <c r="N285" s="145" t="s">
        <v>42</v>
      </c>
      <c r="P285" s="146">
        <f>O285*H285</f>
        <v>0</v>
      </c>
      <c r="Q285" s="146">
        <v>3.0000000000000001E-5</v>
      </c>
      <c r="R285" s="146">
        <f>Q285*H285</f>
        <v>8.6880000000000008E-4</v>
      </c>
      <c r="S285" s="146">
        <v>0</v>
      </c>
      <c r="T285" s="147">
        <f>S285*H285</f>
        <v>0</v>
      </c>
      <c r="AR285" s="148" t="s">
        <v>202</v>
      </c>
      <c r="AT285" s="148" t="s">
        <v>197</v>
      </c>
      <c r="AU285" s="148" t="s">
        <v>86</v>
      </c>
      <c r="AY285" s="17" t="s">
        <v>195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84</v>
      </c>
      <c r="BK285" s="149">
        <f>ROUND(I285*H285,2)</f>
        <v>0</v>
      </c>
      <c r="BL285" s="17" t="s">
        <v>202</v>
      </c>
      <c r="BM285" s="148" t="s">
        <v>2278</v>
      </c>
    </row>
    <row r="286" spans="2:65" s="14" customFormat="1" ht="11.25">
      <c r="B286" s="168"/>
      <c r="D286" s="151" t="s">
        <v>204</v>
      </c>
      <c r="E286" s="169" t="s">
        <v>1</v>
      </c>
      <c r="F286" s="170" t="s">
        <v>2227</v>
      </c>
      <c r="H286" s="169" t="s">
        <v>1</v>
      </c>
      <c r="I286" s="171"/>
      <c r="L286" s="168"/>
      <c r="M286" s="172"/>
      <c r="T286" s="173"/>
      <c r="AT286" s="169" t="s">
        <v>204</v>
      </c>
      <c r="AU286" s="169" t="s">
        <v>86</v>
      </c>
      <c r="AV286" s="14" t="s">
        <v>84</v>
      </c>
      <c r="AW286" s="14" t="s">
        <v>32</v>
      </c>
      <c r="AX286" s="14" t="s">
        <v>77</v>
      </c>
      <c r="AY286" s="169" t="s">
        <v>195</v>
      </c>
    </row>
    <row r="287" spans="2:65" s="12" customFormat="1" ht="11.25">
      <c r="B287" s="150"/>
      <c r="D287" s="151" t="s">
        <v>204</v>
      </c>
      <c r="E287" s="152" t="s">
        <v>1</v>
      </c>
      <c r="F287" s="153" t="s">
        <v>2279</v>
      </c>
      <c r="H287" s="154">
        <v>2.1800000000000002</v>
      </c>
      <c r="I287" s="155"/>
      <c r="L287" s="150"/>
      <c r="M287" s="156"/>
      <c r="T287" s="157"/>
      <c r="AT287" s="152" t="s">
        <v>204</v>
      </c>
      <c r="AU287" s="152" t="s">
        <v>86</v>
      </c>
      <c r="AV287" s="12" t="s">
        <v>86</v>
      </c>
      <c r="AW287" s="12" t="s">
        <v>32</v>
      </c>
      <c r="AX287" s="12" t="s">
        <v>77</v>
      </c>
      <c r="AY287" s="152" t="s">
        <v>195</v>
      </c>
    </row>
    <row r="288" spans="2:65" s="12" customFormat="1" ht="11.25">
      <c r="B288" s="150"/>
      <c r="D288" s="151" t="s">
        <v>204</v>
      </c>
      <c r="E288" s="152" t="s">
        <v>1</v>
      </c>
      <c r="F288" s="153" t="s">
        <v>2280</v>
      </c>
      <c r="H288" s="154">
        <v>1.84</v>
      </c>
      <c r="I288" s="155"/>
      <c r="L288" s="150"/>
      <c r="M288" s="156"/>
      <c r="T288" s="157"/>
      <c r="AT288" s="152" t="s">
        <v>204</v>
      </c>
      <c r="AU288" s="152" t="s">
        <v>86</v>
      </c>
      <c r="AV288" s="12" t="s">
        <v>86</v>
      </c>
      <c r="AW288" s="12" t="s">
        <v>32</v>
      </c>
      <c r="AX288" s="12" t="s">
        <v>77</v>
      </c>
      <c r="AY288" s="152" t="s">
        <v>195</v>
      </c>
    </row>
    <row r="289" spans="2:65" s="12" customFormat="1" ht="11.25">
      <c r="B289" s="150"/>
      <c r="D289" s="151" t="s">
        <v>204</v>
      </c>
      <c r="E289" s="152" t="s">
        <v>1</v>
      </c>
      <c r="F289" s="153" t="s">
        <v>2281</v>
      </c>
      <c r="H289" s="154">
        <v>1.92</v>
      </c>
      <c r="I289" s="155"/>
      <c r="L289" s="150"/>
      <c r="M289" s="156"/>
      <c r="T289" s="157"/>
      <c r="AT289" s="152" t="s">
        <v>204</v>
      </c>
      <c r="AU289" s="152" t="s">
        <v>86</v>
      </c>
      <c r="AV289" s="12" t="s">
        <v>86</v>
      </c>
      <c r="AW289" s="12" t="s">
        <v>32</v>
      </c>
      <c r="AX289" s="12" t="s">
        <v>77</v>
      </c>
      <c r="AY289" s="152" t="s">
        <v>195</v>
      </c>
    </row>
    <row r="290" spans="2:65" s="12" customFormat="1" ht="11.25">
      <c r="B290" s="150"/>
      <c r="D290" s="151" t="s">
        <v>204</v>
      </c>
      <c r="E290" s="152" t="s">
        <v>1</v>
      </c>
      <c r="F290" s="153" t="s">
        <v>2282</v>
      </c>
      <c r="H290" s="154">
        <v>2.1800000000000002</v>
      </c>
      <c r="I290" s="155"/>
      <c r="L290" s="150"/>
      <c r="M290" s="156"/>
      <c r="T290" s="157"/>
      <c r="AT290" s="152" t="s">
        <v>204</v>
      </c>
      <c r="AU290" s="152" t="s">
        <v>86</v>
      </c>
      <c r="AV290" s="12" t="s">
        <v>86</v>
      </c>
      <c r="AW290" s="12" t="s">
        <v>32</v>
      </c>
      <c r="AX290" s="12" t="s">
        <v>77</v>
      </c>
      <c r="AY290" s="152" t="s">
        <v>195</v>
      </c>
    </row>
    <row r="291" spans="2:65" s="12" customFormat="1" ht="11.25">
      <c r="B291" s="150"/>
      <c r="D291" s="151" t="s">
        <v>204</v>
      </c>
      <c r="E291" s="152" t="s">
        <v>1</v>
      </c>
      <c r="F291" s="153" t="s">
        <v>2283</v>
      </c>
      <c r="H291" s="154">
        <v>1.92</v>
      </c>
      <c r="I291" s="155"/>
      <c r="L291" s="150"/>
      <c r="M291" s="156"/>
      <c r="T291" s="157"/>
      <c r="AT291" s="152" t="s">
        <v>204</v>
      </c>
      <c r="AU291" s="152" t="s">
        <v>86</v>
      </c>
      <c r="AV291" s="12" t="s">
        <v>86</v>
      </c>
      <c r="AW291" s="12" t="s">
        <v>32</v>
      </c>
      <c r="AX291" s="12" t="s">
        <v>77</v>
      </c>
      <c r="AY291" s="152" t="s">
        <v>195</v>
      </c>
    </row>
    <row r="292" spans="2:65" s="12" customFormat="1" ht="11.25">
      <c r="B292" s="150"/>
      <c r="D292" s="151" t="s">
        <v>204</v>
      </c>
      <c r="E292" s="152" t="s">
        <v>1</v>
      </c>
      <c r="F292" s="153" t="s">
        <v>2284</v>
      </c>
      <c r="H292" s="154">
        <v>2</v>
      </c>
      <c r="I292" s="155"/>
      <c r="L292" s="150"/>
      <c r="M292" s="156"/>
      <c r="T292" s="157"/>
      <c r="AT292" s="152" t="s">
        <v>204</v>
      </c>
      <c r="AU292" s="152" t="s">
        <v>86</v>
      </c>
      <c r="AV292" s="12" t="s">
        <v>86</v>
      </c>
      <c r="AW292" s="12" t="s">
        <v>32</v>
      </c>
      <c r="AX292" s="12" t="s">
        <v>77</v>
      </c>
      <c r="AY292" s="152" t="s">
        <v>195</v>
      </c>
    </row>
    <row r="293" spans="2:65" s="12" customFormat="1" ht="11.25">
      <c r="B293" s="150"/>
      <c r="D293" s="151" t="s">
        <v>204</v>
      </c>
      <c r="E293" s="152" t="s">
        <v>1</v>
      </c>
      <c r="F293" s="153" t="s">
        <v>2285</v>
      </c>
      <c r="H293" s="154">
        <v>2.2400000000000002</v>
      </c>
      <c r="I293" s="155"/>
      <c r="L293" s="150"/>
      <c r="M293" s="156"/>
      <c r="T293" s="157"/>
      <c r="AT293" s="152" t="s">
        <v>204</v>
      </c>
      <c r="AU293" s="152" t="s">
        <v>86</v>
      </c>
      <c r="AV293" s="12" t="s">
        <v>86</v>
      </c>
      <c r="AW293" s="12" t="s">
        <v>32</v>
      </c>
      <c r="AX293" s="12" t="s">
        <v>77</v>
      </c>
      <c r="AY293" s="152" t="s">
        <v>195</v>
      </c>
    </row>
    <row r="294" spans="2:65" s="12" customFormat="1" ht="11.25">
      <c r="B294" s="150"/>
      <c r="D294" s="151" t="s">
        <v>204</v>
      </c>
      <c r="E294" s="152" t="s">
        <v>1</v>
      </c>
      <c r="F294" s="153" t="s">
        <v>2286</v>
      </c>
      <c r="H294" s="154">
        <v>2.2400000000000002</v>
      </c>
      <c r="I294" s="155"/>
      <c r="L294" s="150"/>
      <c r="M294" s="156"/>
      <c r="T294" s="157"/>
      <c r="AT294" s="152" t="s">
        <v>204</v>
      </c>
      <c r="AU294" s="152" t="s">
        <v>86</v>
      </c>
      <c r="AV294" s="12" t="s">
        <v>86</v>
      </c>
      <c r="AW294" s="12" t="s">
        <v>32</v>
      </c>
      <c r="AX294" s="12" t="s">
        <v>77</v>
      </c>
      <c r="AY294" s="152" t="s">
        <v>195</v>
      </c>
    </row>
    <row r="295" spans="2:65" s="12" customFormat="1" ht="11.25">
      <c r="B295" s="150"/>
      <c r="D295" s="151" t="s">
        <v>204</v>
      </c>
      <c r="E295" s="152" t="s">
        <v>1</v>
      </c>
      <c r="F295" s="153" t="s">
        <v>2287</v>
      </c>
      <c r="H295" s="154">
        <v>2.2000000000000002</v>
      </c>
      <c r="I295" s="155"/>
      <c r="L295" s="150"/>
      <c r="M295" s="156"/>
      <c r="T295" s="157"/>
      <c r="AT295" s="152" t="s">
        <v>204</v>
      </c>
      <c r="AU295" s="152" t="s">
        <v>86</v>
      </c>
      <c r="AV295" s="12" t="s">
        <v>86</v>
      </c>
      <c r="AW295" s="12" t="s">
        <v>32</v>
      </c>
      <c r="AX295" s="12" t="s">
        <v>77</v>
      </c>
      <c r="AY295" s="152" t="s">
        <v>195</v>
      </c>
    </row>
    <row r="296" spans="2:65" s="12" customFormat="1" ht="11.25">
      <c r="B296" s="150"/>
      <c r="D296" s="151" t="s">
        <v>204</v>
      </c>
      <c r="E296" s="152" t="s">
        <v>1</v>
      </c>
      <c r="F296" s="153" t="s">
        <v>2287</v>
      </c>
      <c r="H296" s="154">
        <v>2.2000000000000002</v>
      </c>
      <c r="I296" s="155"/>
      <c r="L296" s="150"/>
      <c r="M296" s="156"/>
      <c r="T296" s="157"/>
      <c r="AT296" s="152" t="s">
        <v>204</v>
      </c>
      <c r="AU296" s="152" t="s">
        <v>86</v>
      </c>
      <c r="AV296" s="12" t="s">
        <v>86</v>
      </c>
      <c r="AW296" s="12" t="s">
        <v>32</v>
      </c>
      <c r="AX296" s="12" t="s">
        <v>77</v>
      </c>
      <c r="AY296" s="152" t="s">
        <v>195</v>
      </c>
    </row>
    <row r="297" spans="2:65" s="12" customFormat="1" ht="11.25">
      <c r="B297" s="150"/>
      <c r="D297" s="151" t="s">
        <v>204</v>
      </c>
      <c r="E297" s="152" t="s">
        <v>1</v>
      </c>
      <c r="F297" s="153" t="s">
        <v>2288</v>
      </c>
      <c r="H297" s="154">
        <v>0.68</v>
      </c>
      <c r="I297" s="155"/>
      <c r="L297" s="150"/>
      <c r="M297" s="156"/>
      <c r="T297" s="157"/>
      <c r="AT297" s="152" t="s">
        <v>204</v>
      </c>
      <c r="AU297" s="152" t="s">
        <v>86</v>
      </c>
      <c r="AV297" s="12" t="s">
        <v>86</v>
      </c>
      <c r="AW297" s="12" t="s">
        <v>32</v>
      </c>
      <c r="AX297" s="12" t="s">
        <v>77</v>
      </c>
      <c r="AY297" s="152" t="s">
        <v>195</v>
      </c>
    </row>
    <row r="298" spans="2:65" s="15" customFormat="1" ht="11.25">
      <c r="B298" s="190"/>
      <c r="D298" s="151" t="s">
        <v>204</v>
      </c>
      <c r="E298" s="191" t="s">
        <v>1</v>
      </c>
      <c r="F298" s="192" t="s">
        <v>908</v>
      </c>
      <c r="H298" s="193">
        <v>21.6</v>
      </c>
      <c r="I298" s="194"/>
      <c r="L298" s="190"/>
      <c r="M298" s="195"/>
      <c r="T298" s="196"/>
      <c r="AT298" s="191" t="s">
        <v>204</v>
      </c>
      <c r="AU298" s="191" t="s">
        <v>86</v>
      </c>
      <c r="AV298" s="15" t="s">
        <v>112</v>
      </c>
      <c r="AW298" s="15" t="s">
        <v>32</v>
      </c>
      <c r="AX298" s="15" t="s">
        <v>77</v>
      </c>
      <c r="AY298" s="191" t="s">
        <v>195</v>
      </c>
    </row>
    <row r="299" spans="2:65" s="14" customFormat="1" ht="11.25">
      <c r="B299" s="168"/>
      <c r="D299" s="151" t="s">
        <v>204</v>
      </c>
      <c r="E299" s="169" t="s">
        <v>1</v>
      </c>
      <c r="F299" s="170" t="s">
        <v>2238</v>
      </c>
      <c r="H299" s="169" t="s">
        <v>1</v>
      </c>
      <c r="I299" s="171"/>
      <c r="L299" s="168"/>
      <c r="M299" s="172"/>
      <c r="T299" s="173"/>
      <c r="AT299" s="169" t="s">
        <v>204</v>
      </c>
      <c r="AU299" s="169" t="s">
        <v>86</v>
      </c>
      <c r="AV299" s="14" t="s">
        <v>84</v>
      </c>
      <c r="AW299" s="14" t="s">
        <v>32</v>
      </c>
      <c r="AX299" s="14" t="s">
        <v>77</v>
      </c>
      <c r="AY299" s="169" t="s">
        <v>195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2289</v>
      </c>
      <c r="H300" s="154">
        <v>7.36</v>
      </c>
      <c r="I300" s="155"/>
      <c r="L300" s="150"/>
      <c r="M300" s="156"/>
      <c r="T300" s="157"/>
      <c r="AT300" s="152" t="s">
        <v>204</v>
      </c>
      <c r="AU300" s="152" t="s">
        <v>86</v>
      </c>
      <c r="AV300" s="12" t="s">
        <v>86</v>
      </c>
      <c r="AW300" s="12" t="s">
        <v>32</v>
      </c>
      <c r="AX300" s="12" t="s">
        <v>77</v>
      </c>
      <c r="AY300" s="152" t="s">
        <v>195</v>
      </c>
    </row>
    <row r="301" spans="2:65" s="15" customFormat="1" ht="11.25">
      <c r="B301" s="190"/>
      <c r="D301" s="151" t="s">
        <v>204</v>
      </c>
      <c r="E301" s="191" t="s">
        <v>1</v>
      </c>
      <c r="F301" s="192" t="s">
        <v>908</v>
      </c>
      <c r="H301" s="193">
        <v>7.36</v>
      </c>
      <c r="I301" s="194"/>
      <c r="L301" s="190"/>
      <c r="M301" s="195"/>
      <c r="T301" s="196"/>
      <c r="AT301" s="191" t="s">
        <v>204</v>
      </c>
      <c r="AU301" s="191" t="s">
        <v>86</v>
      </c>
      <c r="AV301" s="15" t="s">
        <v>112</v>
      </c>
      <c r="AW301" s="15" t="s">
        <v>32</v>
      </c>
      <c r="AX301" s="15" t="s">
        <v>77</v>
      </c>
      <c r="AY301" s="191" t="s">
        <v>195</v>
      </c>
    </row>
    <row r="302" spans="2:65" s="13" customFormat="1" ht="11.25">
      <c r="B302" s="158"/>
      <c r="D302" s="151" t="s">
        <v>204</v>
      </c>
      <c r="E302" s="159" t="s">
        <v>1</v>
      </c>
      <c r="F302" s="160" t="s">
        <v>205</v>
      </c>
      <c r="H302" s="161">
        <v>28.96</v>
      </c>
      <c r="I302" s="162"/>
      <c r="L302" s="158"/>
      <c r="M302" s="163"/>
      <c r="T302" s="164"/>
      <c r="AT302" s="159" t="s">
        <v>204</v>
      </c>
      <c r="AU302" s="159" t="s">
        <v>86</v>
      </c>
      <c r="AV302" s="13" t="s">
        <v>202</v>
      </c>
      <c r="AW302" s="13" t="s">
        <v>32</v>
      </c>
      <c r="AX302" s="13" t="s">
        <v>84</v>
      </c>
      <c r="AY302" s="159" t="s">
        <v>195</v>
      </c>
    </row>
    <row r="303" spans="2:65" s="1" customFormat="1" ht="33" customHeight="1">
      <c r="B303" s="32"/>
      <c r="C303" s="137" t="s">
        <v>399</v>
      </c>
      <c r="D303" s="137" t="s">
        <v>197</v>
      </c>
      <c r="E303" s="138" t="s">
        <v>2290</v>
      </c>
      <c r="F303" s="139" t="s">
        <v>2291</v>
      </c>
      <c r="G303" s="140" t="s">
        <v>200</v>
      </c>
      <c r="H303" s="141">
        <v>3.2010000000000001</v>
      </c>
      <c r="I303" s="142"/>
      <c r="J303" s="143">
        <f>ROUND(I303*H303,2)</f>
        <v>0</v>
      </c>
      <c r="K303" s="139" t="s">
        <v>201</v>
      </c>
      <c r="L303" s="32"/>
      <c r="M303" s="144" t="s">
        <v>1</v>
      </c>
      <c r="N303" s="145" t="s">
        <v>42</v>
      </c>
      <c r="P303" s="146">
        <f>O303*H303</f>
        <v>0</v>
      </c>
      <c r="Q303" s="146">
        <v>0</v>
      </c>
      <c r="R303" s="146">
        <f>Q303*H303</f>
        <v>0</v>
      </c>
      <c r="S303" s="146">
        <v>0.625</v>
      </c>
      <c r="T303" s="147">
        <f>S303*H303</f>
        <v>2.0006249999999999</v>
      </c>
      <c r="AR303" s="148" t="s">
        <v>202</v>
      </c>
      <c r="AT303" s="148" t="s">
        <v>197</v>
      </c>
      <c r="AU303" s="148" t="s">
        <v>86</v>
      </c>
      <c r="AY303" s="17" t="s">
        <v>195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84</v>
      </c>
      <c r="BK303" s="149">
        <f>ROUND(I303*H303,2)</f>
        <v>0</v>
      </c>
      <c r="BL303" s="17" t="s">
        <v>202</v>
      </c>
      <c r="BM303" s="148" t="s">
        <v>2292</v>
      </c>
    </row>
    <row r="304" spans="2:65" s="14" customFormat="1" ht="11.25">
      <c r="B304" s="168"/>
      <c r="D304" s="151" t="s">
        <v>204</v>
      </c>
      <c r="E304" s="169" t="s">
        <v>1</v>
      </c>
      <c r="F304" s="170" t="s">
        <v>2293</v>
      </c>
      <c r="H304" s="169" t="s">
        <v>1</v>
      </c>
      <c r="I304" s="171"/>
      <c r="L304" s="168"/>
      <c r="M304" s="172"/>
      <c r="T304" s="173"/>
      <c r="AT304" s="169" t="s">
        <v>204</v>
      </c>
      <c r="AU304" s="169" t="s">
        <v>86</v>
      </c>
      <c r="AV304" s="14" t="s">
        <v>84</v>
      </c>
      <c r="AW304" s="14" t="s">
        <v>32</v>
      </c>
      <c r="AX304" s="14" t="s">
        <v>77</v>
      </c>
      <c r="AY304" s="169" t="s">
        <v>195</v>
      </c>
    </row>
    <row r="305" spans="2:65" s="12" customFormat="1" ht="11.25">
      <c r="B305" s="150"/>
      <c r="D305" s="151" t="s">
        <v>204</v>
      </c>
      <c r="E305" s="152" t="s">
        <v>1</v>
      </c>
      <c r="F305" s="153" t="s">
        <v>2294</v>
      </c>
      <c r="H305" s="154">
        <v>3.2010000000000001</v>
      </c>
      <c r="I305" s="155"/>
      <c r="L305" s="150"/>
      <c r="M305" s="156"/>
      <c r="T305" s="157"/>
      <c r="AT305" s="152" t="s">
        <v>204</v>
      </c>
      <c r="AU305" s="152" t="s">
        <v>86</v>
      </c>
      <c r="AV305" s="12" t="s">
        <v>86</v>
      </c>
      <c r="AW305" s="12" t="s">
        <v>32</v>
      </c>
      <c r="AX305" s="12" t="s">
        <v>77</v>
      </c>
      <c r="AY305" s="152" t="s">
        <v>195</v>
      </c>
    </row>
    <row r="306" spans="2:65" s="13" customFormat="1" ht="11.25">
      <c r="B306" s="158"/>
      <c r="D306" s="151" t="s">
        <v>204</v>
      </c>
      <c r="E306" s="159" t="s">
        <v>2114</v>
      </c>
      <c r="F306" s="160" t="s">
        <v>205</v>
      </c>
      <c r="H306" s="161">
        <v>3.2010000000000001</v>
      </c>
      <c r="I306" s="162"/>
      <c r="L306" s="158"/>
      <c r="M306" s="163"/>
      <c r="T306" s="164"/>
      <c r="AT306" s="159" t="s">
        <v>204</v>
      </c>
      <c r="AU306" s="159" t="s">
        <v>86</v>
      </c>
      <c r="AV306" s="13" t="s">
        <v>202</v>
      </c>
      <c r="AW306" s="13" t="s">
        <v>32</v>
      </c>
      <c r="AX306" s="13" t="s">
        <v>84</v>
      </c>
      <c r="AY306" s="159" t="s">
        <v>195</v>
      </c>
    </row>
    <row r="307" spans="2:65" s="1" customFormat="1" ht="24.2" customHeight="1">
      <c r="B307" s="32"/>
      <c r="C307" s="137" t="s">
        <v>339</v>
      </c>
      <c r="D307" s="137" t="s">
        <v>197</v>
      </c>
      <c r="E307" s="138" t="s">
        <v>2295</v>
      </c>
      <c r="F307" s="139" t="s">
        <v>2296</v>
      </c>
      <c r="G307" s="140" t="s">
        <v>319</v>
      </c>
      <c r="H307" s="141">
        <v>6.92</v>
      </c>
      <c r="I307" s="142"/>
      <c r="J307" s="143">
        <f>ROUND(I307*H307,2)</f>
        <v>0</v>
      </c>
      <c r="K307" s="139" t="s">
        <v>201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8.0000000000000007E-5</v>
      </c>
      <c r="R307" s="146">
        <f>Q307*H307</f>
        <v>5.5360000000000001E-4</v>
      </c>
      <c r="S307" s="146">
        <v>0</v>
      </c>
      <c r="T307" s="147">
        <f>S307*H307</f>
        <v>0</v>
      </c>
      <c r="AR307" s="148" t="s">
        <v>202</v>
      </c>
      <c r="AT307" s="148" t="s">
        <v>197</v>
      </c>
      <c r="AU307" s="148" t="s">
        <v>86</v>
      </c>
      <c r="AY307" s="17" t="s">
        <v>195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84</v>
      </c>
      <c r="BK307" s="149">
        <f>ROUND(I307*H307,2)</f>
        <v>0</v>
      </c>
      <c r="BL307" s="17" t="s">
        <v>202</v>
      </c>
      <c r="BM307" s="148" t="s">
        <v>2297</v>
      </c>
    </row>
    <row r="308" spans="2:65" s="14" customFormat="1" ht="11.25">
      <c r="B308" s="168"/>
      <c r="D308" s="151" t="s">
        <v>204</v>
      </c>
      <c r="E308" s="169" t="s">
        <v>1</v>
      </c>
      <c r="F308" s="170" t="s">
        <v>2243</v>
      </c>
      <c r="H308" s="169" t="s">
        <v>1</v>
      </c>
      <c r="I308" s="171"/>
      <c r="L308" s="168"/>
      <c r="M308" s="172"/>
      <c r="T308" s="173"/>
      <c r="AT308" s="169" t="s">
        <v>204</v>
      </c>
      <c r="AU308" s="169" t="s">
        <v>86</v>
      </c>
      <c r="AV308" s="14" t="s">
        <v>84</v>
      </c>
      <c r="AW308" s="14" t="s">
        <v>32</v>
      </c>
      <c r="AX308" s="14" t="s">
        <v>77</v>
      </c>
      <c r="AY308" s="169" t="s">
        <v>195</v>
      </c>
    </row>
    <row r="309" spans="2:65" s="12" customFormat="1" ht="11.25">
      <c r="B309" s="150"/>
      <c r="D309" s="151" t="s">
        <v>204</v>
      </c>
      <c r="E309" s="152" t="s">
        <v>1</v>
      </c>
      <c r="F309" s="153" t="s">
        <v>2298</v>
      </c>
      <c r="H309" s="154">
        <v>6.92</v>
      </c>
      <c r="I309" s="155"/>
      <c r="L309" s="150"/>
      <c r="M309" s="156"/>
      <c r="T309" s="157"/>
      <c r="AT309" s="152" t="s">
        <v>204</v>
      </c>
      <c r="AU309" s="152" t="s">
        <v>86</v>
      </c>
      <c r="AV309" s="12" t="s">
        <v>86</v>
      </c>
      <c r="AW309" s="12" t="s">
        <v>32</v>
      </c>
      <c r="AX309" s="12" t="s">
        <v>84</v>
      </c>
      <c r="AY309" s="152" t="s">
        <v>195</v>
      </c>
    </row>
    <row r="310" spans="2:65" s="1" customFormat="1" ht="16.5" customHeight="1">
      <c r="B310" s="32"/>
      <c r="C310" s="137" t="s">
        <v>410</v>
      </c>
      <c r="D310" s="137" t="s">
        <v>197</v>
      </c>
      <c r="E310" s="138" t="s">
        <v>1630</v>
      </c>
      <c r="F310" s="139" t="s">
        <v>1631</v>
      </c>
      <c r="G310" s="140" t="s">
        <v>395</v>
      </c>
      <c r="H310" s="141">
        <v>58.167999999999999</v>
      </c>
      <c r="I310" s="142"/>
      <c r="J310" s="143">
        <f>ROUND(I310*H310,2)</f>
        <v>0</v>
      </c>
      <c r="K310" s="139" t="s">
        <v>201</v>
      </c>
      <c r="L310" s="32"/>
      <c r="M310" s="144" t="s">
        <v>1</v>
      </c>
      <c r="N310" s="145" t="s">
        <v>42</v>
      </c>
      <c r="P310" s="146">
        <f>O310*H310</f>
        <v>0</v>
      </c>
      <c r="Q310" s="146">
        <v>0</v>
      </c>
      <c r="R310" s="146">
        <f>Q310*H310</f>
        <v>0</v>
      </c>
      <c r="S310" s="146">
        <v>0</v>
      </c>
      <c r="T310" s="147">
        <f>S310*H310</f>
        <v>0</v>
      </c>
      <c r="AR310" s="148" t="s">
        <v>202</v>
      </c>
      <c r="AT310" s="148" t="s">
        <v>197</v>
      </c>
      <c r="AU310" s="148" t="s">
        <v>86</v>
      </c>
      <c r="AY310" s="17" t="s">
        <v>195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84</v>
      </c>
      <c r="BK310" s="149">
        <f>ROUND(I310*H310,2)</f>
        <v>0</v>
      </c>
      <c r="BL310" s="17" t="s">
        <v>202</v>
      </c>
      <c r="BM310" s="148" t="s">
        <v>2299</v>
      </c>
    </row>
    <row r="311" spans="2:65" s="1" customFormat="1" ht="24.2" customHeight="1">
      <c r="B311" s="32"/>
      <c r="C311" s="137" t="s">
        <v>345</v>
      </c>
      <c r="D311" s="137" t="s">
        <v>197</v>
      </c>
      <c r="E311" s="138" t="s">
        <v>1633</v>
      </c>
      <c r="F311" s="139" t="s">
        <v>1634</v>
      </c>
      <c r="G311" s="140" t="s">
        <v>395</v>
      </c>
      <c r="H311" s="141">
        <v>756.18399999999997</v>
      </c>
      <c r="I311" s="142"/>
      <c r="J311" s="143">
        <f>ROUND(I311*H311,2)</f>
        <v>0</v>
      </c>
      <c r="K311" s="139" t="s">
        <v>201</v>
      </c>
      <c r="L311" s="32"/>
      <c r="M311" s="144" t="s">
        <v>1</v>
      </c>
      <c r="N311" s="145" t="s">
        <v>42</v>
      </c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AR311" s="148" t="s">
        <v>202</v>
      </c>
      <c r="AT311" s="148" t="s">
        <v>197</v>
      </c>
      <c r="AU311" s="148" t="s">
        <v>86</v>
      </c>
      <c r="AY311" s="17" t="s">
        <v>195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84</v>
      </c>
      <c r="BK311" s="149">
        <f>ROUND(I311*H311,2)</f>
        <v>0</v>
      </c>
      <c r="BL311" s="17" t="s">
        <v>202</v>
      </c>
      <c r="BM311" s="148" t="s">
        <v>2300</v>
      </c>
    </row>
    <row r="312" spans="2:65" s="12" customFormat="1" ht="11.25">
      <c r="B312" s="150"/>
      <c r="D312" s="151" t="s">
        <v>204</v>
      </c>
      <c r="F312" s="153" t="s">
        <v>2301</v>
      </c>
      <c r="H312" s="154">
        <v>756.18399999999997</v>
      </c>
      <c r="I312" s="155"/>
      <c r="L312" s="150"/>
      <c r="M312" s="156"/>
      <c r="T312" s="157"/>
      <c r="AT312" s="152" t="s">
        <v>204</v>
      </c>
      <c r="AU312" s="152" t="s">
        <v>86</v>
      </c>
      <c r="AV312" s="12" t="s">
        <v>86</v>
      </c>
      <c r="AW312" s="12" t="s">
        <v>4</v>
      </c>
      <c r="AX312" s="12" t="s">
        <v>84</v>
      </c>
      <c r="AY312" s="152" t="s">
        <v>195</v>
      </c>
    </row>
    <row r="313" spans="2:65" s="1" customFormat="1" ht="33" customHeight="1">
      <c r="B313" s="32"/>
      <c r="C313" s="137" t="s">
        <v>420</v>
      </c>
      <c r="D313" s="137" t="s">
        <v>197</v>
      </c>
      <c r="E313" s="138" t="s">
        <v>1637</v>
      </c>
      <c r="F313" s="139" t="s">
        <v>1638</v>
      </c>
      <c r="G313" s="140" t="s">
        <v>395</v>
      </c>
      <c r="H313" s="141">
        <v>58.167999999999999</v>
      </c>
      <c r="I313" s="142"/>
      <c r="J313" s="143">
        <f>ROUND(I313*H313,2)</f>
        <v>0</v>
      </c>
      <c r="K313" s="139" t="s">
        <v>208</v>
      </c>
      <c r="L313" s="32"/>
      <c r="M313" s="144" t="s">
        <v>1</v>
      </c>
      <c r="N313" s="145" t="s">
        <v>42</v>
      </c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AR313" s="148" t="s">
        <v>202</v>
      </c>
      <c r="AT313" s="148" t="s">
        <v>197</v>
      </c>
      <c r="AU313" s="148" t="s">
        <v>86</v>
      </c>
      <c r="AY313" s="17" t="s">
        <v>195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84</v>
      </c>
      <c r="BK313" s="149">
        <f>ROUND(I313*H313,2)</f>
        <v>0</v>
      </c>
      <c r="BL313" s="17" t="s">
        <v>202</v>
      </c>
      <c r="BM313" s="148" t="s">
        <v>2302</v>
      </c>
    </row>
    <row r="314" spans="2:65" s="1" customFormat="1" ht="24.2" customHeight="1">
      <c r="B314" s="32"/>
      <c r="C314" s="137" t="s">
        <v>349</v>
      </c>
      <c r="D314" s="137" t="s">
        <v>197</v>
      </c>
      <c r="E314" s="138" t="s">
        <v>886</v>
      </c>
      <c r="F314" s="139" t="s">
        <v>887</v>
      </c>
      <c r="G314" s="140" t="s">
        <v>200</v>
      </c>
      <c r="H314" s="141">
        <v>11.946</v>
      </c>
      <c r="I314" s="142"/>
      <c r="J314" s="143">
        <f>ROUND(I314*H314,2)</f>
        <v>0</v>
      </c>
      <c r="K314" s="139" t="s">
        <v>201</v>
      </c>
      <c r="L314" s="32"/>
      <c r="M314" s="144" t="s">
        <v>1</v>
      </c>
      <c r="N314" s="145" t="s">
        <v>42</v>
      </c>
      <c r="P314" s="146">
        <f>O314*H314</f>
        <v>0</v>
      </c>
      <c r="Q314" s="146">
        <v>0</v>
      </c>
      <c r="R314" s="146">
        <f>Q314*H314</f>
        <v>0</v>
      </c>
      <c r="S314" s="146">
        <v>0.22</v>
      </c>
      <c r="T314" s="147">
        <f>S314*H314</f>
        <v>2.62812</v>
      </c>
      <c r="AR314" s="148" t="s">
        <v>202</v>
      </c>
      <c r="AT314" s="148" t="s">
        <v>197</v>
      </c>
      <c r="AU314" s="148" t="s">
        <v>86</v>
      </c>
      <c r="AY314" s="17" t="s">
        <v>195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7" t="s">
        <v>84</v>
      </c>
      <c r="BK314" s="149">
        <f>ROUND(I314*H314,2)</f>
        <v>0</v>
      </c>
      <c r="BL314" s="17" t="s">
        <v>202</v>
      </c>
      <c r="BM314" s="148" t="s">
        <v>2303</v>
      </c>
    </row>
    <row r="315" spans="2:65" s="14" customFormat="1" ht="11.25">
      <c r="B315" s="168"/>
      <c r="D315" s="151" t="s">
        <v>204</v>
      </c>
      <c r="E315" s="169" t="s">
        <v>1</v>
      </c>
      <c r="F315" s="170" t="s">
        <v>2304</v>
      </c>
      <c r="H315" s="169" t="s">
        <v>1</v>
      </c>
      <c r="I315" s="171"/>
      <c r="L315" s="168"/>
      <c r="M315" s="172"/>
      <c r="T315" s="173"/>
      <c r="AT315" s="169" t="s">
        <v>204</v>
      </c>
      <c r="AU315" s="169" t="s">
        <v>86</v>
      </c>
      <c r="AV315" s="14" t="s">
        <v>84</v>
      </c>
      <c r="AW315" s="14" t="s">
        <v>32</v>
      </c>
      <c r="AX315" s="14" t="s">
        <v>77</v>
      </c>
      <c r="AY315" s="169" t="s">
        <v>195</v>
      </c>
    </row>
    <row r="316" spans="2:65" s="12" customFormat="1" ht="11.25">
      <c r="B316" s="150"/>
      <c r="D316" s="151" t="s">
        <v>204</v>
      </c>
      <c r="E316" s="152" t="s">
        <v>1</v>
      </c>
      <c r="F316" s="153" t="s">
        <v>2305</v>
      </c>
      <c r="H316" s="154">
        <v>1.7709999999999999</v>
      </c>
      <c r="I316" s="155"/>
      <c r="L316" s="150"/>
      <c r="M316" s="156"/>
      <c r="T316" s="157"/>
      <c r="AT316" s="152" t="s">
        <v>204</v>
      </c>
      <c r="AU316" s="152" t="s">
        <v>86</v>
      </c>
      <c r="AV316" s="12" t="s">
        <v>86</v>
      </c>
      <c r="AW316" s="12" t="s">
        <v>32</v>
      </c>
      <c r="AX316" s="12" t="s">
        <v>77</v>
      </c>
      <c r="AY316" s="152" t="s">
        <v>195</v>
      </c>
    </row>
    <row r="317" spans="2:65" s="12" customFormat="1" ht="11.25">
      <c r="B317" s="150"/>
      <c r="D317" s="151" t="s">
        <v>204</v>
      </c>
      <c r="E317" s="152" t="s">
        <v>1</v>
      </c>
      <c r="F317" s="153" t="s">
        <v>2306</v>
      </c>
      <c r="H317" s="154">
        <v>4.2679999999999998</v>
      </c>
      <c r="I317" s="155"/>
      <c r="L317" s="150"/>
      <c r="M317" s="156"/>
      <c r="T317" s="157"/>
      <c r="AT317" s="152" t="s">
        <v>204</v>
      </c>
      <c r="AU317" s="152" t="s">
        <v>86</v>
      </c>
      <c r="AV317" s="12" t="s">
        <v>86</v>
      </c>
      <c r="AW317" s="12" t="s">
        <v>32</v>
      </c>
      <c r="AX317" s="12" t="s">
        <v>77</v>
      </c>
      <c r="AY317" s="152" t="s">
        <v>195</v>
      </c>
    </row>
    <row r="318" spans="2:65" s="12" customFormat="1" ht="11.25">
      <c r="B318" s="150"/>
      <c r="D318" s="151" t="s">
        <v>204</v>
      </c>
      <c r="E318" s="152" t="s">
        <v>1</v>
      </c>
      <c r="F318" s="153" t="s">
        <v>2307</v>
      </c>
      <c r="H318" s="154">
        <v>1.8260000000000001</v>
      </c>
      <c r="I318" s="155"/>
      <c r="L318" s="150"/>
      <c r="M318" s="156"/>
      <c r="T318" s="157"/>
      <c r="AT318" s="152" t="s">
        <v>204</v>
      </c>
      <c r="AU318" s="152" t="s">
        <v>86</v>
      </c>
      <c r="AV318" s="12" t="s">
        <v>86</v>
      </c>
      <c r="AW318" s="12" t="s">
        <v>32</v>
      </c>
      <c r="AX318" s="12" t="s">
        <v>77</v>
      </c>
      <c r="AY318" s="152" t="s">
        <v>195</v>
      </c>
    </row>
    <row r="319" spans="2:65" s="12" customFormat="1" ht="11.25">
      <c r="B319" s="150"/>
      <c r="D319" s="151" t="s">
        <v>204</v>
      </c>
      <c r="E319" s="152" t="s">
        <v>1</v>
      </c>
      <c r="F319" s="153" t="s">
        <v>2308</v>
      </c>
      <c r="H319" s="154">
        <v>4.0810000000000004</v>
      </c>
      <c r="I319" s="155"/>
      <c r="L319" s="150"/>
      <c r="M319" s="156"/>
      <c r="T319" s="157"/>
      <c r="AT319" s="152" t="s">
        <v>204</v>
      </c>
      <c r="AU319" s="152" t="s">
        <v>86</v>
      </c>
      <c r="AV319" s="12" t="s">
        <v>86</v>
      </c>
      <c r="AW319" s="12" t="s">
        <v>32</v>
      </c>
      <c r="AX319" s="12" t="s">
        <v>77</v>
      </c>
      <c r="AY319" s="152" t="s">
        <v>195</v>
      </c>
    </row>
    <row r="320" spans="2:65" s="13" customFormat="1" ht="11.25">
      <c r="B320" s="158"/>
      <c r="D320" s="151" t="s">
        <v>204</v>
      </c>
      <c r="E320" s="159" t="s">
        <v>798</v>
      </c>
      <c r="F320" s="160" t="s">
        <v>205</v>
      </c>
      <c r="H320" s="161">
        <v>11.946</v>
      </c>
      <c r="I320" s="162"/>
      <c r="L320" s="158"/>
      <c r="M320" s="163"/>
      <c r="T320" s="164"/>
      <c r="AT320" s="159" t="s">
        <v>204</v>
      </c>
      <c r="AU320" s="159" t="s">
        <v>86</v>
      </c>
      <c r="AV320" s="13" t="s">
        <v>202</v>
      </c>
      <c r="AW320" s="13" t="s">
        <v>32</v>
      </c>
      <c r="AX320" s="13" t="s">
        <v>84</v>
      </c>
      <c r="AY320" s="159" t="s">
        <v>195</v>
      </c>
    </row>
    <row r="321" spans="2:65" s="1" customFormat="1" ht="24.2" customHeight="1">
      <c r="B321" s="32"/>
      <c r="C321" s="137" t="s">
        <v>428</v>
      </c>
      <c r="D321" s="137" t="s">
        <v>197</v>
      </c>
      <c r="E321" s="138" t="s">
        <v>892</v>
      </c>
      <c r="F321" s="139" t="s">
        <v>893</v>
      </c>
      <c r="G321" s="140" t="s">
        <v>319</v>
      </c>
      <c r="H321" s="141">
        <v>21.72</v>
      </c>
      <c r="I321" s="142"/>
      <c r="J321" s="143">
        <f>ROUND(I321*H321,2)</f>
        <v>0</v>
      </c>
      <c r="K321" s="139" t="s">
        <v>201</v>
      </c>
      <c r="L321" s="32"/>
      <c r="M321" s="144" t="s">
        <v>1</v>
      </c>
      <c r="N321" s="145" t="s">
        <v>42</v>
      </c>
      <c r="P321" s="146">
        <f>O321*H321</f>
        <v>0</v>
      </c>
      <c r="Q321" s="146">
        <v>0</v>
      </c>
      <c r="R321" s="146">
        <f>Q321*H321</f>
        <v>0</v>
      </c>
      <c r="S321" s="146">
        <v>0</v>
      </c>
      <c r="T321" s="147">
        <f>S321*H321</f>
        <v>0</v>
      </c>
      <c r="AR321" s="148" t="s">
        <v>202</v>
      </c>
      <c r="AT321" s="148" t="s">
        <v>197</v>
      </c>
      <c r="AU321" s="148" t="s">
        <v>86</v>
      </c>
      <c r="AY321" s="17" t="s">
        <v>195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84</v>
      </c>
      <c r="BK321" s="149">
        <f>ROUND(I321*H321,2)</f>
        <v>0</v>
      </c>
      <c r="BL321" s="17" t="s">
        <v>202</v>
      </c>
      <c r="BM321" s="148" t="s">
        <v>2309</v>
      </c>
    </row>
    <row r="322" spans="2:65" s="14" customFormat="1" ht="22.5">
      <c r="B322" s="168"/>
      <c r="D322" s="151" t="s">
        <v>204</v>
      </c>
      <c r="E322" s="169" t="s">
        <v>1</v>
      </c>
      <c r="F322" s="170" t="s">
        <v>2310</v>
      </c>
      <c r="H322" s="169" t="s">
        <v>1</v>
      </c>
      <c r="I322" s="171"/>
      <c r="L322" s="168"/>
      <c r="M322" s="172"/>
      <c r="T322" s="173"/>
      <c r="AT322" s="169" t="s">
        <v>204</v>
      </c>
      <c r="AU322" s="169" t="s">
        <v>86</v>
      </c>
      <c r="AV322" s="14" t="s">
        <v>84</v>
      </c>
      <c r="AW322" s="14" t="s">
        <v>32</v>
      </c>
      <c r="AX322" s="14" t="s">
        <v>77</v>
      </c>
      <c r="AY322" s="169" t="s">
        <v>195</v>
      </c>
    </row>
    <row r="323" spans="2:65" s="12" customFormat="1" ht="11.25">
      <c r="B323" s="150"/>
      <c r="D323" s="151" t="s">
        <v>204</v>
      </c>
      <c r="E323" s="152" t="s">
        <v>1</v>
      </c>
      <c r="F323" s="153" t="s">
        <v>2311</v>
      </c>
      <c r="H323" s="154">
        <v>21.72</v>
      </c>
      <c r="I323" s="155"/>
      <c r="L323" s="150"/>
      <c r="M323" s="156"/>
      <c r="T323" s="157"/>
      <c r="AT323" s="152" t="s">
        <v>204</v>
      </c>
      <c r="AU323" s="152" t="s">
        <v>86</v>
      </c>
      <c r="AV323" s="12" t="s">
        <v>86</v>
      </c>
      <c r="AW323" s="12" t="s">
        <v>32</v>
      </c>
      <c r="AX323" s="12" t="s">
        <v>77</v>
      </c>
      <c r="AY323" s="152" t="s">
        <v>195</v>
      </c>
    </row>
    <row r="324" spans="2:65" s="13" customFormat="1" ht="11.25">
      <c r="B324" s="158"/>
      <c r="D324" s="151" t="s">
        <v>204</v>
      </c>
      <c r="E324" s="159" t="s">
        <v>1</v>
      </c>
      <c r="F324" s="160" t="s">
        <v>205</v>
      </c>
      <c r="H324" s="161">
        <v>21.72</v>
      </c>
      <c r="I324" s="162"/>
      <c r="L324" s="158"/>
      <c r="M324" s="163"/>
      <c r="T324" s="164"/>
      <c r="AT324" s="159" t="s">
        <v>204</v>
      </c>
      <c r="AU324" s="159" t="s">
        <v>86</v>
      </c>
      <c r="AV324" s="13" t="s">
        <v>202</v>
      </c>
      <c r="AW324" s="13" t="s">
        <v>32</v>
      </c>
      <c r="AX324" s="13" t="s">
        <v>84</v>
      </c>
      <c r="AY324" s="159" t="s">
        <v>195</v>
      </c>
    </row>
    <row r="325" spans="2:65" s="1" customFormat="1" ht="24.2" customHeight="1">
      <c r="B325" s="32"/>
      <c r="C325" s="137" t="s">
        <v>353</v>
      </c>
      <c r="D325" s="137" t="s">
        <v>197</v>
      </c>
      <c r="E325" s="138" t="s">
        <v>897</v>
      </c>
      <c r="F325" s="139" t="s">
        <v>898</v>
      </c>
      <c r="G325" s="140" t="s">
        <v>200</v>
      </c>
      <c r="H325" s="141">
        <v>69.971000000000004</v>
      </c>
      <c r="I325" s="142"/>
      <c r="J325" s="143">
        <f>ROUND(I325*H325,2)</f>
        <v>0</v>
      </c>
      <c r="K325" s="139" t="s">
        <v>201</v>
      </c>
      <c r="L325" s="32"/>
      <c r="M325" s="144" t="s">
        <v>1</v>
      </c>
      <c r="N325" s="145" t="s">
        <v>42</v>
      </c>
      <c r="P325" s="146">
        <f>O325*H325</f>
        <v>0</v>
      </c>
      <c r="Q325" s="146">
        <v>0</v>
      </c>
      <c r="R325" s="146">
        <f>Q325*H325</f>
        <v>0</v>
      </c>
      <c r="S325" s="146">
        <v>0.316</v>
      </c>
      <c r="T325" s="147">
        <f>S325*H325</f>
        <v>22.110836000000003</v>
      </c>
      <c r="AR325" s="148" t="s">
        <v>202</v>
      </c>
      <c r="AT325" s="148" t="s">
        <v>197</v>
      </c>
      <c r="AU325" s="148" t="s">
        <v>86</v>
      </c>
      <c r="AY325" s="17" t="s">
        <v>195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7" t="s">
        <v>84</v>
      </c>
      <c r="BK325" s="149">
        <f>ROUND(I325*H325,2)</f>
        <v>0</v>
      </c>
      <c r="BL325" s="17" t="s">
        <v>202</v>
      </c>
      <c r="BM325" s="148" t="s">
        <v>2312</v>
      </c>
    </row>
    <row r="326" spans="2:65" s="14" customFormat="1" ht="11.25">
      <c r="B326" s="168"/>
      <c r="D326" s="151" t="s">
        <v>204</v>
      </c>
      <c r="E326" s="169" t="s">
        <v>1</v>
      </c>
      <c r="F326" s="170" t="s">
        <v>900</v>
      </c>
      <c r="H326" s="169" t="s">
        <v>1</v>
      </c>
      <c r="I326" s="171"/>
      <c r="L326" s="168"/>
      <c r="M326" s="172"/>
      <c r="T326" s="173"/>
      <c r="AT326" s="169" t="s">
        <v>204</v>
      </c>
      <c r="AU326" s="169" t="s">
        <v>86</v>
      </c>
      <c r="AV326" s="14" t="s">
        <v>84</v>
      </c>
      <c r="AW326" s="14" t="s">
        <v>32</v>
      </c>
      <c r="AX326" s="14" t="s">
        <v>77</v>
      </c>
      <c r="AY326" s="169" t="s">
        <v>195</v>
      </c>
    </row>
    <row r="327" spans="2:65" s="12" customFormat="1" ht="11.25">
      <c r="B327" s="150"/>
      <c r="D327" s="151" t="s">
        <v>204</v>
      </c>
      <c r="E327" s="152" t="s">
        <v>1</v>
      </c>
      <c r="F327" s="153" t="s">
        <v>2313</v>
      </c>
      <c r="H327" s="154">
        <v>1.089</v>
      </c>
      <c r="I327" s="155"/>
      <c r="L327" s="150"/>
      <c r="M327" s="156"/>
      <c r="T327" s="157"/>
      <c r="AT327" s="152" t="s">
        <v>204</v>
      </c>
      <c r="AU327" s="152" t="s">
        <v>86</v>
      </c>
      <c r="AV327" s="12" t="s">
        <v>86</v>
      </c>
      <c r="AW327" s="12" t="s">
        <v>32</v>
      </c>
      <c r="AX327" s="12" t="s">
        <v>77</v>
      </c>
      <c r="AY327" s="152" t="s">
        <v>195</v>
      </c>
    </row>
    <row r="328" spans="2:65" s="12" customFormat="1" ht="11.25">
      <c r="B328" s="150"/>
      <c r="D328" s="151" t="s">
        <v>204</v>
      </c>
      <c r="E328" s="152" t="s">
        <v>1</v>
      </c>
      <c r="F328" s="153" t="s">
        <v>2314</v>
      </c>
      <c r="H328" s="154">
        <v>1.1659999999999999</v>
      </c>
      <c r="I328" s="155"/>
      <c r="L328" s="150"/>
      <c r="M328" s="156"/>
      <c r="T328" s="157"/>
      <c r="AT328" s="152" t="s">
        <v>204</v>
      </c>
      <c r="AU328" s="152" t="s">
        <v>86</v>
      </c>
      <c r="AV328" s="12" t="s">
        <v>86</v>
      </c>
      <c r="AW328" s="12" t="s">
        <v>32</v>
      </c>
      <c r="AX328" s="12" t="s">
        <v>77</v>
      </c>
      <c r="AY328" s="152" t="s">
        <v>195</v>
      </c>
    </row>
    <row r="329" spans="2:65" s="12" customFormat="1" ht="11.25">
      <c r="B329" s="150"/>
      <c r="D329" s="151" t="s">
        <v>204</v>
      </c>
      <c r="E329" s="152" t="s">
        <v>1</v>
      </c>
      <c r="F329" s="153" t="s">
        <v>2315</v>
      </c>
      <c r="H329" s="154">
        <v>3.9929999999999999</v>
      </c>
      <c r="I329" s="155"/>
      <c r="L329" s="150"/>
      <c r="M329" s="156"/>
      <c r="T329" s="157"/>
      <c r="AT329" s="152" t="s">
        <v>204</v>
      </c>
      <c r="AU329" s="152" t="s">
        <v>86</v>
      </c>
      <c r="AV329" s="12" t="s">
        <v>86</v>
      </c>
      <c r="AW329" s="12" t="s">
        <v>32</v>
      </c>
      <c r="AX329" s="12" t="s">
        <v>77</v>
      </c>
      <c r="AY329" s="152" t="s">
        <v>195</v>
      </c>
    </row>
    <row r="330" spans="2:65" s="12" customFormat="1" ht="11.25">
      <c r="B330" s="150"/>
      <c r="D330" s="151" t="s">
        <v>204</v>
      </c>
      <c r="E330" s="152" t="s">
        <v>1</v>
      </c>
      <c r="F330" s="153" t="s">
        <v>2316</v>
      </c>
      <c r="H330" s="154">
        <v>1.155</v>
      </c>
      <c r="I330" s="155"/>
      <c r="L330" s="150"/>
      <c r="M330" s="156"/>
      <c r="T330" s="157"/>
      <c r="AT330" s="152" t="s">
        <v>204</v>
      </c>
      <c r="AU330" s="152" t="s">
        <v>86</v>
      </c>
      <c r="AV330" s="12" t="s">
        <v>86</v>
      </c>
      <c r="AW330" s="12" t="s">
        <v>32</v>
      </c>
      <c r="AX330" s="12" t="s">
        <v>77</v>
      </c>
      <c r="AY330" s="152" t="s">
        <v>195</v>
      </c>
    </row>
    <row r="331" spans="2:65" s="12" customFormat="1" ht="11.25">
      <c r="B331" s="150"/>
      <c r="D331" s="151" t="s">
        <v>204</v>
      </c>
      <c r="E331" s="152" t="s">
        <v>1</v>
      </c>
      <c r="F331" s="153" t="s">
        <v>2317</v>
      </c>
      <c r="H331" s="154">
        <v>3.8719999999999999</v>
      </c>
      <c r="I331" s="155"/>
      <c r="L331" s="150"/>
      <c r="M331" s="156"/>
      <c r="T331" s="157"/>
      <c r="AT331" s="152" t="s">
        <v>204</v>
      </c>
      <c r="AU331" s="152" t="s">
        <v>86</v>
      </c>
      <c r="AV331" s="12" t="s">
        <v>86</v>
      </c>
      <c r="AW331" s="12" t="s">
        <v>32</v>
      </c>
      <c r="AX331" s="12" t="s">
        <v>77</v>
      </c>
      <c r="AY331" s="152" t="s">
        <v>195</v>
      </c>
    </row>
    <row r="332" spans="2:65" s="12" customFormat="1" ht="11.25">
      <c r="B332" s="150"/>
      <c r="D332" s="151" t="s">
        <v>204</v>
      </c>
      <c r="E332" s="152" t="s">
        <v>1</v>
      </c>
      <c r="F332" s="153" t="s">
        <v>2318</v>
      </c>
      <c r="H332" s="154">
        <v>1.32</v>
      </c>
      <c r="I332" s="155"/>
      <c r="L332" s="150"/>
      <c r="M332" s="156"/>
      <c r="T332" s="157"/>
      <c r="AT332" s="152" t="s">
        <v>204</v>
      </c>
      <c r="AU332" s="152" t="s">
        <v>86</v>
      </c>
      <c r="AV332" s="12" t="s">
        <v>86</v>
      </c>
      <c r="AW332" s="12" t="s">
        <v>32</v>
      </c>
      <c r="AX332" s="12" t="s">
        <v>77</v>
      </c>
      <c r="AY332" s="152" t="s">
        <v>195</v>
      </c>
    </row>
    <row r="333" spans="2:65" s="12" customFormat="1" ht="11.25">
      <c r="B333" s="150"/>
      <c r="D333" s="151" t="s">
        <v>204</v>
      </c>
      <c r="E333" s="152" t="s">
        <v>1</v>
      </c>
      <c r="F333" s="153" t="s">
        <v>2319</v>
      </c>
      <c r="H333" s="154">
        <v>3.9489999999999998</v>
      </c>
      <c r="I333" s="155"/>
      <c r="L333" s="150"/>
      <c r="M333" s="156"/>
      <c r="T333" s="157"/>
      <c r="AT333" s="152" t="s">
        <v>204</v>
      </c>
      <c r="AU333" s="152" t="s">
        <v>86</v>
      </c>
      <c r="AV333" s="12" t="s">
        <v>86</v>
      </c>
      <c r="AW333" s="12" t="s">
        <v>32</v>
      </c>
      <c r="AX333" s="12" t="s">
        <v>77</v>
      </c>
      <c r="AY333" s="152" t="s">
        <v>195</v>
      </c>
    </row>
    <row r="334" spans="2:65" s="12" customFormat="1" ht="11.25">
      <c r="B334" s="150"/>
      <c r="D334" s="151" t="s">
        <v>204</v>
      </c>
      <c r="E334" s="152" t="s">
        <v>1</v>
      </c>
      <c r="F334" s="153" t="s">
        <v>2320</v>
      </c>
      <c r="H334" s="154">
        <v>4.0259999999999998</v>
      </c>
      <c r="I334" s="155"/>
      <c r="L334" s="150"/>
      <c r="M334" s="156"/>
      <c r="T334" s="157"/>
      <c r="AT334" s="152" t="s">
        <v>204</v>
      </c>
      <c r="AU334" s="152" t="s">
        <v>86</v>
      </c>
      <c r="AV334" s="12" t="s">
        <v>86</v>
      </c>
      <c r="AW334" s="12" t="s">
        <v>32</v>
      </c>
      <c r="AX334" s="12" t="s">
        <v>77</v>
      </c>
      <c r="AY334" s="152" t="s">
        <v>195</v>
      </c>
    </row>
    <row r="335" spans="2:65" s="12" customFormat="1" ht="11.25">
      <c r="B335" s="150"/>
      <c r="D335" s="151" t="s">
        <v>204</v>
      </c>
      <c r="E335" s="152" t="s">
        <v>1</v>
      </c>
      <c r="F335" s="153" t="s">
        <v>2321</v>
      </c>
      <c r="H335" s="154">
        <v>3.4870000000000001</v>
      </c>
      <c r="I335" s="155"/>
      <c r="L335" s="150"/>
      <c r="M335" s="156"/>
      <c r="T335" s="157"/>
      <c r="AT335" s="152" t="s">
        <v>204</v>
      </c>
      <c r="AU335" s="152" t="s">
        <v>86</v>
      </c>
      <c r="AV335" s="12" t="s">
        <v>86</v>
      </c>
      <c r="AW335" s="12" t="s">
        <v>32</v>
      </c>
      <c r="AX335" s="12" t="s">
        <v>77</v>
      </c>
      <c r="AY335" s="152" t="s">
        <v>195</v>
      </c>
    </row>
    <row r="336" spans="2:65" s="12" customFormat="1" ht="11.25">
      <c r="B336" s="150"/>
      <c r="D336" s="151" t="s">
        <v>204</v>
      </c>
      <c r="E336" s="152" t="s">
        <v>1</v>
      </c>
      <c r="F336" s="153" t="s">
        <v>2322</v>
      </c>
      <c r="H336" s="154">
        <v>2.9260000000000002</v>
      </c>
      <c r="I336" s="155"/>
      <c r="L336" s="150"/>
      <c r="M336" s="156"/>
      <c r="T336" s="157"/>
      <c r="AT336" s="152" t="s">
        <v>204</v>
      </c>
      <c r="AU336" s="152" t="s">
        <v>86</v>
      </c>
      <c r="AV336" s="12" t="s">
        <v>86</v>
      </c>
      <c r="AW336" s="12" t="s">
        <v>32</v>
      </c>
      <c r="AX336" s="12" t="s">
        <v>77</v>
      </c>
      <c r="AY336" s="152" t="s">
        <v>195</v>
      </c>
    </row>
    <row r="337" spans="2:65" s="12" customFormat="1" ht="11.25">
      <c r="B337" s="150"/>
      <c r="D337" s="151" t="s">
        <v>204</v>
      </c>
      <c r="E337" s="152" t="s">
        <v>1</v>
      </c>
      <c r="F337" s="153" t="s">
        <v>2323</v>
      </c>
      <c r="H337" s="154">
        <v>2.64</v>
      </c>
      <c r="I337" s="155"/>
      <c r="L337" s="150"/>
      <c r="M337" s="156"/>
      <c r="T337" s="157"/>
      <c r="AT337" s="152" t="s">
        <v>204</v>
      </c>
      <c r="AU337" s="152" t="s">
        <v>86</v>
      </c>
      <c r="AV337" s="12" t="s">
        <v>86</v>
      </c>
      <c r="AW337" s="12" t="s">
        <v>32</v>
      </c>
      <c r="AX337" s="12" t="s">
        <v>77</v>
      </c>
      <c r="AY337" s="152" t="s">
        <v>195</v>
      </c>
    </row>
    <row r="338" spans="2:65" s="12" customFormat="1" ht="11.25">
      <c r="B338" s="150"/>
      <c r="D338" s="151" t="s">
        <v>204</v>
      </c>
      <c r="E338" s="152" t="s">
        <v>1</v>
      </c>
      <c r="F338" s="153" t="s">
        <v>2324</v>
      </c>
      <c r="H338" s="154">
        <v>3.63</v>
      </c>
      <c r="I338" s="155"/>
      <c r="L338" s="150"/>
      <c r="M338" s="156"/>
      <c r="T338" s="157"/>
      <c r="AT338" s="152" t="s">
        <v>204</v>
      </c>
      <c r="AU338" s="152" t="s">
        <v>86</v>
      </c>
      <c r="AV338" s="12" t="s">
        <v>86</v>
      </c>
      <c r="AW338" s="12" t="s">
        <v>32</v>
      </c>
      <c r="AX338" s="12" t="s">
        <v>77</v>
      </c>
      <c r="AY338" s="152" t="s">
        <v>195</v>
      </c>
    </row>
    <row r="339" spans="2:65" s="12" customFormat="1" ht="11.25">
      <c r="B339" s="150"/>
      <c r="D339" s="151" t="s">
        <v>204</v>
      </c>
      <c r="E339" s="152" t="s">
        <v>1</v>
      </c>
      <c r="F339" s="153" t="s">
        <v>2325</v>
      </c>
      <c r="H339" s="154">
        <v>2.5739999999999998</v>
      </c>
      <c r="I339" s="155"/>
      <c r="L339" s="150"/>
      <c r="M339" s="156"/>
      <c r="T339" s="157"/>
      <c r="AT339" s="152" t="s">
        <v>204</v>
      </c>
      <c r="AU339" s="152" t="s">
        <v>86</v>
      </c>
      <c r="AV339" s="12" t="s">
        <v>86</v>
      </c>
      <c r="AW339" s="12" t="s">
        <v>32</v>
      </c>
      <c r="AX339" s="12" t="s">
        <v>77</v>
      </c>
      <c r="AY339" s="152" t="s">
        <v>195</v>
      </c>
    </row>
    <row r="340" spans="2:65" s="12" customFormat="1" ht="11.25">
      <c r="B340" s="150"/>
      <c r="D340" s="151" t="s">
        <v>204</v>
      </c>
      <c r="E340" s="152" t="s">
        <v>1</v>
      </c>
      <c r="F340" s="153" t="s">
        <v>2326</v>
      </c>
      <c r="H340" s="154">
        <v>3.2229999999999999</v>
      </c>
      <c r="I340" s="155"/>
      <c r="L340" s="150"/>
      <c r="M340" s="156"/>
      <c r="T340" s="157"/>
      <c r="AT340" s="152" t="s">
        <v>204</v>
      </c>
      <c r="AU340" s="152" t="s">
        <v>86</v>
      </c>
      <c r="AV340" s="12" t="s">
        <v>86</v>
      </c>
      <c r="AW340" s="12" t="s">
        <v>32</v>
      </c>
      <c r="AX340" s="12" t="s">
        <v>77</v>
      </c>
      <c r="AY340" s="152" t="s">
        <v>195</v>
      </c>
    </row>
    <row r="341" spans="2:65" s="12" customFormat="1" ht="11.25">
      <c r="B341" s="150"/>
      <c r="D341" s="151" t="s">
        <v>204</v>
      </c>
      <c r="E341" s="152" t="s">
        <v>1</v>
      </c>
      <c r="F341" s="153" t="s">
        <v>2327</v>
      </c>
      <c r="H341" s="154">
        <v>2.7280000000000002</v>
      </c>
      <c r="I341" s="155"/>
      <c r="L341" s="150"/>
      <c r="M341" s="156"/>
      <c r="T341" s="157"/>
      <c r="AT341" s="152" t="s">
        <v>204</v>
      </c>
      <c r="AU341" s="152" t="s">
        <v>86</v>
      </c>
      <c r="AV341" s="12" t="s">
        <v>86</v>
      </c>
      <c r="AW341" s="12" t="s">
        <v>32</v>
      </c>
      <c r="AX341" s="12" t="s">
        <v>77</v>
      </c>
      <c r="AY341" s="152" t="s">
        <v>195</v>
      </c>
    </row>
    <row r="342" spans="2:65" s="12" customFormat="1" ht="11.25">
      <c r="B342" s="150"/>
      <c r="D342" s="151" t="s">
        <v>204</v>
      </c>
      <c r="E342" s="152" t="s">
        <v>1</v>
      </c>
      <c r="F342" s="153" t="s">
        <v>2328</v>
      </c>
      <c r="H342" s="154">
        <v>2.871</v>
      </c>
      <c r="I342" s="155"/>
      <c r="L342" s="150"/>
      <c r="M342" s="156"/>
      <c r="T342" s="157"/>
      <c r="AT342" s="152" t="s">
        <v>204</v>
      </c>
      <c r="AU342" s="152" t="s">
        <v>86</v>
      </c>
      <c r="AV342" s="12" t="s">
        <v>86</v>
      </c>
      <c r="AW342" s="12" t="s">
        <v>32</v>
      </c>
      <c r="AX342" s="12" t="s">
        <v>77</v>
      </c>
      <c r="AY342" s="152" t="s">
        <v>195</v>
      </c>
    </row>
    <row r="343" spans="2:65" s="12" customFormat="1" ht="11.25">
      <c r="B343" s="150"/>
      <c r="D343" s="151" t="s">
        <v>204</v>
      </c>
      <c r="E343" s="152" t="s">
        <v>1</v>
      </c>
      <c r="F343" s="153" t="s">
        <v>2329</v>
      </c>
      <c r="H343" s="154">
        <v>3.3109999999999999</v>
      </c>
      <c r="I343" s="155"/>
      <c r="L343" s="150"/>
      <c r="M343" s="156"/>
      <c r="T343" s="157"/>
      <c r="AT343" s="152" t="s">
        <v>204</v>
      </c>
      <c r="AU343" s="152" t="s">
        <v>86</v>
      </c>
      <c r="AV343" s="12" t="s">
        <v>86</v>
      </c>
      <c r="AW343" s="12" t="s">
        <v>32</v>
      </c>
      <c r="AX343" s="12" t="s">
        <v>77</v>
      </c>
      <c r="AY343" s="152" t="s">
        <v>195</v>
      </c>
    </row>
    <row r="344" spans="2:65" s="12" customFormat="1" ht="11.25">
      <c r="B344" s="150"/>
      <c r="D344" s="151" t="s">
        <v>204</v>
      </c>
      <c r="E344" s="152" t="s">
        <v>1</v>
      </c>
      <c r="F344" s="153" t="s">
        <v>2330</v>
      </c>
      <c r="H344" s="154">
        <v>2.86</v>
      </c>
      <c r="I344" s="155"/>
      <c r="L344" s="150"/>
      <c r="M344" s="156"/>
      <c r="T344" s="157"/>
      <c r="AT344" s="152" t="s">
        <v>204</v>
      </c>
      <c r="AU344" s="152" t="s">
        <v>86</v>
      </c>
      <c r="AV344" s="12" t="s">
        <v>86</v>
      </c>
      <c r="AW344" s="12" t="s">
        <v>32</v>
      </c>
      <c r="AX344" s="12" t="s">
        <v>77</v>
      </c>
      <c r="AY344" s="152" t="s">
        <v>195</v>
      </c>
    </row>
    <row r="345" spans="2:65" s="12" customFormat="1" ht="11.25">
      <c r="B345" s="150"/>
      <c r="D345" s="151" t="s">
        <v>204</v>
      </c>
      <c r="E345" s="152" t="s">
        <v>1</v>
      </c>
      <c r="F345" s="153" t="s">
        <v>2331</v>
      </c>
      <c r="H345" s="154">
        <v>3.3330000000000002</v>
      </c>
      <c r="I345" s="155"/>
      <c r="L345" s="150"/>
      <c r="M345" s="156"/>
      <c r="T345" s="157"/>
      <c r="AT345" s="152" t="s">
        <v>204</v>
      </c>
      <c r="AU345" s="152" t="s">
        <v>86</v>
      </c>
      <c r="AV345" s="12" t="s">
        <v>86</v>
      </c>
      <c r="AW345" s="12" t="s">
        <v>32</v>
      </c>
      <c r="AX345" s="12" t="s">
        <v>77</v>
      </c>
      <c r="AY345" s="152" t="s">
        <v>195</v>
      </c>
    </row>
    <row r="346" spans="2:65" s="12" customFormat="1" ht="11.25">
      <c r="B346" s="150"/>
      <c r="D346" s="151" t="s">
        <v>204</v>
      </c>
      <c r="E346" s="152" t="s">
        <v>1</v>
      </c>
      <c r="F346" s="153" t="s">
        <v>2332</v>
      </c>
      <c r="H346" s="154">
        <v>2.7829999999999999</v>
      </c>
      <c r="I346" s="155"/>
      <c r="L346" s="150"/>
      <c r="M346" s="156"/>
      <c r="T346" s="157"/>
      <c r="AT346" s="152" t="s">
        <v>204</v>
      </c>
      <c r="AU346" s="152" t="s">
        <v>86</v>
      </c>
      <c r="AV346" s="12" t="s">
        <v>86</v>
      </c>
      <c r="AW346" s="12" t="s">
        <v>32</v>
      </c>
      <c r="AX346" s="12" t="s">
        <v>77</v>
      </c>
      <c r="AY346" s="152" t="s">
        <v>195</v>
      </c>
    </row>
    <row r="347" spans="2:65" s="12" customFormat="1" ht="11.25">
      <c r="B347" s="150"/>
      <c r="D347" s="151" t="s">
        <v>204</v>
      </c>
      <c r="E347" s="152" t="s">
        <v>1</v>
      </c>
      <c r="F347" s="153" t="s">
        <v>2333</v>
      </c>
      <c r="H347" s="154">
        <v>3.2229999999999999</v>
      </c>
      <c r="I347" s="155"/>
      <c r="L347" s="150"/>
      <c r="M347" s="156"/>
      <c r="T347" s="157"/>
      <c r="AT347" s="152" t="s">
        <v>204</v>
      </c>
      <c r="AU347" s="152" t="s">
        <v>86</v>
      </c>
      <c r="AV347" s="12" t="s">
        <v>86</v>
      </c>
      <c r="AW347" s="12" t="s">
        <v>32</v>
      </c>
      <c r="AX347" s="12" t="s">
        <v>77</v>
      </c>
      <c r="AY347" s="152" t="s">
        <v>195</v>
      </c>
    </row>
    <row r="348" spans="2:65" s="12" customFormat="1" ht="11.25">
      <c r="B348" s="150"/>
      <c r="D348" s="151" t="s">
        <v>204</v>
      </c>
      <c r="E348" s="152" t="s">
        <v>1</v>
      </c>
      <c r="F348" s="153" t="s">
        <v>2334</v>
      </c>
      <c r="H348" s="154">
        <v>3.1789999999999998</v>
      </c>
      <c r="I348" s="155"/>
      <c r="L348" s="150"/>
      <c r="M348" s="156"/>
      <c r="T348" s="157"/>
      <c r="AT348" s="152" t="s">
        <v>204</v>
      </c>
      <c r="AU348" s="152" t="s">
        <v>86</v>
      </c>
      <c r="AV348" s="12" t="s">
        <v>86</v>
      </c>
      <c r="AW348" s="12" t="s">
        <v>32</v>
      </c>
      <c r="AX348" s="12" t="s">
        <v>77</v>
      </c>
      <c r="AY348" s="152" t="s">
        <v>195</v>
      </c>
    </row>
    <row r="349" spans="2:65" s="12" customFormat="1" ht="11.25">
      <c r="B349" s="150"/>
      <c r="D349" s="151" t="s">
        <v>204</v>
      </c>
      <c r="E349" s="152" t="s">
        <v>1</v>
      </c>
      <c r="F349" s="153" t="s">
        <v>2335</v>
      </c>
      <c r="H349" s="154">
        <v>3.4209999999999998</v>
      </c>
      <c r="I349" s="155"/>
      <c r="L349" s="150"/>
      <c r="M349" s="156"/>
      <c r="T349" s="157"/>
      <c r="AT349" s="152" t="s">
        <v>204</v>
      </c>
      <c r="AU349" s="152" t="s">
        <v>86</v>
      </c>
      <c r="AV349" s="12" t="s">
        <v>86</v>
      </c>
      <c r="AW349" s="12" t="s">
        <v>32</v>
      </c>
      <c r="AX349" s="12" t="s">
        <v>77</v>
      </c>
      <c r="AY349" s="152" t="s">
        <v>195</v>
      </c>
    </row>
    <row r="350" spans="2:65" s="12" customFormat="1" ht="11.25">
      <c r="B350" s="150"/>
      <c r="D350" s="151" t="s">
        <v>204</v>
      </c>
      <c r="E350" s="152" t="s">
        <v>1</v>
      </c>
      <c r="F350" s="153" t="s">
        <v>2336</v>
      </c>
      <c r="H350" s="154">
        <v>3.2120000000000002</v>
      </c>
      <c r="I350" s="155"/>
      <c r="L350" s="150"/>
      <c r="M350" s="156"/>
      <c r="T350" s="157"/>
      <c r="AT350" s="152" t="s">
        <v>204</v>
      </c>
      <c r="AU350" s="152" t="s">
        <v>86</v>
      </c>
      <c r="AV350" s="12" t="s">
        <v>86</v>
      </c>
      <c r="AW350" s="12" t="s">
        <v>32</v>
      </c>
      <c r="AX350" s="12" t="s">
        <v>77</v>
      </c>
      <c r="AY350" s="152" t="s">
        <v>195</v>
      </c>
    </row>
    <row r="351" spans="2:65" s="13" customFormat="1" ht="11.25">
      <c r="B351" s="158"/>
      <c r="D351" s="151" t="s">
        <v>204</v>
      </c>
      <c r="E351" s="159" t="s">
        <v>800</v>
      </c>
      <c r="F351" s="160" t="s">
        <v>205</v>
      </c>
      <c r="H351" s="161">
        <v>69.971000000000004</v>
      </c>
      <c r="I351" s="162"/>
      <c r="L351" s="158"/>
      <c r="M351" s="163"/>
      <c r="T351" s="164"/>
      <c r="AT351" s="159" t="s">
        <v>204</v>
      </c>
      <c r="AU351" s="159" t="s">
        <v>86</v>
      </c>
      <c r="AV351" s="13" t="s">
        <v>202</v>
      </c>
      <c r="AW351" s="13" t="s">
        <v>32</v>
      </c>
      <c r="AX351" s="13" t="s">
        <v>84</v>
      </c>
      <c r="AY351" s="159" t="s">
        <v>195</v>
      </c>
    </row>
    <row r="352" spans="2:65" s="1" customFormat="1" ht="24.2" customHeight="1">
      <c r="B352" s="32"/>
      <c r="C352" s="137" t="s">
        <v>437</v>
      </c>
      <c r="D352" s="137" t="s">
        <v>197</v>
      </c>
      <c r="E352" s="138" t="s">
        <v>914</v>
      </c>
      <c r="F352" s="139" t="s">
        <v>915</v>
      </c>
      <c r="G352" s="140" t="s">
        <v>319</v>
      </c>
      <c r="H352" s="141">
        <v>127.22</v>
      </c>
      <c r="I352" s="142"/>
      <c r="J352" s="143">
        <f>ROUND(I352*H352,2)</f>
        <v>0</v>
      </c>
      <c r="K352" s="139" t="s">
        <v>201</v>
      </c>
      <c r="L352" s="32"/>
      <c r="M352" s="144" t="s">
        <v>1</v>
      </c>
      <c r="N352" s="145" t="s">
        <v>42</v>
      </c>
      <c r="P352" s="146">
        <f>O352*H352</f>
        <v>0</v>
      </c>
      <c r="Q352" s="146">
        <v>0</v>
      </c>
      <c r="R352" s="146">
        <f>Q352*H352</f>
        <v>0</v>
      </c>
      <c r="S352" s="146">
        <v>0</v>
      </c>
      <c r="T352" s="147">
        <f>S352*H352</f>
        <v>0</v>
      </c>
      <c r="AR352" s="148" t="s">
        <v>202</v>
      </c>
      <c r="AT352" s="148" t="s">
        <v>197</v>
      </c>
      <c r="AU352" s="148" t="s">
        <v>86</v>
      </c>
      <c r="AY352" s="17" t="s">
        <v>195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7" t="s">
        <v>84</v>
      </c>
      <c r="BK352" s="149">
        <f>ROUND(I352*H352,2)</f>
        <v>0</v>
      </c>
      <c r="BL352" s="17" t="s">
        <v>202</v>
      </c>
      <c r="BM352" s="148" t="s">
        <v>2337</v>
      </c>
    </row>
    <row r="353" spans="2:65" s="14" customFormat="1" ht="22.5">
      <c r="B353" s="168"/>
      <c r="D353" s="151" t="s">
        <v>204</v>
      </c>
      <c r="E353" s="169" t="s">
        <v>1</v>
      </c>
      <c r="F353" s="170" t="s">
        <v>2310</v>
      </c>
      <c r="H353" s="169" t="s">
        <v>1</v>
      </c>
      <c r="I353" s="171"/>
      <c r="L353" s="168"/>
      <c r="M353" s="172"/>
      <c r="T353" s="173"/>
      <c r="AT353" s="169" t="s">
        <v>204</v>
      </c>
      <c r="AU353" s="169" t="s">
        <v>86</v>
      </c>
      <c r="AV353" s="14" t="s">
        <v>84</v>
      </c>
      <c r="AW353" s="14" t="s">
        <v>32</v>
      </c>
      <c r="AX353" s="14" t="s">
        <v>77</v>
      </c>
      <c r="AY353" s="169" t="s">
        <v>195</v>
      </c>
    </row>
    <row r="354" spans="2:65" s="12" customFormat="1" ht="11.25">
      <c r="B354" s="150"/>
      <c r="D354" s="151" t="s">
        <v>204</v>
      </c>
      <c r="E354" s="152" t="s">
        <v>1</v>
      </c>
      <c r="F354" s="153" t="s">
        <v>2338</v>
      </c>
      <c r="H354" s="154">
        <v>127.22</v>
      </c>
      <c r="I354" s="155"/>
      <c r="L354" s="150"/>
      <c r="M354" s="156"/>
      <c r="T354" s="157"/>
      <c r="AT354" s="152" t="s">
        <v>204</v>
      </c>
      <c r="AU354" s="152" t="s">
        <v>86</v>
      </c>
      <c r="AV354" s="12" t="s">
        <v>86</v>
      </c>
      <c r="AW354" s="12" t="s">
        <v>32</v>
      </c>
      <c r="AX354" s="12" t="s">
        <v>77</v>
      </c>
      <c r="AY354" s="152" t="s">
        <v>195</v>
      </c>
    </row>
    <row r="355" spans="2:65" s="13" customFormat="1" ht="11.25">
      <c r="B355" s="158"/>
      <c r="D355" s="151" t="s">
        <v>204</v>
      </c>
      <c r="E355" s="159" t="s">
        <v>1655</v>
      </c>
      <c r="F355" s="160" t="s">
        <v>205</v>
      </c>
      <c r="H355" s="161">
        <v>127.22</v>
      </c>
      <c r="I355" s="162"/>
      <c r="L355" s="158"/>
      <c r="M355" s="163"/>
      <c r="T355" s="164"/>
      <c r="AT355" s="159" t="s">
        <v>204</v>
      </c>
      <c r="AU355" s="159" t="s">
        <v>86</v>
      </c>
      <c r="AV355" s="13" t="s">
        <v>202</v>
      </c>
      <c r="AW355" s="13" t="s">
        <v>32</v>
      </c>
      <c r="AX355" s="13" t="s">
        <v>84</v>
      </c>
      <c r="AY355" s="159" t="s">
        <v>195</v>
      </c>
    </row>
    <row r="356" spans="2:65" s="1" customFormat="1" ht="24.2" customHeight="1">
      <c r="B356" s="32"/>
      <c r="C356" s="137" t="s">
        <v>357</v>
      </c>
      <c r="D356" s="137" t="s">
        <v>197</v>
      </c>
      <c r="E356" s="138" t="s">
        <v>922</v>
      </c>
      <c r="F356" s="139" t="s">
        <v>923</v>
      </c>
      <c r="G356" s="140" t="s">
        <v>200</v>
      </c>
      <c r="H356" s="141">
        <v>47.905000000000001</v>
      </c>
      <c r="I356" s="142"/>
      <c r="J356" s="143">
        <f>ROUND(I356*H356,2)</f>
        <v>0</v>
      </c>
      <c r="K356" s="139" t="s">
        <v>201</v>
      </c>
      <c r="L356" s="32"/>
      <c r="M356" s="144" t="s">
        <v>1</v>
      </c>
      <c r="N356" s="145" t="s">
        <v>42</v>
      </c>
      <c r="P356" s="146">
        <f>O356*H356</f>
        <v>0</v>
      </c>
      <c r="Q356" s="146">
        <v>0</v>
      </c>
      <c r="R356" s="146">
        <f>Q356*H356</f>
        <v>0</v>
      </c>
      <c r="S356" s="146">
        <v>0.45</v>
      </c>
      <c r="T356" s="147">
        <f>S356*H356</f>
        <v>21.55725</v>
      </c>
      <c r="AR356" s="148" t="s">
        <v>202</v>
      </c>
      <c r="AT356" s="148" t="s">
        <v>197</v>
      </c>
      <c r="AU356" s="148" t="s">
        <v>86</v>
      </c>
      <c r="AY356" s="17" t="s">
        <v>195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7" t="s">
        <v>84</v>
      </c>
      <c r="BK356" s="149">
        <f>ROUND(I356*H356,2)</f>
        <v>0</v>
      </c>
      <c r="BL356" s="17" t="s">
        <v>202</v>
      </c>
      <c r="BM356" s="148" t="s">
        <v>2339</v>
      </c>
    </row>
    <row r="357" spans="2:65" s="14" customFormat="1" ht="11.25">
      <c r="B357" s="168"/>
      <c r="D357" s="151" t="s">
        <v>204</v>
      </c>
      <c r="E357" s="169" t="s">
        <v>1</v>
      </c>
      <c r="F357" s="170" t="s">
        <v>2340</v>
      </c>
      <c r="H357" s="169" t="s">
        <v>1</v>
      </c>
      <c r="I357" s="171"/>
      <c r="L357" s="168"/>
      <c r="M357" s="172"/>
      <c r="T357" s="173"/>
      <c r="AT357" s="169" t="s">
        <v>204</v>
      </c>
      <c r="AU357" s="169" t="s">
        <v>86</v>
      </c>
      <c r="AV357" s="14" t="s">
        <v>84</v>
      </c>
      <c r="AW357" s="14" t="s">
        <v>32</v>
      </c>
      <c r="AX357" s="14" t="s">
        <v>77</v>
      </c>
      <c r="AY357" s="169" t="s">
        <v>195</v>
      </c>
    </row>
    <row r="358" spans="2:65" s="12" customFormat="1" ht="11.25">
      <c r="B358" s="150"/>
      <c r="D358" s="151" t="s">
        <v>204</v>
      </c>
      <c r="E358" s="152" t="s">
        <v>1</v>
      </c>
      <c r="F358" s="153" t="s">
        <v>2341</v>
      </c>
      <c r="H358" s="154">
        <v>3.9710000000000001</v>
      </c>
      <c r="I358" s="155"/>
      <c r="L358" s="150"/>
      <c r="M358" s="156"/>
      <c r="T358" s="157"/>
      <c r="AT358" s="152" t="s">
        <v>204</v>
      </c>
      <c r="AU358" s="152" t="s">
        <v>86</v>
      </c>
      <c r="AV358" s="12" t="s">
        <v>86</v>
      </c>
      <c r="AW358" s="12" t="s">
        <v>32</v>
      </c>
      <c r="AX358" s="12" t="s">
        <v>77</v>
      </c>
      <c r="AY358" s="152" t="s">
        <v>195</v>
      </c>
    </row>
    <row r="359" spans="2:65" s="12" customFormat="1" ht="11.25">
      <c r="B359" s="150"/>
      <c r="D359" s="151" t="s">
        <v>204</v>
      </c>
      <c r="E359" s="152" t="s">
        <v>1</v>
      </c>
      <c r="F359" s="153" t="s">
        <v>2342</v>
      </c>
      <c r="H359" s="154">
        <v>3.0910000000000002</v>
      </c>
      <c r="I359" s="155"/>
      <c r="L359" s="150"/>
      <c r="M359" s="156"/>
      <c r="T359" s="157"/>
      <c r="AT359" s="152" t="s">
        <v>204</v>
      </c>
      <c r="AU359" s="152" t="s">
        <v>86</v>
      </c>
      <c r="AV359" s="12" t="s">
        <v>86</v>
      </c>
      <c r="AW359" s="12" t="s">
        <v>32</v>
      </c>
      <c r="AX359" s="12" t="s">
        <v>77</v>
      </c>
      <c r="AY359" s="152" t="s">
        <v>195</v>
      </c>
    </row>
    <row r="360" spans="2:65" s="12" customFormat="1" ht="11.25">
      <c r="B360" s="150"/>
      <c r="D360" s="151" t="s">
        <v>204</v>
      </c>
      <c r="E360" s="152" t="s">
        <v>1</v>
      </c>
      <c r="F360" s="153" t="s">
        <v>2343</v>
      </c>
      <c r="H360" s="154">
        <v>3.9049999999999998</v>
      </c>
      <c r="I360" s="155"/>
      <c r="L360" s="150"/>
      <c r="M360" s="156"/>
      <c r="T360" s="157"/>
      <c r="AT360" s="152" t="s">
        <v>204</v>
      </c>
      <c r="AU360" s="152" t="s">
        <v>86</v>
      </c>
      <c r="AV360" s="12" t="s">
        <v>86</v>
      </c>
      <c r="AW360" s="12" t="s">
        <v>32</v>
      </c>
      <c r="AX360" s="12" t="s">
        <v>77</v>
      </c>
      <c r="AY360" s="152" t="s">
        <v>195</v>
      </c>
    </row>
    <row r="361" spans="2:65" s="12" customFormat="1" ht="11.25">
      <c r="B361" s="150"/>
      <c r="D361" s="151" t="s">
        <v>204</v>
      </c>
      <c r="E361" s="152" t="s">
        <v>1</v>
      </c>
      <c r="F361" s="153" t="s">
        <v>2344</v>
      </c>
      <c r="H361" s="154">
        <v>3.0910000000000002</v>
      </c>
      <c r="I361" s="155"/>
      <c r="L361" s="150"/>
      <c r="M361" s="156"/>
      <c r="T361" s="157"/>
      <c r="AT361" s="152" t="s">
        <v>204</v>
      </c>
      <c r="AU361" s="152" t="s">
        <v>86</v>
      </c>
      <c r="AV361" s="12" t="s">
        <v>86</v>
      </c>
      <c r="AW361" s="12" t="s">
        <v>32</v>
      </c>
      <c r="AX361" s="12" t="s">
        <v>77</v>
      </c>
      <c r="AY361" s="152" t="s">
        <v>195</v>
      </c>
    </row>
    <row r="362" spans="2:65" s="12" customFormat="1" ht="11.25">
      <c r="B362" s="150"/>
      <c r="D362" s="151" t="s">
        <v>204</v>
      </c>
      <c r="E362" s="152" t="s">
        <v>1</v>
      </c>
      <c r="F362" s="153" t="s">
        <v>2345</v>
      </c>
      <c r="H362" s="154">
        <v>3.9489999999999998</v>
      </c>
      <c r="I362" s="155"/>
      <c r="L362" s="150"/>
      <c r="M362" s="156"/>
      <c r="T362" s="157"/>
      <c r="AT362" s="152" t="s">
        <v>204</v>
      </c>
      <c r="AU362" s="152" t="s">
        <v>86</v>
      </c>
      <c r="AV362" s="12" t="s">
        <v>86</v>
      </c>
      <c r="AW362" s="12" t="s">
        <v>32</v>
      </c>
      <c r="AX362" s="12" t="s">
        <v>77</v>
      </c>
      <c r="AY362" s="152" t="s">
        <v>195</v>
      </c>
    </row>
    <row r="363" spans="2:65" s="12" customFormat="1" ht="11.25">
      <c r="B363" s="150"/>
      <c r="D363" s="151" t="s">
        <v>204</v>
      </c>
      <c r="E363" s="152" t="s">
        <v>1</v>
      </c>
      <c r="F363" s="153" t="s">
        <v>2346</v>
      </c>
      <c r="H363" s="154">
        <v>3.1680000000000001</v>
      </c>
      <c r="I363" s="155"/>
      <c r="L363" s="150"/>
      <c r="M363" s="156"/>
      <c r="T363" s="157"/>
      <c r="AT363" s="152" t="s">
        <v>204</v>
      </c>
      <c r="AU363" s="152" t="s">
        <v>86</v>
      </c>
      <c r="AV363" s="12" t="s">
        <v>86</v>
      </c>
      <c r="AW363" s="12" t="s">
        <v>32</v>
      </c>
      <c r="AX363" s="12" t="s">
        <v>77</v>
      </c>
      <c r="AY363" s="152" t="s">
        <v>195</v>
      </c>
    </row>
    <row r="364" spans="2:65" s="12" customFormat="1" ht="11.25">
      <c r="B364" s="150"/>
      <c r="D364" s="151" t="s">
        <v>204</v>
      </c>
      <c r="E364" s="152" t="s">
        <v>1</v>
      </c>
      <c r="F364" s="153" t="s">
        <v>2347</v>
      </c>
      <c r="H364" s="154">
        <v>3.9820000000000002</v>
      </c>
      <c r="I364" s="155"/>
      <c r="L364" s="150"/>
      <c r="M364" s="156"/>
      <c r="T364" s="157"/>
      <c r="AT364" s="152" t="s">
        <v>204</v>
      </c>
      <c r="AU364" s="152" t="s">
        <v>86</v>
      </c>
      <c r="AV364" s="12" t="s">
        <v>86</v>
      </c>
      <c r="AW364" s="12" t="s">
        <v>32</v>
      </c>
      <c r="AX364" s="12" t="s">
        <v>77</v>
      </c>
      <c r="AY364" s="152" t="s">
        <v>195</v>
      </c>
    </row>
    <row r="365" spans="2:65" s="12" customFormat="1" ht="11.25">
      <c r="B365" s="150"/>
      <c r="D365" s="151" t="s">
        <v>204</v>
      </c>
      <c r="E365" s="152" t="s">
        <v>1</v>
      </c>
      <c r="F365" s="153" t="s">
        <v>2348</v>
      </c>
      <c r="H365" s="154">
        <v>3.1680000000000001</v>
      </c>
      <c r="I365" s="155"/>
      <c r="L365" s="150"/>
      <c r="M365" s="156"/>
      <c r="T365" s="157"/>
      <c r="AT365" s="152" t="s">
        <v>204</v>
      </c>
      <c r="AU365" s="152" t="s">
        <v>86</v>
      </c>
      <c r="AV365" s="12" t="s">
        <v>86</v>
      </c>
      <c r="AW365" s="12" t="s">
        <v>32</v>
      </c>
      <c r="AX365" s="12" t="s">
        <v>77</v>
      </c>
      <c r="AY365" s="152" t="s">
        <v>195</v>
      </c>
    </row>
    <row r="366" spans="2:65" s="12" customFormat="1" ht="11.25">
      <c r="B366" s="150"/>
      <c r="D366" s="151" t="s">
        <v>204</v>
      </c>
      <c r="E366" s="152" t="s">
        <v>1</v>
      </c>
      <c r="F366" s="153" t="s">
        <v>2349</v>
      </c>
      <c r="H366" s="154">
        <v>4.0039999999999996</v>
      </c>
      <c r="I366" s="155"/>
      <c r="L366" s="150"/>
      <c r="M366" s="156"/>
      <c r="T366" s="157"/>
      <c r="AT366" s="152" t="s">
        <v>204</v>
      </c>
      <c r="AU366" s="152" t="s">
        <v>86</v>
      </c>
      <c r="AV366" s="12" t="s">
        <v>86</v>
      </c>
      <c r="AW366" s="12" t="s">
        <v>32</v>
      </c>
      <c r="AX366" s="12" t="s">
        <v>77</v>
      </c>
      <c r="AY366" s="152" t="s">
        <v>195</v>
      </c>
    </row>
    <row r="367" spans="2:65" s="12" customFormat="1" ht="11.25">
      <c r="B367" s="150"/>
      <c r="D367" s="151" t="s">
        <v>204</v>
      </c>
      <c r="E367" s="152" t="s">
        <v>1</v>
      </c>
      <c r="F367" s="153" t="s">
        <v>2350</v>
      </c>
      <c r="H367" s="154">
        <v>3.1459999999999999</v>
      </c>
      <c r="I367" s="155"/>
      <c r="L367" s="150"/>
      <c r="M367" s="156"/>
      <c r="T367" s="157"/>
      <c r="AT367" s="152" t="s">
        <v>204</v>
      </c>
      <c r="AU367" s="152" t="s">
        <v>86</v>
      </c>
      <c r="AV367" s="12" t="s">
        <v>86</v>
      </c>
      <c r="AW367" s="12" t="s">
        <v>32</v>
      </c>
      <c r="AX367" s="12" t="s">
        <v>77</v>
      </c>
      <c r="AY367" s="152" t="s">
        <v>195</v>
      </c>
    </row>
    <row r="368" spans="2:65" s="12" customFormat="1" ht="11.25">
      <c r="B368" s="150"/>
      <c r="D368" s="151" t="s">
        <v>204</v>
      </c>
      <c r="E368" s="152" t="s">
        <v>1</v>
      </c>
      <c r="F368" s="153" t="s">
        <v>2351</v>
      </c>
      <c r="H368" s="154">
        <v>3.1349999999999998</v>
      </c>
      <c r="I368" s="155"/>
      <c r="L368" s="150"/>
      <c r="M368" s="156"/>
      <c r="T368" s="157"/>
      <c r="AT368" s="152" t="s">
        <v>204</v>
      </c>
      <c r="AU368" s="152" t="s">
        <v>86</v>
      </c>
      <c r="AV368" s="12" t="s">
        <v>86</v>
      </c>
      <c r="AW368" s="12" t="s">
        <v>32</v>
      </c>
      <c r="AX368" s="12" t="s">
        <v>77</v>
      </c>
      <c r="AY368" s="152" t="s">
        <v>195</v>
      </c>
    </row>
    <row r="369" spans="2:65" s="12" customFormat="1" ht="11.25">
      <c r="B369" s="150"/>
      <c r="D369" s="151" t="s">
        <v>204</v>
      </c>
      <c r="E369" s="152" t="s">
        <v>1</v>
      </c>
      <c r="F369" s="153" t="s">
        <v>2352</v>
      </c>
      <c r="H369" s="154">
        <v>3.1349999999999998</v>
      </c>
      <c r="I369" s="155"/>
      <c r="L369" s="150"/>
      <c r="M369" s="156"/>
      <c r="T369" s="157"/>
      <c r="AT369" s="152" t="s">
        <v>204</v>
      </c>
      <c r="AU369" s="152" t="s">
        <v>86</v>
      </c>
      <c r="AV369" s="12" t="s">
        <v>86</v>
      </c>
      <c r="AW369" s="12" t="s">
        <v>32</v>
      </c>
      <c r="AX369" s="12" t="s">
        <v>77</v>
      </c>
      <c r="AY369" s="152" t="s">
        <v>195</v>
      </c>
    </row>
    <row r="370" spans="2:65" s="12" customFormat="1" ht="11.25">
      <c r="B370" s="150"/>
      <c r="D370" s="151" t="s">
        <v>204</v>
      </c>
      <c r="E370" s="152" t="s">
        <v>1</v>
      </c>
      <c r="F370" s="153" t="s">
        <v>2353</v>
      </c>
      <c r="H370" s="154">
        <v>3.1019999999999999</v>
      </c>
      <c r="I370" s="155"/>
      <c r="L370" s="150"/>
      <c r="M370" s="156"/>
      <c r="T370" s="157"/>
      <c r="AT370" s="152" t="s">
        <v>204</v>
      </c>
      <c r="AU370" s="152" t="s">
        <v>86</v>
      </c>
      <c r="AV370" s="12" t="s">
        <v>86</v>
      </c>
      <c r="AW370" s="12" t="s">
        <v>32</v>
      </c>
      <c r="AX370" s="12" t="s">
        <v>77</v>
      </c>
      <c r="AY370" s="152" t="s">
        <v>195</v>
      </c>
    </row>
    <row r="371" spans="2:65" s="12" customFormat="1" ht="11.25">
      <c r="B371" s="150"/>
      <c r="D371" s="151" t="s">
        <v>204</v>
      </c>
      <c r="E371" s="152" t="s">
        <v>1</v>
      </c>
      <c r="F371" s="153" t="s">
        <v>2354</v>
      </c>
      <c r="H371" s="154">
        <v>3.0579999999999998</v>
      </c>
      <c r="I371" s="155"/>
      <c r="L371" s="150"/>
      <c r="M371" s="156"/>
      <c r="T371" s="157"/>
      <c r="AT371" s="152" t="s">
        <v>204</v>
      </c>
      <c r="AU371" s="152" t="s">
        <v>86</v>
      </c>
      <c r="AV371" s="12" t="s">
        <v>86</v>
      </c>
      <c r="AW371" s="12" t="s">
        <v>32</v>
      </c>
      <c r="AX371" s="12" t="s">
        <v>77</v>
      </c>
      <c r="AY371" s="152" t="s">
        <v>195</v>
      </c>
    </row>
    <row r="372" spans="2:65" s="13" customFormat="1" ht="11.25">
      <c r="B372" s="158"/>
      <c r="D372" s="151" t="s">
        <v>204</v>
      </c>
      <c r="E372" s="159" t="s">
        <v>796</v>
      </c>
      <c r="F372" s="160" t="s">
        <v>205</v>
      </c>
      <c r="H372" s="161">
        <v>47.905000000000001</v>
      </c>
      <c r="I372" s="162"/>
      <c r="L372" s="158"/>
      <c r="M372" s="163"/>
      <c r="T372" s="164"/>
      <c r="AT372" s="159" t="s">
        <v>204</v>
      </c>
      <c r="AU372" s="159" t="s">
        <v>86</v>
      </c>
      <c r="AV372" s="13" t="s">
        <v>202</v>
      </c>
      <c r="AW372" s="13" t="s">
        <v>32</v>
      </c>
      <c r="AX372" s="13" t="s">
        <v>84</v>
      </c>
      <c r="AY372" s="159" t="s">
        <v>195</v>
      </c>
    </row>
    <row r="373" spans="2:65" s="1" customFormat="1" ht="24.2" customHeight="1">
      <c r="B373" s="32"/>
      <c r="C373" s="137" t="s">
        <v>446</v>
      </c>
      <c r="D373" s="137" t="s">
        <v>197</v>
      </c>
      <c r="E373" s="138" t="s">
        <v>929</v>
      </c>
      <c r="F373" s="139" t="s">
        <v>930</v>
      </c>
      <c r="G373" s="140" t="s">
        <v>319</v>
      </c>
      <c r="H373" s="141">
        <v>87.1</v>
      </c>
      <c r="I373" s="142"/>
      <c r="J373" s="143">
        <f>ROUND(I373*H373,2)</f>
        <v>0</v>
      </c>
      <c r="K373" s="139" t="s">
        <v>201</v>
      </c>
      <c r="L373" s="32"/>
      <c r="M373" s="144" t="s">
        <v>1</v>
      </c>
      <c r="N373" s="145" t="s">
        <v>42</v>
      </c>
      <c r="P373" s="146">
        <f>O373*H373</f>
        <v>0</v>
      </c>
      <c r="Q373" s="146">
        <v>0</v>
      </c>
      <c r="R373" s="146">
        <f>Q373*H373</f>
        <v>0</v>
      </c>
      <c r="S373" s="146">
        <v>0</v>
      </c>
      <c r="T373" s="147">
        <f>S373*H373</f>
        <v>0</v>
      </c>
      <c r="AR373" s="148" t="s">
        <v>202</v>
      </c>
      <c r="AT373" s="148" t="s">
        <v>197</v>
      </c>
      <c r="AU373" s="148" t="s">
        <v>86</v>
      </c>
      <c r="AY373" s="17" t="s">
        <v>195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7" t="s">
        <v>84</v>
      </c>
      <c r="BK373" s="149">
        <f>ROUND(I373*H373,2)</f>
        <v>0</v>
      </c>
      <c r="BL373" s="17" t="s">
        <v>202</v>
      </c>
      <c r="BM373" s="148" t="s">
        <v>2355</v>
      </c>
    </row>
    <row r="374" spans="2:65" s="14" customFormat="1" ht="22.5">
      <c r="B374" s="168"/>
      <c r="D374" s="151" t="s">
        <v>204</v>
      </c>
      <c r="E374" s="169" t="s">
        <v>1</v>
      </c>
      <c r="F374" s="170" t="s">
        <v>2310</v>
      </c>
      <c r="H374" s="169" t="s">
        <v>1</v>
      </c>
      <c r="I374" s="171"/>
      <c r="L374" s="168"/>
      <c r="M374" s="172"/>
      <c r="T374" s="173"/>
      <c r="AT374" s="169" t="s">
        <v>204</v>
      </c>
      <c r="AU374" s="169" t="s">
        <v>86</v>
      </c>
      <c r="AV374" s="14" t="s">
        <v>84</v>
      </c>
      <c r="AW374" s="14" t="s">
        <v>32</v>
      </c>
      <c r="AX374" s="14" t="s">
        <v>77</v>
      </c>
      <c r="AY374" s="169" t="s">
        <v>195</v>
      </c>
    </row>
    <row r="375" spans="2:65" s="12" customFormat="1" ht="11.25">
      <c r="B375" s="150"/>
      <c r="D375" s="151" t="s">
        <v>204</v>
      </c>
      <c r="E375" s="152" t="s">
        <v>1</v>
      </c>
      <c r="F375" s="153" t="s">
        <v>2356</v>
      </c>
      <c r="H375" s="154">
        <v>87.1</v>
      </c>
      <c r="I375" s="155"/>
      <c r="L375" s="150"/>
      <c r="M375" s="156"/>
      <c r="T375" s="157"/>
      <c r="AT375" s="152" t="s">
        <v>204</v>
      </c>
      <c r="AU375" s="152" t="s">
        <v>86</v>
      </c>
      <c r="AV375" s="12" t="s">
        <v>86</v>
      </c>
      <c r="AW375" s="12" t="s">
        <v>32</v>
      </c>
      <c r="AX375" s="12" t="s">
        <v>77</v>
      </c>
      <c r="AY375" s="152" t="s">
        <v>195</v>
      </c>
    </row>
    <row r="376" spans="2:65" s="13" customFormat="1" ht="11.25">
      <c r="B376" s="158"/>
      <c r="D376" s="151" t="s">
        <v>204</v>
      </c>
      <c r="E376" s="159" t="s">
        <v>1</v>
      </c>
      <c r="F376" s="160" t="s">
        <v>205</v>
      </c>
      <c r="H376" s="161">
        <v>87.1</v>
      </c>
      <c r="I376" s="162"/>
      <c r="L376" s="158"/>
      <c r="M376" s="163"/>
      <c r="T376" s="164"/>
      <c r="AT376" s="159" t="s">
        <v>204</v>
      </c>
      <c r="AU376" s="159" t="s">
        <v>86</v>
      </c>
      <c r="AV376" s="13" t="s">
        <v>202</v>
      </c>
      <c r="AW376" s="13" t="s">
        <v>32</v>
      </c>
      <c r="AX376" s="13" t="s">
        <v>84</v>
      </c>
      <c r="AY376" s="159" t="s">
        <v>195</v>
      </c>
    </row>
    <row r="377" spans="2:65" s="1" customFormat="1" ht="21.75" customHeight="1">
      <c r="B377" s="32"/>
      <c r="C377" s="137" t="s">
        <v>361</v>
      </c>
      <c r="D377" s="137" t="s">
        <v>197</v>
      </c>
      <c r="E377" s="138" t="s">
        <v>876</v>
      </c>
      <c r="F377" s="139" t="s">
        <v>877</v>
      </c>
      <c r="G377" s="140" t="s">
        <v>395</v>
      </c>
      <c r="H377" s="141">
        <v>46.295999999999999</v>
      </c>
      <c r="I377" s="142"/>
      <c r="J377" s="143">
        <f>ROUND(I377*H377,2)</f>
        <v>0</v>
      </c>
      <c r="K377" s="139" t="s">
        <v>201</v>
      </c>
      <c r="L377" s="32"/>
      <c r="M377" s="144" t="s">
        <v>1</v>
      </c>
      <c r="N377" s="145" t="s">
        <v>42</v>
      </c>
      <c r="P377" s="146">
        <f>O377*H377</f>
        <v>0</v>
      </c>
      <c r="Q377" s="146">
        <v>0</v>
      </c>
      <c r="R377" s="146">
        <f>Q377*H377</f>
        <v>0</v>
      </c>
      <c r="S377" s="146">
        <v>0</v>
      </c>
      <c r="T377" s="147">
        <f>S377*H377</f>
        <v>0</v>
      </c>
      <c r="AR377" s="148" t="s">
        <v>202</v>
      </c>
      <c r="AT377" s="148" t="s">
        <v>197</v>
      </c>
      <c r="AU377" s="148" t="s">
        <v>86</v>
      </c>
      <c r="AY377" s="17" t="s">
        <v>195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7" t="s">
        <v>84</v>
      </c>
      <c r="BK377" s="149">
        <f>ROUND(I377*H377,2)</f>
        <v>0</v>
      </c>
      <c r="BL377" s="17" t="s">
        <v>202</v>
      </c>
      <c r="BM377" s="148" t="s">
        <v>935</v>
      </c>
    </row>
    <row r="378" spans="2:65" s="1" customFormat="1" ht="24.2" customHeight="1">
      <c r="B378" s="32"/>
      <c r="C378" s="137" t="s">
        <v>455</v>
      </c>
      <c r="D378" s="137" t="s">
        <v>197</v>
      </c>
      <c r="E378" s="138" t="s">
        <v>879</v>
      </c>
      <c r="F378" s="139" t="s">
        <v>880</v>
      </c>
      <c r="G378" s="140" t="s">
        <v>395</v>
      </c>
      <c r="H378" s="141">
        <v>601.84799999999996</v>
      </c>
      <c r="I378" s="142"/>
      <c r="J378" s="143">
        <f>ROUND(I378*H378,2)</f>
        <v>0</v>
      </c>
      <c r="K378" s="139" t="s">
        <v>201</v>
      </c>
      <c r="L378" s="32"/>
      <c r="M378" s="144" t="s">
        <v>1</v>
      </c>
      <c r="N378" s="145" t="s">
        <v>42</v>
      </c>
      <c r="P378" s="146">
        <f>O378*H378</f>
        <v>0</v>
      </c>
      <c r="Q378" s="146">
        <v>0</v>
      </c>
      <c r="R378" s="146">
        <f>Q378*H378</f>
        <v>0</v>
      </c>
      <c r="S378" s="146">
        <v>0</v>
      </c>
      <c r="T378" s="147">
        <f>S378*H378</f>
        <v>0</v>
      </c>
      <c r="AR378" s="148" t="s">
        <v>202</v>
      </c>
      <c r="AT378" s="148" t="s">
        <v>197</v>
      </c>
      <c r="AU378" s="148" t="s">
        <v>86</v>
      </c>
      <c r="AY378" s="17" t="s">
        <v>195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84</v>
      </c>
      <c r="BK378" s="149">
        <f>ROUND(I378*H378,2)</f>
        <v>0</v>
      </c>
      <c r="BL378" s="17" t="s">
        <v>202</v>
      </c>
      <c r="BM378" s="148" t="s">
        <v>936</v>
      </c>
    </row>
    <row r="379" spans="2:65" s="12" customFormat="1" ht="11.25">
      <c r="B379" s="150"/>
      <c r="D379" s="151" t="s">
        <v>204</v>
      </c>
      <c r="F379" s="153" t="s">
        <v>2357</v>
      </c>
      <c r="H379" s="154">
        <v>601.84799999999996</v>
      </c>
      <c r="I379" s="155"/>
      <c r="L379" s="150"/>
      <c r="M379" s="156"/>
      <c r="T379" s="157"/>
      <c r="AT379" s="152" t="s">
        <v>204</v>
      </c>
      <c r="AU379" s="152" t="s">
        <v>86</v>
      </c>
      <c r="AV379" s="12" t="s">
        <v>86</v>
      </c>
      <c r="AW379" s="12" t="s">
        <v>4</v>
      </c>
      <c r="AX379" s="12" t="s">
        <v>84</v>
      </c>
      <c r="AY379" s="152" t="s">
        <v>195</v>
      </c>
    </row>
    <row r="380" spans="2:65" s="1" customFormat="1" ht="33" customHeight="1">
      <c r="B380" s="32"/>
      <c r="C380" s="137" t="s">
        <v>365</v>
      </c>
      <c r="D380" s="137" t="s">
        <v>197</v>
      </c>
      <c r="E380" s="138" t="s">
        <v>938</v>
      </c>
      <c r="F380" s="139" t="s">
        <v>939</v>
      </c>
      <c r="G380" s="140" t="s">
        <v>395</v>
      </c>
      <c r="H380" s="141">
        <v>46.295999999999999</v>
      </c>
      <c r="I380" s="142"/>
      <c r="J380" s="143">
        <f>ROUND(I380*H380,2)</f>
        <v>0</v>
      </c>
      <c r="K380" s="139" t="s">
        <v>208</v>
      </c>
      <c r="L380" s="32"/>
      <c r="M380" s="144" t="s">
        <v>1</v>
      </c>
      <c r="N380" s="145" t="s">
        <v>42</v>
      </c>
      <c r="P380" s="146">
        <f>O380*H380</f>
        <v>0</v>
      </c>
      <c r="Q380" s="146">
        <v>0</v>
      </c>
      <c r="R380" s="146">
        <f>Q380*H380</f>
        <v>0</v>
      </c>
      <c r="S380" s="146">
        <v>0</v>
      </c>
      <c r="T380" s="147">
        <f>S380*H380</f>
        <v>0</v>
      </c>
      <c r="AR380" s="148" t="s">
        <v>202</v>
      </c>
      <c r="AT380" s="148" t="s">
        <v>197</v>
      </c>
      <c r="AU380" s="148" t="s">
        <v>86</v>
      </c>
      <c r="AY380" s="17" t="s">
        <v>195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7" t="s">
        <v>84</v>
      </c>
      <c r="BK380" s="149">
        <f>ROUND(I380*H380,2)</f>
        <v>0</v>
      </c>
      <c r="BL380" s="17" t="s">
        <v>202</v>
      </c>
      <c r="BM380" s="148" t="s">
        <v>940</v>
      </c>
    </row>
    <row r="381" spans="2:65" s="1" customFormat="1" ht="37.9" customHeight="1">
      <c r="B381" s="32"/>
      <c r="C381" s="137" t="s">
        <v>466</v>
      </c>
      <c r="D381" s="137" t="s">
        <v>197</v>
      </c>
      <c r="E381" s="138" t="s">
        <v>1091</v>
      </c>
      <c r="F381" s="139" t="s">
        <v>1092</v>
      </c>
      <c r="G381" s="140" t="s">
        <v>200</v>
      </c>
      <c r="H381" s="141">
        <v>59.081000000000003</v>
      </c>
      <c r="I381" s="142"/>
      <c r="J381" s="143">
        <f>ROUND(I381*H381,2)</f>
        <v>0</v>
      </c>
      <c r="K381" s="139" t="s">
        <v>208</v>
      </c>
      <c r="L381" s="32"/>
      <c r="M381" s="144" t="s">
        <v>1</v>
      </c>
      <c r="N381" s="145" t="s">
        <v>42</v>
      </c>
      <c r="P381" s="146">
        <f>O381*H381</f>
        <v>0</v>
      </c>
      <c r="Q381" s="146">
        <v>0</v>
      </c>
      <c r="R381" s="146">
        <f>Q381*H381</f>
        <v>0</v>
      </c>
      <c r="S381" s="146">
        <v>0</v>
      </c>
      <c r="T381" s="147">
        <f>S381*H381</f>
        <v>0</v>
      </c>
      <c r="AR381" s="148" t="s">
        <v>202</v>
      </c>
      <c r="AT381" s="148" t="s">
        <v>197</v>
      </c>
      <c r="AU381" s="148" t="s">
        <v>86</v>
      </c>
      <c r="AY381" s="17" t="s">
        <v>195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7" t="s">
        <v>84</v>
      </c>
      <c r="BK381" s="149">
        <f>ROUND(I381*H381,2)</f>
        <v>0</v>
      </c>
      <c r="BL381" s="17" t="s">
        <v>202</v>
      </c>
      <c r="BM381" s="148" t="s">
        <v>2358</v>
      </c>
    </row>
    <row r="382" spans="2:65" s="12" customFormat="1" ht="11.25">
      <c r="B382" s="150"/>
      <c r="D382" s="151" t="s">
        <v>204</v>
      </c>
      <c r="E382" s="152" t="s">
        <v>1</v>
      </c>
      <c r="F382" s="153" t="s">
        <v>2359</v>
      </c>
      <c r="H382" s="154">
        <v>1.804</v>
      </c>
      <c r="I382" s="155"/>
      <c r="L382" s="150"/>
      <c r="M382" s="156"/>
      <c r="T382" s="157"/>
      <c r="AT382" s="152" t="s">
        <v>204</v>
      </c>
      <c r="AU382" s="152" t="s">
        <v>86</v>
      </c>
      <c r="AV382" s="12" t="s">
        <v>86</v>
      </c>
      <c r="AW382" s="12" t="s">
        <v>32</v>
      </c>
      <c r="AX382" s="12" t="s">
        <v>77</v>
      </c>
      <c r="AY382" s="152" t="s">
        <v>195</v>
      </c>
    </row>
    <row r="383" spans="2:65" s="12" customFormat="1" ht="11.25">
      <c r="B383" s="150"/>
      <c r="D383" s="151" t="s">
        <v>204</v>
      </c>
      <c r="E383" s="152" t="s">
        <v>1</v>
      </c>
      <c r="F383" s="153" t="s">
        <v>2360</v>
      </c>
      <c r="H383" s="154">
        <v>1.98</v>
      </c>
      <c r="I383" s="155"/>
      <c r="L383" s="150"/>
      <c r="M383" s="156"/>
      <c r="T383" s="157"/>
      <c r="AT383" s="152" t="s">
        <v>204</v>
      </c>
      <c r="AU383" s="152" t="s">
        <v>86</v>
      </c>
      <c r="AV383" s="12" t="s">
        <v>86</v>
      </c>
      <c r="AW383" s="12" t="s">
        <v>32</v>
      </c>
      <c r="AX383" s="12" t="s">
        <v>77</v>
      </c>
      <c r="AY383" s="152" t="s">
        <v>195</v>
      </c>
    </row>
    <row r="384" spans="2:65" s="12" customFormat="1" ht="11.25">
      <c r="B384" s="150"/>
      <c r="D384" s="151" t="s">
        <v>204</v>
      </c>
      <c r="E384" s="152" t="s">
        <v>1</v>
      </c>
      <c r="F384" s="153" t="s">
        <v>2361</v>
      </c>
      <c r="H384" s="154">
        <v>1.617</v>
      </c>
      <c r="I384" s="155"/>
      <c r="L384" s="150"/>
      <c r="M384" s="156"/>
      <c r="T384" s="157"/>
      <c r="AT384" s="152" t="s">
        <v>204</v>
      </c>
      <c r="AU384" s="152" t="s">
        <v>86</v>
      </c>
      <c r="AV384" s="12" t="s">
        <v>86</v>
      </c>
      <c r="AW384" s="12" t="s">
        <v>32</v>
      </c>
      <c r="AX384" s="12" t="s">
        <v>77</v>
      </c>
      <c r="AY384" s="152" t="s">
        <v>195</v>
      </c>
    </row>
    <row r="385" spans="2:51" s="12" customFormat="1" ht="11.25">
      <c r="B385" s="150"/>
      <c r="D385" s="151" t="s">
        <v>204</v>
      </c>
      <c r="E385" s="152" t="s">
        <v>1</v>
      </c>
      <c r="F385" s="153" t="s">
        <v>2362</v>
      </c>
      <c r="H385" s="154">
        <v>2.9260000000000002</v>
      </c>
      <c r="I385" s="155"/>
      <c r="L385" s="150"/>
      <c r="M385" s="156"/>
      <c r="T385" s="157"/>
      <c r="AT385" s="152" t="s">
        <v>204</v>
      </c>
      <c r="AU385" s="152" t="s">
        <v>86</v>
      </c>
      <c r="AV385" s="12" t="s">
        <v>86</v>
      </c>
      <c r="AW385" s="12" t="s">
        <v>32</v>
      </c>
      <c r="AX385" s="12" t="s">
        <v>77</v>
      </c>
      <c r="AY385" s="152" t="s">
        <v>195</v>
      </c>
    </row>
    <row r="386" spans="2:51" s="12" customFormat="1" ht="11.25">
      <c r="B386" s="150"/>
      <c r="D386" s="151" t="s">
        <v>204</v>
      </c>
      <c r="E386" s="152" t="s">
        <v>1</v>
      </c>
      <c r="F386" s="153" t="s">
        <v>2363</v>
      </c>
      <c r="H386" s="154">
        <v>4.3010000000000002</v>
      </c>
      <c r="I386" s="155"/>
      <c r="L386" s="150"/>
      <c r="M386" s="156"/>
      <c r="T386" s="157"/>
      <c r="AT386" s="152" t="s">
        <v>204</v>
      </c>
      <c r="AU386" s="152" t="s">
        <v>86</v>
      </c>
      <c r="AV386" s="12" t="s">
        <v>86</v>
      </c>
      <c r="AW386" s="12" t="s">
        <v>32</v>
      </c>
      <c r="AX386" s="12" t="s">
        <v>77</v>
      </c>
      <c r="AY386" s="152" t="s">
        <v>195</v>
      </c>
    </row>
    <row r="387" spans="2:51" s="12" customFormat="1" ht="11.25">
      <c r="B387" s="150"/>
      <c r="D387" s="151" t="s">
        <v>204</v>
      </c>
      <c r="E387" s="152" t="s">
        <v>1</v>
      </c>
      <c r="F387" s="153" t="s">
        <v>2364</v>
      </c>
      <c r="H387" s="154">
        <v>4.3449999999999998</v>
      </c>
      <c r="I387" s="155"/>
      <c r="L387" s="150"/>
      <c r="M387" s="156"/>
      <c r="T387" s="157"/>
      <c r="AT387" s="152" t="s">
        <v>204</v>
      </c>
      <c r="AU387" s="152" t="s">
        <v>86</v>
      </c>
      <c r="AV387" s="12" t="s">
        <v>86</v>
      </c>
      <c r="AW387" s="12" t="s">
        <v>32</v>
      </c>
      <c r="AX387" s="12" t="s">
        <v>77</v>
      </c>
      <c r="AY387" s="152" t="s">
        <v>195</v>
      </c>
    </row>
    <row r="388" spans="2:51" s="12" customFormat="1" ht="11.25">
      <c r="B388" s="150"/>
      <c r="D388" s="151" t="s">
        <v>204</v>
      </c>
      <c r="E388" s="152" t="s">
        <v>1</v>
      </c>
      <c r="F388" s="153" t="s">
        <v>2365</v>
      </c>
      <c r="H388" s="154">
        <v>3.927</v>
      </c>
      <c r="I388" s="155"/>
      <c r="L388" s="150"/>
      <c r="M388" s="156"/>
      <c r="T388" s="157"/>
      <c r="AT388" s="152" t="s">
        <v>204</v>
      </c>
      <c r="AU388" s="152" t="s">
        <v>86</v>
      </c>
      <c r="AV388" s="12" t="s">
        <v>86</v>
      </c>
      <c r="AW388" s="12" t="s">
        <v>32</v>
      </c>
      <c r="AX388" s="12" t="s">
        <v>77</v>
      </c>
      <c r="AY388" s="152" t="s">
        <v>195</v>
      </c>
    </row>
    <row r="389" spans="2:51" s="12" customFormat="1" ht="11.25">
      <c r="B389" s="150"/>
      <c r="D389" s="151" t="s">
        <v>204</v>
      </c>
      <c r="E389" s="152" t="s">
        <v>1</v>
      </c>
      <c r="F389" s="153" t="s">
        <v>2366</v>
      </c>
      <c r="H389" s="154">
        <v>1.8260000000000001</v>
      </c>
      <c r="I389" s="155"/>
      <c r="L389" s="150"/>
      <c r="M389" s="156"/>
      <c r="T389" s="157"/>
      <c r="AT389" s="152" t="s">
        <v>204</v>
      </c>
      <c r="AU389" s="152" t="s">
        <v>86</v>
      </c>
      <c r="AV389" s="12" t="s">
        <v>86</v>
      </c>
      <c r="AW389" s="12" t="s">
        <v>32</v>
      </c>
      <c r="AX389" s="12" t="s">
        <v>77</v>
      </c>
      <c r="AY389" s="152" t="s">
        <v>195</v>
      </c>
    </row>
    <row r="390" spans="2:51" s="12" customFormat="1" ht="11.25">
      <c r="B390" s="150"/>
      <c r="D390" s="151" t="s">
        <v>204</v>
      </c>
      <c r="E390" s="152" t="s">
        <v>1</v>
      </c>
      <c r="F390" s="153" t="s">
        <v>2367</v>
      </c>
      <c r="H390" s="154">
        <v>2.4529999999999998</v>
      </c>
      <c r="I390" s="155"/>
      <c r="L390" s="150"/>
      <c r="M390" s="156"/>
      <c r="T390" s="157"/>
      <c r="AT390" s="152" t="s">
        <v>204</v>
      </c>
      <c r="AU390" s="152" t="s">
        <v>86</v>
      </c>
      <c r="AV390" s="12" t="s">
        <v>86</v>
      </c>
      <c r="AW390" s="12" t="s">
        <v>32</v>
      </c>
      <c r="AX390" s="12" t="s">
        <v>77</v>
      </c>
      <c r="AY390" s="152" t="s">
        <v>195</v>
      </c>
    </row>
    <row r="391" spans="2:51" s="12" customFormat="1" ht="11.25">
      <c r="B391" s="150"/>
      <c r="D391" s="151" t="s">
        <v>204</v>
      </c>
      <c r="E391" s="152" t="s">
        <v>1</v>
      </c>
      <c r="F391" s="153" t="s">
        <v>2368</v>
      </c>
      <c r="H391" s="154">
        <v>2.2989999999999999</v>
      </c>
      <c r="I391" s="155"/>
      <c r="L391" s="150"/>
      <c r="M391" s="156"/>
      <c r="T391" s="157"/>
      <c r="AT391" s="152" t="s">
        <v>204</v>
      </c>
      <c r="AU391" s="152" t="s">
        <v>86</v>
      </c>
      <c r="AV391" s="12" t="s">
        <v>86</v>
      </c>
      <c r="AW391" s="12" t="s">
        <v>32</v>
      </c>
      <c r="AX391" s="12" t="s">
        <v>77</v>
      </c>
      <c r="AY391" s="152" t="s">
        <v>195</v>
      </c>
    </row>
    <row r="392" spans="2:51" s="12" customFormat="1" ht="11.25">
      <c r="B392" s="150"/>
      <c r="D392" s="151" t="s">
        <v>204</v>
      </c>
      <c r="E392" s="152" t="s">
        <v>1</v>
      </c>
      <c r="F392" s="153" t="s">
        <v>2369</v>
      </c>
      <c r="H392" s="154">
        <v>1.661</v>
      </c>
      <c r="I392" s="155"/>
      <c r="L392" s="150"/>
      <c r="M392" s="156"/>
      <c r="T392" s="157"/>
      <c r="AT392" s="152" t="s">
        <v>204</v>
      </c>
      <c r="AU392" s="152" t="s">
        <v>86</v>
      </c>
      <c r="AV392" s="12" t="s">
        <v>86</v>
      </c>
      <c r="AW392" s="12" t="s">
        <v>32</v>
      </c>
      <c r="AX392" s="12" t="s">
        <v>77</v>
      </c>
      <c r="AY392" s="152" t="s">
        <v>195</v>
      </c>
    </row>
    <row r="393" spans="2:51" s="12" customFormat="1" ht="11.25">
      <c r="B393" s="150"/>
      <c r="D393" s="151" t="s">
        <v>204</v>
      </c>
      <c r="E393" s="152" t="s">
        <v>1</v>
      </c>
      <c r="F393" s="153" t="s">
        <v>2370</v>
      </c>
      <c r="H393" s="154">
        <v>2.2109999999999999</v>
      </c>
      <c r="I393" s="155"/>
      <c r="L393" s="150"/>
      <c r="M393" s="156"/>
      <c r="T393" s="157"/>
      <c r="AT393" s="152" t="s">
        <v>204</v>
      </c>
      <c r="AU393" s="152" t="s">
        <v>86</v>
      </c>
      <c r="AV393" s="12" t="s">
        <v>86</v>
      </c>
      <c r="AW393" s="12" t="s">
        <v>32</v>
      </c>
      <c r="AX393" s="12" t="s">
        <v>77</v>
      </c>
      <c r="AY393" s="152" t="s">
        <v>195</v>
      </c>
    </row>
    <row r="394" spans="2:51" s="12" customFormat="1" ht="11.25">
      <c r="B394" s="150"/>
      <c r="D394" s="151" t="s">
        <v>204</v>
      </c>
      <c r="E394" s="152" t="s">
        <v>1</v>
      </c>
      <c r="F394" s="153" t="s">
        <v>2371</v>
      </c>
      <c r="H394" s="154">
        <v>2.343</v>
      </c>
      <c r="I394" s="155"/>
      <c r="L394" s="150"/>
      <c r="M394" s="156"/>
      <c r="T394" s="157"/>
      <c r="AT394" s="152" t="s">
        <v>204</v>
      </c>
      <c r="AU394" s="152" t="s">
        <v>86</v>
      </c>
      <c r="AV394" s="12" t="s">
        <v>86</v>
      </c>
      <c r="AW394" s="12" t="s">
        <v>32</v>
      </c>
      <c r="AX394" s="12" t="s">
        <v>77</v>
      </c>
      <c r="AY394" s="152" t="s">
        <v>195</v>
      </c>
    </row>
    <row r="395" spans="2:51" s="12" customFormat="1" ht="11.25">
      <c r="B395" s="150"/>
      <c r="D395" s="151" t="s">
        <v>204</v>
      </c>
      <c r="E395" s="152" t="s">
        <v>1</v>
      </c>
      <c r="F395" s="153" t="s">
        <v>2372</v>
      </c>
      <c r="H395" s="154">
        <v>2.3759999999999999</v>
      </c>
      <c r="I395" s="155"/>
      <c r="L395" s="150"/>
      <c r="M395" s="156"/>
      <c r="T395" s="157"/>
      <c r="AT395" s="152" t="s">
        <v>204</v>
      </c>
      <c r="AU395" s="152" t="s">
        <v>86</v>
      </c>
      <c r="AV395" s="12" t="s">
        <v>86</v>
      </c>
      <c r="AW395" s="12" t="s">
        <v>32</v>
      </c>
      <c r="AX395" s="12" t="s">
        <v>77</v>
      </c>
      <c r="AY395" s="152" t="s">
        <v>195</v>
      </c>
    </row>
    <row r="396" spans="2:51" s="12" customFormat="1" ht="11.25">
      <c r="B396" s="150"/>
      <c r="D396" s="151" t="s">
        <v>204</v>
      </c>
      <c r="E396" s="152" t="s">
        <v>1</v>
      </c>
      <c r="F396" s="153" t="s">
        <v>2373</v>
      </c>
      <c r="H396" s="154">
        <v>2.1890000000000001</v>
      </c>
      <c r="I396" s="155"/>
      <c r="L396" s="150"/>
      <c r="M396" s="156"/>
      <c r="T396" s="157"/>
      <c r="AT396" s="152" t="s">
        <v>204</v>
      </c>
      <c r="AU396" s="152" t="s">
        <v>86</v>
      </c>
      <c r="AV396" s="12" t="s">
        <v>86</v>
      </c>
      <c r="AW396" s="12" t="s">
        <v>32</v>
      </c>
      <c r="AX396" s="12" t="s">
        <v>77</v>
      </c>
      <c r="AY396" s="152" t="s">
        <v>195</v>
      </c>
    </row>
    <row r="397" spans="2:51" s="12" customFormat="1" ht="11.25">
      <c r="B397" s="150"/>
      <c r="D397" s="151" t="s">
        <v>204</v>
      </c>
      <c r="E397" s="152" t="s">
        <v>1</v>
      </c>
      <c r="F397" s="153" t="s">
        <v>2374</v>
      </c>
      <c r="H397" s="154">
        <v>2.0569999999999999</v>
      </c>
      <c r="I397" s="155"/>
      <c r="L397" s="150"/>
      <c r="M397" s="156"/>
      <c r="T397" s="157"/>
      <c r="AT397" s="152" t="s">
        <v>204</v>
      </c>
      <c r="AU397" s="152" t="s">
        <v>86</v>
      </c>
      <c r="AV397" s="12" t="s">
        <v>86</v>
      </c>
      <c r="AW397" s="12" t="s">
        <v>32</v>
      </c>
      <c r="AX397" s="12" t="s">
        <v>77</v>
      </c>
      <c r="AY397" s="152" t="s">
        <v>195</v>
      </c>
    </row>
    <row r="398" spans="2:51" s="12" customFormat="1" ht="11.25">
      <c r="B398" s="150"/>
      <c r="D398" s="151" t="s">
        <v>204</v>
      </c>
      <c r="E398" s="152" t="s">
        <v>1</v>
      </c>
      <c r="F398" s="153" t="s">
        <v>2375</v>
      </c>
      <c r="H398" s="154">
        <v>1.837</v>
      </c>
      <c r="I398" s="155"/>
      <c r="L398" s="150"/>
      <c r="M398" s="156"/>
      <c r="T398" s="157"/>
      <c r="AT398" s="152" t="s">
        <v>204</v>
      </c>
      <c r="AU398" s="152" t="s">
        <v>86</v>
      </c>
      <c r="AV398" s="12" t="s">
        <v>86</v>
      </c>
      <c r="AW398" s="12" t="s">
        <v>32</v>
      </c>
      <c r="AX398" s="12" t="s">
        <v>77</v>
      </c>
      <c r="AY398" s="152" t="s">
        <v>195</v>
      </c>
    </row>
    <row r="399" spans="2:51" s="12" customFormat="1" ht="11.25">
      <c r="B399" s="150"/>
      <c r="D399" s="151" t="s">
        <v>204</v>
      </c>
      <c r="E399" s="152" t="s">
        <v>1</v>
      </c>
      <c r="F399" s="153" t="s">
        <v>2376</v>
      </c>
      <c r="H399" s="154">
        <v>2.2989999999999999</v>
      </c>
      <c r="I399" s="155"/>
      <c r="L399" s="150"/>
      <c r="M399" s="156"/>
      <c r="T399" s="157"/>
      <c r="AT399" s="152" t="s">
        <v>204</v>
      </c>
      <c r="AU399" s="152" t="s">
        <v>86</v>
      </c>
      <c r="AV399" s="12" t="s">
        <v>86</v>
      </c>
      <c r="AW399" s="12" t="s">
        <v>32</v>
      </c>
      <c r="AX399" s="12" t="s">
        <v>77</v>
      </c>
      <c r="AY399" s="152" t="s">
        <v>195</v>
      </c>
    </row>
    <row r="400" spans="2:51" s="12" customFormat="1" ht="11.25">
      <c r="B400" s="150"/>
      <c r="D400" s="151" t="s">
        <v>204</v>
      </c>
      <c r="E400" s="152" t="s">
        <v>1</v>
      </c>
      <c r="F400" s="153" t="s">
        <v>2377</v>
      </c>
      <c r="H400" s="154">
        <v>1.6279999999999999</v>
      </c>
      <c r="I400" s="155"/>
      <c r="L400" s="150"/>
      <c r="M400" s="156"/>
      <c r="T400" s="157"/>
      <c r="AT400" s="152" t="s">
        <v>204</v>
      </c>
      <c r="AU400" s="152" t="s">
        <v>86</v>
      </c>
      <c r="AV400" s="12" t="s">
        <v>86</v>
      </c>
      <c r="AW400" s="12" t="s">
        <v>32</v>
      </c>
      <c r="AX400" s="12" t="s">
        <v>77</v>
      </c>
      <c r="AY400" s="152" t="s">
        <v>195</v>
      </c>
    </row>
    <row r="401" spans="2:65" s="12" customFormat="1" ht="11.25">
      <c r="B401" s="150"/>
      <c r="D401" s="151" t="s">
        <v>204</v>
      </c>
      <c r="E401" s="152" t="s">
        <v>1</v>
      </c>
      <c r="F401" s="153" t="s">
        <v>2378</v>
      </c>
      <c r="H401" s="154">
        <v>2.585</v>
      </c>
      <c r="I401" s="155"/>
      <c r="L401" s="150"/>
      <c r="M401" s="156"/>
      <c r="T401" s="157"/>
      <c r="AT401" s="152" t="s">
        <v>204</v>
      </c>
      <c r="AU401" s="152" t="s">
        <v>86</v>
      </c>
      <c r="AV401" s="12" t="s">
        <v>86</v>
      </c>
      <c r="AW401" s="12" t="s">
        <v>32</v>
      </c>
      <c r="AX401" s="12" t="s">
        <v>77</v>
      </c>
      <c r="AY401" s="152" t="s">
        <v>195</v>
      </c>
    </row>
    <row r="402" spans="2:65" s="12" customFormat="1" ht="11.25">
      <c r="B402" s="150"/>
      <c r="D402" s="151" t="s">
        <v>204</v>
      </c>
      <c r="E402" s="152" t="s">
        <v>1</v>
      </c>
      <c r="F402" s="153" t="s">
        <v>2379</v>
      </c>
      <c r="H402" s="154">
        <v>2.4860000000000002</v>
      </c>
      <c r="I402" s="155"/>
      <c r="L402" s="150"/>
      <c r="M402" s="156"/>
      <c r="T402" s="157"/>
      <c r="AT402" s="152" t="s">
        <v>204</v>
      </c>
      <c r="AU402" s="152" t="s">
        <v>86</v>
      </c>
      <c r="AV402" s="12" t="s">
        <v>86</v>
      </c>
      <c r="AW402" s="12" t="s">
        <v>32</v>
      </c>
      <c r="AX402" s="12" t="s">
        <v>77</v>
      </c>
      <c r="AY402" s="152" t="s">
        <v>195</v>
      </c>
    </row>
    <row r="403" spans="2:65" s="12" customFormat="1" ht="11.25">
      <c r="B403" s="150"/>
      <c r="D403" s="151" t="s">
        <v>204</v>
      </c>
      <c r="E403" s="152" t="s">
        <v>1</v>
      </c>
      <c r="F403" s="153" t="s">
        <v>2380</v>
      </c>
      <c r="H403" s="154">
        <v>0.84699999999999998</v>
      </c>
      <c r="I403" s="155"/>
      <c r="L403" s="150"/>
      <c r="M403" s="156"/>
      <c r="T403" s="157"/>
      <c r="AT403" s="152" t="s">
        <v>204</v>
      </c>
      <c r="AU403" s="152" t="s">
        <v>86</v>
      </c>
      <c r="AV403" s="12" t="s">
        <v>86</v>
      </c>
      <c r="AW403" s="12" t="s">
        <v>32</v>
      </c>
      <c r="AX403" s="12" t="s">
        <v>77</v>
      </c>
      <c r="AY403" s="152" t="s">
        <v>195</v>
      </c>
    </row>
    <row r="404" spans="2:65" s="12" customFormat="1" ht="11.25">
      <c r="B404" s="150"/>
      <c r="D404" s="151" t="s">
        <v>204</v>
      </c>
      <c r="E404" s="152" t="s">
        <v>1</v>
      </c>
      <c r="F404" s="153" t="s">
        <v>2381</v>
      </c>
      <c r="H404" s="154">
        <v>0.77</v>
      </c>
      <c r="I404" s="155"/>
      <c r="L404" s="150"/>
      <c r="M404" s="156"/>
      <c r="T404" s="157"/>
      <c r="AT404" s="152" t="s">
        <v>204</v>
      </c>
      <c r="AU404" s="152" t="s">
        <v>86</v>
      </c>
      <c r="AV404" s="12" t="s">
        <v>86</v>
      </c>
      <c r="AW404" s="12" t="s">
        <v>32</v>
      </c>
      <c r="AX404" s="12" t="s">
        <v>77</v>
      </c>
      <c r="AY404" s="152" t="s">
        <v>195</v>
      </c>
    </row>
    <row r="405" spans="2:65" s="12" customFormat="1" ht="11.25">
      <c r="B405" s="150"/>
      <c r="D405" s="151" t="s">
        <v>204</v>
      </c>
      <c r="E405" s="152" t="s">
        <v>1</v>
      </c>
      <c r="F405" s="153" t="s">
        <v>2382</v>
      </c>
      <c r="H405" s="154">
        <v>1.5069999999999999</v>
      </c>
      <c r="I405" s="155"/>
      <c r="L405" s="150"/>
      <c r="M405" s="156"/>
      <c r="T405" s="157"/>
      <c r="AT405" s="152" t="s">
        <v>204</v>
      </c>
      <c r="AU405" s="152" t="s">
        <v>86</v>
      </c>
      <c r="AV405" s="12" t="s">
        <v>86</v>
      </c>
      <c r="AW405" s="12" t="s">
        <v>32</v>
      </c>
      <c r="AX405" s="12" t="s">
        <v>77</v>
      </c>
      <c r="AY405" s="152" t="s">
        <v>195</v>
      </c>
    </row>
    <row r="406" spans="2:65" s="12" customFormat="1" ht="11.25">
      <c r="B406" s="150"/>
      <c r="D406" s="151" t="s">
        <v>204</v>
      </c>
      <c r="E406" s="152" t="s">
        <v>1</v>
      </c>
      <c r="F406" s="153" t="s">
        <v>2383</v>
      </c>
      <c r="H406" s="154">
        <v>0.77</v>
      </c>
      <c r="I406" s="155"/>
      <c r="L406" s="150"/>
      <c r="M406" s="156"/>
      <c r="T406" s="157"/>
      <c r="AT406" s="152" t="s">
        <v>204</v>
      </c>
      <c r="AU406" s="152" t="s">
        <v>86</v>
      </c>
      <c r="AV406" s="12" t="s">
        <v>86</v>
      </c>
      <c r="AW406" s="12" t="s">
        <v>32</v>
      </c>
      <c r="AX406" s="12" t="s">
        <v>77</v>
      </c>
      <c r="AY406" s="152" t="s">
        <v>195</v>
      </c>
    </row>
    <row r="407" spans="2:65" s="12" customFormat="1" ht="11.25">
      <c r="B407" s="150"/>
      <c r="D407" s="151" t="s">
        <v>204</v>
      </c>
      <c r="E407" s="152" t="s">
        <v>1</v>
      </c>
      <c r="F407" s="153" t="s">
        <v>2384</v>
      </c>
      <c r="H407" s="154">
        <v>1.3859999999999999</v>
      </c>
      <c r="I407" s="155"/>
      <c r="L407" s="150"/>
      <c r="M407" s="156"/>
      <c r="T407" s="157"/>
      <c r="AT407" s="152" t="s">
        <v>204</v>
      </c>
      <c r="AU407" s="152" t="s">
        <v>86</v>
      </c>
      <c r="AV407" s="12" t="s">
        <v>86</v>
      </c>
      <c r="AW407" s="12" t="s">
        <v>32</v>
      </c>
      <c r="AX407" s="12" t="s">
        <v>77</v>
      </c>
      <c r="AY407" s="152" t="s">
        <v>195</v>
      </c>
    </row>
    <row r="408" spans="2:65" s="12" customFormat="1" ht="11.25">
      <c r="B408" s="150"/>
      <c r="D408" s="151" t="s">
        <v>204</v>
      </c>
      <c r="E408" s="152" t="s">
        <v>1</v>
      </c>
      <c r="F408" s="153" t="s">
        <v>2385</v>
      </c>
      <c r="H408" s="154">
        <v>0.88</v>
      </c>
      <c r="I408" s="155"/>
      <c r="L408" s="150"/>
      <c r="M408" s="156"/>
      <c r="T408" s="157"/>
      <c r="AT408" s="152" t="s">
        <v>204</v>
      </c>
      <c r="AU408" s="152" t="s">
        <v>86</v>
      </c>
      <c r="AV408" s="12" t="s">
        <v>86</v>
      </c>
      <c r="AW408" s="12" t="s">
        <v>32</v>
      </c>
      <c r="AX408" s="12" t="s">
        <v>77</v>
      </c>
      <c r="AY408" s="152" t="s">
        <v>195</v>
      </c>
    </row>
    <row r="409" spans="2:65" s="12" customFormat="1" ht="11.25">
      <c r="B409" s="150"/>
      <c r="D409" s="151" t="s">
        <v>204</v>
      </c>
      <c r="E409" s="152" t="s">
        <v>1</v>
      </c>
      <c r="F409" s="153" t="s">
        <v>2386</v>
      </c>
      <c r="H409" s="154">
        <v>0.92400000000000004</v>
      </c>
      <c r="I409" s="155"/>
      <c r="L409" s="150"/>
      <c r="M409" s="156"/>
      <c r="T409" s="157"/>
      <c r="AT409" s="152" t="s">
        <v>204</v>
      </c>
      <c r="AU409" s="152" t="s">
        <v>86</v>
      </c>
      <c r="AV409" s="12" t="s">
        <v>86</v>
      </c>
      <c r="AW409" s="12" t="s">
        <v>32</v>
      </c>
      <c r="AX409" s="12" t="s">
        <v>77</v>
      </c>
      <c r="AY409" s="152" t="s">
        <v>195</v>
      </c>
    </row>
    <row r="410" spans="2:65" s="12" customFormat="1" ht="11.25">
      <c r="B410" s="150"/>
      <c r="D410" s="151" t="s">
        <v>204</v>
      </c>
      <c r="E410" s="152" t="s">
        <v>1</v>
      </c>
      <c r="F410" s="153" t="s">
        <v>2387</v>
      </c>
      <c r="H410" s="154">
        <v>0.84699999999999998</v>
      </c>
      <c r="I410" s="155"/>
      <c r="L410" s="150"/>
      <c r="M410" s="156"/>
      <c r="T410" s="157"/>
      <c r="AT410" s="152" t="s">
        <v>204</v>
      </c>
      <c r="AU410" s="152" t="s">
        <v>86</v>
      </c>
      <c r="AV410" s="12" t="s">
        <v>86</v>
      </c>
      <c r="AW410" s="12" t="s">
        <v>32</v>
      </c>
      <c r="AX410" s="12" t="s">
        <v>77</v>
      </c>
      <c r="AY410" s="152" t="s">
        <v>195</v>
      </c>
    </row>
    <row r="411" spans="2:65" s="13" customFormat="1" ht="11.25">
      <c r="B411" s="158"/>
      <c r="D411" s="151" t="s">
        <v>204</v>
      </c>
      <c r="E411" s="159" t="s">
        <v>811</v>
      </c>
      <c r="F411" s="160" t="s">
        <v>205</v>
      </c>
      <c r="H411" s="161">
        <v>59.081000000000003</v>
      </c>
      <c r="I411" s="162"/>
      <c r="L411" s="158"/>
      <c r="M411" s="163"/>
      <c r="T411" s="164"/>
      <c r="AT411" s="159" t="s">
        <v>204</v>
      </c>
      <c r="AU411" s="159" t="s">
        <v>86</v>
      </c>
      <c r="AV411" s="13" t="s">
        <v>202</v>
      </c>
      <c r="AW411" s="13" t="s">
        <v>32</v>
      </c>
      <c r="AX411" s="13" t="s">
        <v>84</v>
      </c>
      <c r="AY411" s="159" t="s">
        <v>195</v>
      </c>
    </row>
    <row r="412" spans="2:65" s="1" customFormat="1" ht="24.2" customHeight="1">
      <c r="B412" s="32"/>
      <c r="C412" s="137" t="s">
        <v>369</v>
      </c>
      <c r="D412" s="137" t="s">
        <v>197</v>
      </c>
      <c r="E412" s="138" t="s">
        <v>1095</v>
      </c>
      <c r="F412" s="139" t="s">
        <v>1096</v>
      </c>
      <c r="G412" s="140" t="s">
        <v>200</v>
      </c>
      <c r="H412" s="141">
        <v>59.081000000000003</v>
      </c>
      <c r="I412" s="142"/>
      <c r="J412" s="143">
        <f>ROUND(I412*H412,2)</f>
        <v>0</v>
      </c>
      <c r="K412" s="139" t="s">
        <v>201</v>
      </c>
      <c r="L412" s="32"/>
      <c r="M412" s="144" t="s">
        <v>1</v>
      </c>
      <c r="N412" s="145" t="s">
        <v>42</v>
      </c>
      <c r="P412" s="146">
        <f>O412*H412</f>
        <v>0</v>
      </c>
      <c r="Q412" s="146">
        <v>0</v>
      </c>
      <c r="R412" s="146">
        <f>Q412*H412</f>
        <v>0</v>
      </c>
      <c r="S412" s="146">
        <v>0</v>
      </c>
      <c r="T412" s="147">
        <f>S412*H412</f>
        <v>0</v>
      </c>
      <c r="AR412" s="148" t="s">
        <v>202</v>
      </c>
      <c r="AT412" s="148" t="s">
        <v>197</v>
      </c>
      <c r="AU412" s="148" t="s">
        <v>86</v>
      </c>
      <c r="AY412" s="17" t="s">
        <v>195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7" t="s">
        <v>84</v>
      </c>
      <c r="BK412" s="149">
        <f>ROUND(I412*H412,2)</f>
        <v>0</v>
      </c>
      <c r="BL412" s="17" t="s">
        <v>202</v>
      </c>
      <c r="BM412" s="148" t="s">
        <v>2388</v>
      </c>
    </row>
    <row r="413" spans="2:65" s="12" customFormat="1" ht="11.25">
      <c r="B413" s="150"/>
      <c r="D413" s="151" t="s">
        <v>204</v>
      </c>
      <c r="E413" s="152" t="s">
        <v>1</v>
      </c>
      <c r="F413" s="153" t="s">
        <v>811</v>
      </c>
      <c r="H413" s="154">
        <v>59.081000000000003</v>
      </c>
      <c r="I413" s="155"/>
      <c r="L413" s="150"/>
      <c r="M413" s="156"/>
      <c r="T413" s="157"/>
      <c r="AT413" s="152" t="s">
        <v>204</v>
      </c>
      <c r="AU413" s="152" t="s">
        <v>86</v>
      </c>
      <c r="AV413" s="12" t="s">
        <v>86</v>
      </c>
      <c r="AW413" s="12" t="s">
        <v>32</v>
      </c>
      <c r="AX413" s="12" t="s">
        <v>77</v>
      </c>
      <c r="AY413" s="152" t="s">
        <v>195</v>
      </c>
    </row>
    <row r="414" spans="2:65" s="13" customFormat="1" ht="11.25">
      <c r="B414" s="158"/>
      <c r="D414" s="151" t="s">
        <v>204</v>
      </c>
      <c r="E414" s="159" t="s">
        <v>827</v>
      </c>
      <c r="F414" s="160" t="s">
        <v>205</v>
      </c>
      <c r="H414" s="161">
        <v>59.081000000000003</v>
      </c>
      <c r="I414" s="162"/>
      <c r="L414" s="158"/>
      <c r="M414" s="163"/>
      <c r="T414" s="164"/>
      <c r="AT414" s="159" t="s">
        <v>204</v>
      </c>
      <c r="AU414" s="159" t="s">
        <v>86</v>
      </c>
      <c r="AV414" s="13" t="s">
        <v>202</v>
      </c>
      <c r="AW414" s="13" t="s">
        <v>32</v>
      </c>
      <c r="AX414" s="13" t="s">
        <v>84</v>
      </c>
      <c r="AY414" s="159" t="s">
        <v>195</v>
      </c>
    </row>
    <row r="415" spans="2:65" s="1" customFormat="1" ht="37.9" customHeight="1">
      <c r="B415" s="32"/>
      <c r="C415" s="137" t="s">
        <v>481</v>
      </c>
      <c r="D415" s="137" t="s">
        <v>197</v>
      </c>
      <c r="E415" s="138" t="s">
        <v>1098</v>
      </c>
      <c r="F415" s="139" t="s">
        <v>1099</v>
      </c>
      <c r="G415" s="140" t="s">
        <v>332</v>
      </c>
      <c r="H415" s="141">
        <v>11.816000000000001</v>
      </c>
      <c r="I415" s="142"/>
      <c r="J415" s="143">
        <f>ROUND(I415*H415,2)</f>
        <v>0</v>
      </c>
      <c r="K415" s="139" t="s">
        <v>208</v>
      </c>
      <c r="L415" s="32"/>
      <c r="M415" s="144" t="s">
        <v>1</v>
      </c>
      <c r="N415" s="145" t="s">
        <v>42</v>
      </c>
      <c r="P415" s="146">
        <f>O415*H415</f>
        <v>0</v>
      </c>
      <c r="Q415" s="146">
        <v>0</v>
      </c>
      <c r="R415" s="146">
        <f>Q415*H415</f>
        <v>0</v>
      </c>
      <c r="S415" s="146">
        <v>0</v>
      </c>
      <c r="T415" s="147">
        <f>S415*H415</f>
        <v>0</v>
      </c>
      <c r="AR415" s="148" t="s">
        <v>202</v>
      </c>
      <c r="AT415" s="148" t="s">
        <v>197</v>
      </c>
      <c r="AU415" s="148" t="s">
        <v>86</v>
      </c>
      <c r="AY415" s="17" t="s">
        <v>195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7" t="s">
        <v>84</v>
      </c>
      <c r="BK415" s="149">
        <f>ROUND(I415*H415,2)</f>
        <v>0</v>
      </c>
      <c r="BL415" s="17" t="s">
        <v>202</v>
      </c>
      <c r="BM415" s="148" t="s">
        <v>2389</v>
      </c>
    </row>
    <row r="416" spans="2:65" s="12" customFormat="1" ht="22.5">
      <c r="B416" s="150"/>
      <c r="D416" s="151" t="s">
        <v>204</v>
      </c>
      <c r="E416" s="152" t="s">
        <v>1</v>
      </c>
      <c r="F416" s="153" t="s">
        <v>1101</v>
      </c>
      <c r="H416" s="154">
        <v>11.816000000000001</v>
      </c>
      <c r="I416" s="155"/>
      <c r="L416" s="150"/>
      <c r="M416" s="156"/>
      <c r="T416" s="157"/>
      <c r="AT416" s="152" t="s">
        <v>204</v>
      </c>
      <c r="AU416" s="152" t="s">
        <v>86</v>
      </c>
      <c r="AV416" s="12" t="s">
        <v>86</v>
      </c>
      <c r="AW416" s="12" t="s">
        <v>32</v>
      </c>
      <c r="AX416" s="12" t="s">
        <v>84</v>
      </c>
      <c r="AY416" s="152" t="s">
        <v>195</v>
      </c>
    </row>
    <row r="417" spans="2:65" s="1" customFormat="1" ht="24.2" customHeight="1">
      <c r="B417" s="32"/>
      <c r="C417" s="137" t="s">
        <v>373</v>
      </c>
      <c r="D417" s="137" t="s">
        <v>197</v>
      </c>
      <c r="E417" s="138" t="s">
        <v>941</v>
      </c>
      <c r="F417" s="139" t="s">
        <v>942</v>
      </c>
      <c r="G417" s="140" t="s">
        <v>319</v>
      </c>
      <c r="H417" s="141">
        <v>48.4</v>
      </c>
      <c r="I417" s="142"/>
      <c r="J417" s="143">
        <f>ROUND(I417*H417,2)</f>
        <v>0</v>
      </c>
      <c r="K417" s="139" t="s">
        <v>201</v>
      </c>
      <c r="L417" s="32"/>
      <c r="M417" s="144" t="s">
        <v>1</v>
      </c>
      <c r="N417" s="145" t="s">
        <v>42</v>
      </c>
      <c r="P417" s="146">
        <f>O417*H417</f>
        <v>0</v>
      </c>
      <c r="Q417" s="146">
        <v>8.6800000000000002E-3</v>
      </c>
      <c r="R417" s="146">
        <f>Q417*H417</f>
        <v>0.42011199999999999</v>
      </c>
      <c r="S417" s="146">
        <v>0</v>
      </c>
      <c r="T417" s="147">
        <f>S417*H417</f>
        <v>0</v>
      </c>
      <c r="AR417" s="148" t="s">
        <v>202</v>
      </c>
      <c r="AT417" s="148" t="s">
        <v>197</v>
      </c>
      <c r="AU417" s="148" t="s">
        <v>86</v>
      </c>
      <c r="AY417" s="17" t="s">
        <v>195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7" t="s">
        <v>84</v>
      </c>
      <c r="BK417" s="149">
        <f>ROUND(I417*H417,2)</f>
        <v>0</v>
      </c>
      <c r="BL417" s="17" t="s">
        <v>202</v>
      </c>
      <c r="BM417" s="148" t="s">
        <v>943</v>
      </c>
    </row>
    <row r="418" spans="2:65" s="12" customFormat="1" ht="11.25">
      <c r="B418" s="150"/>
      <c r="D418" s="151" t="s">
        <v>204</v>
      </c>
      <c r="E418" s="152" t="s">
        <v>1</v>
      </c>
      <c r="F418" s="153" t="s">
        <v>2390</v>
      </c>
      <c r="H418" s="154">
        <v>48.4</v>
      </c>
      <c r="I418" s="155"/>
      <c r="L418" s="150"/>
      <c r="M418" s="156"/>
      <c r="T418" s="157"/>
      <c r="AT418" s="152" t="s">
        <v>204</v>
      </c>
      <c r="AU418" s="152" t="s">
        <v>86</v>
      </c>
      <c r="AV418" s="12" t="s">
        <v>86</v>
      </c>
      <c r="AW418" s="12" t="s">
        <v>32</v>
      </c>
      <c r="AX418" s="12" t="s">
        <v>77</v>
      </c>
      <c r="AY418" s="152" t="s">
        <v>195</v>
      </c>
    </row>
    <row r="419" spans="2:65" s="13" customFormat="1" ht="11.25">
      <c r="B419" s="158"/>
      <c r="D419" s="151" t="s">
        <v>204</v>
      </c>
      <c r="E419" s="159" t="s">
        <v>832</v>
      </c>
      <c r="F419" s="160" t="s">
        <v>205</v>
      </c>
      <c r="H419" s="161">
        <v>48.4</v>
      </c>
      <c r="I419" s="162"/>
      <c r="L419" s="158"/>
      <c r="M419" s="163"/>
      <c r="T419" s="164"/>
      <c r="AT419" s="159" t="s">
        <v>204</v>
      </c>
      <c r="AU419" s="159" t="s">
        <v>86</v>
      </c>
      <c r="AV419" s="13" t="s">
        <v>202</v>
      </c>
      <c r="AW419" s="13" t="s">
        <v>32</v>
      </c>
      <c r="AX419" s="13" t="s">
        <v>84</v>
      </c>
      <c r="AY419" s="159" t="s">
        <v>195</v>
      </c>
    </row>
    <row r="420" spans="2:65" s="1" customFormat="1" ht="24.2" customHeight="1">
      <c r="B420" s="32"/>
      <c r="C420" s="137" t="s">
        <v>488</v>
      </c>
      <c r="D420" s="137" t="s">
        <v>197</v>
      </c>
      <c r="E420" s="138" t="s">
        <v>2391</v>
      </c>
      <c r="F420" s="139" t="s">
        <v>2392</v>
      </c>
      <c r="G420" s="140" t="s">
        <v>319</v>
      </c>
      <c r="H420" s="141">
        <v>17.600000000000001</v>
      </c>
      <c r="I420" s="142"/>
      <c r="J420" s="143">
        <f>ROUND(I420*H420,2)</f>
        <v>0</v>
      </c>
      <c r="K420" s="139" t="s">
        <v>201</v>
      </c>
      <c r="L420" s="32"/>
      <c r="M420" s="144" t="s">
        <v>1</v>
      </c>
      <c r="N420" s="145" t="s">
        <v>42</v>
      </c>
      <c r="P420" s="146">
        <f>O420*H420</f>
        <v>0</v>
      </c>
      <c r="Q420" s="146">
        <v>1.269E-2</v>
      </c>
      <c r="R420" s="146">
        <f>Q420*H420</f>
        <v>0.22334400000000001</v>
      </c>
      <c r="S420" s="146">
        <v>0</v>
      </c>
      <c r="T420" s="147">
        <f>S420*H420</f>
        <v>0</v>
      </c>
      <c r="AR420" s="148" t="s">
        <v>202</v>
      </c>
      <c r="AT420" s="148" t="s">
        <v>197</v>
      </c>
      <c r="AU420" s="148" t="s">
        <v>86</v>
      </c>
      <c r="AY420" s="17" t="s">
        <v>195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7" t="s">
        <v>84</v>
      </c>
      <c r="BK420" s="149">
        <f>ROUND(I420*H420,2)</f>
        <v>0</v>
      </c>
      <c r="BL420" s="17" t="s">
        <v>202</v>
      </c>
      <c r="BM420" s="148" t="s">
        <v>2393</v>
      </c>
    </row>
    <row r="421" spans="2:65" s="12" customFormat="1" ht="11.25">
      <c r="B421" s="150"/>
      <c r="D421" s="151" t="s">
        <v>204</v>
      </c>
      <c r="E421" s="152" t="s">
        <v>1</v>
      </c>
      <c r="F421" s="153" t="s">
        <v>2394</v>
      </c>
      <c r="H421" s="154">
        <v>17.600000000000001</v>
      </c>
      <c r="I421" s="155"/>
      <c r="L421" s="150"/>
      <c r="M421" s="156"/>
      <c r="T421" s="157"/>
      <c r="AT421" s="152" t="s">
        <v>204</v>
      </c>
      <c r="AU421" s="152" t="s">
        <v>86</v>
      </c>
      <c r="AV421" s="12" t="s">
        <v>86</v>
      </c>
      <c r="AW421" s="12" t="s">
        <v>32</v>
      </c>
      <c r="AX421" s="12" t="s">
        <v>77</v>
      </c>
      <c r="AY421" s="152" t="s">
        <v>195</v>
      </c>
    </row>
    <row r="422" spans="2:65" s="13" customFormat="1" ht="11.25">
      <c r="B422" s="158"/>
      <c r="D422" s="151" t="s">
        <v>204</v>
      </c>
      <c r="E422" s="159" t="s">
        <v>2108</v>
      </c>
      <c r="F422" s="160" t="s">
        <v>205</v>
      </c>
      <c r="H422" s="161">
        <v>17.600000000000001</v>
      </c>
      <c r="I422" s="162"/>
      <c r="L422" s="158"/>
      <c r="M422" s="163"/>
      <c r="T422" s="164"/>
      <c r="AT422" s="159" t="s">
        <v>204</v>
      </c>
      <c r="AU422" s="159" t="s">
        <v>86</v>
      </c>
      <c r="AV422" s="13" t="s">
        <v>202</v>
      </c>
      <c r="AW422" s="13" t="s">
        <v>32</v>
      </c>
      <c r="AX422" s="13" t="s">
        <v>84</v>
      </c>
      <c r="AY422" s="159" t="s">
        <v>195</v>
      </c>
    </row>
    <row r="423" spans="2:65" s="1" customFormat="1" ht="24.2" customHeight="1">
      <c r="B423" s="32"/>
      <c r="C423" s="137" t="s">
        <v>379</v>
      </c>
      <c r="D423" s="137" t="s">
        <v>197</v>
      </c>
      <c r="E423" s="138" t="s">
        <v>949</v>
      </c>
      <c r="F423" s="139" t="s">
        <v>950</v>
      </c>
      <c r="G423" s="140" t="s">
        <v>319</v>
      </c>
      <c r="H423" s="141">
        <v>69.3</v>
      </c>
      <c r="I423" s="142"/>
      <c r="J423" s="143">
        <f>ROUND(I423*H423,2)</f>
        <v>0</v>
      </c>
      <c r="K423" s="139" t="s">
        <v>201</v>
      </c>
      <c r="L423" s="32"/>
      <c r="M423" s="144" t="s">
        <v>1</v>
      </c>
      <c r="N423" s="145" t="s">
        <v>42</v>
      </c>
      <c r="P423" s="146">
        <f>O423*H423</f>
        <v>0</v>
      </c>
      <c r="Q423" s="146">
        <v>3.6900000000000002E-2</v>
      </c>
      <c r="R423" s="146">
        <f>Q423*H423</f>
        <v>2.5571700000000002</v>
      </c>
      <c r="S423" s="146">
        <v>0</v>
      </c>
      <c r="T423" s="147">
        <f>S423*H423</f>
        <v>0</v>
      </c>
      <c r="AR423" s="148" t="s">
        <v>202</v>
      </c>
      <c r="AT423" s="148" t="s">
        <v>197</v>
      </c>
      <c r="AU423" s="148" t="s">
        <v>86</v>
      </c>
      <c r="AY423" s="17" t="s">
        <v>195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84</v>
      </c>
      <c r="BK423" s="149">
        <f>ROUND(I423*H423,2)</f>
        <v>0</v>
      </c>
      <c r="BL423" s="17" t="s">
        <v>202</v>
      </c>
      <c r="BM423" s="148" t="s">
        <v>951</v>
      </c>
    </row>
    <row r="424" spans="2:65" s="12" customFormat="1" ht="11.25">
      <c r="B424" s="150"/>
      <c r="D424" s="151" t="s">
        <v>204</v>
      </c>
      <c r="E424" s="152" t="s">
        <v>1</v>
      </c>
      <c r="F424" s="153" t="s">
        <v>2395</v>
      </c>
      <c r="H424" s="154">
        <v>63</v>
      </c>
      <c r="I424" s="155"/>
      <c r="L424" s="150"/>
      <c r="M424" s="156"/>
      <c r="T424" s="157"/>
      <c r="AT424" s="152" t="s">
        <v>204</v>
      </c>
      <c r="AU424" s="152" t="s">
        <v>86</v>
      </c>
      <c r="AV424" s="12" t="s">
        <v>86</v>
      </c>
      <c r="AW424" s="12" t="s">
        <v>32</v>
      </c>
      <c r="AX424" s="12" t="s">
        <v>77</v>
      </c>
      <c r="AY424" s="152" t="s">
        <v>195</v>
      </c>
    </row>
    <row r="425" spans="2:65" s="13" customFormat="1" ht="11.25">
      <c r="B425" s="158"/>
      <c r="D425" s="151" t="s">
        <v>204</v>
      </c>
      <c r="E425" s="159" t="s">
        <v>812</v>
      </c>
      <c r="F425" s="160" t="s">
        <v>205</v>
      </c>
      <c r="H425" s="161">
        <v>63</v>
      </c>
      <c r="I425" s="162"/>
      <c r="L425" s="158"/>
      <c r="M425" s="163"/>
      <c r="T425" s="164"/>
      <c r="AT425" s="159" t="s">
        <v>204</v>
      </c>
      <c r="AU425" s="159" t="s">
        <v>86</v>
      </c>
      <c r="AV425" s="13" t="s">
        <v>202</v>
      </c>
      <c r="AW425" s="13" t="s">
        <v>32</v>
      </c>
      <c r="AX425" s="13" t="s">
        <v>77</v>
      </c>
      <c r="AY425" s="159" t="s">
        <v>195</v>
      </c>
    </row>
    <row r="426" spans="2:65" s="12" customFormat="1" ht="11.25">
      <c r="B426" s="150"/>
      <c r="D426" s="151" t="s">
        <v>204</v>
      </c>
      <c r="E426" s="152" t="s">
        <v>1</v>
      </c>
      <c r="F426" s="153" t="s">
        <v>2396</v>
      </c>
      <c r="H426" s="154">
        <v>69.3</v>
      </c>
      <c r="I426" s="155"/>
      <c r="L426" s="150"/>
      <c r="M426" s="156"/>
      <c r="T426" s="157"/>
      <c r="AT426" s="152" t="s">
        <v>204</v>
      </c>
      <c r="AU426" s="152" t="s">
        <v>86</v>
      </c>
      <c r="AV426" s="12" t="s">
        <v>86</v>
      </c>
      <c r="AW426" s="12" t="s">
        <v>32</v>
      </c>
      <c r="AX426" s="12" t="s">
        <v>77</v>
      </c>
      <c r="AY426" s="152" t="s">
        <v>195</v>
      </c>
    </row>
    <row r="427" spans="2:65" s="13" customFormat="1" ht="11.25">
      <c r="B427" s="158"/>
      <c r="D427" s="151" t="s">
        <v>204</v>
      </c>
      <c r="E427" s="159" t="s">
        <v>818</v>
      </c>
      <c r="F427" s="160" t="s">
        <v>205</v>
      </c>
      <c r="H427" s="161">
        <v>69.3</v>
      </c>
      <c r="I427" s="162"/>
      <c r="L427" s="158"/>
      <c r="M427" s="163"/>
      <c r="T427" s="164"/>
      <c r="AT427" s="159" t="s">
        <v>204</v>
      </c>
      <c r="AU427" s="159" t="s">
        <v>86</v>
      </c>
      <c r="AV427" s="13" t="s">
        <v>202</v>
      </c>
      <c r="AW427" s="13" t="s">
        <v>32</v>
      </c>
      <c r="AX427" s="13" t="s">
        <v>84</v>
      </c>
      <c r="AY427" s="159" t="s">
        <v>195</v>
      </c>
    </row>
    <row r="428" spans="2:65" s="1" customFormat="1" ht="24.2" customHeight="1">
      <c r="B428" s="32"/>
      <c r="C428" s="137" t="s">
        <v>494</v>
      </c>
      <c r="D428" s="137" t="s">
        <v>197</v>
      </c>
      <c r="E428" s="138" t="s">
        <v>957</v>
      </c>
      <c r="F428" s="139" t="s">
        <v>958</v>
      </c>
      <c r="G428" s="140" t="s">
        <v>332</v>
      </c>
      <c r="H428" s="141">
        <v>245.02</v>
      </c>
      <c r="I428" s="142"/>
      <c r="J428" s="143">
        <f>ROUND(I428*H428,2)</f>
        <v>0</v>
      </c>
      <c r="K428" s="139" t="s">
        <v>201</v>
      </c>
      <c r="L428" s="32"/>
      <c r="M428" s="144" t="s">
        <v>1</v>
      </c>
      <c r="N428" s="145" t="s">
        <v>42</v>
      </c>
      <c r="P428" s="146">
        <f>O428*H428</f>
        <v>0</v>
      </c>
      <c r="Q428" s="146">
        <v>0</v>
      </c>
      <c r="R428" s="146">
        <f>Q428*H428</f>
        <v>0</v>
      </c>
      <c r="S428" s="146">
        <v>0</v>
      </c>
      <c r="T428" s="147">
        <f>S428*H428</f>
        <v>0</v>
      </c>
      <c r="AR428" s="148" t="s">
        <v>202</v>
      </c>
      <c r="AT428" s="148" t="s">
        <v>197</v>
      </c>
      <c r="AU428" s="148" t="s">
        <v>86</v>
      </c>
      <c r="AY428" s="17" t="s">
        <v>195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7" t="s">
        <v>84</v>
      </c>
      <c r="BK428" s="149">
        <f>ROUND(I428*H428,2)</f>
        <v>0</v>
      </c>
      <c r="BL428" s="17" t="s">
        <v>202</v>
      </c>
      <c r="BM428" s="148" t="s">
        <v>959</v>
      </c>
    </row>
    <row r="429" spans="2:65" s="12" customFormat="1" ht="11.25">
      <c r="B429" s="150"/>
      <c r="D429" s="151" t="s">
        <v>204</v>
      </c>
      <c r="E429" s="152" t="s">
        <v>1</v>
      </c>
      <c r="F429" s="153" t="s">
        <v>2397</v>
      </c>
      <c r="H429" s="154">
        <v>98.736000000000004</v>
      </c>
      <c r="I429" s="155"/>
      <c r="L429" s="150"/>
      <c r="M429" s="156"/>
      <c r="T429" s="157"/>
      <c r="AT429" s="152" t="s">
        <v>204</v>
      </c>
      <c r="AU429" s="152" t="s">
        <v>86</v>
      </c>
      <c r="AV429" s="12" t="s">
        <v>86</v>
      </c>
      <c r="AW429" s="12" t="s">
        <v>32</v>
      </c>
      <c r="AX429" s="12" t="s">
        <v>77</v>
      </c>
      <c r="AY429" s="152" t="s">
        <v>195</v>
      </c>
    </row>
    <row r="430" spans="2:65" s="12" customFormat="1" ht="11.25">
      <c r="B430" s="150"/>
      <c r="D430" s="151" t="s">
        <v>204</v>
      </c>
      <c r="E430" s="152" t="s">
        <v>1</v>
      </c>
      <c r="F430" s="153" t="s">
        <v>2398</v>
      </c>
      <c r="H430" s="154">
        <v>41.183999999999997</v>
      </c>
      <c r="I430" s="155"/>
      <c r="L430" s="150"/>
      <c r="M430" s="156"/>
      <c r="T430" s="157"/>
      <c r="AT430" s="152" t="s">
        <v>204</v>
      </c>
      <c r="AU430" s="152" t="s">
        <v>86</v>
      </c>
      <c r="AV430" s="12" t="s">
        <v>86</v>
      </c>
      <c r="AW430" s="12" t="s">
        <v>32</v>
      </c>
      <c r="AX430" s="12" t="s">
        <v>77</v>
      </c>
      <c r="AY430" s="152" t="s">
        <v>195</v>
      </c>
    </row>
    <row r="431" spans="2:65" s="12" customFormat="1" ht="11.25">
      <c r="B431" s="150"/>
      <c r="D431" s="151" t="s">
        <v>204</v>
      </c>
      <c r="E431" s="152" t="s">
        <v>1</v>
      </c>
      <c r="F431" s="153" t="s">
        <v>961</v>
      </c>
      <c r="H431" s="154">
        <v>103.95</v>
      </c>
      <c r="I431" s="155"/>
      <c r="L431" s="150"/>
      <c r="M431" s="156"/>
      <c r="T431" s="157"/>
      <c r="AT431" s="152" t="s">
        <v>204</v>
      </c>
      <c r="AU431" s="152" t="s">
        <v>86</v>
      </c>
      <c r="AV431" s="12" t="s">
        <v>86</v>
      </c>
      <c r="AW431" s="12" t="s">
        <v>32</v>
      </c>
      <c r="AX431" s="12" t="s">
        <v>77</v>
      </c>
      <c r="AY431" s="152" t="s">
        <v>195</v>
      </c>
    </row>
    <row r="432" spans="2:65" s="12" customFormat="1" ht="11.25">
      <c r="B432" s="150"/>
      <c r="D432" s="151" t="s">
        <v>204</v>
      </c>
      <c r="E432" s="152" t="s">
        <v>1</v>
      </c>
      <c r="F432" s="153" t="s">
        <v>2399</v>
      </c>
      <c r="H432" s="154">
        <v>1.1499999999999999</v>
      </c>
      <c r="I432" s="155"/>
      <c r="L432" s="150"/>
      <c r="M432" s="156"/>
      <c r="T432" s="157"/>
      <c r="AT432" s="152" t="s">
        <v>204</v>
      </c>
      <c r="AU432" s="152" t="s">
        <v>86</v>
      </c>
      <c r="AV432" s="12" t="s">
        <v>86</v>
      </c>
      <c r="AW432" s="12" t="s">
        <v>32</v>
      </c>
      <c r="AX432" s="12" t="s">
        <v>77</v>
      </c>
      <c r="AY432" s="152" t="s">
        <v>195</v>
      </c>
    </row>
    <row r="433" spans="2:65" s="13" customFormat="1" ht="11.25">
      <c r="B433" s="158"/>
      <c r="D433" s="151" t="s">
        <v>204</v>
      </c>
      <c r="E433" s="159" t="s">
        <v>852</v>
      </c>
      <c r="F433" s="160" t="s">
        <v>205</v>
      </c>
      <c r="H433" s="161">
        <v>245.02</v>
      </c>
      <c r="I433" s="162"/>
      <c r="L433" s="158"/>
      <c r="M433" s="163"/>
      <c r="T433" s="164"/>
      <c r="AT433" s="159" t="s">
        <v>204</v>
      </c>
      <c r="AU433" s="159" t="s">
        <v>86</v>
      </c>
      <c r="AV433" s="13" t="s">
        <v>202</v>
      </c>
      <c r="AW433" s="13" t="s">
        <v>32</v>
      </c>
      <c r="AX433" s="13" t="s">
        <v>84</v>
      </c>
      <c r="AY433" s="159" t="s">
        <v>195</v>
      </c>
    </row>
    <row r="434" spans="2:65" s="1" customFormat="1" ht="37.9" customHeight="1">
      <c r="B434" s="32"/>
      <c r="C434" s="137" t="s">
        <v>384</v>
      </c>
      <c r="D434" s="137" t="s">
        <v>197</v>
      </c>
      <c r="E434" s="138" t="s">
        <v>962</v>
      </c>
      <c r="F434" s="139" t="s">
        <v>963</v>
      </c>
      <c r="G434" s="140" t="s">
        <v>332</v>
      </c>
      <c r="H434" s="141">
        <v>4.9000000000000004</v>
      </c>
      <c r="I434" s="142"/>
      <c r="J434" s="143">
        <f>ROUND(I434*H434,2)</f>
        <v>0</v>
      </c>
      <c r="K434" s="139" t="s">
        <v>201</v>
      </c>
      <c r="L434" s="32"/>
      <c r="M434" s="144" t="s">
        <v>1</v>
      </c>
      <c r="N434" s="145" t="s">
        <v>42</v>
      </c>
      <c r="P434" s="146">
        <f>O434*H434</f>
        <v>0</v>
      </c>
      <c r="Q434" s="146">
        <v>0</v>
      </c>
      <c r="R434" s="146">
        <f>Q434*H434</f>
        <v>0</v>
      </c>
      <c r="S434" s="146">
        <v>0</v>
      </c>
      <c r="T434" s="147">
        <f>S434*H434</f>
        <v>0</v>
      </c>
      <c r="AR434" s="148" t="s">
        <v>202</v>
      </c>
      <c r="AT434" s="148" t="s">
        <v>197</v>
      </c>
      <c r="AU434" s="148" t="s">
        <v>86</v>
      </c>
      <c r="AY434" s="17" t="s">
        <v>195</v>
      </c>
      <c r="BE434" s="149">
        <f>IF(N434="základní",J434,0)</f>
        <v>0</v>
      </c>
      <c r="BF434" s="149">
        <f>IF(N434="snížená",J434,0)</f>
        <v>0</v>
      </c>
      <c r="BG434" s="149">
        <f>IF(N434="zákl. přenesená",J434,0)</f>
        <v>0</v>
      </c>
      <c r="BH434" s="149">
        <f>IF(N434="sníž. přenesená",J434,0)</f>
        <v>0</v>
      </c>
      <c r="BI434" s="149">
        <f>IF(N434="nulová",J434,0)</f>
        <v>0</v>
      </c>
      <c r="BJ434" s="17" t="s">
        <v>84</v>
      </c>
      <c r="BK434" s="149">
        <f>ROUND(I434*H434,2)</f>
        <v>0</v>
      </c>
      <c r="BL434" s="17" t="s">
        <v>202</v>
      </c>
      <c r="BM434" s="148" t="s">
        <v>964</v>
      </c>
    </row>
    <row r="435" spans="2:65" s="12" customFormat="1" ht="11.25">
      <c r="B435" s="150"/>
      <c r="D435" s="151" t="s">
        <v>204</v>
      </c>
      <c r="E435" s="152" t="s">
        <v>1</v>
      </c>
      <c r="F435" s="153" t="s">
        <v>965</v>
      </c>
      <c r="H435" s="154">
        <v>4.9000000000000004</v>
      </c>
      <c r="I435" s="155"/>
      <c r="L435" s="150"/>
      <c r="M435" s="156"/>
      <c r="T435" s="157"/>
      <c r="AT435" s="152" t="s">
        <v>204</v>
      </c>
      <c r="AU435" s="152" t="s">
        <v>86</v>
      </c>
      <c r="AV435" s="12" t="s">
        <v>86</v>
      </c>
      <c r="AW435" s="12" t="s">
        <v>32</v>
      </c>
      <c r="AX435" s="12" t="s">
        <v>84</v>
      </c>
      <c r="AY435" s="152" t="s">
        <v>195</v>
      </c>
    </row>
    <row r="436" spans="2:65" s="1" customFormat="1" ht="37.9" customHeight="1">
      <c r="B436" s="32"/>
      <c r="C436" s="137" t="s">
        <v>501</v>
      </c>
      <c r="D436" s="137" t="s">
        <v>197</v>
      </c>
      <c r="E436" s="138" t="s">
        <v>966</v>
      </c>
      <c r="F436" s="139" t="s">
        <v>967</v>
      </c>
      <c r="G436" s="140" t="s">
        <v>332</v>
      </c>
      <c r="H436" s="141">
        <v>102.908</v>
      </c>
      <c r="I436" s="142"/>
      <c r="J436" s="143">
        <f>ROUND(I436*H436,2)</f>
        <v>0</v>
      </c>
      <c r="K436" s="139" t="s">
        <v>201</v>
      </c>
      <c r="L436" s="32"/>
      <c r="M436" s="144" t="s">
        <v>1</v>
      </c>
      <c r="N436" s="145" t="s">
        <v>42</v>
      </c>
      <c r="P436" s="146">
        <f>O436*H436</f>
        <v>0</v>
      </c>
      <c r="Q436" s="146">
        <v>0</v>
      </c>
      <c r="R436" s="146">
        <f>Q436*H436</f>
        <v>0</v>
      </c>
      <c r="S436" s="146">
        <v>0</v>
      </c>
      <c r="T436" s="147">
        <f>S436*H436</f>
        <v>0</v>
      </c>
      <c r="AR436" s="148" t="s">
        <v>202</v>
      </c>
      <c r="AT436" s="148" t="s">
        <v>197</v>
      </c>
      <c r="AU436" s="148" t="s">
        <v>86</v>
      </c>
      <c r="AY436" s="17" t="s">
        <v>195</v>
      </c>
      <c r="BE436" s="149">
        <f>IF(N436="základní",J436,0)</f>
        <v>0</v>
      </c>
      <c r="BF436" s="149">
        <f>IF(N436="snížená",J436,0)</f>
        <v>0</v>
      </c>
      <c r="BG436" s="149">
        <f>IF(N436="zákl. přenesená",J436,0)</f>
        <v>0</v>
      </c>
      <c r="BH436" s="149">
        <f>IF(N436="sníž. přenesená",J436,0)</f>
        <v>0</v>
      </c>
      <c r="BI436" s="149">
        <f>IF(N436="nulová",J436,0)</f>
        <v>0</v>
      </c>
      <c r="BJ436" s="17" t="s">
        <v>84</v>
      </c>
      <c r="BK436" s="149">
        <f>ROUND(I436*H436,2)</f>
        <v>0</v>
      </c>
      <c r="BL436" s="17" t="s">
        <v>202</v>
      </c>
      <c r="BM436" s="148" t="s">
        <v>968</v>
      </c>
    </row>
    <row r="437" spans="2:65" s="14" customFormat="1" ht="11.25">
      <c r="B437" s="168"/>
      <c r="D437" s="151" t="s">
        <v>204</v>
      </c>
      <c r="E437" s="169" t="s">
        <v>1</v>
      </c>
      <c r="F437" s="170" t="s">
        <v>969</v>
      </c>
      <c r="H437" s="169" t="s">
        <v>1</v>
      </c>
      <c r="I437" s="171"/>
      <c r="L437" s="168"/>
      <c r="M437" s="172"/>
      <c r="T437" s="173"/>
      <c r="AT437" s="169" t="s">
        <v>204</v>
      </c>
      <c r="AU437" s="169" t="s">
        <v>86</v>
      </c>
      <c r="AV437" s="14" t="s">
        <v>84</v>
      </c>
      <c r="AW437" s="14" t="s">
        <v>32</v>
      </c>
      <c r="AX437" s="14" t="s">
        <v>77</v>
      </c>
      <c r="AY437" s="169" t="s">
        <v>195</v>
      </c>
    </row>
    <row r="438" spans="2:65" s="12" customFormat="1" ht="11.25">
      <c r="B438" s="150"/>
      <c r="D438" s="151" t="s">
        <v>204</v>
      </c>
      <c r="E438" s="152" t="s">
        <v>1</v>
      </c>
      <c r="F438" s="153" t="s">
        <v>970</v>
      </c>
      <c r="H438" s="154">
        <v>102.908</v>
      </c>
      <c r="I438" s="155"/>
      <c r="L438" s="150"/>
      <c r="M438" s="156"/>
      <c r="T438" s="157"/>
      <c r="AT438" s="152" t="s">
        <v>204</v>
      </c>
      <c r="AU438" s="152" t="s">
        <v>86</v>
      </c>
      <c r="AV438" s="12" t="s">
        <v>86</v>
      </c>
      <c r="AW438" s="12" t="s">
        <v>32</v>
      </c>
      <c r="AX438" s="12" t="s">
        <v>84</v>
      </c>
      <c r="AY438" s="152" t="s">
        <v>195</v>
      </c>
    </row>
    <row r="439" spans="2:65" s="1" customFormat="1" ht="37.9" customHeight="1">
      <c r="B439" s="32"/>
      <c r="C439" s="137" t="s">
        <v>389</v>
      </c>
      <c r="D439" s="137" t="s">
        <v>197</v>
      </c>
      <c r="E439" s="138" t="s">
        <v>971</v>
      </c>
      <c r="F439" s="139" t="s">
        <v>972</v>
      </c>
      <c r="G439" s="140" t="s">
        <v>332</v>
      </c>
      <c r="H439" s="141">
        <v>98.007999999999996</v>
      </c>
      <c r="I439" s="142"/>
      <c r="J439" s="143">
        <f>ROUND(I439*H439,2)</f>
        <v>0</v>
      </c>
      <c r="K439" s="139" t="s">
        <v>201</v>
      </c>
      <c r="L439" s="32"/>
      <c r="M439" s="144" t="s">
        <v>1</v>
      </c>
      <c r="N439" s="145" t="s">
        <v>42</v>
      </c>
      <c r="P439" s="146">
        <f>O439*H439</f>
        <v>0</v>
      </c>
      <c r="Q439" s="146">
        <v>0</v>
      </c>
      <c r="R439" s="146">
        <f>Q439*H439</f>
        <v>0</v>
      </c>
      <c r="S439" s="146">
        <v>0</v>
      </c>
      <c r="T439" s="147">
        <f>S439*H439</f>
        <v>0</v>
      </c>
      <c r="AR439" s="148" t="s">
        <v>202</v>
      </c>
      <c r="AT439" s="148" t="s">
        <v>197</v>
      </c>
      <c r="AU439" s="148" t="s">
        <v>86</v>
      </c>
      <c r="AY439" s="17" t="s">
        <v>195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7" t="s">
        <v>84</v>
      </c>
      <c r="BK439" s="149">
        <f>ROUND(I439*H439,2)</f>
        <v>0</v>
      </c>
      <c r="BL439" s="17" t="s">
        <v>202</v>
      </c>
      <c r="BM439" s="148" t="s">
        <v>973</v>
      </c>
    </row>
    <row r="440" spans="2:65" s="12" customFormat="1" ht="11.25">
      <c r="B440" s="150"/>
      <c r="D440" s="151" t="s">
        <v>204</v>
      </c>
      <c r="E440" s="152" t="s">
        <v>1</v>
      </c>
      <c r="F440" s="153" t="s">
        <v>974</v>
      </c>
      <c r="H440" s="154">
        <v>98.007999999999996</v>
      </c>
      <c r="I440" s="155"/>
      <c r="L440" s="150"/>
      <c r="M440" s="156"/>
      <c r="T440" s="157"/>
      <c r="AT440" s="152" t="s">
        <v>204</v>
      </c>
      <c r="AU440" s="152" t="s">
        <v>86</v>
      </c>
      <c r="AV440" s="12" t="s">
        <v>86</v>
      </c>
      <c r="AW440" s="12" t="s">
        <v>32</v>
      </c>
      <c r="AX440" s="12" t="s">
        <v>84</v>
      </c>
      <c r="AY440" s="152" t="s">
        <v>195</v>
      </c>
    </row>
    <row r="441" spans="2:65" s="1" customFormat="1" ht="37.9" customHeight="1">
      <c r="B441" s="32"/>
      <c r="C441" s="137" t="s">
        <v>509</v>
      </c>
      <c r="D441" s="137" t="s">
        <v>197</v>
      </c>
      <c r="E441" s="138" t="s">
        <v>975</v>
      </c>
      <c r="F441" s="139" t="s">
        <v>976</v>
      </c>
      <c r="G441" s="140" t="s">
        <v>332</v>
      </c>
      <c r="H441" s="141">
        <v>34.302999999999997</v>
      </c>
      <c r="I441" s="142"/>
      <c r="J441" s="143">
        <f>ROUND(I441*H441,2)</f>
        <v>0</v>
      </c>
      <c r="K441" s="139" t="s">
        <v>201</v>
      </c>
      <c r="L441" s="32"/>
      <c r="M441" s="144" t="s">
        <v>1</v>
      </c>
      <c r="N441" s="145" t="s">
        <v>42</v>
      </c>
      <c r="P441" s="146">
        <f>O441*H441</f>
        <v>0</v>
      </c>
      <c r="Q441" s="146">
        <v>0</v>
      </c>
      <c r="R441" s="146">
        <f>Q441*H441</f>
        <v>0</v>
      </c>
      <c r="S441" s="146">
        <v>0</v>
      </c>
      <c r="T441" s="147">
        <f>S441*H441</f>
        <v>0</v>
      </c>
      <c r="AR441" s="148" t="s">
        <v>202</v>
      </c>
      <c r="AT441" s="148" t="s">
        <v>197</v>
      </c>
      <c r="AU441" s="148" t="s">
        <v>86</v>
      </c>
      <c r="AY441" s="17" t="s">
        <v>195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7" t="s">
        <v>84</v>
      </c>
      <c r="BK441" s="149">
        <f>ROUND(I441*H441,2)</f>
        <v>0</v>
      </c>
      <c r="BL441" s="17" t="s">
        <v>202</v>
      </c>
      <c r="BM441" s="148" t="s">
        <v>977</v>
      </c>
    </row>
    <row r="442" spans="2:65" s="12" customFormat="1" ht="11.25">
      <c r="B442" s="150"/>
      <c r="D442" s="151" t="s">
        <v>204</v>
      </c>
      <c r="E442" s="152" t="s">
        <v>1</v>
      </c>
      <c r="F442" s="153" t="s">
        <v>978</v>
      </c>
      <c r="H442" s="154">
        <v>34.302999999999997</v>
      </c>
      <c r="I442" s="155"/>
      <c r="L442" s="150"/>
      <c r="M442" s="156"/>
      <c r="T442" s="157"/>
      <c r="AT442" s="152" t="s">
        <v>204</v>
      </c>
      <c r="AU442" s="152" t="s">
        <v>86</v>
      </c>
      <c r="AV442" s="12" t="s">
        <v>86</v>
      </c>
      <c r="AW442" s="12" t="s">
        <v>32</v>
      </c>
      <c r="AX442" s="12" t="s">
        <v>84</v>
      </c>
      <c r="AY442" s="152" t="s">
        <v>195</v>
      </c>
    </row>
    <row r="443" spans="2:65" s="1" customFormat="1" ht="33" customHeight="1">
      <c r="B443" s="32"/>
      <c r="C443" s="137" t="s">
        <v>396</v>
      </c>
      <c r="D443" s="137" t="s">
        <v>197</v>
      </c>
      <c r="E443" s="138" t="s">
        <v>979</v>
      </c>
      <c r="F443" s="139" t="s">
        <v>980</v>
      </c>
      <c r="G443" s="140" t="s">
        <v>332</v>
      </c>
      <c r="H443" s="141">
        <v>4.9000000000000004</v>
      </c>
      <c r="I443" s="142"/>
      <c r="J443" s="143">
        <f>ROUND(I443*H443,2)</f>
        <v>0</v>
      </c>
      <c r="K443" s="139" t="s">
        <v>201</v>
      </c>
      <c r="L443" s="32"/>
      <c r="M443" s="144" t="s">
        <v>1</v>
      </c>
      <c r="N443" s="145" t="s">
        <v>42</v>
      </c>
      <c r="P443" s="146">
        <f>O443*H443</f>
        <v>0</v>
      </c>
      <c r="Q443" s="146">
        <v>0</v>
      </c>
      <c r="R443" s="146">
        <f>Q443*H443</f>
        <v>0</v>
      </c>
      <c r="S443" s="146">
        <v>0</v>
      </c>
      <c r="T443" s="147">
        <f>S443*H443</f>
        <v>0</v>
      </c>
      <c r="AR443" s="148" t="s">
        <v>202</v>
      </c>
      <c r="AT443" s="148" t="s">
        <v>197</v>
      </c>
      <c r="AU443" s="148" t="s">
        <v>86</v>
      </c>
      <c r="AY443" s="17" t="s">
        <v>195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7" t="s">
        <v>84</v>
      </c>
      <c r="BK443" s="149">
        <f>ROUND(I443*H443,2)</f>
        <v>0</v>
      </c>
      <c r="BL443" s="17" t="s">
        <v>202</v>
      </c>
      <c r="BM443" s="148" t="s">
        <v>981</v>
      </c>
    </row>
    <row r="444" spans="2:65" s="12" customFormat="1" ht="11.25">
      <c r="B444" s="150"/>
      <c r="D444" s="151" t="s">
        <v>204</v>
      </c>
      <c r="E444" s="152" t="s">
        <v>1</v>
      </c>
      <c r="F444" s="153" t="s">
        <v>982</v>
      </c>
      <c r="H444" s="154">
        <v>4.9000000000000004</v>
      </c>
      <c r="I444" s="155"/>
      <c r="L444" s="150"/>
      <c r="M444" s="156"/>
      <c r="T444" s="157"/>
      <c r="AT444" s="152" t="s">
        <v>204</v>
      </c>
      <c r="AU444" s="152" t="s">
        <v>86</v>
      </c>
      <c r="AV444" s="12" t="s">
        <v>86</v>
      </c>
      <c r="AW444" s="12" t="s">
        <v>32</v>
      </c>
      <c r="AX444" s="12" t="s">
        <v>84</v>
      </c>
      <c r="AY444" s="152" t="s">
        <v>195</v>
      </c>
    </row>
    <row r="445" spans="2:65" s="1" customFormat="1" ht="33" customHeight="1">
      <c r="B445" s="32"/>
      <c r="C445" s="137" t="s">
        <v>519</v>
      </c>
      <c r="D445" s="137" t="s">
        <v>197</v>
      </c>
      <c r="E445" s="138" t="s">
        <v>1673</v>
      </c>
      <c r="F445" s="139" t="s">
        <v>1674</v>
      </c>
      <c r="G445" s="140" t="s">
        <v>332</v>
      </c>
      <c r="H445" s="141">
        <v>7.9660000000000002</v>
      </c>
      <c r="I445" s="142"/>
      <c r="J445" s="143">
        <f>ROUND(I445*H445,2)</f>
        <v>0</v>
      </c>
      <c r="K445" s="139" t="s">
        <v>201</v>
      </c>
      <c r="L445" s="32"/>
      <c r="M445" s="144" t="s">
        <v>1</v>
      </c>
      <c r="N445" s="145" t="s">
        <v>42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202</v>
      </c>
      <c r="AT445" s="148" t="s">
        <v>197</v>
      </c>
      <c r="AU445" s="148" t="s">
        <v>86</v>
      </c>
      <c r="AY445" s="17" t="s">
        <v>195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7" t="s">
        <v>84</v>
      </c>
      <c r="BK445" s="149">
        <f>ROUND(I445*H445,2)</f>
        <v>0</v>
      </c>
      <c r="BL445" s="17" t="s">
        <v>202</v>
      </c>
      <c r="BM445" s="148" t="s">
        <v>985</v>
      </c>
    </row>
    <row r="446" spans="2:65" s="14" customFormat="1" ht="11.25">
      <c r="B446" s="168"/>
      <c r="D446" s="151" t="s">
        <v>204</v>
      </c>
      <c r="E446" s="169" t="s">
        <v>1</v>
      </c>
      <c r="F446" s="170" t="s">
        <v>2400</v>
      </c>
      <c r="H446" s="169" t="s">
        <v>1</v>
      </c>
      <c r="I446" s="171"/>
      <c r="L446" s="168"/>
      <c r="M446" s="172"/>
      <c r="T446" s="173"/>
      <c r="AT446" s="169" t="s">
        <v>204</v>
      </c>
      <c r="AU446" s="169" t="s">
        <v>86</v>
      </c>
      <c r="AV446" s="14" t="s">
        <v>84</v>
      </c>
      <c r="AW446" s="14" t="s">
        <v>32</v>
      </c>
      <c r="AX446" s="14" t="s">
        <v>77</v>
      </c>
      <c r="AY446" s="169" t="s">
        <v>195</v>
      </c>
    </row>
    <row r="447" spans="2:65" s="12" customFormat="1" ht="11.25">
      <c r="B447" s="150"/>
      <c r="D447" s="151" t="s">
        <v>204</v>
      </c>
      <c r="E447" s="152" t="s">
        <v>1</v>
      </c>
      <c r="F447" s="153" t="s">
        <v>2401</v>
      </c>
      <c r="H447" s="154">
        <v>20.948</v>
      </c>
      <c r="I447" s="155"/>
      <c r="L447" s="150"/>
      <c r="M447" s="156"/>
      <c r="T447" s="157"/>
      <c r="AT447" s="152" t="s">
        <v>204</v>
      </c>
      <c r="AU447" s="152" t="s">
        <v>86</v>
      </c>
      <c r="AV447" s="12" t="s">
        <v>86</v>
      </c>
      <c r="AW447" s="12" t="s">
        <v>32</v>
      </c>
      <c r="AX447" s="12" t="s">
        <v>77</v>
      </c>
      <c r="AY447" s="152" t="s">
        <v>195</v>
      </c>
    </row>
    <row r="448" spans="2:65" s="12" customFormat="1" ht="11.25">
      <c r="B448" s="150"/>
      <c r="D448" s="151" t="s">
        <v>204</v>
      </c>
      <c r="E448" s="152" t="s">
        <v>1</v>
      </c>
      <c r="F448" s="153" t="s">
        <v>2402</v>
      </c>
      <c r="H448" s="154">
        <v>2.1179999999999999</v>
      </c>
      <c r="I448" s="155"/>
      <c r="L448" s="150"/>
      <c r="M448" s="156"/>
      <c r="T448" s="157"/>
      <c r="AT448" s="152" t="s">
        <v>204</v>
      </c>
      <c r="AU448" s="152" t="s">
        <v>86</v>
      </c>
      <c r="AV448" s="12" t="s">
        <v>86</v>
      </c>
      <c r="AW448" s="12" t="s">
        <v>32</v>
      </c>
      <c r="AX448" s="12" t="s">
        <v>77</v>
      </c>
      <c r="AY448" s="152" t="s">
        <v>195</v>
      </c>
    </row>
    <row r="449" spans="2:51" s="12" customFormat="1" ht="11.25">
      <c r="B449" s="150"/>
      <c r="D449" s="151" t="s">
        <v>204</v>
      </c>
      <c r="E449" s="152" t="s">
        <v>1</v>
      </c>
      <c r="F449" s="153" t="s">
        <v>2403</v>
      </c>
      <c r="H449" s="154">
        <v>13.068</v>
      </c>
      <c r="I449" s="155"/>
      <c r="L449" s="150"/>
      <c r="M449" s="156"/>
      <c r="T449" s="157"/>
      <c r="AT449" s="152" t="s">
        <v>204</v>
      </c>
      <c r="AU449" s="152" t="s">
        <v>86</v>
      </c>
      <c r="AV449" s="12" t="s">
        <v>86</v>
      </c>
      <c r="AW449" s="12" t="s">
        <v>32</v>
      </c>
      <c r="AX449" s="12" t="s">
        <v>77</v>
      </c>
      <c r="AY449" s="152" t="s">
        <v>195</v>
      </c>
    </row>
    <row r="450" spans="2:51" s="12" customFormat="1" ht="11.25">
      <c r="B450" s="150"/>
      <c r="D450" s="151" t="s">
        <v>204</v>
      </c>
      <c r="E450" s="152" t="s">
        <v>1</v>
      </c>
      <c r="F450" s="153" t="s">
        <v>2404</v>
      </c>
      <c r="H450" s="154">
        <v>20.189</v>
      </c>
      <c r="I450" s="155"/>
      <c r="L450" s="150"/>
      <c r="M450" s="156"/>
      <c r="T450" s="157"/>
      <c r="AT450" s="152" t="s">
        <v>204</v>
      </c>
      <c r="AU450" s="152" t="s">
        <v>86</v>
      </c>
      <c r="AV450" s="12" t="s">
        <v>86</v>
      </c>
      <c r="AW450" s="12" t="s">
        <v>32</v>
      </c>
      <c r="AX450" s="12" t="s">
        <v>77</v>
      </c>
      <c r="AY450" s="152" t="s">
        <v>195</v>
      </c>
    </row>
    <row r="451" spans="2:51" s="12" customFormat="1" ht="11.25">
      <c r="B451" s="150"/>
      <c r="D451" s="151" t="s">
        <v>204</v>
      </c>
      <c r="E451" s="152" t="s">
        <v>1</v>
      </c>
      <c r="F451" s="153" t="s">
        <v>2405</v>
      </c>
      <c r="H451" s="154">
        <v>2.0680000000000001</v>
      </c>
      <c r="I451" s="155"/>
      <c r="L451" s="150"/>
      <c r="M451" s="156"/>
      <c r="T451" s="157"/>
      <c r="AT451" s="152" t="s">
        <v>204</v>
      </c>
      <c r="AU451" s="152" t="s">
        <v>86</v>
      </c>
      <c r="AV451" s="12" t="s">
        <v>86</v>
      </c>
      <c r="AW451" s="12" t="s">
        <v>32</v>
      </c>
      <c r="AX451" s="12" t="s">
        <v>77</v>
      </c>
      <c r="AY451" s="152" t="s">
        <v>195</v>
      </c>
    </row>
    <row r="452" spans="2:51" s="12" customFormat="1" ht="11.25">
      <c r="B452" s="150"/>
      <c r="D452" s="151" t="s">
        <v>204</v>
      </c>
      <c r="E452" s="152" t="s">
        <v>1</v>
      </c>
      <c r="F452" s="153" t="s">
        <v>2406</v>
      </c>
      <c r="H452" s="154">
        <v>12.558</v>
      </c>
      <c r="I452" s="155"/>
      <c r="L452" s="150"/>
      <c r="M452" s="156"/>
      <c r="T452" s="157"/>
      <c r="AT452" s="152" t="s">
        <v>204</v>
      </c>
      <c r="AU452" s="152" t="s">
        <v>86</v>
      </c>
      <c r="AV452" s="12" t="s">
        <v>86</v>
      </c>
      <c r="AW452" s="12" t="s">
        <v>32</v>
      </c>
      <c r="AX452" s="12" t="s">
        <v>77</v>
      </c>
      <c r="AY452" s="152" t="s">
        <v>195</v>
      </c>
    </row>
    <row r="453" spans="2:51" s="12" customFormat="1" ht="11.25">
      <c r="B453" s="150"/>
      <c r="D453" s="151" t="s">
        <v>204</v>
      </c>
      <c r="E453" s="152" t="s">
        <v>1</v>
      </c>
      <c r="F453" s="153" t="s">
        <v>2407</v>
      </c>
      <c r="H453" s="154">
        <v>18.928999999999998</v>
      </c>
      <c r="I453" s="155"/>
      <c r="L453" s="150"/>
      <c r="M453" s="156"/>
      <c r="T453" s="157"/>
      <c r="AT453" s="152" t="s">
        <v>204</v>
      </c>
      <c r="AU453" s="152" t="s">
        <v>86</v>
      </c>
      <c r="AV453" s="12" t="s">
        <v>86</v>
      </c>
      <c r="AW453" s="12" t="s">
        <v>32</v>
      </c>
      <c r="AX453" s="12" t="s">
        <v>77</v>
      </c>
      <c r="AY453" s="152" t="s">
        <v>195</v>
      </c>
    </row>
    <row r="454" spans="2:51" s="12" customFormat="1" ht="11.25">
      <c r="B454" s="150"/>
      <c r="D454" s="151" t="s">
        <v>204</v>
      </c>
      <c r="E454" s="152" t="s">
        <v>1</v>
      </c>
      <c r="F454" s="153" t="s">
        <v>2408</v>
      </c>
      <c r="H454" s="154">
        <v>1.9419999999999999</v>
      </c>
      <c r="I454" s="155"/>
      <c r="L454" s="150"/>
      <c r="M454" s="156"/>
      <c r="T454" s="157"/>
      <c r="AT454" s="152" t="s">
        <v>204</v>
      </c>
      <c r="AU454" s="152" t="s">
        <v>86</v>
      </c>
      <c r="AV454" s="12" t="s">
        <v>86</v>
      </c>
      <c r="AW454" s="12" t="s">
        <v>32</v>
      </c>
      <c r="AX454" s="12" t="s">
        <v>77</v>
      </c>
      <c r="AY454" s="152" t="s">
        <v>195</v>
      </c>
    </row>
    <row r="455" spans="2:51" s="12" customFormat="1" ht="11.25">
      <c r="B455" s="150"/>
      <c r="D455" s="151" t="s">
        <v>204</v>
      </c>
      <c r="E455" s="152" t="s">
        <v>1</v>
      </c>
      <c r="F455" s="153" t="s">
        <v>2409</v>
      </c>
      <c r="H455" s="154">
        <v>12.18</v>
      </c>
      <c r="I455" s="155"/>
      <c r="L455" s="150"/>
      <c r="M455" s="156"/>
      <c r="T455" s="157"/>
      <c r="AT455" s="152" t="s">
        <v>204</v>
      </c>
      <c r="AU455" s="152" t="s">
        <v>86</v>
      </c>
      <c r="AV455" s="12" t="s">
        <v>86</v>
      </c>
      <c r="AW455" s="12" t="s">
        <v>32</v>
      </c>
      <c r="AX455" s="12" t="s">
        <v>77</v>
      </c>
      <c r="AY455" s="152" t="s">
        <v>195</v>
      </c>
    </row>
    <row r="456" spans="2:51" s="12" customFormat="1" ht="11.25">
      <c r="B456" s="150"/>
      <c r="D456" s="151" t="s">
        <v>204</v>
      </c>
      <c r="E456" s="152" t="s">
        <v>1</v>
      </c>
      <c r="F456" s="153" t="s">
        <v>2410</v>
      </c>
      <c r="H456" s="154">
        <v>18.295000000000002</v>
      </c>
      <c r="I456" s="155"/>
      <c r="L456" s="150"/>
      <c r="M456" s="156"/>
      <c r="T456" s="157"/>
      <c r="AT456" s="152" t="s">
        <v>204</v>
      </c>
      <c r="AU456" s="152" t="s">
        <v>86</v>
      </c>
      <c r="AV456" s="12" t="s">
        <v>86</v>
      </c>
      <c r="AW456" s="12" t="s">
        <v>32</v>
      </c>
      <c r="AX456" s="12" t="s">
        <v>77</v>
      </c>
      <c r="AY456" s="152" t="s">
        <v>195</v>
      </c>
    </row>
    <row r="457" spans="2:51" s="12" customFormat="1" ht="11.25">
      <c r="B457" s="150"/>
      <c r="D457" s="151" t="s">
        <v>204</v>
      </c>
      <c r="E457" s="152" t="s">
        <v>1</v>
      </c>
      <c r="F457" s="153" t="s">
        <v>2411</v>
      </c>
      <c r="H457" s="154">
        <v>1.87</v>
      </c>
      <c r="I457" s="155"/>
      <c r="L457" s="150"/>
      <c r="M457" s="156"/>
      <c r="T457" s="157"/>
      <c r="AT457" s="152" t="s">
        <v>204</v>
      </c>
      <c r="AU457" s="152" t="s">
        <v>86</v>
      </c>
      <c r="AV457" s="12" t="s">
        <v>86</v>
      </c>
      <c r="AW457" s="12" t="s">
        <v>32</v>
      </c>
      <c r="AX457" s="12" t="s">
        <v>77</v>
      </c>
      <c r="AY457" s="152" t="s">
        <v>195</v>
      </c>
    </row>
    <row r="458" spans="2:51" s="12" customFormat="1" ht="11.25">
      <c r="B458" s="150"/>
      <c r="D458" s="151" t="s">
        <v>204</v>
      </c>
      <c r="E458" s="152" t="s">
        <v>1</v>
      </c>
      <c r="F458" s="153" t="s">
        <v>2412</v>
      </c>
      <c r="H458" s="154">
        <v>11.824999999999999</v>
      </c>
      <c r="I458" s="155"/>
      <c r="L458" s="150"/>
      <c r="M458" s="156"/>
      <c r="T458" s="157"/>
      <c r="AT458" s="152" t="s">
        <v>204</v>
      </c>
      <c r="AU458" s="152" t="s">
        <v>86</v>
      </c>
      <c r="AV458" s="12" t="s">
        <v>86</v>
      </c>
      <c r="AW458" s="12" t="s">
        <v>32</v>
      </c>
      <c r="AX458" s="12" t="s">
        <v>77</v>
      </c>
      <c r="AY458" s="152" t="s">
        <v>195</v>
      </c>
    </row>
    <row r="459" spans="2:51" s="12" customFormat="1" ht="11.25">
      <c r="B459" s="150"/>
      <c r="D459" s="151" t="s">
        <v>204</v>
      </c>
      <c r="E459" s="152" t="s">
        <v>1</v>
      </c>
      <c r="F459" s="153" t="s">
        <v>2413</v>
      </c>
      <c r="H459" s="154">
        <v>17.068000000000001</v>
      </c>
      <c r="I459" s="155"/>
      <c r="L459" s="150"/>
      <c r="M459" s="156"/>
      <c r="T459" s="157"/>
      <c r="AT459" s="152" t="s">
        <v>204</v>
      </c>
      <c r="AU459" s="152" t="s">
        <v>86</v>
      </c>
      <c r="AV459" s="12" t="s">
        <v>86</v>
      </c>
      <c r="AW459" s="12" t="s">
        <v>32</v>
      </c>
      <c r="AX459" s="12" t="s">
        <v>77</v>
      </c>
      <c r="AY459" s="152" t="s">
        <v>195</v>
      </c>
    </row>
    <row r="460" spans="2:51" s="12" customFormat="1" ht="11.25">
      <c r="B460" s="150"/>
      <c r="D460" s="151" t="s">
        <v>204</v>
      </c>
      <c r="E460" s="152" t="s">
        <v>1</v>
      </c>
      <c r="F460" s="153" t="s">
        <v>2414</v>
      </c>
      <c r="H460" s="154">
        <v>1.8480000000000001</v>
      </c>
      <c r="I460" s="155"/>
      <c r="L460" s="150"/>
      <c r="M460" s="156"/>
      <c r="T460" s="157"/>
      <c r="AT460" s="152" t="s">
        <v>204</v>
      </c>
      <c r="AU460" s="152" t="s">
        <v>86</v>
      </c>
      <c r="AV460" s="12" t="s">
        <v>86</v>
      </c>
      <c r="AW460" s="12" t="s">
        <v>32</v>
      </c>
      <c r="AX460" s="12" t="s">
        <v>77</v>
      </c>
      <c r="AY460" s="152" t="s">
        <v>195</v>
      </c>
    </row>
    <row r="461" spans="2:51" s="12" customFormat="1" ht="11.25">
      <c r="B461" s="150"/>
      <c r="D461" s="151" t="s">
        <v>204</v>
      </c>
      <c r="E461" s="152" t="s">
        <v>1</v>
      </c>
      <c r="F461" s="153" t="s">
        <v>2415</v>
      </c>
      <c r="H461" s="154">
        <v>11.683</v>
      </c>
      <c r="I461" s="155"/>
      <c r="L461" s="150"/>
      <c r="M461" s="156"/>
      <c r="T461" s="157"/>
      <c r="AT461" s="152" t="s">
        <v>204</v>
      </c>
      <c r="AU461" s="152" t="s">
        <v>86</v>
      </c>
      <c r="AV461" s="12" t="s">
        <v>86</v>
      </c>
      <c r="AW461" s="12" t="s">
        <v>32</v>
      </c>
      <c r="AX461" s="12" t="s">
        <v>77</v>
      </c>
      <c r="AY461" s="152" t="s">
        <v>195</v>
      </c>
    </row>
    <row r="462" spans="2:51" s="12" customFormat="1" ht="11.25">
      <c r="B462" s="150"/>
      <c r="D462" s="151" t="s">
        <v>204</v>
      </c>
      <c r="E462" s="152" t="s">
        <v>1</v>
      </c>
      <c r="F462" s="153" t="s">
        <v>2416</v>
      </c>
      <c r="H462" s="154">
        <v>14.442</v>
      </c>
      <c r="I462" s="155"/>
      <c r="L462" s="150"/>
      <c r="M462" s="156"/>
      <c r="T462" s="157"/>
      <c r="AT462" s="152" t="s">
        <v>204</v>
      </c>
      <c r="AU462" s="152" t="s">
        <v>86</v>
      </c>
      <c r="AV462" s="12" t="s">
        <v>86</v>
      </c>
      <c r="AW462" s="12" t="s">
        <v>32</v>
      </c>
      <c r="AX462" s="12" t="s">
        <v>77</v>
      </c>
      <c r="AY462" s="152" t="s">
        <v>195</v>
      </c>
    </row>
    <row r="463" spans="2:51" s="12" customFormat="1" ht="11.25">
      <c r="B463" s="150"/>
      <c r="D463" s="151" t="s">
        <v>204</v>
      </c>
      <c r="E463" s="152" t="s">
        <v>1</v>
      </c>
      <c r="F463" s="153" t="s">
        <v>2417</v>
      </c>
      <c r="H463" s="154">
        <v>1.7050000000000001</v>
      </c>
      <c r="I463" s="155"/>
      <c r="L463" s="150"/>
      <c r="M463" s="156"/>
      <c r="T463" s="157"/>
      <c r="AT463" s="152" t="s">
        <v>204</v>
      </c>
      <c r="AU463" s="152" t="s">
        <v>86</v>
      </c>
      <c r="AV463" s="12" t="s">
        <v>86</v>
      </c>
      <c r="AW463" s="12" t="s">
        <v>32</v>
      </c>
      <c r="AX463" s="12" t="s">
        <v>77</v>
      </c>
      <c r="AY463" s="152" t="s">
        <v>195</v>
      </c>
    </row>
    <row r="464" spans="2:51" s="12" customFormat="1" ht="11.25">
      <c r="B464" s="150"/>
      <c r="D464" s="151" t="s">
        <v>204</v>
      </c>
      <c r="E464" s="152" t="s">
        <v>1</v>
      </c>
      <c r="F464" s="153" t="s">
        <v>2418</v>
      </c>
      <c r="H464" s="154">
        <v>10.997</v>
      </c>
      <c r="I464" s="155"/>
      <c r="L464" s="150"/>
      <c r="M464" s="156"/>
      <c r="T464" s="157"/>
      <c r="AT464" s="152" t="s">
        <v>204</v>
      </c>
      <c r="AU464" s="152" t="s">
        <v>86</v>
      </c>
      <c r="AV464" s="12" t="s">
        <v>86</v>
      </c>
      <c r="AW464" s="12" t="s">
        <v>32</v>
      </c>
      <c r="AX464" s="12" t="s">
        <v>77</v>
      </c>
      <c r="AY464" s="152" t="s">
        <v>195</v>
      </c>
    </row>
    <row r="465" spans="2:51" s="12" customFormat="1" ht="11.25">
      <c r="B465" s="150"/>
      <c r="D465" s="151" t="s">
        <v>204</v>
      </c>
      <c r="E465" s="152" t="s">
        <v>1</v>
      </c>
      <c r="F465" s="153" t="s">
        <v>2419</v>
      </c>
      <c r="H465" s="154">
        <v>14.223000000000001</v>
      </c>
      <c r="I465" s="155"/>
      <c r="L465" s="150"/>
      <c r="M465" s="156"/>
      <c r="T465" s="157"/>
      <c r="AT465" s="152" t="s">
        <v>204</v>
      </c>
      <c r="AU465" s="152" t="s">
        <v>86</v>
      </c>
      <c r="AV465" s="12" t="s">
        <v>86</v>
      </c>
      <c r="AW465" s="12" t="s">
        <v>32</v>
      </c>
      <c r="AX465" s="12" t="s">
        <v>77</v>
      </c>
      <c r="AY465" s="152" t="s">
        <v>195</v>
      </c>
    </row>
    <row r="466" spans="2:51" s="12" customFormat="1" ht="11.25">
      <c r="B466" s="150"/>
      <c r="D466" s="151" t="s">
        <v>204</v>
      </c>
      <c r="E466" s="152" t="s">
        <v>1</v>
      </c>
      <c r="F466" s="153" t="s">
        <v>2420</v>
      </c>
      <c r="H466" s="154">
        <v>1.7</v>
      </c>
      <c r="I466" s="155"/>
      <c r="L466" s="150"/>
      <c r="M466" s="156"/>
      <c r="T466" s="157"/>
      <c r="AT466" s="152" t="s">
        <v>204</v>
      </c>
      <c r="AU466" s="152" t="s">
        <v>86</v>
      </c>
      <c r="AV466" s="12" t="s">
        <v>86</v>
      </c>
      <c r="AW466" s="12" t="s">
        <v>32</v>
      </c>
      <c r="AX466" s="12" t="s">
        <v>77</v>
      </c>
      <c r="AY466" s="152" t="s">
        <v>195</v>
      </c>
    </row>
    <row r="467" spans="2:51" s="12" customFormat="1" ht="11.25">
      <c r="B467" s="150"/>
      <c r="D467" s="151" t="s">
        <v>204</v>
      </c>
      <c r="E467" s="152" t="s">
        <v>1</v>
      </c>
      <c r="F467" s="153" t="s">
        <v>2421</v>
      </c>
      <c r="H467" s="154">
        <v>11.045</v>
      </c>
      <c r="I467" s="155"/>
      <c r="L467" s="150"/>
      <c r="M467" s="156"/>
      <c r="T467" s="157"/>
      <c r="AT467" s="152" t="s">
        <v>204</v>
      </c>
      <c r="AU467" s="152" t="s">
        <v>86</v>
      </c>
      <c r="AV467" s="12" t="s">
        <v>86</v>
      </c>
      <c r="AW467" s="12" t="s">
        <v>32</v>
      </c>
      <c r="AX467" s="12" t="s">
        <v>77</v>
      </c>
      <c r="AY467" s="152" t="s">
        <v>195</v>
      </c>
    </row>
    <row r="468" spans="2:51" s="12" customFormat="1" ht="11.25">
      <c r="B468" s="150"/>
      <c r="D468" s="151" t="s">
        <v>204</v>
      </c>
      <c r="E468" s="152" t="s">
        <v>1</v>
      </c>
      <c r="F468" s="153" t="s">
        <v>2422</v>
      </c>
      <c r="H468" s="154">
        <v>12.771000000000001</v>
      </c>
      <c r="I468" s="155"/>
      <c r="L468" s="150"/>
      <c r="M468" s="156"/>
      <c r="T468" s="157"/>
      <c r="AT468" s="152" t="s">
        <v>204</v>
      </c>
      <c r="AU468" s="152" t="s">
        <v>86</v>
      </c>
      <c r="AV468" s="12" t="s">
        <v>86</v>
      </c>
      <c r="AW468" s="12" t="s">
        <v>32</v>
      </c>
      <c r="AX468" s="12" t="s">
        <v>77</v>
      </c>
      <c r="AY468" s="152" t="s">
        <v>195</v>
      </c>
    </row>
    <row r="469" spans="2:51" s="12" customFormat="1" ht="11.25">
      <c r="B469" s="150"/>
      <c r="D469" s="151" t="s">
        <v>204</v>
      </c>
      <c r="E469" s="152" t="s">
        <v>1</v>
      </c>
      <c r="F469" s="153" t="s">
        <v>2423</v>
      </c>
      <c r="H469" s="154">
        <v>1.6419999999999999</v>
      </c>
      <c r="I469" s="155"/>
      <c r="L469" s="150"/>
      <c r="M469" s="156"/>
      <c r="T469" s="157"/>
      <c r="AT469" s="152" t="s">
        <v>204</v>
      </c>
      <c r="AU469" s="152" t="s">
        <v>86</v>
      </c>
      <c r="AV469" s="12" t="s">
        <v>86</v>
      </c>
      <c r="AW469" s="12" t="s">
        <v>32</v>
      </c>
      <c r="AX469" s="12" t="s">
        <v>77</v>
      </c>
      <c r="AY469" s="152" t="s">
        <v>195</v>
      </c>
    </row>
    <row r="470" spans="2:51" s="12" customFormat="1" ht="11.25">
      <c r="B470" s="150"/>
      <c r="D470" s="151" t="s">
        <v>204</v>
      </c>
      <c r="E470" s="152" t="s">
        <v>1</v>
      </c>
      <c r="F470" s="153" t="s">
        <v>2424</v>
      </c>
      <c r="H470" s="154">
        <v>10.534000000000001</v>
      </c>
      <c r="I470" s="155"/>
      <c r="L470" s="150"/>
      <c r="M470" s="156"/>
      <c r="T470" s="157"/>
      <c r="AT470" s="152" t="s">
        <v>204</v>
      </c>
      <c r="AU470" s="152" t="s">
        <v>86</v>
      </c>
      <c r="AV470" s="12" t="s">
        <v>86</v>
      </c>
      <c r="AW470" s="12" t="s">
        <v>32</v>
      </c>
      <c r="AX470" s="12" t="s">
        <v>77</v>
      </c>
      <c r="AY470" s="152" t="s">
        <v>195</v>
      </c>
    </row>
    <row r="471" spans="2:51" s="12" customFormat="1" ht="11.25">
      <c r="B471" s="150"/>
      <c r="D471" s="151" t="s">
        <v>204</v>
      </c>
      <c r="E471" s="152" t="s">
        <v>1</v>
      </c>
      <c r="F471" s="153" t="s">
        <v>2425</v>
      </c>
      <c r="H471" s="154">
        <v>1.345</v>
      </c>
      <c r="I471" s="155"/>
      <c r="L471" s="150"/>
      <c r="M471" s="156"/>
      <c r="T471" s="157"/>
      <c r="AT471" s="152" t="s">
        <v>204</v>
      </c>
      <c r="AU471" s="152" t="s">
        <v>86</v>
      </c>
      <c r="AV471" s="12" t="s">
        <v>86</v>
      </c>
      <c r="AW471" s="12" t="s">
        <v>32</v>
      </c>
      <c r="AX471" s="12" t="s">
        <v>77</v>
      </c>
      <c r="AY471" s="152" t="s">
        <v>195</v>
      </c>
    </row>
    <row r="472" spans="2:51" s="12" customFormat="1" ht="11.25">
      <c r="B472" s="150"/>
      <c r="D472" s="151" t="s">
        <v>204</v>
      </c>
      <c r="E472" s="152" t="s">
        <v>1</v>
      </c>
      <c r="F472" s="153" t="s">
        <v>2426</v>
      </c>
      <c r="H472" s="154">
        <v>9.484</v>
      </c>
      <c r="I472" s="155"/>
      <c r="L472" s="150"/>
      <c r="M472" s="156"/>
      <c r="T472" s="157"/>
      <c r="AT472" s="152" t="s">
        <v>204</v>
      </c>
      <c r="AU472" s="152" t="s">
        <v>86</v>
      </c>
      <c r="AV472" s="12" t="s">
        <v>86</v>
      </c>
      <c r="AW472" s="12" t="s">
        <v>32</v>
      </c>
      <c r="AX472" s="12" t="s">
        <v>77</v>
      </c>
      <c r="AY472" s="152" t="s">
        <v>195</v>
      </c>
    </row>
    <row r="473" spans="2:51" s="12" customFormat="1" ht="11.25">
      <c r="B473" s="150"/>
      <c r="D473" s="151" t="s">
        <v>204</v>
      </c>
      <c r="E473" s="152" t="s">
        <v>1</v>
      </c>
      <c r="F473" s="153" t="s">
        <v>2427</v>
      </c>
      <c r="H473" s="154">
        <v>1.1499999999999999</v>
      </c>
      <c r="I473" s="155"/>
      <c r="L473" s="150"/>
      <c r="M473" s="156"/>
      <c r="T473" s="157"/>
      <c r="AT473" s="152" t="s">
        <v>204</v>
      </c>
      <c r="AU473" s="152" t="s">
        <v>86</v>
      </c>
      <c r="AV473" s="12" t="s">
        <v>86</v>
      </c>
      <c r="AW473" s="12" t="s">
        <v>32</v>
      </c>
      <c r="AX473" s="12" t="s">
        <v>77</v>
      </c>
      <c r="AY473" s="152" t="s">
        <v>195</v>
      </c>
    </row>
    <row r="474" spans="2:51" s="12" customFormat="1" ht="11.25">
      <c r="B474" s="150"/>
      <c r="D474" s="151" t="s">
        <v>204</v>
      </c>
      <c r="E474" s="152" t="s">
        <v>1</v>
      </c>
      <c r="F474" s="153" t="s">
        <v>2428</v>
      </c>
      <c r="H474" s="154">
        <v>10.43</v>
      </c>
      <c r="I474" s="155"/>
      <c r="L474" s="150"/>
      <c r="M474" s="156"/>
      <c r="T474" s="157"/>
      <c r="AT474" s="152" t="s">
        <v>204</v>
      </c>
      <c r="AU474" s="152" t="s">
        <v>86</v>
      </c>
      <c r="AV474" s="12" t="s">
        <v>86</v>
      </c>
      <c r="AW474" s="12" t="s">
        <v>32</v>
      </c>
      <c r="AX474" s="12" t="s">
        <v>77</v>
      </c>
      <c r="AY474" s="152" t="s">
        <v>195</v>
      </c>
    </row>
    <row r="475" spans="2:51" s="12" customFormat="1" ht="11.25">
      <c r="B475" s="150"/>
      <c r="D475" s="151" t="s">
        <v>204</v>
      </c>
      <c r="E475" s="152" t="s">
        <v>1</v>
      </c>
      <c r="F475" s="153" t="s">
        <v>2429</v>
      </c>
      <c r="H475" s="154">
        <v>19.178000000000001</v>
      </c>
      <c r="I475" s="155"/>
      <c r="L475" s="150"/>
      <c r="M475" s="156"/>
      <c r="T475" s="157"/>
      <c r="AT475" s="152" t="s">
        <v>204</v>
      </c>
      <c r="AU475" s="152" t="s">
        <v>86</v>
      </c>
      <c r="AV475" s="12" t="s">
        <v>86</v>
      </c>
      <c r="AW475" s="12" t="s">
        <v>32</v>
      </c>
      <c r="AX475" s="12" t="s">
        <v>77</v>
      </c>
      <c r="AY475" s="152" t="s">
        <v>195</v>
      </c>
    </row>
    <row r="476" spans="2:51" s="12" customFormat="1" ht="11.25">
      <c r="B476" s="150"/>
      <c r="D476" s="151" t="s">
        <v>204</v>
      </c>
      <c r="E476" s="152" t="s">
        <v>1</v>
      </c>
      <c r="F476" s="153" t="s">
        <v>2430</v>
      </c>
      <c r="H476" s="154">
        <v>18.588999999999999</v>
      </c>
      <c r="I476" s="155"/>
      <c r="L476" s="150"/>
      <c r="M476" s="156"/>
      <c r="T476" s="157"/>
      <c r="AT476" s="152" t="s">
        <v>204</v>
      </c>
      <c r="AU476" s="152" t="s">
        <v>86</v>
      </c>
      <c r="AV476" s="12" t="s">
        <v>86</v>
      </c>
      <c r="AW476" s="12" t="s">
        <v>32</v>
      </c>
      <c r="AX476" s="12" t="s">
        <v>77</v>
      </c>
      <c r="AY476" s="152" t="s">
        <v>195</v>
      </c>
    </row>
    <row r="477" spans="2:51" s="12" customFormat="1" ht="11.25">
      <c r="B477" s="150"/>
      <c r="D477" s="151" t="s">
        <v>204</v>
      </c>
      <c r="E477" s="152" t="s">
        <v>1</v>
      </c>
      <c r="F477" s="153" t="s">
        <v>2431</v>
      </c>
      <c r="H477" s="154">
        <v>1.26</v>
      </c>
      <c r="I477" s="155"/>
      <c r="L477" s="150"/>
      <c r="M477" s="156"/>
      <c r="T477" s="157"/>
      <c r="AT477" s="152" t="s">
        <v>204</v>
      </c>
      <c r="AU477" s="152" t="s">
        <v>86</v>
      </c>
      <c r="AV477" s="12" t="s">
        <v>86</v>
      </c>
      <c r="AW477" s="12" t="s">
        <v>32</v>
      </c>
      <c r="AX477" s="12" t="s">
        <v>77</v>
      </c>
      <c r="AY477" s="152" t="s">
        <v>195</v>
      </c>
    </row>
    <row r="478" spans="2:51" s="12" customFormat="1" ht="11.25">
      <c r="B478" s="150"/>
      <c r="D478" s="151" t="s">
        <v>204</v>
      </c>
      <c r="E478" s="152" t="s">
        <v>1</v>
      </c>
      <c r="F478" s="153" t="s">
        <v>2432</v>
      </c>
      <c r="H478" s="154">
        <v>9.6660000000000004</v>
      </c>
      <c r="I478" s="155"/>
      <c r="L478" s="150"/>
      <c r="M478" s="156"/>
      <c r="T478" s="157"/>
      <c r="AT478" s="152" t="s">
        <v>204</v>
      </c>
      <c r="AU478" s="152" t="s">
        <v>86</v>
      </c>
      <c r="AV478" s="12" t="s">
        <v>86</v>
      </c>
      <c r="AW478" s="12" t="s">
        <v>32</v>
      </c>
      <c r="AX478" s="12" t="s">
        <v>77</v>
      </c>
      <c r="AY478" s="152" t="s">
        <v>195</v>
      </c>
    </row>
    <row r="479" spans="2:51" s="12" customFormat="1" ht="11.25">
      <c r="B479" s="150"/>
      <c r="D479" s="151" t="s">
        <v>204</v>
      </c>
      <c r="E479" s="152" t="s">
        <v>1</v>
      </c>
      <c r="F479" s="153" t="s">
        <v>2433</v>
      </c>
      <c r="H479" s="154">
        <v>14.715</v>
      </c>
      <c r="I479" s="155"/>
      <c r="L479" s="150"/>
      <c r="M479" s="156"/>
      <c r="T479" s="157"/>
      <c r="AT479" s="152" t="s">
        <v>204</v>
      </c>
      <c r="AU479" s="152" t="s">
        <v>86</v>
      </c>
      <c r="AV479" s="12" t="s">
        <v>86</v>
      </c>
      <c r="AW479" s="12" t="s">
        <v>32</v>
      </c>
      <c r="AX479" s="12" t="s">
        <v>77</v>
      </c>
      <c r="AY479" s="152" t="s">
        <v>195</v>
      </c>
    </row>
    <row r="480" spans="2:51" s="12" customFormat="1" ht="11.25">
      <c r="B480" s="150"/>
      <c r="D480" s="151" t="s">
        <v>204</v>
      </c>
      <c r="E480" s="152" t="s">
        <v>1</v>
      </c>
      <c r="F480" s="153" t="s">
        <v>2434</v>
      </c>
      <c r="H480" s="154">
        <v>15.234999999999999</v>
      </c>
      <c r="I480" s="155"/>
      <c r="L480" s="150"/>
      <c r="M480" s="156"/>
      <c r="T480" s="157"/>
      <c r="AT480" s="152" t="s">
        <v>204</v>
      </c>
      <c r="AU480" s="152" t="s">
        <v>86</v>
      </c>
      <c r="AV480" s="12" t="s">
        <v>86</v>
      </c>
      <c r="AW480" s="12" t="s">
        <v>32</v>
      </c>
      <c r="AX480" s="12" t="s">
        <v>77</v>
      </c>
      <c r="AY480" s="152" t="s">
        <v>195</v>
      </c>
    </row>
    <row r="481" spans="2:51" s="12" customFormat="1" ht="11.25">
      <c r="B481" s="150"/>
      <c r="D481" s="151" t="s">
        <v>204</v>
      </c>
      <c r="E481" s="152" t="s">
        <v>1</v>
      </c>
      <c r="F481" s="153" t="s">
        <v>2435</v>
      </c>
      <c r="H481" s="154">
        <v>23.562000000000001</v>
      </c>
      <c r="I481" s="155"/>
      <c r="L481" s="150"/>
      <c r="M481" s="156"/>
      <c r="T481" s="157"/>
      <c r="AT481" s="152" t="s">
        <v>204</v>
      </c>
      <c r="AU481" s="152" t="s">
        <v>86</v>
      </c>
      <c r="AV481" s="12" t="s">
        <v>86</v>
      </c>
      <c r="AW481" s="12" t="s">
        <v>32</v>
      </c>
      <c r="AX481" s="12" t="s">
        <v>77</v>
      </c>
      <c r="AY481" s="152" t="s">
        <v>195</v>
      </c>
    </row>
    <row r="482" spans="2:51" s="12" customFormat="1" ht="11.25">
      <c r="B482" s="150"/>
      <c r="D482" s="151" t="s">
        <v>204</v>
      </c>
      <c r="E482" s="152" t="s">
        <v>1</v>
      </c>
      <c r="F482" s="153" t="s">
        <v>2436</v>
      </c>
      <c r="H482" s="154">
        <v>14.335000000000001</v>
      </c>
      <c r="I482" s="155"/>
      <c r="L482" s="150"/>
      <c r="M482" s="156"/>
      <c r="T482" s="157"/>
      <c r="AT482" s="152" t="s">
        <v>204</v>
      </c>
      <c r="AU482" s="152" t="s">
        <v>86</v>
      </c>
      <c r="AV482" s="12" t="s">
        <v>86</v>
      </c>
      <c r="AW482" s="12" t="s">
        <v>32</v>
      </c>
      <c r="AX482" s="12" t="s">
        <v>77</v>
      </c>
      <c r="AY482" s="152" t="s">
        <v>195</v>
      </c>
    </row>
    <row r="483" spans="2:51" s="12" customFormat="1" ht="11.25">
      <c r="B483" s="150"/>
      <c r="D483" s="151" t="s">
        <v>204</v>
      </c>
      <c r="E483" s="152" t="s">
        <v>1</v>
      </c>
      <c r="F483" s="153" t="s">
        <v>2437</v>
      </c>
      <c r="H483" s="154">
        <v>26.257000000000001</v>
      </c>
      <c r="I483" s="155"/>
      <c r="L483" s="150"/>
      <c r="M483" s="156"/>
      <c r="T483" s="157"/>
      <c r="AT483" s="152" t="s">
        <v>204</v>
      </c>
      <c r="AU483" s="152" t="s">
        <v>86</v>
      </c>
      <c r="AV483" s="12" t="s">
        <v>86</v>
      </c>
      <c r="AW483" s="12" t="s">
        <v>32</v>
      </c>
      <c r="AX483" s="12" t="s">
        <v>77</v>
      </c>
      <c r="AY483" s="152" t="s">
        <v>195</v>
      </c>
    </row>
    <row r="484" spans="2:51" s="12" customFormat="1" ht="11.25">
      <c r="B484" s="150"/>
      <c r="D484" s="151" t="s">
        <v>204</v>
      </c>
      <c r="E484" s="152" t="s">
        <v>1</v>
      </c>
      <c r="F484" s="153" t="s">
        <v>2438</v>
      </c>
      <c r="H484" s="154">
        <v>12.234999999999999</v>
      </c>
      <c r="I484" s="155"/>
      <c r="L484" s="150"/>
      <c r="M484" s="156"/>
      <c r="T484" s="157"/>
      <c r="AT484" s="152" t="s">
        <v>204</v>
      </c>
      <c r="AU484" s="152" t="s">
        <v>86</v>
      </c>
      <c r="AV484" s="12" t="s">
        <v>86</v>
      </c>
      <c r="AW484" s="12" t="s">
        <v>32</v>
      </c>
      <c r="AX484" s="12" t="s">
        <v>77</v>
      </c>
      <c r="AY484" s="152" t="s">
        <v>195</v>
      </c>
    </row>
    <row r="485" spans="2:51" s="12" customFormat="1" ht="11.25">
      <c r="B485" s="150"/>
      <c r="D485" s="151" t="s">
        <v>204</v>
      </c>
      <c r="E485" s="152" t="s">
        <v>1</v>
      </c>
      <c r="F485" s="153" t="s">
        <v>2439</v>
      </c>
      <c r="H485" s="154">
        <v>2.6269999999999998</v>
      </c>
      <c r="I485" s="155"/>
      <c r="L485" s="150"/>
      <c r="M485" s="156"/>
      <c r="T485" s="157"/>
      <c r="AT485" s="152" t="s">
        <v>204</v>
      </c>
      <c r="AU485" s="152" t="s">
        <v>86</v>
      </c>
      <c r="AV485" s="12" t="s">
        <v>86</v>
      </c>
      <c r="AW485" s="12" t="s">
        <v>32</v>
      </c>
      <c r="AX485" s="12" t="s">
        <v>77</v>
      </c>
      <c r="AY485" s="152" t="s">
        <v>195</v>
      </c>
    </row>
    <row r="486" spans="2:51" s="12" customFormat="1" ht="11.25">
      <c r="B486" s="150"/>
      <c r="D486" s="151" t="s">
        <v>204</v>
      </c>
      <c r="E486" s="152" t="s">
        <v>1</v>
      </c>
      <c r="F486" s="153" t="s">
        <v>2440</v>
      </c>
      <c r="H486" s="154">
        <v>17.492999999999999</v>
      </c>
      <c r="I486" s="155"/>
      <c r="L486" s="150"/>
      <c r="M486" s="156"/>
      <c r="T486" s="157"/>
      <c r="AT486" s="152" t="s">
        <v>204</v>
      </c>
      <c r="AU486" s="152" t="s">
        <v>86</v>
      </c>
      <c r="AV486" s="12" t="s">
        <v>86</v>
      </c>
      <c r="AW486" s="12" t="s">
        <v>32</v>
      </c>
      <c r="AX486" s="12" t="s">
        <v>77</v>
      </c>
      <c r="AY486" s="152" t="s">
        <v>195</v>
      </c>
    </row>
    <row r="487" spans="2:51" s="12" customFormat="1" ht="11.25">
      <c r="B487" s="150"/>
      <c r="D487" s="151" t="s">
        <v>204</v>
      </c>
      <c r="E487" s="152" t="s">
        <v>1</v>
      </c>
      <c r="F487" s="153" t="s">
        <v>2441</v>
      </c>
      <c r="H487" s="154">
        <v>1.3779999999999999</v>
      </c>
      <c r="I487" s="155"/>
      <c r="L487" s="150"/>
      <c r="M487" s="156"/>
      <c r="T487" s="157"/>
      <c r="AT487" s="152" t="s">
        <v>204</v>
      </c>
      <c r="AU487" s="152" t="s">
        <v>86</v>
      </c>
      <c r="AV487" s="12" t="s">
        <v>86</v>
      </c>
      <c r="AW487" s="12" t="s">
        <v>32</v>
      </c>
      <c r="AX487" s="12" t="s">
        <v>77</v>
      </c>
      <c r="AY487" s="152" t="s">
        <v>195</v>
      </c>
    </row>
    <row r="488" spans="2:51" s="12" customFormat="1" ht="11.25">
      <c r="B488" s="150"/>
      <c r="D488" s="151" t="s">
        <v>204</v>
      </c>
      <c r="E488" s="152" t="s">
        <v>1</v>
      </c>
      <c r="F488" s="153" t="s">
        <v>2442</v>
      </c>
      <c r="H488" s="154">
        <v>15.246</v>
      </c>
      <c r="I488" s="155"/>
      <c r="L488" s="150"/>
      <c r="M488" s="156"/>
      <c r="T488" s="157"/>
      <c r="AT488" s="152" t="s">
        <v>204</v>
      </c>
      <c r="AU488" s="152" t="s">
        <v>86</v>
      </c>
      <c r="AV488" s="12" t="s">
        <v>86</v>
      </c>
      <c r="AW488" s="12" t="s">
        <v>32</v>
      </c>
      <c r="AX488" s="12" t="s">
        <v>77</v>
      </c>
      <c r="AY488" s="152" t="s">
        <v>195</v>
      </c>
    </row>
    <row r="489" spans="2:51" s="12" customFormat="1" ht="11.25">
      <c r="B489" s="150"/>
      <c r="D489" s="151" t="s">
        <v>204</v>
      </c>
      <c r="E489" s="152" t="s">
        <v>1</v>
      </c>
      <c r="F489" s="153" t="s">
        <v>2443</v>
      </c>
      <c r="H489" s="154">
        <v>11.526</v>
      </c>
      <c r="I489" s="155"/>
      <c r="L489" s="150"/>
      <c r="M489" s="156"/>
      <c r="T489" s="157"/>
      <c r="AT489" s="152" t="s">
        <v>204</v>
      </c>
      <c r="AU489" s="152" t="s">
        <v>86</v>
      </c>
      <c r="AV489" s="12" t="s">
        <v>86</v>
      </c>
      <c r="AW489" s="12" t="s">
        <v>32</v>
      </c>
      <c r="AX489" s="12" t="s">
        <v>77</v>
      </c>
      <c r="AY489" s="152" t="s">
        <v>195</v>
      </c>
    </row>
    <row r="490" spans="2:51" s="12" customFormat="1" ht="11.25">
      <c r="B490" s="150"/>
      <c r="D490" s="151" t="s">
        <v>204</v>
      </c>
      <c r="E490" s="152" t="s">
        <v>1</v>
      </c>
      <c r="F490" s="153" t="s">
        <v>2444</v>
      </c>
      <c r="H490" s="154">
        <v>1.1850000000000001</v>
      </c>
      <c r="I490" s="155"/>
      <c r="L490" s="150"/>
      <c r="M490" s="156"/>
      <c r="T490" s="157"/>
      <c r="AT490" s="152" t="s">
        <v>204</v>
      </c>
      <c r="AU490" s="152" t="s">
        <v>86</v>
      </c>
      <c r="AV490" s="12" t="s">
        <v>86</v>
      </c>
      <c r="AW490" s="12" t="s">
        <v>32</v>
      </c>
      <c r="AX490" s="12" t="s">
        <v>77</v>
      </c>
      <c r="AY490" s="152" t="s">
        <v>195</v>
      </c>
    </row>
    <row r="491" spans="2:51" s="12" customFormat="1" ht="11.25">
      <c r="B491" s="150"/>
      <c r="D491" s="151" t="s">
        <v>204</v>
      </c>
      <c r="E491" s="152" t="s">
        <v>1</v>
      </c>
      <c r="F491" s="153" t="s">
        <v>2445</v>
      </c>
      <c r="H491" s="154">
        <v>10.503</v>
      </c>
      <c r="I491" s="155"/>
      <c r="L491" s="150"/>
      <c r="M491" s="156"/>
      <c r="T491" s="157"/>
      <c r="AT491" s="152" t="s">
        <v>204</v>
      </c>
      <c r="AU491" s="152" t="s">
        <v>86</v>
      </c>
      <c r="AV491" s="12" t="s">
        <v>86</v>
      </c>
      <c r="AW491" s="12" t="s">
        <v>32</v>
      </c>
      <c r="AX491" s="12" t="s">
        <v>77</v>
      </c>
      <c r="AY491" s="152" t="s">
        <v>195</v>
      </c>
    </row>
    <row r="492" spans="2:51" s="12" customFormat="1" ht="11.25">
      <c r="B492" s="150"/>
      <c r="D492" s="151" t="s">
        <v>204</v>
      </c>
      <c r="E492" s="152" t="s">
        <v>1</v>
      </c>
      <c r="F492" s="153" t="s">
        <v>2446</v>
      </c>
      <c r="H492" s="154">
        <v>14.242000000000001</v>
      </c>
      <c r="I492" s="155"/>
      <c r="L492" s="150"/>
      <c r="M492" s="156"/>
      <c r="T492" s="157"/>
      <c r="AT492" s="152" t="s">
        <v>204</v>
      </c>
      <c r="AU492" s="152" t="s">
        <v>86</v>
      </c>
      <c r="AV492" s="12" t="s">
        <v>86</v>
      </c>
      <c r="AW492" s="12" t="s">
        <v>32</v>
      </c>
      <c r="AX492" s="12" t="s">
        <v>77</v>
      </c>
      <c r="AY492" s="152" t="s">
        <v>195</v>
      </c>
    </row>
    <row r="493" spans="2:51" s="12" customFormat="1" ht="11.25">
      <c r="B493" s="150"/>
      <c r="D493" s="151" t="s">
        <v>204</v>
      </c>
      <c r="E493" s="152" t="s">
        <v>1</v>
      </c>
      <c r="F493" s="153" t="s">
        <v>2447</v>
      </c>
      <c r="H493" s="154">
        <v>14.068</v>
      </c>
      <c r="I493" s="155"/>
      <c r="L493" s="150"/>
      <c r="M493" s="156"/>
      <c r="T493" s="157"/>
      <c r="AT493" s="152" t="s">
        <v>204</v>
      </c>
      <c r="AU493" s="152" t="s">
        <v>86</v>
      </c>
      <c r="AV493" s="12" t="s">
        <v>86</v>
      </c>
      <c r="AW493" s="12" t="s">
        <v>32</v>
      </c>
      <c r="AX493" s="12" t="s">
        <v>77</v>
      </c>
      <c r="AY493" s="152" t="s">
        <v>195</v>
      </c>
    </row>
    <row r="494" spans="2:51" s="12" customFormat="1" ht="11.25">
      <c r="B494" s="150"/>
      <c r="D494" s="151" t="s">
        <v>204</v>
      </c>
      <c r="E494" s="152" t="s">
        <v>1</v>
      </c>
      <c r="F494" s="153" t="s">
        <v>2448</v>
      </c>
      <c r="H494" s="154">
        <v>14.718</v>
      </c>
      <c r="I494" s="155"/>
      <c r="L494" s="150"/>
      <c r="M494" s="156"/>
      <c r="T494" s="157"/>
      <c r="AT494" s="152" t="s">
        <v>204</v>
      </c>
      <c r="AU494" s="152" t="s">
        <v>86</v>
      </c>
      <c r="AV494" s="12" t="s">
        <v>86</v>
      </c>
      <c r="AW494" s="12" t="s">
        <v>32</v>
      </c>
      <c r="AX494" s="12" t="s">
        <v>77</v>
      </c>
      <c r="AY494" s="152" t="s">
        <v>195</v>
      </c>
    </row>
    <row r="495" spans="2:51" s="12" customFormat="1" ht="11.25">
      <c r="B495" s="150"/>
      <c r="D495" s="151" t="s">
        <v>204</v>
      </c>
      <c r="E495" s="152" t="s">
        <v>1</v>
      </c>
      <c r="F495" s="153" t="s">
        <v>2449</v>
      </c>
      <c r="H495" s="154">
        <v>1.1499999999999999</v>
      </c>
      <c r="I495" s="155"/>
      <c r="L495" s="150"/>
      <c r="M495" s="156"/>
      <c r="T495" s="157"/>
      <c r="AT495" s="152" t="s">
        <v>204</v>
      </c>
      <c r="AU495" s="152" t="s">
        <v>86</v>
      </c>
      <c r="AV495" s="12" t="s">
        <v>86</v>
      </c>
      <c r="AW495" s="12" t="s">
        <v>32</v>
      </c>
      <c r="AX495" s="12" t="s">
        <v>77</v>
      </c>
      <c r="AY495" s="152" t="s">
        <v>195</v>
      </c>
    </row>
    <row r="496" spans="2:51" s="12" customFormat="1" ht="11.25">
      <c r="B496" s="150"/>
      <c r="D496" s="151" t="s">
        <v>204</v>
      </c>
      <c r="E496" s="152" t="s">
        <v>1</v>
      </c>
      <c r="F496" s="153" t="s">
        <v>2450</v>
      </c>
      <c r="H496" s="154">
        <v>9.4740000000000002</v>
      </c>
      <c r="I496" s="155"/>
      <c r="L496" s="150"/>
      <c r="M496" s="156"/>
      <c r="T496" s="157"/>
      <c r="AT496" s="152" t="s">
        <v>204</v>
      </c>
      <c r="AU496" s="152" t="s">
        <v>86</v>
      </c>
      <c r="AV496" s="12" t="s">
        <v>86</v>
      </c>
      <c r="AW496" s="12" t="s">
        <v>32</v>
      </c>
      <c r="AX496" s="12" t="s">
        <v>77</v>
      </c>
      <c r="AY496" s="152" t="s">
        <v>195</v>
      </c>
    </row>
    <row r="497" spans="2:51" s="12" customFormat="1" ht="11.25">
      <c r="B497" s="150"/>
      <c r="D497" s="151" t="s">
        <v>204</v>
      </c>
      <c r="E497" s="152" t="s">
        <v>1</v>
      </c>
      <c r="F497" s="153" t="s">
        <v>2451</v>
      </c>
      <c r="H497" s="154">
        <v>13.366</v>
      </c>
      <c r="I497" s="155"/>
      <c r="L497" s="150"/>
      <c r="M497" s="156"/>
      <c r="T497" s="157"/>
      <c r="AT497" s="152" t="s">
        <v>204</v>
      </c>
      <c r="AU497" s="152" t="s">
        <v>86</v>
      </c>
      <c r="AV497" s="12" t="s">
        <v>86</v>
      </c>
      <c r="AW497" s="12" t="s">
        <v>32</v>
      </c>
      <c r="AX497" s="12" t="s">
        <v>77</v>
      </c>
      <c r="AY497" s="152" t="s">
        <v>195</v>
      </c>
    </row>
    <row r="498" spans="2:51" s="12" customFormat="1" ht="11.25">
      <c r="B498" s="150"/>
      <c r="D498" s="151" t="s">
        <v>204</v>
      </c>
      <c r="E498" s="152" t="s">
        <v>1</v>
      </c>
      <c r="F498" s="153" t="s">
        <v>2452</v>
      </c>
      <c r="H498" s="154">
        <v>16.489000000000001</v>
      </c>
      <c r="I498" s="155"/>
      <c r="L498" s="150"/>
      <c r="M498" s="156"/>
      <c r="T498" s="157"/>
      <c r="AT498" s="152" t="s">
        <v>204</v>
      </c>
      <c r="AU498" s="152" t="s">
        <v>86</v>
      </c>
      <c r="AV498" s="12" t="s">
        <v>86</v>
      </c>
      <c r="AW498" s="12" t="s">
        <v>32</v>
      </c>
      <c r="AX498" s="12" t="s">
        <v>77</v>
      </c>
      <c r="AY498" s="152" t="s">
        <v>195</v>
      </c>
    </row>
    <row r="499" spans="2:51" s="12" customFormat="1" ht="11.25">
      <c r="B499" s="150"/>
      <c r="D499" s="151" t="s">
        <v>204</v>
      </c>
      <c r="E499" s="152" t="s">
        <v>1</v>
      </c>
      <c r="F499" s="153" t="s">
        <v>2453</v>
      </c>
      <c r="H499" s="154">
        <v>12.566000000000001</v>
      </c>
      <c r="I499" s="155"/>
      <c r="L499" s="150"/>
      <c r="M499" s="156"/>
      <c r="T499" s="157"/>
      <c r="AT499" s="152" t="s">
        <v>204</v>
      </c>
      <c r="AU499" s="152" t="s">
        <v>86</v>
      </c>
      <c r="AV499" s="12" t="s">
        <v>86</v>
      </c>
      <c r="AW499" s="12" t="s">
        <v>32</v>
      </c>
      <c r="AX499" s="12" t="s">
        <v>77</v>
      </c>
      <c r="AY499" s="152" t="s">
        <v>195</v>
      </c>
    </row>
    <row r="500" spans="2:51" s="12" customFormat="1" ht="11.25">
      <c r="B500" s="150"/>
      <c r="D500" s="151" t="s">
        <v>204</v>
      </c>
      <c r="E500" s="152" t="s">
        <v>1</v>
      </c>
      <c r="F500" s="153" t="s">
        <v>2454</v>
      </c>
      <c r="H500" s="154">
        <v>12.311999999999999</v>
      </c>
      <c r="I500" s="155"/>
      <c r="L500" s="150"/>
      <c r="M500" s="156"/>
      <c r="T500" s="157"/>
      <c r="AT500" s="152" t="s">
        <v>204</v>
      </c>
      <c r="AU500" s="152" t="s">
        <v>86</v>
      </c>
      <c r="AV500" s="12" t="s">
        <v>86</v>
      </c>
      <c r="AW500" s="12" t="s">
        <v>32</v>
      </c>
      <c r="AX500" s="12" t="s">
        <v>77</v>
      </c>
      <c r="AY500" s="152" t="s">
        <v>195</v>
      </c>
    </row>
    <row r="501" spans="2:51" s="12" customFormat="1" ht="11.25">
      <c r="B501" s="150"/>
      <c r="D501" s="151" t="s">
        <v>204</v>
      </c>
      <c r="E501" s="152" t="s">
        <v>1</v>
      </c>
      <c r="F501" s="153" t="s">
        <v>2455</v>
      </c>
      <c r="H501" s="154">
        <v>1.232</v>
      </c>
      <c r="I501" s="155"/>
      <c r="L501" s="150"/>
      <c r="M501" s="156"/>
      <c r="T501" s="157"/>
      <c r="AT501" s="152" t="s">
        <v>204</v>
      </c>
      <c r="AU501" s="152" t="s">
        <v>86</v>
      </c>
      <c r="AV501" s="12" t="s">
        <v>86</v>
      </c>
      <c r="AW501" s="12" t="s">
        <v>32</v>
      </c>
      <c r="AX501" s="12" t="s">
        <v>77</v>
      </c>
      <c r="AY501" s="152" t="s">
        <v>195</v>
      </c>
    </row>
    <row r="502" spans="2:51" s="12" customFormat="1" ht="11.25">
      <c r="B502" s="150"/>
      <c r="D502" s="151" t="s">
        <v>204</v>
      </c>
      <c r="E502" s="152" t="s">
        <v>1</v>
      </c>
      <c r="F502" s="153" t="s">
        <v>2456</v>
      </c>
      <c r="H502" s="154">
        <v>10.112</v>
      </c>
      <c r="I502" s="155"/>
      <c r="L502" s="150"/>
      <c r="M502" s="156"/>
      <c r="T502" s="157"/>
      <c r="AT502" s="152" t="s">
        <v>204</v>
      </c>
      <c r="AU502" s="152" t="s">
        <v>86</v>
      </c>
      <c r="AV502" s="12" t="s">
        <v>86</v>
      </c>
      <c r="AW502" s="12" t="s">
        <v>32</v>
      </c>
      <c r="AX502" s="12" t="s">
        <v>77</v>
      </c>
      <c r="AY502" s="152" t="s">
        <v>195</v>
      </c>
    </row>
    <row r="503" spans="2:51" s="12" customFormat="1" ht="11.25">
      <c r="B503" s="150"/>
      <c r="D503" s="151" t="s">
        <v>204</v>
      </c>
      <c r="E503" s="152" t="s">
        <v>1</v>
      </c>
      <c r="F503" s="153" t="s">
        <v>2457</v>
      </c>
      <c r="H503" s="154">
        <v>15.102</v>
      </c>
      <c r="I503" s="155"/>
      <c r="L503" s="150"/>
      <c r="M503" s="156"/>
      <c r="T503" s="157"/>
      <c r="AT503" s="152" t="s">
        <v>204</v>
      </c>
      <c r="AU503" s="152" t="s">
        <v>86</v>
      </c>
      <c r="AV503" s="12" t="s">
        <v>86</v>
      </c>
      <c r="AW503" s="12" t="s">
        <v>32</v>
      </c>
      <c r="AX503" s="12" t="s">
        <v>77</v>
      </c>
      <c r="AY503" s="152" t="s">
        <v>195</v>
      </c>
    </row>
    <row r="504" spans="2:51" s="12" customFormat="1" ht="11.25">
      <c r="B504" s="150"/>
      <c r="D504" s="151" t="s">
        <v>204</v>
      </c>
      <c r="E504" s="152" t="s">
        <v>1</v>
      </c>
      <c r="F504" s="153" t="s">
        <v>2458</v>
      </c>
      <c r="H504" s="154">
        <v>17.053000000000001</v>
      </c>
      <c r="I504" s="155"/>
      <c r="L504" s="150"/>
      <c r="M504" s="156"/>
      <c r="T504" s="157"/>
      <c r="AT504" s="152" t="s">
        <v>204</v>
      </c>
      <c r="AU504" s="152" t="s">
        <v>86</v>
      </c>
      <c r="AV504" s="12" t="s">
        <v>86</v>
      </c>
      <c r="AW504" s="12" t="s">
        <v>32</v>
      </c>
      <c r="AX504" s="12" t="s">
        <v>77</v>
      </c>
      <c r="AY504" s="152" t="s">
        <v>195</v>
      </c>
    </row>
    <row r="505" spans="2:51" s="12" customFormat="1" ht="11.25">
      <c r="B505" s="150"/>
      <c r="D505" s="151" t="s">
        <v>204</v>
      </c>
      <c r="E505" s="152" t="s">
        <v>1</v>
      </c>
      <c r="F505" s="153" t="s">
        <v>2459</v>
      </c>
      <c r="H505" s="154">
        <v>12.243</v>
      </c>
      <c r="I505" s="155"/>
      <c r="L505" s="150"/>
      <c r="M505" s="156"/>
      <c r="T505" s="157"/>
      <c r="AT505" s="152" t="s">
        <v>204</v>
      </c>
      <c r="AU505" s="152" t="s">
        <v>86</v>
      </c>
      <c r="AV505" s="12" t="s">
        <v>86</v>
      </c>
      <c r="AW505" s="12" t="s">
        <v>32</v>
      </c>
      <c r="AX505" s="12" t="s">
        <v>77</v>
      </c>
      <c r="AY505" s="152" t="s">
        <v>195</v>
      </c>
    </row>
    <row r="506" spans="2:51" s="12" customFormat="1" ht="11.25">
      <c r="B506" s="150"/>
      <c r="D506" s="151" t="s">
        <v>204</v>
      </c>
      <c r="E506" s="152" t="s">
        <v>1</v>
      </c>
      <c r="F506" s="153" t="s">
        <v>2460</v>
      </c>
      <c r="H506" s="154">
        <v>15.659000000000001</v>
      </c>
      <c r="I506" s="155"/>
      <c r="L506" s="150"/>
      <c r="M506" s="156"/>
      <c r="T506" s="157"/>
      <c r="AT506" s="152" t="s">
        <v>204</v>
      </c>
      <c r="AU506" s="152" t="s">
        <v>86</v>
      </c>
      <c r="AV506" s="12" t="s">
        <v>86</v>
      </c>
      <c r="AW506" s="12" t="s">
        <v>32</v>
      </c>
      <c r="AX506" s="12" t="s">
        <v>77</v>
      </c>
      <c r="AY506" s="152" t="s">
        <v>195</v>
      </c>
    </row>
    <row r="507" spans="2:51" s="12" customFormat="1" ht="11.25">
      <c r="B507" s="150"/>
      <c r="D507" s="151" t="s">
        <v>204</v>
      </c>
      <c r="E507" s="152" t="s">
        <v>1</v>
      </c>
      <c r="F507" s="153" t="s">
        <v>2461</v>
      </c>
      <c r="H507" s="154">
        <v>18.276</v>
      </c>
      <c r="I507" s="155"/>
      <c r="L507" s="150"/>
      <c r="M507" s="156"/>
      <c r="T507" s="157"/>
      <c r="AT507" s="152" t="s">
        <v>204</v>
      </c>
      <c r="AU507" s="152" t="s">
        <v>86</v>
      </c>
      <c r="AV507" s="12" t="s">
        <v>86</v>
      </c>
      <c r="AW507" s="12" t="s">
        <v>32</v>
      </c>
      <c r="AX507" s="12" t="s">
        <v>77</v>
      </c>
      <c r="AY507" s="152" t="s">
        <v>195</v>
      </c>
    </row>
    <row r="508" spans="2:51" s="12" customFormat="1" ht="11.25">
      <c r="B508" s="150"/>
      <c r="D508" s="151" t="s">
        <v>204</v>
      </c>
      <c r="E508" s="152" t="s">
        <v>1</v>
      </c>
      <c r="F508" s="153" t="s">
        <v>2462</v>
      </c>
      <c r="H508" s="154">
        <v>16.766999999999999</v>
      </c>
      <c r="I508" s="155"/>
      <c r="L508" s="150"/>
      <c r="M508" s="156"/>
      <c r="T508" s="157"/>
      <c r="AT508" s="152" t="s">
        <v>204</v>
      </c>
      <c r="AU508" s="152" t="s">
        <v>86</v>
      </c>
      <c r="AV508" s="12" t="s">
        <v>86</v>
      </c>
      <c r="AW508" s="12" t="s">
        <v>32</v>
      </c>
      <c r="AX508" s="12" t="s">
        <v>77</v>
      </c>
      <c r="AY508" s="152" t="s">
        <v>195</v>
      </c>
    </row>
    <row r="509" spans="2:51" s="12" customFormat="1" ht="11.25">
      <c r="B509" s="150"/>
      <c r="D509" s="151" t="s">
        <v>204</v>
      </c>
      <c r="E509" s="152" t="s">
        <v>1</v>
      </c>
      <c r="F509" s="153" t="s">
        <v>2463</v>
      </c>
      <c r="H509" s="154">
        <v>1.1850000000000001</v>
      </c>
      <c r="I509" s="155"/>
      <c r="L509" s="150"/>
      <c r="M509" s="156"/>
      <c r="T509" s="157"/>
      <c r="AT509" s="152" t="s">
        <v>204</v>
      </c>
      <c r="AU509" s="152" t="s">
        <v>86</v>
      </c>
      <c r="AV509" s="12" t="s">
        <v>86</v>
      </c>
      <c r="AW509" s="12" t="s">
        <v>32</v>
      </c>
      <c r="AX509" s="12" t="s">
        <v>77</v>
      </c>
      <c r="AY509" s="152" t="s">
        <v>195</v>
      </c>
    </row>
    <row r="510" spans="2:51" s="12" customFormat="1" ht="11.25">
      <c r="B510" s="150"/>
      <c r="D510" s="151" t="s">
        <v>204</v>
      </c>
      <c r="E510" s="152" t="s">
        <v>1</v>
      </c>
      <c r="F510" s="153" t="s">
        <v>2464</v>
      </c>
      <c r="H510" s="154">
        <v>10.295999999999999</v>
      </c>
      <c r="I510" s="155"/>
      <c r="L510" s="150"/>
      <c r="M510" s="156"/>
      <c r="T510" s="157"/>
      <c r="AT510" s="152" t="s">
        <v>204</v>
      </c>
      <c r="AU510" s="152" t="s">
        <v>86</v>
      </c>
      <c r="AV510" s="12" t="s">
        <v>86</v>
      </c>
      <c r="AW510" s="12" t="s">
        <v>32</v>
      </c>
      <c r="AX510" s="12" t="s">
        <v>77</v>
      </c>
      <c r="AY510" s="152" t="s">
        <v>195</v>
      </c>
    </row>
    <row r="511" spans="2:51" s="12" customFormat="1" ht="11.25">
      <c r="B511" s="150"/>
      <c r="D511" s="151" t="s">
        <v>204</v>
      </c>
      <c r="E511" s="152" t="s">
        <v>1</v>
      </c>
      <c r="F511" s="153" t="s">
        <v>2465</v>
      </c>
      <c r="H511" s="154">
        <v>3.5760000000000001</v>
      </c>
      <c r="I511" s="155"/>
      <c r="L511" s="150"/>
      <c r="M511" s="156"/>
      <c r="T511" s="157"/>
      <c r="AT511" s="152" t="s">
        <v>204</v>
      </c>
      <c r="AU511" s="152" t="s">
        <v>86</v>
      </c>
      <c r="AV511" s="12" t="s">
        <v>86</v>
      </c>
      <c r="AW511" s="12" t="s">
        <v>32</v>
      </c>
      <c r="AX511" s="12" t="s">
        <v>77</v>
      </c>
      <c r="AY511" s="152" t="s">
        <v>195</v>
      </c>
    </row>
    <row r="512" spans="2:51" s="12" customFormat="1" ht="11.25">
      <c r="B512" s="150"/>
      <c r="D512" s="151" t="s">
        <v>204</v>
      </c>
      <c r="E512" s="152" t="s">
        <v>1</v>
      </c>
      <c r="F512" s="153" t="s">
        <v>2466</v>
      </c>
      <c r="H512" s="154">
        <v>3.6629999999999998</v>
      </c>
      <c r="I512" s="155"/>
      <c r="L512" s="150"/>
      <c r="M512" s="156"/>
      <c r="T512" s="157"/>
      <c r="AT512" s="152" t="s">
        <v>204</v>
      </c>
      <c r="AU512" s="152" t="s">
        <v>86</v>
      </c>
      <c r="AV512" s="12" t="s">
        <v>86</v>
      </c>
      <c r="AW512" s="12" t="s">
        <v>32</v>
      </c>
      <c r="AX512" s="12" t="s">
        <v>77</v>
      </c>
      <c r="AY512" s="152" t="s">
        <v>195</v>
      </c>
    </row>
    <row r="513" spans="2:51" s="12" customFormat="1" ht="11.25">
      <c r="B513" s="150"/>
      <c r="D513" s="151" t="s">
        <v>204</v>
      </c>
      <c r="E513" s="152" t="s">
        <v>1</v>
      </c>
      <c r="F513" s="153" t="s">
        <v>2467</v>
      </c>
      <c r="H513" s="154">
        <v>4.0789999999999997</v>
      </c>
      <c r="I513" s="155"/>
      <c r="L513" s="150"/>
      <c r="M513" s="156"/>
      <c r="T513" s="157"/>
      <c r="AT513" s="152" t="s">
        <v>204</v>
      </c>
      <c r="AU513" s="152" t="s">
        <v>86</v>
      </c>
      <c r="AV513" s="12" t="s">
        <v>86</v>
      </c>
      <c r="AW513" s="12" t="s">
        <v>32</v>
      </c>
      <c r="AX513" s="12" t="s">
        <v>77</v>
      </c>
      <c r="AY513" s="152" t="s">
        <v>195</v>
      </c>
    </row>
    <row r="514" spans="2:51" s="12" customFormat="1" ht="11.25">
      <c r="B514" s="150"/>
      <c r="D514" s="151" t="s">
        <v>204</v>
      </c>
      <c r="E514" s="152" t="s">
        <v>1</v>
      </c>
      <c r="F514" s="153" t="s">
        <v>2468</v>
      </c>
      <c r="H514" s="154">
        <v>3.5529999999999999</v>
      </c>
      <c r="I514" s="155"/>
      <c r="L514" s="150"/>
      <c r="M514" s="156"/>
      <c r="T514" s="157"/>
      <c r="AT514" s="152" t="s">
        <v>204</v>
      </c>
      <c r="AU514" s="152" t="s">
        <v>86</v>
      </c>
      <c r="AV514" s="12" t="s">
        <v>86</v>
      </c>
      <c r="AW514" s="12" t="s">
        <v>32</v>
      </c>
      <c r="AX514" s="12" t="s">
        <v>77</v>
      </c>
      <c r="AY514" s="152" t="s">
        <v>195</v>
      </c>
    </row>
    <row r="515" spans="2:51" s="12" customFormat="1" ht="11.25">
      <c r="B515" s="150"/>
      <c r="D515" s="151" t="s">
        <v>204</v>
      </c>
      <c r="E515" s="152" t="s">
        <v>1</v>
      </c>
      <c r="F515" s="153" t="s">
        <v>2469</v>
      </c>
      <c r="H515" s="154">
        <v>4.3620000000000001</v>
      </c>
      <c r="I515" s="155"/>
      <c r="L515" s="150"/>
      <c r="M515" s="156"/>
      <c r="T515" s="157"/>
      <c r="AT515" s="152" t="s">
        <v>204</v>
      </c>
      <c r="AU515" s="152" t="s">
        <v>86</v>
      </c>
      <c r="AV515" s="12" t="s">
        <v>86</v>
      </c>
      <c r="AW515" s="12" t="s">
        <v>32</v>
      </c>
      <c r="AX515" s="12" t="s">
        <v>77</v>
      </c>
      <c r="AY515" s="152" t="s">
        <v>195</v>
      </c>
    </row>
    <row r="516" spans="2:51" s="12" customFormat="1" ht="11.25">
      <c r="B516" s="150"/>
      <c r="D516" s="151" t="s">
        <v>204</v>
      </c>
      <c r="E516" s="152" t="s">
        <v>1</v>
      </c>
      <c r="F516" s="153" t="s">
        <v>2470</v>
      </c>
      <c r="H516" s="154">
        <v>3.355</v>
      </c>
      <c r="I516" s="155"/>
      <c r="L516" s="150"/>
      <c r="M516" s="156"/>
      <c r="T516" s="157"/>
      <c r="AT516" s="152" t="s">
        <v>204</v>
      </c>
      <c r="AU516" s="152" t="s">
        <v>86</v>
      </c>
      <c r="AV516" s="12" t="s">
        <v>86</v>
      </c>
      <c r="AW516" s="12" t="s">
        <v>32</v>
      </c>
      <c r="AX516" s="12" t="s">
        <v>77</v>
      </c>
      <c r="AY516" s="152" t="s">
        <v>195</v>
      </c>
    </row>
    <row r="517" spans="2:51" s="12" customFormat="1" ht="11.25">
      <c r="B517" s="150"/>
      <c r="D517" s="151" t="s">
        <v>204</v>
      </c>
      <c r="E517" s="152" t="s">
        <v>1</v>
      </c>
      <c r="F517" s="153" t="s">
        <v>2471</v>
      </c>
      <c r="H517" s="154">
        <v>4.0469999999999997</v>
      </c>
      <c r="I517" s="155"/>
      <c r="L517" s="150"/>
      <c r="M517" s="156"/>
      <c r="T517" s="157"/>
      <c r="AT517" s="152" t="s">
        <v>204</v>
      </c>
      <c r="AU517" s="152" t="s">
        <v>86</v>
      </c>
      <c r="AV517" s="12" t="s">
        <v>86</v>
      </c>
      <c r="AW517" s="12" t="s">
        <v>32</v>
      </c>
      <c r="AX517" s="12" t="s">
        <v>77</v>
      </c>
      <c r="AY517" s="152" t="s">
        <v>195</v>
      </c>
    </row>
    <row r="518" spans="2:51" s="12" customFormat="1" ht="11.25">
      <c r="B518" s="150"/>
      <c r="D518" s="151" t="s">
        <v>204</v>
      </c>
      <c r="E518" s="152" t="s">
        <v>1</v>
      </c>
      <c r="F518" s="153" t="s">
        <v>2472</v>
      </c>
      <c r="H518" s="154">
        <v>2.794</v>
      </c>
      <c r="I518" s="155"/>
      <c r="L518" s="150"/>
      <c r="M518" s="156"/>
      <c r="T518" s="157"/>
      <c r="AT518" s="152" t="s">
        <v>204</v>
      </c>
      <c r="AU518" s="152" t="s">
        <v>86</v>
      </c>
      <c r="AV518" s="12" t="s">
        <v>86</v>
      </c>
      <c r="AW518" s="12" t="s">
        <v>32</v>
      </c>
      <c r="AX518" s="12" t="s">
        <v>77</v>
      </c>
      <c r="AY518" s="152" t="s">
        <v>195</v>
      </c>
    </row>
    <row r="519" spans="2:51" s="12" customFormat="1" ht="11.25">
      <c r="B519" s="150"/>
      <c r="D519" s="151" t="s">
        <v>204</v>
      </c>
      <c r="E519" s="152" t="s">
        <v>1</v>
      </c>
      <c r="F519" s="153" t="s">
        <v>2473</v>
      </c>
      <c r="H519" s="154">
        <v>3.911</v>
      </c>
      <c r="I519" s="155"/>
      <c r="L519" s="150"/>
      <c r="M519" s="156"/>
      <c r="T519" s="157"/>
      <c r="AT519" s="152" t="s">
        <v>204</v>
      </c>
      <c r="AU519" s="152" t="s">
        <v>86</v>
      </c>
      <c r="AV519" s="12" t="s">
        <v>86</v>
      </c>
      <c r="AW519" s="12" t="s">
        <v>32</v>
      </c>
      <c r="AX519" s="12" t="s">
        <v>77</v>
      </c>
      <c r="AY519" s="152" t="s">
        <v>195</v>
      </c>
    </row>
    <row r="520" spans="2:51" s="15" customFormat="1" ht="11.25">
      <c r="B520" s="190"/>
      <c r="D520" s="151" t="s">
        <v>204</v>
      </c>
      <c r="E520" s="191" t="s">
        <v>847</v>
      </c>
      <c r="F520" s="192" t="s">
        <v>908</v>
      </c>
      <c r="H520" s="193">
        <v>742.697</v>
      </c>
      <c r="I520" s="194"/>
      <c r="L520" s="190"/>
      <c r="M520" s="195"/>
      <c r="T520" s="196"/>
      <c r="AT520" s="191" t="s">
        <v>204</v>
      </c>
      <c r="AU520" s="191" t="s">
        <v>86</v>
      </c>
      <c r="AV520" s="15" t="s">
        <v>112</v>
      </c>
      <c r="AW520" s="15" t="s">
        <v>32</v>
      </c>
      <c r="AX520" s="15" t="s">
        <v>77</v>
      </c>
      <c r="AY520" s="191" t="s">
        <v>195</v>
      </c>
    </row>
    <row r="521" spans="2:51" s="14" customFormat="1" ht="11.25">
      <c r="B521" s="168"/>
      <c r="D521" s="151" t="s">
        <v>204</v>
      </c>
      <c r="E521" s="169" t="s">
        <v>1</v>
      </c>
      <c r="F521" s="170" t="s">
        <v>1015</v>
      </c>
      <c r="H521" s="169" t="s">
        <v>1</v>
      </c>
      <c r="I521" s="171"/>
      <c r="L521" s="168"/>
      <c r="M521" s="172"/>
      <c r="T521" s="173"/>
      <c r="AT521" s="169" t="s">
        <v>204</v>
      </c>
      <c r="AU521" s="169" t="s">
        <v>86</v>
      </c>
      <c r="AV521" s="14" t="s">
        <v>84</v>
      </c>
      <c r="AW521" s="14" t="s">
        <v>32</v>
      </c>
      <c r="AX521" s="14" t="s">
        <v>77</v>
      </c>
      <c r="AY521" s="169" t="s">
        <v>195</v>
      </c>
    </row>
    <row r="522" spans="2:51" s="14" customFormat="1" ht="11.25">
      <c r="B522" s="168"/>
      <c r="D522" s="151" t="s">
        <v>204</v>
      </c>
      <c r="E522" s="169" t="s">
        <v>1</v>
      </c>
      <c r="F522" s="170" t="s">
        <v>2474</v>
      </c>
      <c r="H522" s="169" t="s">
        <v>1</v>
      </c>
      <c r="I522" s="171"/>
      <c r="L522" s="168"/>
      <c r="M522" s="172"/>
      <c r="T522" s="173"/>
      <c r="AT522" s="169" t="s">
        <v>204</v>
      </c>
      <c r="AU522" s="169" t="s">
        <v>86</v>
      </c>
      <c r="AV522" s="14" t="s">
        <v>84</v>
      </c>
      <c r="AW522" s="14" t="s">
        <v>32</v>
      </c>
      <c r="AX522" s="14" t="s">
        <v>77</v>
      </c>
      <c r="AY522" s="169" t="s">
        <v>195</v>
      </c>
    </row>
    <row r="523" spans="2:51" s="12" customFormat="1" ht="11.25">
      <c r="B523" s="150"/>
      <c r="D523" s="151" t="s">
        <v>204</v>
      </c>
      <c r="E523" s="152" t="s">
        <v>1</v>
      </c>
      <c r="F523" s="153" t="s">
        <v>2475</v>
      </c>
      <c r="H523" s="154">
        <v>-17.725000000000001</v>
      </c>
      <c r="I523" s="155"/>
      <c r="L523" s="150"/>
      <c r="M523" s="156"/>
      <c r="T523" s="157"/>
      <c r="AT523" s="152" t="s">
        <v>204</v>
      </c>
      <c r="AU523" s="152" t="s">
        <v>86</v>
      </c>
      <c r="AV523" s="12" t="s">
        <v>86</v>
      </c>
      <c r="AW523" s="12" t="s">
        <v>32</v>
      </c>
      <c r="AX523" s="12" t="s">
        <v>77</v>
      </c>
      <c r="AY523" s="152" t="s">
        <v>195</v>
      </c>
    </row>
    <row r="524" spans="2:51" s="12" customFormat="1" ht="11.25">
      <c r="B524" s="150"/>
      <c r="D524" s="151" t="s">
        <v>204</v>
      </c>
      <c r="E524" s="152" t="s">
        <v>1</v>
      </c>
      <c r="F524" s="153" t="s">
        <v>2476</v>
      </c>
      <c r="H524" s="154">
        <v>-0.42199999999999999</v>
      </c>
      <c r="I524" s="155"/>
      <c r="L524" s="150"/>
      <c r="M524" s="156"/>
      <c r="T524" s="157"/>
      <c r="AT524" s="152" t="s">
        <v>204</v>
      </c>
      <c r="AU524" s="152" t="s">
        <v>86</v>
      </c>
      <c r="AV524" s="12" t="s">
        <v>86</v>
      </c>
      <c r="AW524" s="12" t="s">
        <v>32</v>
      </c>
      <c r="AX524" s="12" t="s">
        <v>77</v>
      </c>
      <c r="AY524" s="152" t="s">
        <v>195</v>
      </c>
    </row>
    <row r="525" spans="2:51" s="12" customFormat="1" ht="11.25">
      <c r="B525" s="150"/>
      <c r="D525" s="151" t="s">
        <v>204</v>
      </c>
      <c r="E525" s="152" t="s">
        <v>1</v>
      </c>
      <c r="F525" s="153" t="s">
        <v>2477</v>
      </c>
      <c r="H525" s="154">
        <v>-0.12</v>
      </c>
      <c r="I525" s="155"/>
      <c r="L525" s="150"/>
      <c r="M525" s="156"/>
      <c r="T525" s="157"/>
      <c r="AT525" s="152" t="s">
        <v>204</v>
      </c>
      <c r="AU525" s="152" t="s">
        <v>86</v>
      </c>
      <c r="AV525" s="12" t="s">
        <v>86</v>
      </c>
      <c r="AW525" s="12" t="s">
        <v>32</v>
      </c>
      <c r="AX525" s="12" t="s">
        <v>77</v>
      </c>
      <c r="AY525" s="152" t="s">
        <v>195</v>
      </c>
    </row>
    <row r="526" spans="2:51" s="12" customFormat="1" ht="11.25">
      <c r="B526" s="150"/>
      <c r="D526" s="151" t="s">
        <v>204</v>
      </c>
      <c r="E526" s="152" t="s">
        <v>1</v>
      </c>
      <c r="F526" s="153" t="s">
        <v>1018</v>
      </c>
      <c r="H526" s="154">
        <v>-3.5840000000000001</v>
      </c>
      <c r="I526" s="155"/>
      <c r="L526" s="150"/>
      <c r="M526" s="156"/>
      <c r="T526" s="157"/>
      <c r="AT526" s="152" t="s">
        <v>204</v>
      </c>
      <c r="AU526" s="152" t="s">
        <v>86</v>
      </c>
      <c r="AV526" s="12" t="s">
        <v>86</v>
      </c>
      <c r="AW526" s="12" t="s">
        <v>32</v>
      </c>
      <c r="AX526" s="12" t="s">
        <v>77</v>
      </c>
      <c r="AY526" s="152" t="s">
        <v>195</v>
      </c>
    </row>
    <row r="527" spans="2:51" s="12" customFormat="1" ht="11.25">
      <c r="B527" s="150"/>
      <c r="D527" s="151" t="s">
        <v>204</v>
      </c>
      <c r="E527" s="152" t="s">
        <v>1</v>
      </c>
      <c r="F527" s="153" t="s">
        <v>1019</v>
      </c>
      <c r="H527" s="154">
        <v>-20.991</v>
      </c>
      <c r="I527" s="155"/>
      <c r="L527" s="150"/>
      <c r="M527" s="156"/>
      <c r="T527" s="157"/>
      <c r="AT527" s="152" t="s">
        <v>204</v>
      </c>
      <c r="AU527" s="152" t="s">
        <v>86</v>
      </c>
      <c r="AV527" s="12" t="s">
        <v>86</v>
      </c>
      <c r="AW527" s="12" t="s">
        <v>32</v>
      </c>
      <c r="AX527" s="12" t="s">
        <v>77</v>
      </c>
      <c r="AY527" s="152" t="s">
        <v>195</v>
      </c>
    </row>
    <row r="528" spans="2:51" s="12" customFormat="1" ht="11.25">
      <c r="B528" s="150"/>
      <c r="D528" s="151" t="s">
        <v>204</v>
      </c>
      <c r="E528" s="152" t="s">
        <v>1</v>
      </c>
      <c r="F528" s="153" t="s">
        <v>2478</v>
      </c>
      <c r="H528" s="154">
        <v>-0.58199999999999996</v>
      </c>
      <c r="I528" s="155"/>
      <c r="L528" s="150"/>
      <c r="M528" s="156"/>
      <c r="T528" s="157"/>
      <c r="AT528" s="152" t="s">
        <v>204</v>
      </c>
      <c r="AU528" s="152" t="s">
        <v>86</v>
      </c>
      <c r="AV528" s="12" t="s">
        <v>86</v>
      </c>
      <c r="AW528" s="12" t="s">
        <v>32</v>
      </c>
      <c r="AX528" s="12" t="s">
        <v>77</v>
      </c>
      <c r="AY528" s="152" t="s">
        <v>195</v>
      </c>
    </row>
    <row r="529" spans="2:65" s="12" customFormat="1" ht="11.25">
      <c r="B529" s="150"/>
      <c r="D529" s="151" t="s">
        <v>204</v>
      </c>
      <c r="E529" s="152" t="s">
        <v>1</v>
      </c>
      <c r="F529" s="153" t="s">
        <v>2479</v>
      </c>
      <c r="H529" s="154">
        <v>-0.16600000000000001</v>
      </c>
      <c r="I529" s="155"/>
      <c r="L529" s="150"/>
      <c r="M529" s="156"/>
      <c r="T529" s="157"/>
      <c r="AT529" s="152" t="s">
        <v>204</v>
      </c>
      <c r="AU529" s="152" t="s">
        <v>86</v>
      </c>
      <c r="AV529" s="12" t="s">
        <v>86</v>
      </c>
      <c r="AW529" s="12" t="s">
        <v>32</v>
      </c>
      <c r="AX529" s="12" t="s">
        <v>77</v>
      </c>
      <c r="AY529" s="152" t="s">
        <v>195</v>
      </c>
    </row>
    <row r="530" spans="2:65" s="12" customFormat="1" ht="11.25">
      <c r="B530" s="150"/>
      <c r="D530" s="151" t="s">
        <v>204</v>
      </c>
      <c r="E530" s="152" t="s">
        <v>1</v>
      </c>
      <c r="F530" s="153" t="s">
        <v>2480</v>
      </c>
      <c r="H530" s="154">
        <v>-8.4459999999999997</v>
      </c>
      <c r="I530" s="155"/>
      <c r="L530" s="150"/>
      <c r="M530" s="156"/>
      <c r="T530" s="157"/>
      <c r="AT530" s="152" t="s">
        <v>204</v>
      </c>
      <c r="AU530" s="152" t="s">
        <v>86</v>
      </c>
      <c r="AV530" s="12" t="s">
        <v>86</v>
      </c>
      <c r="AW530" s="12" t="s">
        <v>32</v>
      </c>
      <c r="AX530" s="12" t="s">
        <v>77</v>
      </c>
      <c r="AY530" s="152" t="s">
        <v>195</v>
      </c>
    </row>
    <row r="531" spans="2:65" s="12" customFormat="1" ht="11.25">
      <c r="B531" s="150"/>
      <c r="D531" s="151" t="s">
        <v>204</v>
      </c>
      <c r="E531" s="152" t="s">
        <v>1</v>
      </c>
      <c r="F531" s="153" t="s">
        <v>2481</v>
      </c>
      <c r="H531" s="154">
        <v>-8.5380000000000003</v>
      </c>
      <c r="I531" s="155"/>
      <c r="L531" s="150"/>
      <c r="M531" s="156"/>
      <c r="T531" s="157"/>
      <c r="AT531" s="152" t="s">
        <v>204</v>
      </c>
      <c r="AU531" s="152" t="s">
        <v>86</v>
      </c>
      <c r="AV531" s="12" t="s">
        <v>86</v>
      </c>
      <c r="AW531" s="12" t="s">
        <v>32</v>
      </c>
      <c r="AX531" s="12" t="s">
        <v>77</v>
      </c>
      <c r="AY531" s="152" t="s">
        <v>195</v>
      </c>
    </row>
    <row r="532" spans="2:65" s="12" customFormat="1" ht="11.25">
      <c r="B532" s="150"/>
      <c r="D532" s="151" t="s">
        <v>204</v>
      </c>
      <c r="E532" s="152" t="s">
        <v>1</v>
      </c>
      <c r="F532" s="153" t="s">
        <v>2482</v>
      </c>
      <c r="H532" s="154">
        <v>-3.895</v>
      </c>
      <c r="I532" s="155"/>
      <c r="L532" s="150"/>
      <c r="M532" s="156"/>
      <c r="T532" s="157"/>
      <c r="AT532" s="152" t="s">
        <v>204</v>
      </c>
      <c r="AU532" s="152" t="s">
        <v>86</v>
      </c>
      <c r="AV532" s="12" t="s">
        <v>86</v>
      </c>
      <c r="AW532" s="12" t="s">
        <v>32</v>
      </c>
      <c r="AX532" s="12" t="s">
        <v>77</v>
      </c>
      <c r="AY532" s="152" t="s">
        <v>195</v>
      </c>
    </row>
    <row r="533" spans="2:65" s="12" customFormat="1" ht="11.25">
      <c r="B533" s="150"/>
      <c r="D533" s="151" t="s">
        <v>204</v>
      </c>
      <c r="E533" s="152" t="s">
        <v>1</v>
      </c>
      <c r="F533" s="153" t="s">
        <v>2483</v>
      </c>
      <c r="H533" s="154">
        <v>-1.44</v>
      </c>
      <c r="I533" s="155"/>
      <c r="L533" s="150"/>
      <c r="M533" s="156"/>
      <c r="T533" s="157"/>
      <c r="AT533" s="152" t="s">
        <v>204</v>
      </c>
      <c r="AU533" s="152" t="s">
        <v>86</v>
      </c>
      <c r="AV533" s="12" t="s">
        <v>86</v>
      </c>
      <c r="AW533" s="12" t="s">
        <v>32</v>
      </c>
      <c r="AX533" s="12" t="s">
        <v>77</v>
      </c>
      <c r="AY533" s="152" t="s">
        <v>195</v>
      </c>
    </row>
    <row r="534" spans="2:65" s="12" customFormat="1" ht="11.25">
      <c r="B534" s="150"/>
      <c r="D534" s="151" t="s">
        <v>204</v>
      </c>
      <c r="E534" s="152" t="s">
        <v>1</v>
      </c>
      <c r="F534" s="153" t="s">
        <v>2484</v>
      </c>
      <c r="H534" s="154">
        <v>-4.4930000000000003</v>
      </c>
      <c r="I534" s="155"/>
      <c r="L534" s="150"/>
      <c r="M534" s="156"/>
      <c r="T534" s="157"/>
      <c r="AT534" s="152" t="s">
        <v>204</v>
      </c>
      <c r="AU534" s="152" t="s">
        <v>86</v>
      </c>
      <c r="AV534" s="12" t="s">
        <v>86</v>
      </c>
      <c r="AW534" s="12" t="s">
        <v>32</v>
      </c>
      <c r="AX534" s="12" t="s">
        <v>77</v>
      </c>
      <c r="AY534" s="152" t="s">
        <v>195</v>
      </c>
    </row>
    <row r="535" spans="2:65" s="12" customFormat="1" ht="11.25">
      <c r="B535" s="150"/>
      <c r="D535" s="151" t="s">
        <v>204</v>
      </c>
      <c r="E535" s="152" t="s">
        <v>1</v>
      </c>
      <c r="F535" s="153" t="s">
        <v>2485</v>
      </c>
      <c r="H535" s="154">
        <v>-7.109</v>
      </c>
      <c r="I535" s="155"/>
      <c r="L535" s="150"/>
      <c r="M535" s="156"/>
      <c r="T535" s="157"/>
      <c r="AT535" s="152" t="s">
        <v>204</v>
      </c>
      <c r="AU535" s="152" t="s">
        <v>86</v>
      </c>
      <c r="AV535" s="12" t="s">
        <v>86</v>
      </c>
      <c r="AW535" s="12" t="s">
        <v>32</v>
      </c>
      <c r="AX535" s="12" t="s">
        <v>77</v>
      </c>
      <c r="AY535" s="152" t="s">
        <v>195</v>
      </c>
    </row>
    <row r="536" spans="2:65" s="12" customFormat="1" ht="11.25">
      <c r="B536" s="150"/>
      <c r="D536" s="151" t="s">
        <v>204</v>
      </c>
      <c r="E536" s="152" t="s">
        <v>1</v>
      </c>
      <c r="F536" s="153" t="s">
        <v>2486</v>
      </c>
      <c r="H536" s="154">
        <v>-4.1660000000000004</v>
      </c>
      <c r="I536" s="155"/>
      <c r="L536" s="150"/>
      <c r="M536" s="156"/>
      <c r="T536" s="157"/>
      <c r="AT536" s="152" t="s">
        <v>204</v>
      </c>
      <c r="AU536" s="152" t="s">
        <v>86</v>
      </c>
      <c r="AV536" s="12" t="s">
        <v>86</v>
      </c>
      <c r="AW536" s="12" t="s">
        <v>32</v>
      </c>
      <c r="AX536" s="12" t="s">
        <v>77</v>
      </c>
      <c r="AY536" s="152" t="s">
        <v>195</v>
      </c>
    </row>
    <row r="537" spans="2:65" s="12" customFormat="1" ht="11.25">
      <c r="B537" s="150"/>
      <c r="D537" s="151" t="s">
        <v>204</v>
      </c>
      <c r="E537" s="152" t="s">
        <v>1</v>
      </c>
      <c r="F537" s="153" t="s">
        <v>2487</v>
      </c>
      <c r="H537" s="154">
        <v>-17.724</v>
      </c>
      <c r="I537" s="155"/>
      <c r="L537" s="150"/>
      <c r="M537" s="156"/>
      <c r="T537" s="157"/>
      <c r="AT537" s="152" t="s">
        <v>204</v>
      </c>
      <c r="AU537" s="152" t="s">
        <v>86</v>
      </c>
      <c r="AV537" s="12" t="s">
        <v>86</v>
      </c>
      <c r="AW537" s="12" t="s">
        <v>32</v>
      </c>
      <c r="AX537" s="12" t="s">
        <v>77</v>
      </c>
      <c r="AY537" s="152" t="s">
        <v>195</v>
      </c>
    </row>
    <row r="538" spans="2:65" s="12" customFormat="1" ht="11.25">
      <c r="B538" s="150"/>
      <c r="D538" s="151" t="s">
        <v>204</v>
      </c>
      <c r="E538" s="152" t="s">
        <v>1</v>
      </c>
      <c r="F538" s="153" t="s">
        <v>1021</v>
      </c>
      <c r="H538" s="154">
        <v>-245.02</v>
      </c>
      <c r="I538" s="155"/>
      <c r="L538" s="150"/>
      <c r="M538" s="156"/>
      <c r="T538" s="157"/>
      <c r="AT538" s="152" t="s">
        <v>204</v>
      </c>
      <c r="AU538" s="152" t="s">
        <v>86</v>
      </c>
      <c r="AV538" s="12" t="s">
        <v>86</v>
      </c>
      <c r="AW538" s="12" t="s">
        <v>32</v>
      </c>
      <c r="AX538" s="12" t="s">
        <v>77</v>
      </c>
      <c r="AY538" s="152" t="s">
        <v>195</v>
      </c>
    </row>
    <row r="539" spans="2:65" s="13" customFormat="1" ht="11.25">
      <c r="B539" s="158"/>
      <c r="D539" s="151" t="s">
        <v>204</v>
      </c>
      <c r="E539" s="159" t="s">
        <v>845</v>
      </c>
      <c r="F539" s="160" t="s">
        <v>205</v>
      </c>
      <c r="H539" s="161">
        <v>398.27600000000001</v>
      </c>
      <c r="I539" s="162"/>
      <c r="L539" s="158"/>
      <c r="M539" s="163"/>
      <c r="T539" s="164"/>
      <c r="AT539" s="159" t="s">
        <v>204</v>
      </c>
      <c r="AU539" s="159" t="s">
        <v>86</v>
      </c>
      <c r="AV539" s="13" t="s">
        <v>202</v>
      </c>
      <c r="AW539" s="13" t="s">
        <v>32</v>
      </c>
      <c r="AX539" s="13" t="s">
        <v>77</v>
      </c>
      <c r="AY539" s="159" t="s">
        <v>195</v>
      </c>
    </row>
    <row r="540" spans="2:65" s="12" customFormat="1" ht="11.25">
      <c r="B540" s="150"/>
      <c r="D540" s="151" t="s">
        <v>204</v>
      </c>
      <c r="E540" s="152" t="s">
        <v>1</v>
      </c>
      <c r="F540" s="153" t="s">
        <v>1022</v>
      </c>
      <c r="H540" s="154">
        <v>7.9660000000000002</v>
      </c>
      <c r="I540" s="155"/>
      <c r="L540" s="150"/>
      <c r="M540" s="156"/>
      <c r="T540" s="157"/>
      <c r="AT540" s="152" t="s">
        <v>204</v>
      </c>
      <c r="AU540" s="152" t="s">
        <v>86</v>
      </c>
      <c r="AV540" s="12" t="s">
        <v>86</v>
      </c>
      <c r="AW540" s="12" t="s">
        <v>32</v>
      </c>
      <c r="AX540" s="12" t="s">
        <v>77</v>
      </c>
      <c r="AY540" s="152" t="s">
        <v>195</v>
      </c>
    </row>
    <row r="541" spans="2:65" s="13" customFormat="1" ht="11.25">
      <c r="B541" s="158"/>
      <c r="D541" s="151" t="s">
        <v>204</v>
      </c>
      <c r="E541" s="159" t="s">
        <v>1</v>
      </c>
      <c r="F541" s="160" t="s">
        <v>205</v>
      </c>
      <c r="H541" s="161">
        <v>7.9660000000000002</v>
      </c>
      <c r="I541" s="162"/>
      <c r="L541" s="158"/>
      <c r="M541" s="163"/>
      <c r="T541" s="164"/>
      <c r="AT541" s="159" t="s">
        <v>204</v>
      </c>
      <c r="AU541" s="159" t="s">
        <v>86</v>
      </c>
      <c r="AV541" s="13" t="s">
        <v>202</v>
      </c>
      <c r="AW541" s="13" t="s">
        <v>32</v>
      </c>
      <c r="AX541" s="13" t="s">
        <v>84</v>
      </c>
      <c r="AY541" s="159" t="s">
        <v>195</v>
      </c>
    </row>
    <row r="542" spans="2:65" s="1" customFormat="1" ht="33" customHeight="1">
      <c r="B542" s="32"/>
      <c r="C542" s="137" t="s">
        <v>402</v>
      </c>
      <c r="D542" s="137" t="s">
        <v>197</v>
      </c>
      <c r="E542" s="138" t="s">
        <v>1700</v>
      </c>
      <c r="F542" s="139" t="s">
        <v>1701</v>
      </c>
      <c r="G542" s="140" t="s">
        <v>332</v>
      </c>
      <c r="H542" s="141">
        <v>167.27600000000001</v>
      </c>
      <c r="I542" s="142"/>
      <c r="J542" s="143">
        <f>ROUND(I542*H542,2)</f>
        <v>0</v>
      </c>
      <c r="K542" s="139" t="s">
        <v>201</v>
      </c>
      <c r="L542" s="32"/>
      <c r="M542" s="144" t="s">
        <v>1</v>
      </c>
      <c r="N542" s="145" t="s">
        <v>42</v>
      </c>
      <c r="P542" s="146">
        <f>O542*H542</f>
        <v>0</v>
      </c>
      <c r="Q542" s="146">
        <v>0</v>
      </c>
      <c r="R542" s="146">
        <f>Q542*H542</f>
        <v>0</v>
      </c>
      <c r="S542" s="146">
        <v>0</v>
      </c>
      <c r="T542" s="147">
        <f>S542*H542</f>
        <v>0</v>
      </c>
      <c r="AR542" s="148" t="s">
        <v>202</v>
      </c>
      <c r="AT542" s="148" t="s">
        <v>197</v>
      </c>
      <c r="AU542" s="148" t="s">
        <v>86</v>
      </c>
      <c r="AY542" s="17" t="s">
        <v>195</v>
      </c>
      <c r="BE542" s="149">
        <f>IF(N542="základní",J542,0)</f>
        <v>0</v>
      </c>
      <c r="BF542" s="149">
        <f>IF(N542="snížená",J542,0)</f>
        <v>0</v>
      </c>
      <c r="BG542" s="149">
        <f>IF(N542="zákl. přenesená",J542,0)</f>
        <v>0</v>
      </c>
      <c r="BH542" s="149">
        <f>IF(N542="sníž. přenesená",J542,0)</f>
        <v>0</v>
      </c>
      <c r="BI542" s="149">
        <f>IF(N542="nulová",J542,0)</f>
        <v>0</v>
      </c>
      <c r="BJ542" s="17" t="s">
        <v>84</v>
      </c>
      <c r="BK542" s="149">
        <f>ROUND(I542*H542,2)</f>
        <v>0</v>
      </c>
      <c r="BL542" s="17" t="s">
        <v>202</v>
      </c>
      <c r="BM542" s="148" t="s">
        <v>1025</v>
      </c>
    </row>
    <row r="543" spans="2:65" s="12" customFormat="1" ht="11.25">
      <c r="B543" s="150"/>
      <c r="D543" s="151" t="s">
        <v>204</v>
      </c>
      <c r="E543" s="152" t="s">
        <v>1</v>
      </c>
      <c r="F543" s="153" t="s">
        <v>1026</v>
      </c>
      <c r="H543" s="154">
        <v>167.27600000000001</v>
      </c>
      <c r="I543" s="155"/>
      <c r="L543" s="150"/>
      <c r="M543" s="156"/>
      <c r="T543" s="157"/>
      <c r="AT543" s="152" t="s">
        <v>204</v>
      </c>
      <c r="AU543" s="152" t="s">
        <v>86</v>
      </c>
      <c r="AV543" s="12" t="s">
        <v>86</v>
      </c>
      <c r="AW543" s="12" t="s">
        <v>32</v>
      </c>
      <c r="AX543" s="12" t="s">
        <v>84</v>
      </c>
      <c r="AY543" s="152" t="s">
        <v>195</v>
      </c>
    </row>
    <row r="544" spans="2:65" s="1" customFormat="1" ht="33" customHeight="1">
      <c r="B544" s="32"/>
      <c r="C544" s="137" t="s">
        <v>527</v>
      </c>
      <c r="D544" s="137" t="s">
        <v>197</v>
      </c>
      <c r="E544" s="138" t="s">
        <v>1704</v>
      </c>
      <c r="F544" s="139" t="s">
        <v>1705</v>
      </c>
      <c r="G544" s="140" t="s">
        <v>332</v>
      </c>
      <c r="H544" s="141">
        <v>159.31</v>
      </c>
      <c r="I544" s="142"/>
      <c r="J544" s="143">
        <f>ROUND(I544*H544,2)</f>
        <v>0</v>
      </c>
      <c r="K544" s="139" t="s">
        <v>201</v>
      </c>
      <c r="L544" s="32"/>
      <c r="M544" s="144" t="s">
        <v>1</v>
      </c>
      <c r="N544" s="145" t="s">
        <v>42</v>
      </c>
      <c r="P544" s="146">
        <f>O544*H544</f>
        <v>0</v>
      </c>
      <c r="Q544" s="146">
        <v>0</v>
      </c>
      <c r="R544" s="146">
        <f>Q544*H544</f>
        <v>0</v>
      </c>
      <c r="S544" s="146">
        <v>0</v>
      </c>
      <c r="T544" s="147">
        <f>S544*H544</f>
        <v>0</v>
      </c>
      <c r="AR544" s="148" t="s">
        <v>202</v>
      </c>
      <c r="AT544" s="148" t="s">
        <v>197</v>
      </c>
      <c r="AU544" s="148" t="s">
        <v>86</v>
      </c>
      <c r="AY544" s="17" t="s">
        <v>195</v>
      </c>
      <c r="BE544" s="149">
        <f>IF(N544="základní",J544,0)</f>
        <v>0</v>
      </c>
      <c r="BF544" s="149">
        <f>IF(N544="snížená",J544,0)</f>
        <v>0</v>
      </c>
      <c r="BG544" s="149">
        <f>IF(N544="zákl. přenesená",J544,0)</f>
        <v>0</v>
      </c>
      <c r="BH544" s="149">
        <f>IF(N544="sníž. přenesená",J544,0)</f>
        <v>0</v>
      </c>
      <c r="BI544" s="149">
        <f>IF(N544="nulová",J544,0)</f>
        <v>0</v>
      </c>
      <c r="BJ544" s="17" t="s">
        <v>84</v>
      </c>
      <c r="BK544" s="149">
        <f>ROUND(I544*H544,2)</f>
        <v>0</v>
      </c>
      <c r="BL544" s="17" t="s">
        <v>202</v>
      </c>
      <c r="BM544" s="148" t="s">
        <v>1029</v>
      </c>
    </row>
    <row r="545" spans="2:65" s="12" customFormat="1" ht="11.25">
      <c r="B545" s="150"/>
      <c r="D545" s="151" t="s">
        <v>204</v>
      </c>
      <c r="E545" s="152" t="s">
        <v>1</v>
      </c>
      <c r="F545" s="153" t="s">
        <v>1030</v>
      </c>
      <c r="H545" s="154">
        <v>159.31</v>
      </c>
      <c r="I545" s="155"/>
      <c r="L545" s="150"/>
      <c r="M545" s="156"/>
      <c r="T545" s="157"/>
      <c r="AT545" s="152" t="s">
        <v>204</v>
      </c>
      <c r="AU545" s="152" t="s">
        <v>86</v>
      </c>
      <c r="AV545" s="12" t="s">
        <v>86</v>
      </c>
      <c r="AW545" s="12" t="s">
        <v>32</v>
      </c>
      <c r="AX545" s="12" t="s">
        <v>84</v>
      </c>
      <c r="AY545" s="152" t="s">
        <v>195</v>
      </c>
    </row>
    <row r="546" spans="2:65" s="1" customFormat="1" ht="33" customHeight="1">
      <c r="B546" s="32"/>
      <c r="C546" s="137" t="s">
        <v>407</v>
      </c>
      <c r="D546" s="137" t="s">
        <v>197</v>
      </c>
      <c r="E546" s="138" t="s">
        <v>2488</v>
      </c>
      <c r="F546" s="139" t="s">
        <v>2489</v>
      </c>
      <c r="G546" s="140" t="s">
        <v>332</v>
      </c>
      <c r="H546" s="141">
        <v>55.759</v>
      </c>
      <c r="I546" s="142"/>
      <c r="J546" s="143">
        <f>ROUND(I546*H546,2)</f>
        <v>0</v>
      </c>
      <c r="K546" s="139" t="s">
        <v>201</v>
      </c>
      <c r="L546" s="32"/>
      <c r="M546" s="144" t="s">
        <v>1</v>
      </c>
      <c r="N546" s="145" t="s">
        <v>42</v>
      </c>
      <c r="P546" s="146">
        <f>O546*H546</f>
        <v>0</v>
      </c>
      <c r="Q546" s="146">
        <v>0</v>
      </c>
      <c r="R546" s="146">
        <f>Q546*H546</f>
        <v>0</v>
      </c>
      <c r="S546" s="146">
        <v>0</v>
      </c>
      <c r="T546" s="147">
        <f>S546*H546</f>
        <v>0</v>
      </c>
      <c r="AR546" s="148" t="s">
        <v>202</v>
      </c>
      <c r="AT546" s="148" t="s">
        <v>197</v>
      </c>
      <c r="AU546" s="148" t="s">
        <v>86</v>
      </c>
      <c r="AY546" s="17" t="s">
        <v>195</v>
      </c>
      <c r="BE546" s="149">
        <f>IF(N546="základní",J546,0)</f>
        <v>0</v>
      </c>
      <c r="BF546" s="149">
        <f>IF(N546="snížená",J546,0)</f>
        <v>0</v>
      </c>
      <c r="BG546" s="149">
        <f>IF(N546="zákl. přenesená",J546,0)</f>
        <v>0</v>
      </c>
      <c r="BH546" s="149">
        <f>IF(N546="sníž. přenesená",J546,0)</f>
        <v>0</v>
      </c>
      <c r="BI546" s="149">
        <f>IF(N546="nulová",J546,0)</f>
        <v>0</v>
      </c>
      <c r="BJ546" s="17" t="s">
        <v>84</v>
      </c>
      <c r="BK546" s="149">
        <f>ROUND(I546*H546,2)</f>
        <v>0</v>
      </c>
      <c r="BL546" s="17" t="s">
        <v>202</v>
      </c>
      <c r="BM546" s="148" t="s">
        <v>1033</v>
      </c>
    </row>
    <row r="547" spans="2:65" s="12" customFormat="1" ht="11.25">
      <c r="B547" s="150"/>
      <c r="D547" s="151" t="s">
        <v>204</v>
      </c>
      <c r="E547" s="152" t="s">
        <v>1</v>
      </c>
      <c r="F547" s="153" t="s">
        <v>1034</v>
      </c>
      <c r="H547" s="154">
        <v>55.759</v>
      </c>
      <c r="I547" s="155"/>
      <c r="L547" s="150"/>
      <c r="M547" s="156"/>
      <c r="T547" s="157"/>
      <c r="AT547" s="152" t="s">
        <v>204</v>
      </c>
      <c r="AU547" s="152" t="s">
        <v>86</v>
      </c>
      <c r="AV547" s="12" t="s">
        <v>86</v>
      </c>
      <c r="AW547" s="12" t="s">
        <v>32</v>
      </c>
      <c r="AX547" s="12" t="s">
        <v>84</v>
      </c>
      <c r="AY547" s="152" t="s">
        <v>195</v>
      </c>
    </row>
    <row r="548" spans="2:65" s="1" customFormat="1" ht="33" customHeight="1">
      <c r="B548" s="32"/>
      <c r="C548" s="137" t="s">
        <v>459</v>
      </c>
      <c r="D548" s="137" t="s">
        <v>197</v>
      </c>
      <c r="E548" s="138" t="s">
        <v>2490</v>
      </c>
      <c r="F548" s="139" t="s">
        <v>2491</v>
      </c>
      <c r="G548" s="140" t="s">
        <v>332</v>
      </c>
      <c r="H548" s="141">
        <v>7.9660000000000002</v>
      </c>
      <c r="I548" s="142"/>
      <c r="J548" s="143">
        <f>ROUND(I548*H548,2)</f>
        <v>0</v>
      </c>
      <c r="K548" s="139" t="s">
        <v>201</v>
      </c>
      <c r="L548" s="32"/>
      <c r="M548" s="144" t="s">
        <v>1</v>
      </c>
      <c r="N548" s="145" t="s">
        <v>42</v>
      </c>
      <c r="P548" s="146">
        <f>O548*H548</f>
        <v>0</v>
      </c>
      <c r="Q548" s="146">
        <v>0</v>
      </c>
      <c r="R548" s="146">
        <f>Q548*H548</f>
        <v>0</v>
      </c>
      <c r="S548" s="146">
        <v>0</v>
      </c>
      <c r="T548" s="147">
        <f>S548*H548</f>
        <v>0</v>
      </c>
      <c r="AR548" s="148" t="s">
        <v>202</v>
      </c>
      <c r="AT548" s="148" t="s">
        <v>197</v>
      </c>
      <c r="AU548" s="148" t="s">
        <v>86</v>
      </c>
      <c r="AY548" s="17" t="s">
        <v>195</v>
      </c>
      <c r="BE548" s="149">
        <f>IF(N548="základní",J548,0)</f>
        <v>0</v>
      </c>
      <c r="BF548" s="149">
        <f>IF(N548="snížená",J548,0)</f>
        <v>0</v>
      </c>
      <c r="BG548" s="149">
        <f>IF(N548="zákl. přenesená",J548,0)</f>
        <v>0</v>
      </c>
      <c r="BH548" s="149">
        <f>IF(N548="sníž. přenesená",J548,0)</f>
        <v>0</v>
      </c>
      <c r="BI548" s="149">
        <f>IF(N548="nulová",J548,0)</f>
        <v>0</v>
      </c>
      <c r="BJ548" s="17" t="s">
        <v>84</v>
      </c>
      <c r="BK548" s="149">
        <f>ROUND(I548*H548,2)</f>
        <v>0</v>
      </c>
      <c r="BL548" s="17" t="s">
        <v>202</v>
      </c>
      <c r="BM548" s="148" t="s">
        <v>1037</v>
      </c>
    </row>
    <row r="549" spans="2:65" s="12" customFormat="1" ht="11.25">
      <c r="B549" s="150"/>
      <c r="D549" s="151" t="s">
        <v>204</v>
      </c>
      <c r="E549" s="152" t="s">
        <v>1</v>
      </c>
      <c r="F549" s="153" t="s">
        <v>1038</v>
      </c>
      <c r="H549" s="154">
        <v>7.9660000000000002</v>
      </c>
      <c r="I549" s="155"/>
      <c r="L549" s="150"/>
      <c r="M549" s="156"/>
      <c r="T549" s="157"/>
      <c r="AT549" s="152" t="s">
        <v>204</v>
      </c>
      <c r="AU549" s="152" t="s">
        <v>86</v>
      </c>
      <c r="AV549" s="12" t="s">
        <v>86</v>
      </c>
      <c r="AW549" s="12" t="s">
        <v>32</v>
      </c>
      <c r="AX549" s="12" t="s">
        <v>84</v>
      </c>
      <c r="AY549" s="152" t="s">
        <v>195</v>
      </c>
    </row>
    <row r="550" spans="2:65" s="1" customFormat="1" ht="21.75" customHeight="1">
      <c r="B550" s="32"/>
      <c r="C550" s="137" t="s">
        <v>413</v>
      </c>
      <c r="D550" s="137" t="s">
        <v>197</v>
      </c>
      <c r="E550" s="138" t="s">
        <v>1708</v>
      </c>
      <c r="F550" s="139" t="s">
        <v>1709</v>
      </c>
      <c r="G550" s="140" t="s">
        <v>200</v>
      </c>
      <c r="H550" s="141">
        <v>170.584</v>
      </c>
      <c r="I550" s="142"/>
      <c r="J550" s="143">
        <f>ROUND(I550*H550,2)</f>
        <v>0</v>
      </c>
      <c r="K550" s="139" t="s">
        <v>201</v>
      </c>
      <c r="L550" s="32"/>
      <c r="M550" s="144" t="s">
        <v>1</v>
      </c>
      <c r="N550" s="145" t="s">
        <v>42</v>
      </c>
      <c r="P550" s="146">
        <f>O550*H550</f>
        <v>0</v>
      </c>
      <c r="Q550" s="146">
        <v>8.4000000000000003E-4</v>
      </c>
      <c r="R550" s="146">
        <f>Q550*H550</f>
        <v>0.14329056000000001</v>
      </c>
      <c r="S550" s="146">
        <v>0</v>
      </c>
      <c r="T550" s="147">
        <f>S550*H550</f>
        <v>0</v>
      </c>
      <c r="AR550" s="148" t="s">
        <v>202</v>
      </c>
      <c r="AT550" s="148" t="s">
        <v>197</v>
      </c>
      <c r="AU550" s="148" t="s">
        <v>86</v>
      </c>
      <c r="AY550" s="17" t="s">
        <v>195</v>
      </c>
      <c r="BE550" s="149">
        <f>IF(N550="základní",J550,0)</f>
        <v>0</v>
      </c>
      <c r="BF550" s="149">
        <f>IF(N550="snížená",J550,0)</f>
        <v>0</v>
      </c>
      <c r="BG550" s="149">
        <f>IF(N550="zákl. přenesená",J550,0)</f>
        <v>0</v>
      </c>
      <c r="BH550" s="149">
        <f>IF(N550="sníž. přenesená",J550,0)</f>
        <v>0</v>
      </c>
      <c r="BI550" s="149">
        <f>IF(N550="nulová",J550,0)</f>
        <v>0</v>
      </c>
      <c r="BJ550" s="17" t="s">
        <v>84</v>
      </c>
      <c r="BK550" s="149">
        <f>ROUND(I550*H550,2)</f>
        <v>0</v>
      </c>
      <c r="BL550" s="17" t="s">
        <v>202</v>
      </c>
      <c r="BM550" s="148" t="s">
        <v>1072</v>
      </c>
    </row>
    <row r="551" spans="2:65" s="14" customFormat="1" ht="11.25">
      <c r="B551" s="168"/>
      <c r="D551" s="151" t="s">
        <v>204</v>
      </c>
      <c r="E551" s="169" t="s">
        <v>1</v>
      </c>
      <c r="F551" s="170" t="s">
        <v>2400</v>
      </c>
      <c r="H551" s="169" t="s">
        <v>1</v>
      </c>
      <c r="I551" s="171"/>
      <c r="L551" s="168"/>
      <c r="M551" s="172"/>
      <c r="T551" s="173"/>
      <c r="AT551" s="169" t="s">
        <v>204</v>
      </c>
      <c r="AU551" s="169" t="s">
        <v>86</v>
      </c>
      <c r="AV551" s="14" t="s">
        <v>84</v>
      </c>
      <c r="AW551" s="14" t="s">
        <v>32</v>
      </c>
      <c r="AX551" s="14" t="s">
        <v>77</v>
      </c>
      <c r="AY551" s="169" t="s">
        <v>195</v>
      </c>
    </row>
    <row r="552" spans="2:65" s="12" customFormat="1" ht="11.25">
      <c r="B552" s="150"/>
      <c r="D552" s="151" t="s">
        <v>204</v>
      </c>
      <c r="E552" s="152" t="s">
        <v>1</v>
      </c>
      <c r="F552" s="153" t="s">
        <v>2492</v>
      </c>
      <c r="H552" s="154">
        <v>18.963000000000001</v>
      </c>
      <c r="I552" s="155"/>
      <c r="L552" s="150"/>
      <c r="M552" s="156"/>
      <c r="T552" s="157"/>
      <c r="AT552" s="152" t="s">
        <v>204</v>
      </c>
      <c r="AU552" s="152" t="s">
        <v>86</v>
      </c>
      <c r="AV552" s="12" t="s">
        <v>86</v>
      </c>
      <c r="AW552" s="12" t="s">
        <v>32</v>
      </c>
      <c r="AX552" s="12" t="s">
        <v>77</v>
      </c>
      <c r="AY552" s="152" t="s">
        <v>195</v>
      </c>
    </row>
    <row r="553" spans="2:65" s="12" customFormat="1" ht="11.25">
      <c r="B553" s="150"/>
      <c r="D553" s="151" t="s">
        <v>204</v>
      </c>
      <c r="E553" s="152" t="s">
        <v>1</v>
      </c>
      <c r="F553" s="153" t="s">
        <v>2493</v>
      </c>
      <c r="H553" s="154">
        <v>17.574000000000002</v>
      </c>
      <c r="I553" s="155"/>
      <c r="L553" s="150"/>
      <c r="M553" s="156"/>
      <c r="T553" s="157"/>
      <c r="AT553" s="152" t="s">
        <v>204</v>
      </c>
      <c r="AU553" s="152" t="s">
        <v>86</v>
      </c>
      <c r="AV553" s="12" t="s">
        <v>86</v>
      </c>
      <c r="AW553" s="12" t="s">
        <v>32</v>
      </c>
      <c r="AX553" s="12" t="s">
        <v>77</v>
      </c>
      <c r="AY553" s="152" t="s">
        <v>195</v>
      </c>
    </row>
    <row r="554" spans="2:65" s="12" customFormat="1" ht="11.25">
      <c r="B554" s="150"/>
      <c r="D554" s="151" t="s">
        <v>204</v>
      </c>
      <c r="E554" s="152" t="s">
        <v>1</v>
      </c>
      <c r="F554" s="153" t="s">
        <v>2494</v>
      </c>
      <c r="H554" s="154">
        <v>19.096</v>
      </c>
      <c r="I554" s="155"/>
      <c r="L554" s="150"/>
      <c r="M554" s="156"/>
      <c r="T554" s="157"/>
      <c r="AT554" s="152" t="s">
        <v>204</v>
      </c>
      <c r="AU554" s="152" t="s">
        <v>86</v>
      </c>
      <c r="AV554" s="12" t="s">
        <v>86</v>
      </c>
      <c r="AW554" s="12" t="s">
        <v>32</v>
      </c>
      <c r="AX554" s="12" t="s">
        <v>77</v>
      </c>
      <c r="AY554" s="152" t="s">
        <v>195</v>
      </c>
    </row>
    <row r="555" spans="2:65" s="12" customFormat="1" ht="11.25">
      <c r="B555" s="150"/>
      <c r="D555" s="151" t="s">
        <v>204</v>
      </c>
      <c r="E555" s="152" t="s">
        <v>1</v>
      </c>
      <c r="F555" s="153" t="s">
        <v>2495</v>
      </c>
      <c r="H555" s="154">
        <v>17.225999999999999</v>
      </c>
      <c r="I555" s="155"/>
      <c r="L555" s="150"/>
      <c r="M555" s="156"/>
      <c r="T555" s="157"/>
      <c r="AT555" s="152" t="s">
        <v>204</v>
      </c>
      <c r="AU555" s="152" t="s">
        <v>86</v>
      </c>
      <c r="AV555" s="12" t="s">
        <v>86</v>
      </c>
      <c r="AW555" s="12" t="s">
        <v>32</v>
      </c>
      <c r="AX555" s="12" t="s">
        <v>77</v>
      </c>
      <c r="AY555" s="152" t="s">
        <v>195</v>
      </c>
    </row>
    <row r="556" spans="2:65" s="12" customFormat="1" ht="11.25">
      <c r="B556" s="150"/>
      <c r="D556" s="151" t="s">
        <v>204</v>
      </c>
      <c r="E556" s="152" t="s">
        <v>1</v>
      </c>
      <c r="F556" s="153" t="s">
        <v>2496</v>
      </c>
      <c r="H556" s="154">
        <v>18.385999999999999</v>
      </c>
      <c r="I556" s="155"/>
      <c r="L556" s="150"/>
      <c r="M556" s="156"/>
      <c r="T556" s="157"/>
      <c r="AT556" s="152" t="s">
        <v>204</v>
      </c>
      <c r="AU556" s="152" t="s">
        <v>86</v>
      </c>
      <c r="AV556" s="12" t="s">
        <v>86</v>
      </c>
      <c r="AW556" s="12" t="s">
        <v>32</v>
      </c>
      <c r="AX556" s="12" t="s">
        <v>77</v>
      </c>
      <c r="AY556" s="152" t="s">
        <v>195</v>
      </c>
    </row>
    <row r="557" spans="2:65" s="12" customFormat="1" ht="11.25">
      <c r="B557" s="150"/>
      <c r="D557" s="151" t="s">
        <v>204</v>
      </c>
      <c r="E557" s="152" t="s">
        <v>1</v>
      </c>
      <c r="F557" s="153" t="s">
        <v>2497</v>
      </c>
      <c r="H557" s="154">
        <v>18.72</v>
      </c>
      <c r="I557" s="155"/>
      <c r="L557" s="150"/>
      <c r="M557" s="156"/>
      <c r="T557" s="157"/>
      <c r="AT557" s="152" t="s">
        <v>204</v>
      </c>
      <c r="AU557" s="152" t="s">
        <v>86</v>
      </c>
      <c r="AV557" s="12" t="s">
        <v>86</v>
      </c>
      <c r="AW557" s="12" t="s">
        <v>32</v>
      </c>
      <c r="AX557" s="12" t="s">
        <v>77</v>
      </c>
      <c r="AY557" s="152" t="s">
        <v>195</v>
      </c>
    </row>
    <row r="558" spans="2:65" s="12" customFormat="1" ht="11.25">
      <c r="B558" s="150"/>
      <c r="D558" s="151" t="s">
        <v>204</v>
      </c>
      <c r="E558" s="152" t="s">
        <v>1</v>
      </c>
      <c r="F558" s="153" t="s">
        <v>2498</v>
      </c>
      <c r="H558" s="154">
        <v>6.5010000000000003</v>
      </c>
      <c r="I558" s="155"/>
      <c r="L558" s="150"/>
      <c r="M558" s="156"/>
      <c r="T558" s="157"/>
      <c r="AT558" s="152" t="s">
        <v>204</v>
      </c>
      <c r="AU558" s="152" t="s">
        <v>86</v>
      </c>
      <c r="AV558" s="12" t="s">
        <v>86</v>
      </c>
      <c r="AW558" s="12" t="s">
        <v>32</v>
      </c>
      <c r="AX558" s="12" t="s">
        <v>77</v>
      </c>
      <c r="AY558" s="152" t="s">
        <v>195</v>
      </c>
    </row>
    <row r="559" spans="2:65" s="12" customFormat="1" ht="11.25">
      <c r="B559" s="150"/>
      <c r="D559" s="151" t="s">
        <v>204</v>
      </c>
      <c r="E559" s="152" t="s">
        <v>1</v>
      </c>
      <c r="F559" s="153" t="s">
        <v>2499</v>
      </c>
      <c r="H559" s="154">
        <v>6.66</v>
      </c>
      <c r="I559" s="155"/>
      <c r="L559" s="150"/>
      <c r="M559" s="156"/>
      <c r="T559" s="157"/>
      <c r="AT559" s="152" t="s">
        <v>204</v>
      </c>
      <c r="AU559" s="152" t="s">
        <v>86</v>
      </c>
      <c r="AV559" s="12" t="s">
        <v>86</v>
      </c>
      <c r="AW559" s="12" t="s">
        <v>32</v>
      </c>
      <c r="AX559" s="12" t="s">
        <v>77</v>
      </c>
      <c r="AY559" s="152" t="s">
        <v>195</v>
      </c>
    </row>
    <row r="560" spans="2:65" s="12" customFormat="1" ht="11.25">
      <c r="B560" s="150"/>
      <c r="D560" s="151" t="s">
        <v>204</v>
      </c>
      <c r="E560" s="152" t="s">
        <v>1</v>
      </c>
      <c r="F560" s="153" t="s">
        <v>2500</v>
      </c>
      <c r="H560" s="154">
        <v>7.4169999999999998</v>
      </c>
      <c r="I560" s="155"/>
      <c r="L560" s="150"/>
      <c r="M560" s="156"/>
      <c r="T560" s="157"/>
      <c r="AT560" s="152" t="s">
        <v>204</v>
      </c>
      <c r="AU560" s="152" t="s">
        <v>86</v>
      </c>
      <c r="AV560" s="12" t="s">
        <v>86</v>
      </c>
      <c r="AW560" s="12" t="s">
        <v>32</v>
      </c>
      <c r="AX560" s="12" t="s">
        <v>77</v>
      </c>
      <c r="AY560" s="152" t="s">
        <v>195</v>
      </c>
    </row>
    <row r="561" spans="2:65" s="12" customFormat="1" ht="11.25">
      <c r="B561" s="150"/>
      <c r="D561" s="151" t="s">
        <v>204</v>
      </c>
      <c r="E561" s="152" t="s">
        <v>1</v>
      </c>
      <c r="F561" s="153" t="s">
        <v>2501</v>
      </c>
      <c r="H561" s="154">
        <v>6.46</v>
      </c>
      <c r="I561" s="155"/>
      <c r="L561" s="150"/>
      <c r="M561" s="156"/>
      <c r="T561" s="157"/>
      <c r="AT561" s="152" t="s">
        <v>204</v>
      </c>
      <c r="AU561" s="152" t="s">
        <v>86</v>
      </c>
      <c r="AV561" s="12" t="s">
        <v>86</v>
      </c>
      <c r="AW561" s="12" t="s">
        <v>32</v>
      </c>
      <c r="AX561" s="12" t="s">
        <v>77</v>
      </c>
      <c r="AY561" s="152" t="s">
        <v>195</v>
      </c>
    </row>
    <row r="562" spans="2:65" s="12" customFormat="1" ht="11.25">
      <c r="B562" s="150"/>
      <c r="D562" s="151" t="s">
        <v>204</v>
      </c>
      <c r="E562" s="152" t="s">
        <v>1</v>
      </c>
      <c r="F562" s="153" t="s">
        <v>2502</v>
      </c>
      <c r="H562" s="154">
        <v>7.931</v>
      </c>
      <c r="I562" s="155"/>
      <c r="L562" s="150"/>
      <c r="M562" s="156"/>
      <c r="T562" s="157"/>
      <c r="AT562" s="152" t="s">
        <v>204</v>
      </c>
      <c r="AU562" s="152" t="s">
        <v>86</v>
      </c>
      <c r="AV562" s="12" t="s">
        <v>86</v>
      </c>
      <c r="AW562" s="12" t="s">
        <v>32</v>
      </c>
      <c r="AX562" s="12" t="s">
        <v>77</v>
      </c>
      <c r="AY562" s="152" t="s">
        <v>195</v>
      </c>
    </row>
    <row r="563" spans="2:65" s="12" customFormat="1" ht="11.25">
      <c r="B563" s="150"/>
      <c r="D563" s="151" t="s">
        <v>204</v>
      </c>
      <c r="E563" s="152" t="s">
        <v>1</v>
      </c>
      <c r="F563" s="153" t="s">
        <v>2503</v>
      </c>
      <c r="H563" s="154">
        <v>6.1</v>
      </c>
      <c r="I563" s="155"/>
      <c r="L563" s="150"/>
      <c r="M563" s="156"/>
      <c r="T563" s="157"/>
      <c r="AT563" s="152" t="s">
        <v>204</v>
      </c>
      <c r="AU563" s="152" t="s">
        <v>86</v>
      </c>
      <c r="AV563" s="12" t="s">
        <v>86</v>
      </c>
      <c r="AW563" s="12" t="s">
        <v>32</v>
      </c>
      <c r="AX563" s="12" t="s">
        <v>77</v>
      </c>
      <c r="AY563" s="152" t="s">
        <v>195</v>
      </c>
    </row>
    <row r="564" spans="2:65" s="12" customFormat="1" ht="11.25">
      <c r="B564" s="150"/>
      <c r="D564" s="151" t="s">
        <v>204</v>
      </c>
      <c r="E564" s="152" t="s">
        <v>1</v>
      </c>
      <c r="F564" s="153" t="s">
        <v>2504</v>
      </c>
      <c r="H564" s="154">
        <v>7.3579999999999997</v>
      </c>
      <c r="I564" s="155"/>
      <c r="L564" s="150"/>
      <c r="M564" s="156"/>
      <c r="T564" s="157"/>
      <c r="AT564" s="152" t="s">
        <v>204</v>
      </c>
      <c r="AU564" s="152" t="s">
        <v>86</v>
      </c>
      <c r="AV564" s="12" t="s">
        <v>86</v>
      </c>
      <c r="AW564" s="12" t="s">
        <v>32</v>
      </c>
      <c r="AX564" s="12" t="s">
        <v>77</v>
      </c>
      <c r="AY564" s="152" t="s">
        <v>195</v>
      </c>
    </row>
    <row r="565" spans="2:65" s="12" customFormat="1" ht="11.25">
      <c r="B565" s="150"/>
      <c r="D565" s="151" t="s">
        <v>204</v>
      </c>
      <c r="E565" s="152" t="s">
        <v>1</v>
      </c>
      <c r="F565" s="153" t="s">
        <v>2505</v>
      </c>
      <c r="H565" s="154">
        <v>5.08</v>
      </c>
      <c r="I565" s="155"/>
      <c r="L565" s="150"/>
      <c r="M565" s="156"/>
      <c r="T565" s="157"/>
      <c r="AT565" s="152" t="s">
        <v>204</v>
      </c>
      <c r="AU565" s="152" t="s">
        <v>86</v>
      </c>
      <c r="AV565" s="12" t="s">
        <v>86</v>
      </c>
      <c r="AW565" s="12" t="s">
        <v>32</v>
      </c>
      <c r="AX565" s="12" t="s">
        <v>77</v>
      </c>
      <c r="AY565" s="152" t="s">
        <v>195</v>
      </c>
    </row>
    <row r="566" spans="2:65" s="12" customFormat="1" ht="11.25">
      <c r="B566" s="150"/>
      <c r="D566" s="151" t="s">
        <v>204</v>
      </c>
      <c r="E566" s="152" t="s">
        <v>1</v>
      </c>
      <c r="F566" s="153" t="s">
        <v>2506</v>
      </c>
      <c r="H566" s="154">
        <v>7.1120000000000001</v>
      </c>
      <c r="I566" s="155"/>
      <c r="L566" s="150"/>
      <c r="M566" s="156"/>
      <c r="T566" s="157"/>
      <c r="AT566" s="152" t="s">
        <v>204</v>
      </c>
      <c r="AU566" s="152" t="s">
        <v>86</v>
      </c>
      <c r="AV566" s="12" t="s">
        <v>86</v>
      </c>
      <c r="AW566" s="12" t="s">
        <v>32</v>
      </c>
      <c r="AX566" s="12" t="s">
        <v>77</v>
      </c>
      <c r="AY566" s="152" t="s">
        <v>195</v>
      </c>
    </row>
    <row r="567" spans="2:65" s="13" customFormat="1" ht="11.25">
      <c r="B567" s="158"/>
      <c r="D567" s="151" t="s">
        <v>204</v>
      </c>
      <c r="E567" s="159" t="s">
        <v>1570</v>
      </c>
      <c r="F567" s="160" t="s">
        <v>205</v>
      </c>
      <c r="H567" s="161">
        <v>170.584</v>
      </c>
      <c r="I567" s="162"/>
      <c r="L567" s="158"/>
      <c r="M567" s="163"/>
      <c r="T567" s="164"/>
      <c r="AT567" s="159" t="s">
        <v>204</v>
      </c>
      <c r="AU567" s="159" t="s">
        <v>86</v>
      </c>
      <c r="AV567" s="13" t="s">
        <v>202</v>
      </c>
      <c r="AW567" s="13" t="s">
        <v>32</v>
      </c>
      <c r="AX567" s="13" t="s">
        <v>84</v>
      </c>
      <c r="AY567" s="159" t="s">
        <v>195</v>
      </c>
    </row>
    <row r="568" spans="2:65" s="1" customFormat="1" ht="24.2" customHeight="1">
      <c r="B568" s="32"/>
      <c r="C568" s="137" t="s">
        <v>471</v>
      </c>
      <c r="D568" s="137" t="s">
        <v>197</v>
      </c>
      <c r="E568" s="138" t="s">
        <v>1716</v>
      </c>
      <c r="F568" s="139" t="s">
        <v>1717</v>
      </c>
      <c r="G568" s="140" t="s">
        <v>200</v>
      </c>
      <c r="H568" s="141">
        <v>170.584</v>
      </c>
      <c r="I568" s="142"/>
      <c r="J568" s="143">
        <f>ROUND(I568*H568,2)</f>
        <v>0</v>
      </c>
      <c r="K568" s="139" t="s">
        <v>201</v>
      </c>
      <c r="L568" s="32"/>
      <c r="M568" s="144" t="s">
        <v>1</v>
      </c>
      <c r="N568" s="145" t="s">
        <v>42</v>
      </c>
      <c r="P568" s="146">
        <f>O568*H568</f>
        <v>0</v>
      </c>
      <c r="Q568" s="146">
        <v>0</v>
      </c>
      <c r="R568" s="146">
        <f>Q568*H568</f>
        <v>0</v>
      </c>
      <c r="S568" s="146">
        <v>0</v>
      </c>
      <c r="T568" s="147">
        <f>S568*H568</f>
        <v>0</v>
      </c>
      <c r="AR568" s="148" t="s">
        <v>202</v>
      </c>
      <c r="AT568" s="148" t="s">
        <v>197</v>
      </c>
      <c r="AU568" s="148" t="s">
        <v>86</v>
      </c>
      <c r="AY568" s="17" t="s">
        <v>195</v>
      </c>
      <c r="BE568" s="149">
        <f>IF(N568="základní",J568,0)</f>
        <v>0</v>
      </c>
      <c r="BF568" s="149">
        <f>IF(N568="snížená",J568,0)</f>
        <v>0</v>
      </c>
      <c r="BG568" s="149">
        <f>IF(N568="zákl. přenesená",J568,0)</f>
        <v>0</v>
      </c>
      <c r="BH568" s="149">
        <f>IF(N568="sníž. přenesená",J568,0)</f>
        <v>0</v>
      </c>
      <c r="BI568" s="149">
        <f>IF(N568="nulová",J568,0)</f>
        <v>0</v>
      </c>
      <c r="BJ568" s="17" t="s">
        <v>84</v>
      </c>
      <c r="BK568" s="149">
        <f>ROUND(I568*H568,2)</f>
        <v>0</v>
      </c>
      <c r="BL568" s="17" t="s">
        <v>202</v>
      </c>
      <c r="BM568" s="148" t="s">
        <v>1078</v>
      </c>
    </row>
    <row r="569" spans="2:65" s="1" customFormat="1" ht="24.2" customHeight="1">
      <c r="B569" s="32"/>
      <c r="C569" s="137" t="s">
        <v>418</v>
      </c>
      <c r="D569" s="137" t="s">
        <v>197</v>
      </c>
      <c r="E569" s="138" t="s">
        <v>1719</v>
      </c>
      <c r="F569" s="139" t="s">
        <v>1720</v>
      </c>
      <c r="G569" s="140" t="s">
        <v>200</v>
      </c>
      <c r="H569" s="141">
        <v>1179.7739999999999</v>
      </c>
      <c r="I569" s="142"/>
      <c r="J569" s="143">
        <f>ROUND(I569*H569,2)</f>
        <v>0</v>
      </c>
      <c r="K569" s="139" t="s">
        <v>201</v>
      </c>
      <c r="L569" s="32"/>
      <c r="M569" s="144" t="s">
        <v>1</v>
      </c>
      <c r="N569" s="145" t="s">
        <v>42</v>
      </c>
      <c r="P569" s="146">
        <f>O569*H569</f>
        <v>0</v>
      </c>
      <c r="Q569" s="146">
        <v>8.4999999999999995E-4</v>
      </c>
      <c r="R569" s="146">
        <f>Q569*H569</f>
        <v>1.0028078999999999</v>
      </c>
      <c r="S569" s="146">
        <v>0</v>
      </c>
      <c r="T569" s="147">
        <f>S569*H569</f>
        <v>0</v>
      </c>
      <c r="AR569" s="148" t="s">
        <v>202</v>
      </c>
      <c r="AT569" s="148" t="s">
        <v>197</v>
      </c>
      <c r="AU569" s="148" t="s">
        <v>86</v>
      </c>
      <c r="AY569" s="17" t="s">
        <v>195</v>
      </c>
      <c r="BE569" s="149">
        <f>IF(N569="základní",J569,0)</f>
        <v>0</v>
      </c>
      <c r="BF569" s="149">
        <f>IF(N569="snížená",J569,0)</f>
        <v>0</v>
      </c>
      <c r="BG569" s="149">
        <f>IF(N569="zákl. přenesená",J569,0)</f>
        <v>0</v>
      </c>
      <c r="BH569" s="149">
        <f>IF(N569="sníž. přenesená",J569,0)</f>
        <v>0</v>
      </c>
      <c r="BI569" s="149">
        <f>IF(N569="nulová",J569,0)</f>
        <v>0</v>
      </c>
      <c r="BJ569" s="17" t="s">
        <v>84</v>
      </c>
      <c r="BK569" s="149">
        <f>ROUND(I569*H569,2)</f>
        <v>0</v>
      </c>
      <c r="BL569" s="17" t="s">
        <v>202</v>
      </c>
      <c r="BM569" s="148" t="s">
        <v>1041</v>
      </c>
    </row>
    <row r="570" spans="2:65" s="14" customFormat="1" ht="22.5">
      <c r="B570" s="168"/>
      <c r="D570" s="151" t="s">
        <v>204</v>
      </c>
      <c r="E570" s="169" t="s">
        <v>1</v>
      </c>
      <c r="F570" s="170" t="s">
        <v>2507</v>
      </c>
      <c r="H570" s="169" t="s">
        <v>1</v>
      </c>
      <c r="I570" s="171"/>
      <c r="L570" s="168"/>
      <c r="M570" s="172"/>
      <c r="T570" s="173"/>
      <c r="AT570" s="169" t="s">
        <v>204</v>
      </c>
      <c r="AU570" s="169" t="s">
        <v>86</v>
      </c>
      <c r="AV570" s="14" t="s">
        <v>84</v>
      </c>
      <c r="AW570" s="14" t="s">
        <v>32</v>
      </c>
      <c r="AX570" s="14" t="s">
        <v>77</v>
      </c>
      <c r="AY570" s="169" t="s">
        <v>195</v>
      </c>
    </row>
    <row r="571" spans="2:65" s="12" customFormat="1" ht="11.25">
      <c r="B571" s="150"/>
      <c r="D571" s="151" t="s">
        <v>204</v>
      </c>
      <c r="E571" s="152" t="s">
        <v>1</v>
      </c>
      <c r="F571" s="153" t="s">
        <v>2508</v>
      </c>
      <c r="H571" s="154">
        <v>1350.3579999999999</v>
      </c>
      <c r="I571" s="155"/>
      <c r="L571" s="150"/>
      <c r="M571" s="156"/>
      <c r="T571" s="157"/>
      <c r="AT571" s="152" t="s">
        <v>204</v>
      </c>
      <c r="AU571" s="152" t="s">
        <v>86</v>
      </c>
      <c r="AV571" s="12" t="s">
        <v>86</v>
      </c>
      <c r="AW571" s="12" t="s">
        <v>32</v>
      </c>
      <c r="AX571" s="12" t="s">
        <v>77</v>
      </c>
      <c r="AY571" s="152" t="s">
        <v>195</v>
      </c>
    </row>
    <row r="572" spans="2:65" s="12" customFormat="1" ht="11.25">
      <c r="B572" s="150"/>
      <c r="D572" s="151" t="s">
        <v>204</v>
      </c>
      <c r="E572" s="152" t="s">
        <v>1</v>
      </c>
      <c r="F572" s="153" t="s">
        <v>1733</v>
      </c>
      <c r="H572" s="154">
        <v>-170.584</v>
      </c>
      <c r="I572" s="155"/>
      <c r="L572" s="150"/>
      <c r="M572" s="156"/>
      <c r="T572" s="157"/>
      <c r="AT572" s="152" t="s">
        <v>204</v>
      </c>
      <c r="AU572" s="152" t="s">
        <v>86</v>
      </c>
      <c r="AV572" s="12" t="s">
        <v>86</v>
      </c>
      <c r="AW572" s="12" t="s">
        <v>32</v>
      </c>
      <c r="AX572" s="12" t="s">
        <v>77</v>
      </c>
      <c r="AY572" s="152" t="s">
        <v>195</v>
      </c>
    </row>
    <row r="573" spans="2:65" s="13" customFormat="1" ht="11.25">
      <c r="B573" s="158"/>
      <c r="D573" s="151" t="s">
        <v>204</v>
      </c>
      <c r="E573" s="159" t="s">
        <v>1</v>
      </c>
      <c r="F573" s="160" t="s">
        <v>205</v>
      </c>
      <c r="H573" s="161">
        <v>1179.7739999999999</v>
      </c>
      <c r="I573" s="162"/>
      <c r="L573" s="158"/>
      <c r="M573" s="163"/>
      <c r="T573" s="164"/>
      <c r="AT573" s="159" t="s">
        <v>204</v>
      </c>
      <c r="AU573" s="159" t="s">
        <v>86</v>
      </c>
      <c r="AV573" s="13" t="s">
        <v>202</v>
      </c>
      <c r="AW573" s="13" t="s">
        <v>32</v>
      </c>
      <c r="AX573" s="13" t="s">
        <v>84</v>
      </c>
      <c r="AY573" s="159" t="s">
        <v>195</v>
      </c>
    </row>
    <row r="574" spans="2:65" s="1" customFormat="1" ht="24.2" customHeight="1">
      <c r="B574" s="32"/>
      <c r="C574" s="137" t="s">
        <v>548</v>
      </c>
      <c r="D574" s="137" t="s">
        <v>197</v>
      </c>
      <c r="E574" s="138" t="s">
        <v>1734</v>
      </c>
      <c r="F574" s="139" t="s">
        <v>1735</v>
      </c>
      <c r="G574" s="140" t="s">
        <v>200</v>
      </c>
      <c r="H574" s="141">
        <v>1179.7739999999999</v>
      </c>
      <c r="I574" s="142"/>
      <c r="J574" s="143">
        <f>ROUND(I574*H574,2)</f>
        <v>0</v>
      </c>
      <c r="K574" s="139" t="s">
        <v>201</v>
      </c>
      <c r="L574" s="32"/>
      <c r="M574" s="144" t="s">
        <v>1</v>
      </c>
      <c r="N574" s="145" t="s">
        <v>42</v>
      </c>
      <c r="P574" s="146">
        <f>O574*H574</f>
        <v>0</v>
      </c>
      <c r="Q574" s="146">
        <v>0</v>
      </c>
      <c r="R574" s="146">
        <f>Q574*H574</f>
        <v>0</v>
      </c>
      <c r="S574" s="146">
        <v>0</v>
      </c>
      <c r="T574" s="147">
        <f>S574*H574</f>
        <v>0</v>
      </c>
      <c r="AR574" s="148" t="s">
        <v>202</v>
      </c>
      <c r="AT574" s="148" t="s">
        <v>197</v>
      </c>
      <c r="AU574" s="148" t="s">
        <v>86</v>
      </c>
      <c r="AY574" s="17" t="s">
        <v>195</v>
      </c>
      <c r="BE574" s="149">
        <f>IF(N574="základní",J574,0)</f>
        <v>0</v>
      </c>
      <c r="BF574" s="149">
        <f>IF(N574="snížená",J574,0)</f>
        <v>0</v>
      </c>
      <c r="BG574" s="149">
        <f>IF(N574="zákl. přenesená",J574,0)</f>
        <v>0</v>
      </c>
      <c r="BH574" s="149">
        <f>IF(N574="sníž. přenesená",J574,0)</f>
        <v>0</v>
      </c>
      <c r="BI574" s="149">
        <f>IF(N574="nulová",J574,0)</f>
        <v>0</v>
      </c>
      <c r="BJ574" s="17" t="s">
        <v>84</v>
      </c>
      <c r="BK574" s="149">
        <f>ROUND(I574*H574,2)</f>
        <v>0</v>
      </c>
      <c r="BL574" s="17" t="s">
        <v>202</v>
      </c>
      <c r="BM574" s="148" t="s">
        <v>1069</v>
      </c>
    </row>
    <row r="575" spans="2:65" s="1" customFormat="1" ht="37.9" customHeight="1">
      <c r="B575" s="32"/>
      <c r="C575" s="137" t="s">
        <v>423</v>
      </c>
      <c r="D575" s="137" t="s">
        <v>197</v>
      </c>
      <c r="E575" s="138" t="s">
        <v>1138</v>
      </c>
      <c r="F575" s="139" t="s">
        <v>1139</v>
      </c>
      <c r="G575" s="140" t="s">
        <v>332</v>
      </c>
      <c r="H575" s="141">
        <v>285.64999999999998</v>
      </c>
      <c r="I575" s="142"/>
      <c r="J575" s="143">
        <f>ROUND(I575*H575,2)</f>
        <v>0</v>
      </c>
      <c r="K575" s="139" t="s">
        <v>201</v>
      </c>
      <c r="L575" s="32"/>
      <c r="M575" s="144" t="s">
        <v>1</v>
      </c>
      <c r="N575" s="145" t="s">
        <v>42</v>
      </c>
      <c r="P575" s="146">
        <f>O575*H575</f>
        <v>0</v>
      </c>
      <c r="Q575" s="146">
        <v>0</v>
      </c>
      <c r="R575" s="146">
        <f>Q575*H575</f>
        <v>0</v>
      </c>
      <c r="S575" s="146">
        <v>0</v>
      </c>
      <c r="T575" s="147">
        <f>S575*H575</f>
        <v>0</v>
      </c>
      <c r="AR575" s="148" t="s">
        <v>202</v>
      </c>
      <c r="AT575" s="148" t="s">
        <v>197</v>
      </c>
      <c r="AU575" s="148" t="s">
        <v>86</v>
      </c>
      <c r="AY575" s="17" t="s">
        <v>195</v>
      </c>
      <c r="BE575" s="149">
        <f>IF(N575="základní",J575,0)</f>
        <v>0</v>
      </c>
      <c r="BF575" s="149">
        <f>IF(N575="snížená",J575,0)</f>
        <v>0</v>
      </c>
      <c r="BG575" s="149">
        <f>IF(N575="zákl. přenesená",J575,0)</f>
        <v>0</v>
      </c>
      <c r="BH575" s="149">
        <f>IF(N575="sníž. přenesená",J575,0)</f>
        <v>0</v>
      </c>
      <c r="BI575" s="149">
        <f>IF(N575="nulová",J575,0)</f>
        <v>0</v>
      </c>
      <c r="BJ575" s="17" t="s">
        <v>84</v>
      </c>
      <c r="BK575" s="149">
        <f>ROUND(I575*H575,2)</f>
        <v>0</v>
      </c>
      <c r="BL575" s="17" t="s">
        <v>202</v>
      </c>
      <c r="BM575" s="148" t="s">
        <v>1140</v>
      </c>
    </row>
    <row r="576" spans="2:65" s="14" customFormat="1" ht="11.25">
      <c r="B576" s="168"/>
      <c r="D576" s="151" t="s">
        <v>204</v>
      </c>
      <c r="E576" s="169" t="s">
        <v>1</v>
      </c>
      <c r="F576" s="170" t="s">
        <v>1141</v>
      </c>
      <c r="H576" s="169" t="s">
        <v>1</v>
      </c>
      <c r="I576" s="171"/>
      <c r="L576" s="168"/>
      <c r="M576" s="172"/>
      <c r="T576" s="173"/>
      <c r="AT576" s="169" t="s">
        <v>204</v>
      </c>
      <c r="AU576" s="169" t="s">
        <v>86</v>
      </c>
      <c r="AV576" s="14" t="s">
        <v>84</v>
      </c>
      <c r="AW576" s="14" t="s">
        <v>32</v>
      </c>
      <c r="AX576" s="14" t="s">
        <v>77</v>
      </c>
      <c r="AY576" s="169" t="s">
        <v>195</v>
      </c>
    </row>
    <row r="577" spans="2:65" s="12" customFormat="1" ht="11.25">
      <c r="B577" s="150"/>
      <c r="D577" s="151" t="s">
        <v>204</v>
      </c>
      <c r="E577" s="152" t="s">
        <v>1</v>
      </c>
      <c r="F577" s="153" t="s">
        <v>2509</v>
      </c>
      <c r="H577" s="154">
        <v>649.20399999999995</v>
      </c>
      <c r="I577" s="155"/>
      <c r="L577" s="150"/>
      <c r="M577" s="156"/>
      <c r="T577" s="157"/>
      <c r="AT577" s="152" t="s">
        <v>204</v>
      </c>
      <c r="AU577" s="152" t="s">
        <v>86</v>
      </c>
      <c r="AV577" s="12" t="s">
        <v>86</v>
      </c>
      <c r="AW577" s="12" t="s">
        <v>32</v>
      </c>
      <c r="AX577" s="12" t="s">
        <v>77</v>
      </c>
      <c r="AY577" s="152" t="s">
        <v>195</v>
      </c>
    </row>
    <row r="578" spans="2:65" s="13" customFormat="1" ht="11.25">
      <c r="B578" s="158"/>
      <c r="D578" s="151" t="s">
        <v>204</v>
      </c>
      <c r="E578" s="159" t="s">
        <v>824</v>
      </c>
      <c r="F578" s="160" t="s">
        <v>205</v>
      </c>
      <c r="H578" s="161">
        <v>649.20399999999995</v>
      </c>
      <c r="I578" s="162"/>
      <c r="L578" s="158"/>
      <c r="M578" s="163"/>
      <c r="T578" s="164"/>
      <c r="AT578" s="159" t="s">
        <v>204</v>
      </c>
      <c r="AU578" s="159" t="s">
        <v>86</v>
      </c>
      <c r="AV578" s="13" t="s">
        <v>202</v>
      </c>
      <c r="AW578" s="13" t="s">
        <v>32</v>
      </c>
      <c r="AX578" s="13" t="s">
        <v>77</v>
      </c>
      <c r="AY578" s="159" t="s">
        <v>195</v>
      </c>
    </row>
    <row r="579" spans="2:65" s="14" customFormat="1" ht="11.25">
      <c r="B579" s="168"/>
      <c r="D579" s="151" t="s">
        <v>204</v>
      </c>
      <c r="E579" s="169" t="s">
        <v>1</v>
      </c>
      <c r="F579" s="170" t="s">
        <v>1143</v>
      </c>
      <c r="H579" s="169" t="s">
        <v>1</v>
      </c>
      <c r="I579" s="171"/>
      <c r="L579" s="168"/>
      <c r="M579" s="172"/>
      <c r="T579" s="173"/>
      <c r="AT579" s="169" t="s">
        <v>204</v>
      </c>
      <c r="AU579" s="169" t="s">
        <v>86</v>
      </c>
      <c r="AV579" s="14" t="s">
        <v>84</v>
      </c>
      <c r="AW579" s="14" t="s">
        <v>32</v>
      </c>
      <c r="AX579" s="14" t="s">
        <v>77</v>
      </c>
      <c r="AY579" s="169" t="s">
        <v>195</v>
      </c>
    </row>
    <row r="580" spans="2:65" s="12" customFormat="1" ht="11.25">
      <c r="B580" s="150"/>
      <c r="D580" s="151" t="s">
        <v>204</v>
      </c>
      <c r="E580" s="152" t="s">
        <v>1</v>
      </c>
      <c r="F580" s="153" t="s">
        <v>1144</v>
      </c>
      <c r="H580" s="154">
        <v>285.64999999999998</v>
      </c>
      <c r="I580" s="155"/>
      <c r="L580" s="150"/>
      <c r="M580" s="156"/>
      <c r="T580" s="157"/>
      <c r="AT580" s="152" t="s">
        <v>204</v>
      </c>
      <c r="AU580" s="152" t="s">
        <v>86</v>
      </c>
      <c r="AV580" s="12" t="s">
        <v>86</v>
      </c>
      <c r="AW580" s="12" t="s">
        <v>32</v>
      </c>
      <c r="AX580" s="12" t="s">
        <v>77</v>
      </c>
      <c r="AY580" s="152" t="s">
        <v>195</v>
      </c>
    </row>
    <row r="581" spans="2:65" s="13" customFormat="1" ht="11.25">
      <c r="B581" s="158"/>
      <c r="D581" s="151" t="s">
        <v>204</v>
      </c>
      <c r="E581" s="159" t="s">
        <v>1</v>
      </c>
      <c r="F581" s="160" t="s">
        <v>205</v>
      </c>
      <c r="H581" s="161">
        <v>285.64999999999998</v>
      </c>
      <c r="I581" s="162"/>
      <c r="L581" s="158"/>
      <c r="M581" s="163"/>
      <c r="T581" s="164"/>
      <c r="AT581" s="159" t="s">
        <v>204</v>
      </c>
      <c r="AU581" s="159" t="s">
        <v>86</v>
      </c>
      <c r="AV581" s="13" t="s">
        <v>202</v>
      </c>
      <c r="AW581" s="13" t="s">
        <v>32</v>
      </c>
      <c r="AX581" s="13" t="s">
        <v>84</v>
      </c>
      <c r="AY581" s="159" t="s">
        <v>195</v>
      </c>
    </row>
    <row r="582" spans="2:65" s="1" customFormat="1" ht="37.9" customHeight="1">
      <c r="B582" s="32"/>
      <c r="C582" s="137" t="s">
        <v>557</v>
      </c>
      <c r="D582" s="137" t="s">
        <v>197</v>
      </c>
      <c r="E582" s="138" t="s">
        <v>1145</v>
      </c>
      <c r="F582" s="139" t="s">
        <v>1146</v>
      </c>
      <c r="G582" s="140" t="s">
        <v>332</v>
      </c>
      <c r="H582" s="141">
        <v>1142.5989999999999</v>
      </c>
      <c r="I582" s="142"/>
      <c r="J582" s="143">
        <f>ROUND(I582*H582,2)</f>
        <v>0</v>
      </c>
      <c r="K582" s="139" t="s">
        <v>201</v>
      </c>
      <c r="L582" s="32"/>
      <c r="M582" s="144" t="s">
        <v>1</v>
      </c>
      <c r="N582" s="145" t="s">
        <v>42</v>
      </c>
      <c r="P582" s="146">
        <f>O582*H582</f>
        <v>0</v>
      </c>
      <c r="Q582" s="146">
        <v>0</v>
      </c>
      <c r="R582" s="146">
        <f>Q582*H582</f>
        <v>0</v>
      </c>
      <c r="S582" s="146">
        <v>0</v>
      </c>
      <c r="T582" s="147">
        <f>S582*H582</f>
        <v>0</v>
      </c>
      <c r="AR582" s="148" t="s">
        <v>202</v>
      </c>
      <c r="AT582" s="148" t="s">
        <v>197</v>
      </c>
      <c r="AU582" s="148" t="s">
        <v>86</v>
      </c>
      <c r="AY582" s="17" t="s">
        <v>195</v>
      </c>
      <c r="BE582" s="149">
        <f>IF(N582="základní",J582,0)</f>
        <v>0</v>
      </c>
      <c r="BF582" s="149">
        <f>IF(N582="snížená",J582,0)</f>
        <v>0</v>
      </c>
      <c r="BG582" s="149">
        <f>IF(N582="zákl. přenesená",J582,0)</f>
        <v>0</v>
      </c>
      <c r="BH582" s="149">
        <f>IF(N582="sníž. přenesená",J582,0)</f>
        <v>0</v>
      </c>
      <c r="BI582" s="149">
        <f>IF(N582="nulová",J582,0)</f>
        <v>0</v>
      </c>
      <c r="BJ582" s="17" t="s">
        <v>84</v>
      </c>
      <c r="BK582" s="149">
        <f>ROUND(I582*H582,2)</f>
        <v>0</v>
      </c>
      <c r="BL582" s="17" t="s">
        <v>202</v>
      </c>
      <c r="BM582" s="148" t="s">
        <v>1147</v>
      </c>
    </row>
    <row r="583" spans="2:65" s="14" customFormat="1" ht="11.25">
      <c r="B583" s="168"/>
      <c r="D583" s="151" t="s">
        <v>204</v>
      </c>
      <c r="E583" s="169" t="s">
        <v>1</v>
      </c>
      <c r="F583" s="170" t="s">
        <v>1148</v>
      </c>
      <c r="H583" s="169" t="s">
        <v>1</v>
      </c>
      <c r="I583" s="171"/>
      <c r="L583" s="168"/>
      <c r="M583" s="172"/>
      <c r="T583" s="173"/>
      <c r="AT583" s="169" t="s">
        <v>204</v>
      </c>
      <c r="AU583" s="169" t="s">
        <v>86</v>
      </c>
      <c r="AV583" s="14" t="s">
        <v>84</v>
      </c>
      <c r="AW583" s="14" t="s">
        <v>32</v>
      </c>
      <c r="AX583" s="14" t="s">
        <v>77</v>
      </c>
      <c r="AY583" s="169" t="s">
        <v>195</v>
      </c>
    </row>
    <row r="584" spans="2:65" s="12" customFormat="1" ht="11.25">
      <c r="B584" s="150"/>
      <c r="D584" s="151" t="s">
        <v>204</v>
      </c>
      <c r="E584" s="152" t="s">
        <v>1</v>
      </c>
      <c r="F584" s="153" t="s">
        <v>1149</v>
      </c>
      <c r="H584" s="154">
        <v>1142.5989999999999</v>
      </c>
      <c r="I584" s="155"/>
      <c r="L584" s="150"/>
      <c r="M584" s="156"/>
      <c r="T584" s="157"/>
      <c r="AT584" s="152" t="s">
        <v>204</v>
      </c>
      <c r="AU584" s="152" t="s">
        <v>86</v>
      </c>
      <c r="AV584" s="12" t="s">
        <v>86</v>
      </c>
      <c r="AW584" s="12" t="s">
        <v>32</v>
      </c>
      <c r="AX584" s="12" t="s">
        <v>84</v>
      </c>
      <c r="AY584" s="152" t="s">
        <v>195</v>
      </c>
    </row>
    <row r="585" spans="2:65" s="1" customFormat="1" ht="37.9" customHeight="1">
      <c r="B585" s="32"/>
      <c r="C585" s="137" t="s">
        <v>426</v>
      </c>
      <c r="D585" s="137" t="s">
        <v>197</v>
      </c>
      <c r="E585" s="138" t="s">
        <v>1150</v>
      </c>
      <c r="F585" s="139" t="s">
        <v>1151</v>
      </c>
      <c r="G585" s="140" t="s">
        <v>332</v>
      </c>
      <c r="H585" s="141">
        <v>350.57</v>
      </c>
      <c r="I585" s="142"/>
      <c r="J585" s="143">
        <f>ROUND(I585*H585,2)</f>
        <v>0</v>
      </c>
      <c r="K585" s="139" t="s">
        <v>201</v>
      </c>
      <c r="L585" s="32"/>
      <c r="M585" s="144" t="s">
        <v>1</v>
      </c>
      <c r="N585" s="145" t="s">
        <v>42</v>
      </c>
      <c r="P585" s="146">
        <f>O585*H585</f>
        <v>0</v>
      </c>
      <c r="Q585" s="146">
        <v>0</v>
      </c>
      <c r="R585" s="146">
        <f>Q585*H585</f>
        <v>0</v>
      </c>
      <c r="S585" s="146">
        <v>0</v>
      </c>
      <c r="T585" s="147">
        <f>S585*H585</f>
        <v>0</v>
      </c>
      <c r="AR585" s="148" t="s">
        <v>202</v>
      </c>
      <c r="AT585" s="148" t="s">
        <v>197</v>
      </c>
      <c r="AU585" s="148" t="s">
        <v>86</v>
      </c>
      <c r="AY585" s="17" t="s">
        <v>195</v>
      </c>
      <c r="BE585" s="149">
        <f>IF(N585="základní",J585,0)</f>
        <v>0</v>
      </c>
      <c r="BF585" s="149">
        <f>IF(N585="snížená",J585,0)</f>
        <v>0</v>
      </c>
      <c r="BG585" s="149">
        <f>IF(N585="zákl. přenesená",J585,0)</f>
        <v>0</v>
      </c>
      <c r="BH585" s="149">
        <f>IF(N585="sníž. přenesená",J585,0)</f>
        <v>0</v>
      </c>
      <c r="BI585" s="149">
        <f>IF(N585="nulová",J585,0)</f>
        <v>0</v>
      </c>
      <c r="BJ585" s="17" t="s">
        <v>84</v>
      </c>
      <c r="BK585" s="149">
        <f>ROUND(I585*H585,2)</f>
        <v>0</v>
      </c>
      <c r="BL585" s="17" t="s">
        <v>202</v>
      </c>
      <c r="BM585" s="148" t="s">
        <v>1152</v>
      </c>
    </row>
    <row r="586" spans="2:65" s="12" customFormat="1" ht="11.25">
      <c r="B586" s="150"/>
      <c r="D586" s="151" t="s">
        <v>204</v>
      </c>
      <c r="E586" s="152" t="s">
        <v>1</v>
      </c>
      <c r="F586" s="153" t="s">
        <v>1153</v>
      </c>
      <c r="H586" s="154">
        <v>350.57</v>
      </c>
      <c r="I586" s="155"/>
      <c r="L586" s="150"/>
      <c r="M586" s="156"/>
      <c r="T586" s="157"/>
      <c r="AT586" s="152" t="s">
        <v>204</v>
      </c>
      <c r="AU586" s="152" t="s">
        <v>86</v>
      </c>
      <c r="AV586" s="12" t="s">
        <v>86</v>
      </c>
      <c r="AW586" s="12" t="s">
        <v>32</v>
      </c>
      <c r="AX586" s="12" t="s">
        <v>84</v>
      </c>
      <c r="AY586" s="152" t="s">
        <v>195</v>
      </c>
    </row>
    <row r="587" spans="2:65" s="1" customFormat="1" ht="37.9" customHeight="1">
      <c r="B587" s="32"/>
      <c r="C587" s="137" t="s">
        <v>564</v>
      </c>
      <c r="D587" s="137" t="s">
        <v>197</v>
      </c>
      <c r="E587" s="138" t="s">
        <v>1154</v>
      </c>
      <c r="F587" s="139" t="s">
        <v>1155</v>
      </c>
      <c r="G587" s="140" t="s">
        <v>332</v>
      </c>
      <c r="H587" s="141">
        <v>1402.2809999999999</v>
      </c>
      <c r="I587" s="142"/>
      <c r="J587" s="143">
        <f>ROUND(I587*H587,2)</f>
        <v>0</v>
      </c>
      <c r="K587" s="139" t="s">
        <v>201</v>
      </c>
      <c r="L587" s="32"/>
      <c r="M587" s="144" t="s">
        <v>1</v>
      </c>
      <c r="N587" s="145" t="s">
        <v>42</v>
      </c>
      <c r="P587" s="146">
        <f>O587*H587</f>
        <v>0</v>
      </c>
      <c r="Q587" s="146">
        <v>0</v>
      </c>
      <c r="R587" s="146">
        <f>Q587*H587</f>
        <v>0</v>
      </c>
      <c r="S587" s="146">
        <v>0</v>
      </c>
      <c r="T587" s="147">
        <f>S587*H587</f>
        <v>0</v>
      </c>
      <c r="AR587" s="148" t="s">
        <v>202</v>
      </c>
      <c r="AT587" s="148" t="s">
        <v>197</v>
      </c>
      <c r="AU587" s="148" t="s">
        <v>86</v>
      </c>
      <c r="AY587" s="17" t="s">
        <v>195</v>
      </c>
      <c r="BE587" s="149">
        <f>IF(N587="základní",J587,0)</f>
        <v>0</v>
      </c>
      <c r="BF587" s="149">
        <f>IF(N587="snížená",J587,0)</f>
        <v>0</v>
      </c>
      <c r="BG587" s="149">
        <f>IF(N587="zákl. přenesená",J587,0)</f>
        <v>0</v>
      </c>
      <c r="BH587" s="149">
        <f>IF(N587="sníž. přenesená",J587,0)</f>
        <v>0</v>
      </c>
      <c r="BI587" s="149">
        <f>IF(N587="nulová",J587,0)</f>
        <v>0</v>
      </c>
      <c r="BJ587" s="17" t="s">
        <v>84</v>
      </c>
      <c r="BK587" s="149">
        <f>ROUND(I587*H587,2)</f>
        <v>0</v>
      </c>
      <c r="BL587" s="17" t="s">
        <v>202</v>
      </c>
      <c r="BM587" s="148" t="s">
        <v>1156</v>
      </c>
    </row>
    <row r="588" spans="2:65" s="12" customFormat="1" ht="11.25">
      <c r="B588" s="150"/>
      <c r="D588" s="151" t="s">
        <v>204</v>
      </c>
      <c r="E588" s="152" t="s">
        <v>1</v>
      </c>
      <c r="F588" s="153" t="s">
        <v>1157</v>
      </c>
      <c r="H588" s="154">
        <v>1402.2809999999999</v>
      </c>
      <c r="I588" s="155"/>
      <c r="L588" s="150"/>
      <c r="M588" s="156"/>
      <c r="T588" s="157"/>
      <c r="AT588" s="152" t="s">
        <v>204</v>
      </c>
      <c r="AU588" s="152" t="s">
        <v>86</v>
      </c>
      <c r="AV588" s="12" t="s">
        <v>86</v>
      </c>
      <c r="AW588" s="12" t="s">
        <v>32</v>
      </c>
      <c r="AX588" s="12" t="s">
        <v>84</v>
      </c>
      <c r="AY588" s="152" t="s">
        <v>195</v>
      </c>
    </row>
    <row r="589" spans="2:65" s="1" customFormat="1" ht="37.9" customHeight="1">
      <c r="B589" s="32"/>
      <c r="C589" s="137" t="s">
        <v>431</v>
      </c>
      <c r="D589" s="137" t="s">
        <v>197</v>
      </c>
      <c r="E589" s="138" t="s">
        <v>1158</v>
      </c>
      <c r="F589" s="139" t="s">
        <v>1159</v>
      </c>
      <c r="G589" s="140" t="s">
        <v>332</v>
      </c>
      <c r="H589" s="141">
        <v>12.984</v>
      </c>
      <c r="I589" s="142"/>
      <c r="J589" s="143">
        <f>ROUND(I589*H589,2)</f>
        <v>0</v>
      </c>
      <c r="K589" s="139" t="s">
        <v>201</v>
      </c>
      <c r="L589" s="32"/>
      <c r="M589" s="144" t="s">
        <v>1</v>
      </c>
      <c r="N589" s="145" t="s">
        <v>42</v>
      </c>
      <c r="P589" s="146">
        <f>O589*H589</f>
        <v>0</v>
      </c>
      <c r="Q589" s="146">
        <v>0</v>
      </c>
      <c r="R589" s="146">
        <f>Q589*H589</f>
        <v>0</v>
      </c>
      <c r="S589" s="146">
        <v>0</v>
      </c>
      <c r="T589" s="147">
        <f>S589*H589</f>
        <v>0</v>
      </c>
      <c r="AR589" s="148" t="s">
        <v>202</v>
      </c>
      <c r="AT589" s="148" t="s">
        <v>197</v>
      </c>
      <c r="AU589" s="148" t="s">
        <v>86</v>
      </c>
      <c r="AY589" s="17" t="s">
        <v>195</v>
      </c>
      <c r="BE589" s="149">
        <f>IF(N589="základní",J589,0)</f>
        <v>0</v>
      </c>
      <c r="BF589" s="149">
        <f>IF(N589="snížená",J589,0)</f>
        <v>0</v>
      </c>
      <c r="BG589" s="149">
        <f>IF(N589="zákl. přenesená",J589,0)</f>
        <v>0</v>
      </c>
      <c r="BH589" s="149">
        <f>IF(N589="sníž. přenesená",J589,0)</f>
        <v>0</v>
      </c>
      <c r="BI589" s="149">
        <f>IF(N589="nulová",J589,0)</f>
        <v>0</v>
      </c>
      <c r="BJ589" s="17" t="s">
        <v>84</v>
      </c>
      <c r="BK589" s="149">
        <f>ROUND(I589*H589,2)</f>
        <v>0</v>
      </c>
      <c r="BL589" s="17" t="s">
        <v>202</v>
      </c>
      <c r="BM589" s="148" t="s">
        <v>1160</v>
      </c>
    </row>
    <row r="590" spans="2:65" s="12" customFormat="1" ht="11.25">
      <c r="B590" s="150"/>
      <c r="D590" s="151" t="s">
        <v>204</v>
      </c>
      <c r="E590" s="152" t="s">
        <v>1</v>
      </c>
      <c r="F590" s="153" t="s">
        <v>1161</v>
      </c>
      <c r="H590" s="154">
        <v>12.984</v>
      </c>
      <c r="I590" s="155"/>
      <c r="L590" s="150"/>
      <c r="M590" s="156"/>
      <c r="T590" s="157"/>
      <c r="AT590" s="152" t="s">
        <v>204</v>
      </c>
      <c r="AU590" s="152" t="s">
        <v>86</v>
      </c>
      <c r="AV590" s="12" t="s">
        <v>86</v>
      </c>
      <c r="AW590" s="12" t="s">
        <v>32</v>
      </c>
      <c r="AX590" s="12" t="s">
        <v>84</v>
      </c>
      <c r="AY590" s="152" t="s">
        <v>195</v>
      </c>
    </row>
    <row r="591" spans="2:65" s="1" customFormat="1" ht="37.9" customHeight="1">
      <c r="B591" s="32"/>
      <c r="C591" s="137" t="s">
        <v>573</v>
      </c>
      <c r="D591" s="137" t="s">
        <v>197</v>
      </c>
      <c r="E591" s="138" t="s">
        <v>1162</v>
      </c>
      <c r="F591" s="139" t="s">
        <v>1163</v>
      </c>
      <c r="G591" s="140" t="s">
        <v>332</v>
      </c>
      <c r="H591" s="141">
        <v>51.936</v>
      </c>
      <c r="I591" s="142"/>
      <c r="J591" s="143">
        <f>ROUND(I591*H591,2)</f>
        <v>0</v>
      </c>
      <c r="K591" s="139" t="s">
        <v>201</v>
      </c>
      <c r="L591" s="32"/>
      <c r="M591" s="144" t="s">
        <v>1</v>
      </c>
      <c r="N591" s="145" t="s">
        <v>42</v>
      </c>
      <c r="P591" s="146">
        <f>O591*H591</f>
        <v>0</v>
      </c>
      <c r="Q591" s="146">
        <v>0</v>
      </c>
      <c r="R591" s="146">
        <f>Q591*H591</f>
        <v>0</v>
      </c>
      <c r="S591" s="146">
        <v>0</v>
      </c>
      <c r="T591" s="147">
        <f>S591*H591</f>
        <v>0</v>
      </c>
      <c r="AR591" s="148" t="s">
        <v>202</v>
      </c>
      <c r="AT591" s="148" t="s">
        <v>197</v>
      </c>
      <c r="AU591" s="148" t="s">
        <v>86</v>
      </c>
      <c r="AY591" s="17" t="s">
        <v>195</v>
      </c>
      <c r="BE591" s="149">
        <f>IF(N591="základní",J591,0)</f>
        <v>0</v>
      </c>
      <c r="BF591" s="149">
        <f>IF(N591="snížená",J591,0)</f>
        <v>0</v>
      </c>
      <c r="BG591" s="149">
        <f>IF(N591="zákl. přenesená",J591,0)</f>
        <v>0</v>
      </c>
      <c r="BH591" s="149">
        <f>IF(N591="sníž. přenesená",J591,0)</f>
        <v>0</v>
      </c>
      <c r="BI591" s="149">
        <f>IF(N591="nulová",J591,0)</f>
        <v>0</v>
      </c>
      <c r="BJ591" s="17" t="s">
        <v>84</v>
      </c>
      <c r="BK591" s="149">
        <f>ROUND(I591*H591,2)</f>
        <v>0</v>
      </c>
      <c r="BL591" s="17" t="s">
        <v>202</v>
      </c>
      <c r="BM591" s="148" t="s">
        <v>1164</v>
      </c>
    </row>
    <row r="592" spans="2:65" s="12" customFormat="1" ht="11.25">
      <c r="B592" s="150"/>
      <c r="D592" s="151" t="s">
        <v>204</v>
      </c>
      <c r="E592" s="152" t="s">
        <v>1</v>
      </c>
      <c r="F592" s="153" t="s">
        <v>1165</v>
      </c>
      <c r="H592" s="154">
        <v>51.936</v>
      </c>
      <c r="I592" s="155"/>
      <c r="L592" s="150"/>
      <c r="M592" s="156"/>
      <c r="T592" s="157"/>
      <c r="AT592" s="152" t="s">
        <v>204</v>
      </c>
      <c r="AU592" s="152" t="s">
        <v>86</v>
      </c>
      <c r="AV592" s="12" t="s">
        <v>86</v>
      </c>
      <c r="AW592" s="12" t="s">
        <v>32</v>
      </c>
      <c r="AX592" s="12" t="s">
        <v>84</v>
      </c>
      <c r="AY592" s="152" t="s">
        <v>195</v>
      </c>
    </row>
    <row r="593" spans="2:65" s="1" customFormat="1" ht="24.2" customHeight="1">
      <c r="B593" s="32"/>
      <c r="C593" s="137" t="s">
        <v>435</v>
      </c>
      <c r="D593" s="137" t="s">
        <v>197</v>
      </c>
      <c r="E593" s="138" t="s">
        <v>883</v>
      </c>
      <c r="F593" s="139" t="s">
        <v>884</v>
      </c>
      <c r="G593" s="140" t="s">
        <v>395</v>
      </c>
      <c r="H593" s="141">
        <v>1168.567</v>
      </c>
      <c r="I593" s="142"/>
      <c r="J593" s="143">
        <f>ROUND(I593*H593,2)</f>
        <v>0</v>
      </c>
      <c r="K593" s="139" t="s">
        <v>208</v>
      </c>
      <c r="L593" s="32"/>
      <c r="M593" s="144" t="s">
        <v>1</v>
      </c>
      <c r="N593" s="145" t="s">
        <v>42</v>
      </c>
      <c r="P593" s="146">
        <f>O593*H593</f>
        <v>0</v>
      </c>
      <c r="Q593" s="146">
        <v>0</v>
      </c>
      <c r="R593" s="146">
        <f>Q593*H593</f>
        <v>0</v>
      </c>
      <c r="S593" s="146">
        <v>0</v>
      </c>
      <c r="T593" s="147">
        <f>S593*H593</f>
        <v>0</v>
      </c>
      <c r="AR593" s="148" t="s">
        <v>202</v>
      </c>
      <c r="AT593" s="148" t="s">
        <v>197</v>
      </c>
      <c r="AU593" s="148" t="s">
        <v>86</v>
      </c>
      <c r="AY593" s="17" t="s">
        <v>195</v>
      </c>
      <c r="BE593" s="149">
        <f>IF(N593="základní",J593,0)</f>
        <v>0</v>
      </c>
      <c r="BF593" s="149">
        <f>IF(N593="snížená",J593,0)</f>
        <v>0</v>
      </c>
      <c r="BG593" s="149">
        <f>IF(N593="zákl. přenesená",J593,0)</f>
        <v>0</v>
      </c>
      <c r="BH593" s="149">
        <f>IF(N593="sníž. přenesená",J593,0)</f>
        <v>0</v>
      </c>
      <c r="BI593" s="149">
        <f>IF(N593="nulová",J593,0)</f>
        <v>0</v>
      </c>
      <c r="BJ593" s="17" t="s">
        <v>84</v>
      </c>
      <c r="BK593" s="149">
        <f>ROUND(I593*H593,2)</f>
        <v>0</v>
      </c>
      <c r="BL593" s="17" t="s">
        <v>202</v>
      </c>
      <c r="BM593" s="148" t="s">
        <v>1166</v>
      </c>
    </row>
    <row r="594" spans="2:65" s="12" customFormat="1" ht="11.25">
      <c r="B594" s="150"/>
      <c r="D594" s="151" t="s">
        <v>204</v>
      </c>
      <c r="E594" s="152" t="s">
        <v>1</v>
      </c>
      <c r="F594" s="153" t="s">
        <v>1167</v>
      </c>
      <c r="H594" s="154">
        <v>1168.567</v>
      </c>
      <c r="I594" s="155"/>
      <c r="L594" s="150"/>
      <c r="M594" s="156"/>
      <c r="T594" s="157"/>
      <c r="AT594" s="152" t="s">
        <v>204</v>
      </c>
      <c r="AU594" s="152" t="s">
        <v>86</v>
      </c>
      <c r="AV594" s="12" t="s">
        <v>86</v>
      </c>
      <c r="AW594" s="12" t="s">
        <v>32</v>
      </c>
      <c r="AX594" s="12" t="s">
        <v>84</v>
      </c>
      <c r="AY594" s="152" t="s">
        <v>195</v>
      </c>
    </row>
    <row r="595" spans="2:65" s="1" customFormat="1" ht="24.2" customHeight="1">
      <c r="B595" s="32"/>
      <c r="C595" s="137" t="s">
        <v>581</v>
      </c>
      <c r="D595" s="137" t="s">
        <v>197</v>
      </c>
      <c r="E595" s="138" t="s">
        <v>1168</v>
      </c>
      <c r="F595" s="139" t="s">
        <v>1169</v>
      </c>
      <c r="G595" s="140" t="s">
        <v>332</v>
      </c>
      <c r="H595" s="141">
        <v>535.81899999999996</v>
      </c>
      <c r="I595" s="142"/>
      <c r="J595" s="143">
        <f>ROUND(I595*H595,2)</f>
        <v>0</v>
      </c>
      <c r="K595" s="139" t="s">
        <v>201</v>
      </c>
      <c r="L595" s="32"/>
      <c r="M595" s="144" t="s">
        <v>1</v>
      </c>
      <c r="N595" s="145" t="s">
        <v>42</v>
      </c>
      <c r="P595" s="146">
        <f>O595*H595</f>
        <v>0</v>
      </c>
      <c r="Q595" s="146">
        <v>0</v>
      </c>
      <c r="R595" s="146">
        <f>Q595*H595</f>
        <v>0</v>
      </c>
      <c r="S595" s="146">
        <v>0</v>
      </c>
      <c r="T595" s="147">
        <f>S595*H595</f>
        <v>0</v>
      </c>
      <c r="AR595" s="148" t="s">
        <v>202</v>
      </c>
      <c r="AT595" s="148" t="s">
        <v>197</v>
      </c>
      <c r="AU595" s="148" t="s">
        <v>86</v>
      </c>
      <c r="AY595" s="17" t="s">
        <v>195</v>
      </c>
      <c r="BE595" s="149">
        <f>IF(N595="základní",J595,0)</f>
        <v>0</v>
      </c>
      <c r="BF595" s="149">
        <f>IF(N595="snížená",J595,0)</f>
        <v>0</v>
      </c>
      <c r="BG595" s="149">
        <f>IF(N595="zákl. přenesená",J595,0)</f>
        <v>0</v>
      </c>
      <c r="BH595" s="149">
        <f>IF(N595="sníž. přenesená",J595,0)</f>
        <v>0</v>
      </c>
      <c r="BI595" s="149">
        <f>IF(N595="nulová",J595,0)</f>
        <v>0</v>
      </c>
      <c r="BJ595" s="17" t="s">
        <v>84</v>
      </c>
      <c r="BK595" s="149">
        <f>ROUND(I595*H595,2)</f>
        <v>0</v>
      </c>
      <c r="BL595" s="17" t="s">
        <v>202</v>
      </c>
      <c r="BM595" s="148" t="s">
        <v>1170</v>
      </c>
    </row>
    <row r="596" spans="2:65" s="12" customFormat="1" ht="11.25">
      <c r="B596" s="150"/>
      <c r="D596" s="151" t="s">
        <v>204</v>
      </c>
      <c r="E596" s="152" t="s">
        <v>1</v>
      </c>
      <c r="F596" s="153" t="s">
        <v>1171</v>
      </c>
      <c r="H596" s="154">
        <v>742.697</v>
      </c>
      <c r="I596" s="155"/>
      <c r="L596" s="150"/>
      <c r="M596" s="156"/>
      <c r="T596" s="157"/>
      <c r="AT596" s="152" t="s">
        <v>204</v>
      </c>
      <c r="AU596" s="152" t="s">
        <v>86</v>
      </c>
      <c r="AV596" s="12" t="s">
        <v>86</v>
      </c>
      <c r="AW596" s="12" t="s">
        <v>32</v>
      </c>
      <c r="AX596" s="12" t="s">
        <v>77</v>
      </c>
      <c r="AY596" s="152" t="s">
        <v>195</v>
      </c>
    </row>
    <row r="597" spans="2:65" s="12" customFormat="1" ht="11.25">
      <c r="B597" s="150"/>
      <c r="D597" s="151" t="s">
        <v>204</v>
      </c>
      <c r="E597" s="152" t="s">
        <v>1</v>
      </c>
      <c r="F597" s="153" t="s">
        <v>2510</v>
      </c>
      <c r="H597" s="154">
        <v>-139.55600000000001</v>
      </c>
      <c r="I597" s="155"/>
      <c r="L597" s="150"/>
      <c r="M597" s="156"/>
      <c r="T597" s="157"/>
      <c r="AT597" s="152" t="s">
        <v>204</v>
      </c>
      <c r="AU597" s="152" t="s">
        <v>86</v>
      </c>
      <c r="AV597" s="12" t="s">
        <v>86</v>
      </c>
      <c r="AW597" s="12" t="s">
        <v>32</v>
      </c>
      <c r="AX597" s="12" t="s">
        <v>77</v>
      </c>
      <c r="AY597" s="152" t="s">
        <v>195</v>
      </c>
    </row>
    <row r="598" spans="2:65" s="12" customFormat="1" ht="11.25">
      <c r="B598" s="150"/>
      <c r="D598" s="151" t="s">
        <v>204</v>
      </c>
      <c r="E598" s="152" t="s">
        <v>1</v>
      </c>
      <c r="F598" s="153" t="s">
        <v>2511</v>
      </c>
      <c r="H598" s="154">
        <v>-3.0819999999999999</v>
      </c>
      <c r="I598" s="155"/>
      <c r="L598" s="150"/>
      <c r="M598" s="156"/>
      <c r="T598" s="157"/>
      <c r="AT598" s="152" t="s">
        <v>204</v>
      </c>
      <c r="AU598" s="152" t="s">
        <v>86</v>
      </c>
      <c r="AV598" s="12" t="s">
        <v>86</v>
      </c>
      <c r="AW598" s="12" t="s">
        <v>32</v>
      </c>
      <c r="AX598" s="12" t="s">
        <v>77</v>
      </c>
      <c r="AY598" s="152" t="s">
        <v>195</v>
      </c>
    </row>
    <row r="599" spans="2:65" s="14" customFormat="1" ht="11.25">
      <c r="B599" s="168"/>
      <c r="D599" s="151" t="s">
        <v>204</v>
      </c>
      <c r="E599" s="169" t="s">
        <v>1</v>
      </c>
      <c r="F599" s="170" t="s">
        <v>1188</v>
      </c>
      <c r="H599" s="169" t="s">
        <v>1</v>
      </c>
      <c r="I599" s="171"/>
      <c r="L599" s="168"/>
      <c r="M599" s="172"/>
      <c r="T599" s="173"/>
      <c r="AT599" s="169" t="s">
        <v>204</v>
      </c>
      <c r="AU599" s="169" t="s">
        <v>86</v>
      </c>
      <c r="AV599" s="14" t="s">
        <v>84</v>
      </c>
      <c r="AW599" s="14" t="s">
        <v>32</v>
      </c>
      <c r="AX599" s="14" t="s">
        <v>77</v>
      </c>
      <c r="AY599" s="169" t="s">
        <v>195</v>
      </c>
    </row>
    <row r="600" spans="2:65" s="12" customFormat="1" ht="11.25">
      <c r="B600" s="150"/>
      <c r="D600" s="151" t="s">
        <v>204</v>
      </c>
      <c r="E600" s="152" t="s">
        <v>1</v>
      </c>
      <c r="F600" s="153" t="s">
        <v>1189</v>
      </c>
      <c r="H600" s="154">
        <v>-44.139000000000003</v>
      </c>
      <c r="I600" s="155"/>
      <c r="L600" s="150"/>
      <c r="M600" s="156"/>
      <c r="T600" s="157"/>
      <c r="AT600" s="152" t="s">
        <v>204</v>
      </c>
      <c r="AU600" s="152" t="s">
        <v>86</v>
      </c>
      <c r="AV600" s="12" t="s">
        <v>86</v>
      </c>
      <c r="AW600" s="12" t="s">
        <v>32</v>
      </c>
      <c r="AX600" s="12" t="s">
        <v>77</v>
      </c>
      <c r="AY600" s="152" t="s">
        <v>195</v>
      </c>
    </row>
    <row r="601" spans="2:65" s="12" customFormat="1" ht="11.25">
      <c r="B601" s="150"/>
      <c r="D601" s="151" t="s">
        <v>204</v>
      </c>
      <c r="E601" s="152" t="s">
        <v>1</v>
      </c>
      <c r="F601" s="153" t="s">
        <v>2512</v>
      </c>
      <c r="H601" s="154">
        <v>-4.327</v>
      </c>
      <c r="I601" s="155"/>
      <c r="L601" s="150"/>
      <c r="M601" s="156"/>
      <c r="T601" s="157"/>
      <c r="AT601" s="152" t="s">
        <v>204</v>
      </c>
      <c r="AU601" s="152" t="s">
        <v>86</v>
      </c>
      <c r="AV601" s="12" t="s">
        <v>86</v>
      </c>
      <c r="AW601" s="12" t="s">
        <v>32</v>
      </c>
      <c r="AX601" s="12" t="s">
        <v>77</v>
      </c>
      <c r="AY601" s="152" t="s">
        <v>195</v>
      </c>
    </row>
    <row r="602" spans="2:65" s="12" customFormat="1" ht="11.25">
      <c r="B602" s="150"/>
      <c r="D602" s="151" t="s">
        <v>204</v>
      </c>
      <c r="E602" s="152" t="s">
        <v>1</v>
      </c>
      <c r="F602" s="153" t="s">
        <v>2513</v>
      </c>
      <c r="H602" s="154">
        <v>-3.9580000000000002</v>
      </c>
      <c r="I602" s="155"/>
      <c r="L602" s="150"/>
      <c r="M602" s="156"/>
      <c r="T602" s="157"/>
      <c r="AT602" s="152" t="s">
        <v>204</v>
      </c>
      <c r="AU602" s="152" t="s">
        <v>86</v>
      </c>
      <c r="AV602" s="12" t="s">
        <v>86</v>
      </c>
      <c r="AW602" s="12" t="s">
        <v>32</v>
      </c>
      <c r="AX602" s="12" t="s">
        <v>77</v>
      </c>
      <c r="AY602" s="152" t="s">
        <v>195</v>
      </c>
    </row>
    <row r="603" spans="2:65" s="14" customFormat="1" ht="11.25">
      <c r="B603" s="168"/>
      <c r="D603" s="151" t="s">
        <v>204</v>
      </c>
      <c r="E603" s="169" t="s">
        <v>1</v>
      </c>
      <c r="F603" s="170" t="s">
        <v>2514</v>
      </c>
      <c r="H603" s="169" t="s">
        <v>1</v>
      </c>
      <c r="I603" s="171"/>
      <c r="L603" s="168"/>
      <c r="M603" s="172"/>
      <c r="T603" s="173"/>
      <c r="AT603" s="169" t="s">
        <v>204</v>
      </c>
      <c r="AU603" s="169" t="s">
        <v>86</v>
      </c>
      <c r="AV603" s="14" t="s">
        <v>84</v>
      </c>
      <c r="AW603" s="14" t="s">
        <v>32</v>
      </c>
      <c r="AX603" s="14" t="s">
        <v>77</v>
      </c>
      <c r="AY603" s="169" t="s">
        <v>195</v>
      </c>
    </row>
    <row r="604" spans="2:65" s="12" customFormat="1" ht="11.25">
      <c r="B604" s="150"/>
      <c r="D604" s="151" t="s">
        <v>204</v>
      </c>
      <c r="E604" s="152" t="s">
        <v>1</v>
      </c>
      <c r="F604" s="153" t="s">
        <v>2515</v>
      </c>
      <c r="H604" s="154">
        <v>-11.816000000000001</v>
      </c>
      <c r="I604" s="155"/>
      <c r="L604" s="150"/>
      <c r="M604" s="156"/>
      <c r="T604" s="157"/>
      <c r="AT604" s="152" t="s">
        <v>204</v>
      </c>
      <c r="AU604" s="152" t="s">
        <v>86</v>
      </c>
      <c r="AV604" s="12" t="s">
        <v>86</v>
      </c>
      <c r="AW604" s="12" t="s">
        <v>32</v>
      </c>
      <c r="AX604" s="12" t="s">
        <v>77</v>
      </c>
      <c r="AY604" s="152" t="s">
        <v>195</v>
      </c>
    </row>
    <row r="605" spans="2:65" s="13" customFormat="1" ht="11.25">
      <c r="B605" s="158"/>
      <c r="D605" s="151" t="s">
        <v>204</v>
      </c>
      <c r="E605" s="159" t="s">
        <v>854</v>
      </c>
      <c r="F605" s="160" t="s">
        <v>205</v>
      </c>
      <c r="H605" s="161">
        <v>535.81899999999996</v>
      </c>
      <c r="I605" s="162"/>
      <c r="L605" s="158"/>
      <c r="M605" s="163"/>
      <c r="T605" s="164"/>
      <c r="AT605" s="159" t="s">
        <v>204</v>
      </c>
      <c r="AU605" s="159" t="s">
        <v>86</v>
      </c>
      <c r="AV605" s="13" t="s">
        <v>202</v>
      </c>
      <c r="AW605" s="13" t="s">
        <v>32</v>
      </c>
      <c r="AX605" s="13" t="s">
        <v>84</v>
      </c>
      <c r="AY605" s="159" t="s">
        <v>195</v>
      </c>
    </row>
    <row r="606" spans="2:65" s="1" customFormat="1" ht="24.2" customHeight="1">
      <c r="B606" s="32"/>
      <c r="C606" s="174" t="s">
        <v>440</v>
      </c>
      <c r="D606" s="174" t="s">
        <v>392</v>
      </c>
      <c r="E606" s="175" t="s">
        <v>1206</v>
      </c>
      <c r="F606" s="176" t="s">
        <v>1207</v>
      </c>
      <c r="G606" s="177" t="s">
        <v>395</v>
      </c>
      <c r="H606" s="178">
        <v>1071.6379999999999</v>
      </c>
      <c r="I606" s="179"/>
      <c r="J606" s="180">
        <f>ROUND(I606*H606,2)</f>
        <v>0</v>
      </c>
      <c r="K606" s="176" t="s">
        <v>208</v>
      </c>
      <c r="L606" s="181"/>
      <c r="M606" s="182" t="s">
        <v>1</v>
      </c>
      <c r="N606" s="183" t="s">
        <v>42</v>
      </c>
      <c r="P606" s="146">
        <f>O606*H606</f>
        <v>0</v>
      </c>
      <c r="Q606" s="146">
        <v>0</v>
      </c>
      <c r="R606" s="146">
        <f>Q606*H606</f>
        <v>0</v>
      </c>
      <c r="S606" s="146">
        <v>0</v>
      </c>
      <c r="T606" s="147">
        <f>S606*H606</f>
        <v>0</v>
      </c>
      <c r="AR606" s="148" t="s">
        <v>230</v>
      </c>
      <c r="AT606" s="148" t="s">
        <v>392</v>
      </c>
      <c r="AU606" s="148" t="s">
        <v>86</v>
      </c>
      <c r="AY606" s="17" t="s">
        <v>195</v>
      </c>
      <c r="BE606" s="149">
        <f>IF(N606="základní",J606,0)</f>
        <v>0</v>
      </c>
      <c r="BF606" s="149">
        <f>IF(N606="snížená",J606,0)</f>
        <v>0</v>
      </c>
      <c r="BG606" s="149">
        <f>IF(N606="zákl. přenesená",J606,0)</f>
        <v>0</v>
      </c>
      <c r="BH606" s="149">
        <f>IF(N606="sníž. přenesená",J606,0)</f>
        <v>0</v>
      </c>
      <c r="BI606" s="149">
        <f>IF(N606="nulová",J606,0)</f>
        <v>0</v>
      </c>
      <c r="BJ606" s="17" t="s">
        <v>84</v>
      </c>
      <c r="BK606" s="149">
        <f>ROUND(I606*H606,2)</f>
        <v>0</v>
      </c>
      <c r="BL606" s="17" t="s">
        <v>202</v>
      </c>
      <c r="BM606" s="148" t="s">
        <v>1208</v>
      </c>
    </row>
    <row r="607" spans="2:65" s="12" customFormat="1" ht="11.25">
      <c r="B607" s="150"/>
      <c r="D607" s="151" t="s">
        <v>204</v>
      </c>
      <c r="E607" s="152" t="s">
        <v>1</v>
      </c>
      <c r="F607" s="153" t="s">
        <v>2516</v>
      </c>
      <c r="H607" s="154">
        <v>1071.6379999999999</v>
      </c>
      <c r="I607" s="155"/>
      <c r="L607" s="150"/>
      <c r="M607" s="156"/>
      <c r="T607" s="157"/>
      <c r="AT607" s="152" t="s">
        <v>204</v>
      </c>
      <c r="AU607" s="152" t="s">
        <v>86</v>
      </c>
      <c r="AV607" s="12" t="s">
        <v>86</v>
      </c>
      <c r="AW607" s="12" t="s">
        <v>32</v>
      </c>
      <c r="AX607" s="12" t="s">
        <v>84</v>
      </c>
      <c r="AY607" s="152" t="s">
        <v>195</v>
      </c>
    </row>
    <row r="608" spans="2:65" s="1" customFormat="1" ht="24.2" customHeight="1">
      <c r="B608" s="32"/>
      <c r="C608" s="137" t="s">
        <v>592</v>
      </c>
      <c r="D608" s="137" t="s">
        <v>197</v>
      </c>
      <c r="E608" s="138" t="s">
        <v>1194</v>
      </c>
      <c r="F608" s="139" t="s">
        <v>1195</v>
      </c>
      <c r="G608" s="140" t="s">
        <v>332</v>
      </c>
      <c r="H608" s="141">
        <v>535.81899999999996</v>
      </c>
      <c r="I608" s="142"/>
      <c r="J608" s="143">
        <f>ROUND(I608*H608,2)</f>
        <v>0</v>
      </c>
      <c r="K608" s="139" t="s">
        <v>201</v>
      </c>
      <c r="L608" s="32"/>
      <c r="M608" s="144" t="s">
        <v>1</v>
      </c>
      <c r="N608" s="145" t="s">
        <v>42</v>
      </c>
      <c r="P608" s="146">
        <f>O608*H608</f>
        <v>0</v>
      </c>
      <c r="Q608" s="146">
        <v>0</v>
      </c>
      <c r="R608" s="146">
        <f>Q608*H608</f>
        <v>0</v>
      </c>
      <c r="S608" s="146">
        <v>0</v>
      </c>
      <c r="T608" s="147">
        <f>S608*H608</f>
        <v>0</v>
      </c>
      <c r="AR608" s="148" t="s">
        <v>202</v>
      </c>
      <c r="AT608" s="148" t="s">
        <v>197</v>
      </c>
      <c r="AU608" s="148" t="s">
        <v>86</v>
      </c>
      <c r="AY608" s="17" t="s">
        <v>195</v>
      </c>
      <c r="BE608" s="149">
        <f>IF(N608="základní",J608,0)</f>
        <v>0</v>
      </c>
      <c r="BF608" s="149">
        <f>IF(N608="snížená",J608,0)</f>
        <v>0</v>
      </c>
      <c r="BG608" s="149">
        <f>IF(N608="zákl. přenesená",J608,0)</f>
        <v>0</v>
      </c>
      <c r="BH608" s="149">
        <f>IF(N608="sníž. přenesená",J608,0)</f>
        <v>0</v>
      </c>
      <c r="BI608" s="149">
        <f>IF(N608="nulová",J608,0)</f>
        <v>0</v>
      </c>
      <c r="BJ608" s="17" t="s">
        <v>84</v>
      </c>
      <c r="BK608" s="149">
        <f>ROUND(I608*H608,2)</f>
        <v>0</v>
      </c>
      <c r="BL608" s="17" t="s">
        <v>202</v>
      </c>
      <c r="BM608" s="148" t="s">
        <v>1210</v>
      </c>
    </row>
    <row r="609" spans="2:65" s="12" customFormat="1" ht="11.25">
      <c r="B609" s="150"/>
      <c r="D609" s="151" t="s">
        <v>204</v>
      </c>
      <c r="E609" s="152" t="s">
        <v>1</v>
      </c>
      <c r="F609" s="153" t="s">
        <v>854</v>
      </c>
      <c r="H609" s="154">
        <v>535.81899999999996</v>
      </c>
      <c r="I609" s="155"/>
      <c r="L609" s="150"/>
      <c r="M609" s="156"/>
      <c r="T609" s="157"/>
      <c r="AT609" s="152" t="s">
        <v>204</v>
      </c>
      <c r="AU609" s="152" t="s">
        <v>86</v>
      </c>
      <c r="AV609" s="12" t="s">
        <v>86</v>
      </c>
      <c r="AW609" s="12" t="s">
        <v>32</v>
      </c>
      <c r="AX609" s="12" t="s">
        <v>84</v>
      </c>
      <c r="AY609" s="152" t="s">
        <v>195</v>
      </c>
    </row>
    <row r="610" spans="2:65" s="1" customFormat="1" ht="37.9" customHeight="1">
      <c r="B610" s="32"/>
      <c r="C610" s="137" t="s">
        <v>444</v>
      </c>
      <c r="D610" s="137" t="s">
        <v>197</v>
      </c>
      <c r="E610" s="138" t="s">
        <v>1198</v>
      </c>
      <c r="F610" s="139" t="s">
        <v>1199</v>
      </c>
      <c r="G610" s="140" t="s">
        <v>332</v>
      </c>
      <c r="H610" s="141">
        <v>535.81899999999996</v>
      </c>
      <c r="I610" s="142"/>
      <c r="J610" s="143">
        <f>ROUND(I610*H610,2)</f>
        <v>0</v>
      </c>
      <c r="K610" s="139" t="s">
        <v>201</v>
      </c>
      <c r="L610" s="32"/>
      <c r="M610" s="144" t="s">
        <v>1</v>
      </c>
      <c r="N610" s="145" t="s">
        <v>42</v>
      </c>
      <c r="P610" s="146">
        <f>O610*H610</f>
        <v>0</v>
      </c>
      <c r="Q610" s="146">
        <v>0</v>
      </c>
      <c r="R610" s="146">
        <f>Q610*H610</f>
        <v>0</v>
      </c>
      <c r="S610" s="146">
        <v>0</v>
      </c>
      <c r="T610" s="147">
        <f>S610*H610</f>
        <v>0</v>
      </c>
      <c r="AR610" s="148" t="s">
        <v>202</v>
      </c>
      <c r="AT610" s="148" t="s">
        <v>197</v>
      </c>
      <c r="AU610" s="148" t="s">
        <v>86</v>
      </c>
      <c r="AY610" s="17" t="s">
        <v>195</v>
      </c>
      <c r="BE610" s="149">
        <f>IF(N610="základní",J610,0)</f>
        <v>0</v>
      </c>
      <c r="BF610" s="149">
        <f>IF(N610="snížená",J610,0)</f>
        <v>0</v>
      </c>
      <c r="BG610" s="149">
        <f>IF(N610="zákl. přenesená",J610,0)</f>
        <v>0</v>
      </c>
      <c r="BH610" s="149">
        <f>IF(N610="sníž. přenesená",J610,0)</f>
        <v>0</v>
      </c>
      <c r="BI610" s="149">
        <f>IF(N610="nulová",J610,0)</f>
        <v>0</v>
      </c>
      <c r="BJ610" s="17" t="s">
        <v>84</v>
      </c>
      <c r="BK610" s="149">
        <f>ROUND(I610*H610,2)</f>
        <v>0</v>
      </c>
      <c r="BL610" s="17" t="s">
        <v>202</v>
      </c>
      <c r="BM610" s="148" t="s">
        <v>1212</v>
      </c>
    </row>
    <row r="611" spans="2:65" s="1" customFormat="1" ht="24.2" customHeight="1">
      <c r="B611" s="32"/>
      <c r="C611" s="137" t="s">
        <v>601</v>
      </c>
      <c r="D611" s="137" t="s">
        <v>197</v>
      </c>
      <c r="E611" s="138" t="s">
        <v>1213</v>
      </c>
      <c r="F611" s="139" t="s">
        <v>1214</v>
      </c>
      <c r="G611" s="140" t="s">
        <v>200</v>
      </c>
      <c r="H611" s="141">
        <v>59.081000000000003</v>
      </c>
      <c r="I611" s="142"/>
      <c r="J611" s="143">
        <f>ROUND(I611*H611,2)</f>
        <v>0</v>
      </c>
      <c r="K611" s="139" t="s">
        <v>201</v>
      </c>
      <c r="L611" s="32"/>
      <c r="M611" s="144" t="s">
        <v>1</v>
      </c>
      <c r="N611" s="145" t="s">
        <v>42</v>
      </c>
      <c r="P611" s="146">
        <f>O611*H611</f>
        <v>0</v>
      </c>
      <c r="Q611" s="146">
        <v>0</v>
      </c>
      <c r="R611" s="146">
        <f>Q611*H611</f>
        <v>0</v>
      </c>
      <c r="S611" s="146">
        <v>0</v>
      </c>
      <c r="T611" s="147">
        <f>S611*H611</f>
        <v>0</v>
      </c>
      <c r="AR611" s="148" t="s">
        <v>202</v>
      </c>
      <c r="AT611" s="148" t="s">
        <v>197</v>
      </c>
      <c r="AU611" s="148" t="s">
        <v>86</v>
      </c>
      <c r="AY611" s="17" t="s">
        <v>195</v>
      </c>
      <c r="BE611" s="149">
        <f>IF(N611="základní",J611,0)</f>
        <v>0</v>
      </c>
      <c r="BF611" s="149">
        <f>IF(N611="snížená",J611,0)</f>
        <v>0</v>
      </c>
      <c r="BG611" s="149">
        <f>IF(N611="zákl. přenesená",J611,0)</f>
        <v>0</v>
      </c>
      <c r="BH611" s="149">
        <f>IF(N611="sníž. přenesená",J611,0)</f>
        <v>0</v>
      </c>
      <c r="BI611" s="149">
        <f>IF(N611="nulová",J611,0)</f>
        <v>0</v>
      </c>
      <c r="BJ611" s="17" t="s">
        <v>84</v>
      </c>
      <c r="BK611" s="149">
        <f>ROUND(I611*H611,2)</f>
        <v>0</v>
      </c>
      <c r="BL611" s="17" t="s">
        <v>202</v>
      </c>
      <c r="BM611" s="148" t="s">
        <v>2517</v>
      </c>
    </row>
    <row r="612" spans="2:65" s="12" customFormat="1" ht="11.25">
      <c r="B612" s="150"/>
      <c r="D612" s="151" t="s">
        <v>204</v>
      </c>
      <c r="E612" s="152" t="s">
        <v>1</v>
      </c>
      <c r="F612" s="153" t="s">
        <v>2518</v>
      </c>
      <c r="H612" s="154">
        <v>59.081000000000003</v>
      </c>
      <c r="I612" s="155"/>
      <c r="L612" s="150"/>
      <c r="M612" s="156"/>
      <c r="T612" s="157"/>
      <c r="AT612" s="152" t="s">
        <v>204</v>
      </c>
      <c r="AU612" s="152" t="s">
        <v>86</v>
      </c>
      <c r="AV612" s="12" t="s">
        <v>86</v>
      </c>
      <c r="AW612" s="12" t="s">
        <v>32</v>
      </c>
      <c r="AX612" s="12" t="s">
        <v>77</v>
      </c>
      <c r="AY612" s="152" t="s">
        <v>195</v>
      </c>
    </row>
    <row r="613" spans="2:65" s="13" customFormat="1" ht="11.25">
      <c r="B613" s="158"/>
      <c r="D613" s="151" t="s">
        <v>204</v>
      </c>
      <c r="E613" s="159" t="s">
        <v>826</v>
      </c>
      <c r="F613" s="160" t="s">
        <v>205</v>
      </c>
      <c r="H613" s="161">
        <v>59.081000000000003</v>
      </c>
      <c r="I613" s="162"/>
      <c r="L613" s="158"/>
      <c r="M613" s="163"/>
      <c r="T613" s="164"/>
      <c r="AT613" s="159" t="s">
        <v>204</v>
      </c>
      <c r="AU613" s="159" t="s">
        <v>86</v>
      </c>
      <c r="AV613" s="13" t="s">
        <v>202</v>
      </c>
      <c r="AW613" s="13" t="s">
        <v>32</v>
      </c>
      <c r="AX613" s="13" t="s">
        <v>84</v>
      </c>
      <c r="AY613" s="159" t="s">
        <v>195</v>
      </c>
    </row>
    <row r="614" spans="2:65" s="1" customFormat="1" ht="37.9" customHeight="1">
      <c r="B614" s="32"/>
      <c r="C614" s="137" t="s">
        <v>449</v>
      </c>
      <c r="D614" s="137" t="s">
        <v>197</v>
      </c>
      <c r="E614" s="138" t="s">
        <v>1217</v>
      </c>
      <c r="F614" s="139" t="s">
        <v>1218</v>
      </c>
      <c r="G614" s="140" t="s">
        <v>200</v>
      </c>
      <c r="H614" s="141">
        <v>118.16200000000001</v>
      </c>
      <c r="I614" s="142"/>
      <c r="J614" s="143">
        <f>ROUND(I614*H614,2)</f>
        <v>0</v>
      </c>
      <c r="K614" s="139" t="s">
        <v>201</v>
      </c>
      <c r="L614" s="32"/>
      <c r="M614" s="144" t="s">
        <v>1</v>
      </c>
      <c r="N614" s="145" t="s">
        <v>42</v>
      </c>
      <c r="P614" s="146">
        <f>O614*H614</f>
        <v>0</v>
      </c>
      <c r="Q614" s="146">
        <v>0</v>
      </c>
      <c r="R614" s="146">
        <f>Q614*H614</f>
        <v>0</v>
      </c>
      <c r="S614" s="146">
        <v>0</v>
      </c>
      <c r="T614" s="147">
        <f>S614*H614</f>
        <v>0</v>
      </c>
      <c r="AR614" s="148" t="s">
        <v>202</v>
      </c>
      <c r="AT614" s="148" t="s">
        <v>197</v>
      </c>
      <c r="AU614" s="148" t="s">
        <v>86</v>
      </c>
      <c r="AY614" s="17" t="s">
        <v>195</v>
      </c>
      <c r="BE614" s="149">
        <f>IF(N614="základní",J614,0)</f>
        <v>0</v>
      </c>
      <c r="BF614" s="149">
        <f>IF(N614="snížená",J614,0)</f>
        <v>0</v>
      </c>
      <c r="BG614" s="149">
        <f>IF(N614="zákl. přenesená",J614,0)</f>
        <v>0</v>
      </c>
      <c r="BH614" s="149">
        <f>IF(N614="sníž. přenesená",J614,0)</f>
        <v>0</v>
      </c>
      <c r="BI614" s="149">
        <f>IF(N614="nulová",J614,0)</f>
        <v>0</v>
      </c>
      <c r="BJ614" s="17" t="s">
        <v>84</v>
      </c>
      <c r="BK614" s="149">
        <f>ROUND(I614*H614,2)</f>
        <v>0</v>
      </c>
      <c r="BL614" s="17" t="s">
        <v>202</v>
      </c>
      <c r="BM614" s="148" t="s">
        <v>2519</v>
      </c>
    </row>
    <row r="615" spans="2:65" s="12" customFormat="1" ht="22.5">
      <c r="B615" s="150"/>
      <c r="D615" s="151" t="s">
        <v>204</v>
      </c>
      <c r="E615" s="152" t="s">
        <v>1</v>
      </c>
      <c r="F615" s="153" t="s">
        <v>1220</v>
      </c>
      <c r="H615" s="154">
        <v>118.16200000000001</v>
      </c>
      <c r="I615" s="155"/>
      <c r="L615" s="150"/>
      <c r="M615" s="156"/>
      <c r="T615" s="157"/>
      <c r="AT615" s="152" t="s">
        <v>204</v>
      </c>
      <c r="AU615" s="152" t="s">
        <v>86</v>
      </c>
      <c r="AV615" s="12" t="s">
        <v>86</v>
      </c>
      <c r="AW615" s="12" t="s">
        <v>32</v>
      </c>
      <c r="AX615" s="12" t="s">
        <v>77</v>
      </c>
      <c r="AY615" s="152" t="s">
        <v>195</v>
      </c>
    </row>
    <row r="616" spans="2:65" s="13" customFormat="1" ht="11.25">
      <c r="B616" s="158"/>
      <c r="D616" s="151" t="s">
        <v>204</v>
      </c>
      <c r="E616" s="159" t="s">
        <v>844</v>
      </c>
      <c r="F616" s="160" t="s">
        <v>205</v>
      </c>
      <c r="H616" s="161">
        <v>118.16200000000001</v>
      </c>
      <c r="I616" s="162"/>
      <c r="L616" s="158"/>
      <c r="M616" s="163"/>
      <c r="T616" s="164"/>
      <c r="AT616" s="159" t="s">
        <v>204</v>
      </c>
      <c r="AU616" s="159" t="s">
        <v>86</v>
      </c>
      <c r="AV616" s="13" t="s">
        <v>202</v>
      </c>
      <c r="AW616" s="13" t="s">
        <v>32</v>
      </c>
      <c r="AX616" s="13" t="s">
        <v>84</v>
      </c>
      <c r="AY616" s="159" t="s">
        <v>195</v>
      </c>
    </row>
    <row r="617" spans="2:65" s="1" customFormat="1" ht="37.9" customHeight="1">
      <c r="B617" s="32"/>
      <c r="C617" s="137" t="s">
        <v>612</v>
      </c>
      <c r="D617" s="137" t="s">
        <v>197</v>
      </c>
      <c r="E617" s="138" t="s">
        <v>1221</v>
      </c>
      <c r="F617" s="139" t="s">
        <v>1222</v>
      </c>
      <c r="G617" s="140" t="s">
        <v>200</v>
      </c>
      <c r="H617" s="141">
        <v>118.16200000000001</v>
      </c>
      <c r="I617" s="142"/>
      <c r="J617" s="143">
        <f>ROUND(I617*H617,2)</f>
        <v>0</v>
      </c>
      <c r="K617" s="139" t="s">
        <v>208</v>
      </c>
      <c r="L617" s="32"/>
      <c r="M617" s="144" t="s">
        <v>1</v>
      </c>
      <c r="N617" s="145" t="s">
        <v>42</v>
      </c>
      <c r="P617" s="146">
        <f>O617*H617</f>
        <v>0</v>
      </c>
      <c r="Q617" s="146">
        <v>0</v>
      </c>
      <c r="R617" s="146">
        <f>Q617*H617</f>
        <v>0</v>
      </c>
      <c r="S617" s="146">
        <v>0</v>
      </c>
      <c r="T617" s="147">
        <f>S617*H617</f>
        <v>0</v>
      </c>
      <c r="AR617" s="148" t="s">
        <v>202</v>
      </c>
      <c r="AT617" s="148" t="s">
        <v>197</v>
      </c>
      <c r="AU617" s="148" t="s">
        <v>86</v>
      </c>
      <c r="AY617" s="17" t="s">
        <v>195</v>
      </c>
      <c r="BE617" s="149">
        <f>IF(N617="základní",J617,0)</f>
        <v>0</v>
      </c>
      <c r="BF617" s="149">
        <f>IF(N617="snížená",J617,0)</f>
        <v>0</v>
      </c>
      <c r="BG617" s="149">
        <f>IF(N617="zákl. přenesená",J617,0)</f>
        <v>0</v>
      </c>
      <c r="BH617" s="149">
        <f>IF(N617="sníž. přenesená",J617,0)</f>
        <v>0</v>
      </c>
      <c r="BI617" s="149">
        <f>IF(N617="nulová",J617,0)</f>
        <v>0</v>
      </c>
      <c r="BJ617" s="17" t="s">
        <v>84</v>
      </c>
      <c r="BK617" s="149">
        <f>ROUND(I617*H617,2)</f>
        <v>0</v>
      </c>
      <c r="BL617" s="17" t="s">
        <v>202</v>
      </c>
      <c r="BM617" s="148" t="s">
        <v>2520</v>
      </c>
    </row>
    <row r="618" spans="2:65" s="12" customFormat="1" ht="11.25">
      <c r="B618" s="150"/>
      <c r="D618" s="151" t="s">
        <v>204</v>
      </c>
      <c r="E618" s="152" t="s">
        <v>1</v>
      </c>
      <c r="F618" s="153" t="s">
        <v>844</v>
      </c>
      <c r="H618" s="154">
        <v>118.16200000000001</v>
      </c>
      <c r="I618" s="155"/>
      <c r="L618" s="150"/>
      <c r="M618" s="156"/>
      <c r="T618" s="157"/>
      <c r="AT618" s="152" t="s">
        <v>204</v>
      </c>
      <c r="AU618" s="152" t="s">
        <v>86</v>
      </c>
      <c r="AV618" s="12" t="s">
        <v>86</v>
      </c>
      <c r="AW618" s="12" t="s">
        <v>32</v>
      </c>
      <c r="AX618" s="12" t="s">
        <v>84</v>
      </c>
      <c r="AY618" s="152" t="s">
        <v>195</v>
      </c>
    </row>
    <row r="619" spans="2:65" s="11" customFormat="1" ht="22.9" customHeight="1">
      <c r="B619" s="125"/>
      <c r="D619" s="126" t="s">
        <v>76</v>
      </c>
      <c r="E619" s="135" t="s">
        <v>202</v>
      </c>
      <c r="F619" s="135" t="s">
        <v>1224</v>
      </c>
      <c r="I619" s="128"/>
      <c r="J619" s="136">
        <f>BK619</f>
        <v>0</v>
      </c>
      <c r="L619" s="125"/>
      <c r="M619" s="130"/>
      <c r="P619" s="131">
        <f>SUM(P620:P635)</f>
        <v>0</v>
      </c>
      <c r="R619" s="131">
        <f>SUM(R620:R635)</f>
        <v>67.993398529999993</v>
      </c>
      <c r="T619" s="132">
        <f>SUM(T620:T635)</f>
        <v>0</v>
      </c>
      <c r="AR619" s="126" t="s">
        <v>84</v>
      </c>
      <c r="AT619" s="133" t="s">
        <v>76</v>
      </c>
      <c r="AU619" s="133" t="s">
        <v>84</v>
      </c>
      <c r="AY619" s="126" t="s">
        <v>195</v>
      </c>
      <c r="BK619" s="134">
        <f>SUM(BK620:BK635)</f>
        <v>0</v>
      </c>
    </row>
    <row r="620" spans="2:65" s="1" customFormat="1" ht="16.5" customHeight="1">
      <c r="B620" s="32"/>
      <c r="C620" s="137" t="s">
        <v>453</v>
      </c>
      <c r="D620" s="137" t="s">
        <v>197</v>
      </c>
      <c r="E620" s="138" t="s">
        <v>1225</v>
      </c>
      <c r="F620" s="139" t="s">
        <v>1226</v>
      </c>
      <c r="G620" s="140" t="s">
        <v>332</v>
      </c>
      <c r="H620" s="141">
        <v>26.294</v>
      </c>
      <c r="I620" s="142"/>
      <c r="J620" s="143">
        <f>ROUND(I620*H620,2)</f>
        <v>0</v>
      </c>
      <c r="K620" s="139" t="s">
        <v>201</v>
      </c>
      <c r="L620" s="32"/>
      <c r="M620" s="144" t="s">
        <v>1</v>
      </c>
      <c r="N620" s="145" t="s">
        <v>42</v>
      </c>
      <c r="P620" s="146">
        <f>O620*H620</f>
        <v>0</v>
      </c>
      <c r="Q620" s="146">
        <v>0</v>
      </c>
      <c r="R620" s="146">
        <f>Q620*H620</f>
        <v>0</v>
      </c>
      <c r="S620" s="146">
        <v>0</v>
      </c>
      <c r="T620" s="147">
        <f>S620*H620</f>
        <v>0</v>
      </c>
      <c r="AR620" s="148" t="s">
        <v>202</v>
      </c>
      <c r="AT620" s="148" t="s">
        <v>197</v>
      </c>
      <c r="AU620" s="148" t="s">
        <v>86</v>
      </c>
      <c r="AY620" s="17" t="s">
        <v>195</v>
      </c>
      <c r="BE620" s="149">
        <f>IF(N620="základní",J620,0)</f>
        <v>0</v>
      </c>
      <c r="BF620" s="149">
        <f>IF(N620="snížená",J620,0)</f>
        <v>0</v>
      </c>
      <c r="BG620" s="149">
        <f>IF(N620="zákl. přenesená",J620,0)</f>
        <v>0</v>
      </c>
      <c r="BH620" s="149">
        <f>IF(N620="sníž. přenesená",J620,0)</f>
        <v>0</v>
      </c>
      <c r="BI620" s="149">
        <f>IF(N620="nulová",J620,0)</f>
        <v>0</v>
      </c>
      <c r="BJ620" s="17" t="s">
        <v>84</v>
      </c>
      <c r="BK620" s="149">
        <f>ROUND(I620*H620,2)</f>
        <v>0</v>
      </c>
      <c r="BL620" s="17" t="s">
        <v>202</v>
      </c>
      <c r="BM620" s="148" t="s">
        <v>1227</v>
      </c>
    </row>
    <row r="621" spans="2:65" s="12" customFormat="1" ht="11.25">
      <c r="B621" s="150"/>
      <c r="D621" s="151" t="s">
        <v>204</v>
      </c>
      <c r="E621" s="152" t="s">
        <v>1</v>
      </c>
      <c r="F621" s="153" t="s">
        <v>2521</v>
      </c>
      <c r="H621" s="154">
        <v>26.294</v>
      </c>
      <c r="I621" s="155"/>
      <c r="L621" s="150"/>
      <c r="M621" s="156"/>
      <c r="T621" s="157"/>
      <c r="AT621" s="152" t="s">
        <v>204</v>
      </c>
      <c r="AU621" s="152" t="s">
        <v>86</v>
      </c>
      <c r="AV621" s="12" t="s">
        <v>86</v>
      </c>
      <c r="AW621" s="12" t="s">
        <v>32</v>
      </c>
      <c r="AX621" s="12" t="s">
        <v>77</v>
      </c>
      <c r="AY621" s="152" t="s">
        <v>195</v>
      </c>
    </row>
    <row r="622" spans="2:65" s="13" customFormat="1" ht="11.25">
      <c r="B622" s="158"/>
      <c r="D622" s="151" t="s">
        <v>204</v>
      </c>
      <c r="E622" s="159" t="s">
        <v>820</v>
      </c>
      <c r="F622" s="160" t="s">
        <v>205</v>
      </c>
      <c r="H622" s="161">
        <v>26.294</v>
      </c>
      <c r="I622" s="162"/>
      <c r="L622" s="158"/>
      <c r="M622" s="163"/>
      <c r="T622" s="164"/>
      <c r="AT622" s="159" t="s">
        <v>204</v>
      </c>
      <c r="AU622" s="159" t="s">
        <v>86</v>
      </c>
      <c r="AV622" s="13" t="s">
        <v>202</v>
      </c>
      <c r="AW622" s="13" t="s">
        <v>32</v>
      </c>
      <c r="AX622" s="13" t="s">
        <v>84</v>
      </c>
      <c r="AY622" s="159" t="s">
        <v>195</v>
      </c>
    </row>
    <row r="623" spans="2:65" s="1" customFormat="1" ht="24.2" customHeight="1">
      <c r="B623" s="32"/>
      <c r="C623" s="137" t="s">
        <v>620</v>
      </c>
      <c r="D623" s="137" t="s">
        <v>197</v>
      </c>
      <c r="E623" s="138" t="s">
        <v>1233</v>
      </c>
      <c r="F623" s="139" t="s">
        <v>1234</v>
      </c>
      <c r="G623" s="140" t="s">
        <v>332</v>
      </c>
      <c r="H623" s="141">
        <v>26.294</v>
      </c>
      <c r="I623" s="142"/>
      <c r="J623" s="143">
        <f>ROUND(I623*H623,2)</f>
        <v>0</v>
      </c>
      <c r="K623" s="139" t="s">
        <v>201</v>
      </c>
      <c r="L623" s="32"/>
      <c r="M623" s="144" t="s">
        <v>1</v>
      </c>
      <c r="N623" s="145" t="s">
        <v>42</v>
      </c>
      <c r="P623" s="146">
        <f>O623*H623</f>
        <v>0</v>
      </c>
      <c r="Q623" s="146">
        <v>0</v>
      </c>
      <c r="R623" s="146">
        <f>Q623*H623</f>
        <v>0</v>
      </c>
      <c r="S623" s="146">
        <v>0</v>
      </c>
      <c r="T623" s="147">
        <f>S623*H623</f>
        <v>0</v>
      </c>
      <c r="AR623" s="148" t="s">
        <v>202</v>
      </c>
      <c r="AT623" s="148" t="s">
        <v>197</v>
      </c>
      <c r="AU623" s="148" t="s">
        <v>86</v>
      </c>
      <c r="AY623" s="17" t="s">
        <v>195</v>
      </c>
      <c r="BE623" s="149">
        <f>IF(N623="základní",J623,0)</f>
        <v>0</v>
      </c>
      <c r="BF623" s="149">
        <f>IF(N623="snížená",J623,0)</f>
        <v>0</v>
      </c>
      <c r="BG623" s="149">
        <f>IF(N623="zákl. přenesená",J623,0)</f>
        <v>0</v>
      </c>
      <c r="BH623" s="149">
        <f>IF(N623="sníž. přenesená",J623,0)</f>
        <v>0</v>
      </c>
      <c r="BI623" s="149">
        <f>IF(N623="nulová",J623,0)</f>
        <v>0</v>
      </c>
      <c r="BJ623" s="17" t="s">
        <v>84</v>
      </c>
      <c r="BK623" s="149">
        <f>ROUND(I623*H623,2)</f>
        <v>0</v>
      </c>
      <c r="BL623" s="17" t="s">
        <v>202</v>
      </c>
      <c r="BM623" s="148" t="s">
        <v>1235</v>
      </c>
    </row>
    <row r="624" spans="2:65" s="12" customFormat="1" ht="11.25">
      <c r="B624" s="150"/>
      <c r="D624" s="151" t="s">
        <v>204</v>
      </c>
      <c r="E624" s="152" t="s">
        <v>1</v>
      </c>
      <c r="F624" s="153" t="s">
        <v>1236</v>
      </c>
      <c r="H624" s="154">
        <v>26.294</v>
      </c>
      <c r="I624" s="155"/>
      <c r="L624" s="150"/>
      <c r="M624" s="156"/>
      <c r="T624" s="157"/>
      <c r="AT624" s="152" t="s">
        <v>204</v>
      </c>
      <c r="AU624" s="152" t="s">
        <v>86</v>
      </c>
      <c r="AV624" s="12" t="s">
        <v>86</v>
      </c>
      <c r="AW624" s="12" t="s">
        <v>32</v>
      </c>
      <c r="AX624" s="12" t="s">
        <v>84</v>
      </c>
      <c r="AY624" s="152" t="s">
        <v>195</v>
      </c>
    </row>
    <row r="625" spans="2:65" s="1" customFormat="1" ht="37.9" customHeight="1">
      <c r="B625" s="32"/>
      <c r="C625" s="137" t="s">
        <v>458</v>
      </c>
      <c r="D625" s="137" t="s">
        <v>197</v>
      </c>
      <c r="E625" s="138" t="s">
        <v>1237</v>
      </c>
      <c r="F625" s="139" t="s">
        <v>1238</v>
      </c>
      <c r="G625" s="140" t="s">
        <v>332</v>
      </c>
      <c r="H625" s="141">
        <v>26.294</v>
      </c>
      <c r="I625" s="142"/>
      <c r="J625" s="143">
        <f>ROUND(I625*H625,2)</f>
        <v>0</v>
      </c>
      <c r="K625" s="139" t="s">
        <v>201</v>
      </c>
      <c r="L625" s="32"/>
      <c r="M625" s="144" t="s">
        <v>1</v>
      </c>
      <c r="N625" s="145" t="s">
        <v>42</v>
      </c>
      <c r="P625" s="146">
        <f>O625*H625</f>
        <v>0</v>
      </c>
      <c r="Q625" s="146">
        <v>0</v>
      </c>
      <c r="R625" s="146">
        <f>Q625*H625</f>
        <v>0</v>
      </c>
      <c r="S625" s="146">
        <v>0</v>
      </c>
      <c r="T625" s="147">
        <f>S625*H625</f>
        <v>0</v>
      </c>
      <c r="AR625" s="148" t="s">
        <v>202</v>
      </c>
      <c r="AT625" s="148" t="s">
        <v>197</v>
      </c>
      <c r="AU625" s="148" t="s">
        <v>86</v>
      </c>
      <c r="AY625" s="17" t="s">
        <v>195</v>
      </c>
      <c r="BE625" s="149">
        <f>IF(N625="základní",J625,0)</f>
        <v>0</v>
      </c>
      <c r="BF625" s="149">
        <f>IF(N625="snížená",J625,0)</f>
        <v>0</v>
      </c>
      <c r="BG625" s="149">
        <f>IF(N625="zákl. přenesená",J625,0)</f>
        <v>0</v>
      </c>
      <c r="BH625" s="149">
        <f>IF(N625="sníž. přenesená",J625,0)</f>
        <v>0</v>
      </c>
      <c r="BI625" s="149">
        <f>IF(N625="nulová",J625,0)</f>
        <v>0</v>
      </c>
      <c r="BJ625" s="17" t="s">
        <v>84</v>
      </c>
      <c r="BK625" s="149">
        <f>ROUND(I625*H625,2)</f>
        <v>0</v>
      </c>
      <c r="BL625" s="17" t="s">
        <v>202</v>
      </c>
      <c r="BM625" s="148" t="s">
        <v>1239</v>
      </c>
    </row>
    <row r="626" spans="2:65" s="1" customFormat="1" ht="24.2" customHeight="1">
      <c r="B626" s="32"/>
      <c r="C626" s="137" t="s">
        <v>627</v>
      </c>
      <c r="D626" s="137" t="s">
        <v>197</v>
      </c>
      <c r="E626" s="138" t="s">
        <v>1240</v>
      </c>
      <c r="F626" s="139" t="s">
        <v>1241</v>
      </c>
      <c r="G626" s="140" t="s">
        <v>212</v>
      </c>
      <c r="H626" s="141">
        <v>398.00099999999998</v>
      </c>
      <c r="I626" s="142"/>
      <c r="J626" s="143">
        <f>ROUND(I626*H626,2)</f>
        <v>0</v>
      </c>
      <c r="K626" s="139" t="s">
        <v>201</v>
      </c>
      <c r="L626" s="32"/>
      <c r="M626" s="144" t="s">
        <v>1</v>
      </c>
      <c r="N626" s="145" t="s">
        <v>42</v>
      </c>
      <c r="P626" s="146">
        <f>O626*H626</f>
        <v>0</v>
      </c>
      <c r="Q626" s="146">
        <v>1.65E-3</v>
      </c>
      <c r="R626" s="146">
        <f>Q626*H626</f>
        <v>0.65670164999999991</v>
      </c>
      <c r="S626" s="146">
        <v>0</v>
      </c>
      <c r="T626" s="147">
        <f>S626*H626</f>
        <v>0</v>
      </c>
      <c r="AR626" s="148" t="s">
        <v>202</v>
      </c>
      <c r="AT626" s="148" t="s">
        <v>197</v>
      </c>
      <c r="AU626" s="148" t="s">
        <v>86</v>
      </c>
      <c r="AY626" s="17" t="s">
        <v>195</v>
      </c>
      <c r="BE626" s="149">
        <f>IF(N626="základní",J626,0)</f>
        <v>0</v>
      </c>
      <c r="BF626" s="149">
        <f>IF(N626="snížená",J626,0)</f>
        <v>0</v>
      </c>
      <c r="BG626" s="149">
        <f>IF(N626="zákl. přenesená",J626,0)</f>
        <v>0</v>
      </c>
      <c r="BH626" s="149">
        <f>IF(N626="sníž. přenesená",J626,0)</f>
        <v>0</v>
      </c>
      <c r="BI626" s="149">
        <f>IF(N626="nulová",J626,0)</f>
        <v>0</v>
      </c>
      <c r="BJ626" s="17" t="s">
        <v>84</v>
      </c>
      <c r="BK626" s="149">
        <f>ROUND(I626*H626,2)</f>
        <v>0</v>
      </c>
      <c r="BL626" s="17" t="s">
        <v>202</v>
      </c>
      <c r="BM626" s="148" t="s">
        <v>1242</v>
      </c>
    </row>
    <row r="627" spans="2:65" s="14" customFormat="1" ht="11.25">
      <c r="B627" s="168"/>
      <c r="D627" s="151" t="s">
        <v>204</v>
      </c>
      <c r="E627" s="169" t="s">
        <v>1</v>
      </c>
      <c r="F627" s="170" t="s">
        <v>1243</v>
      </c>
      <c r="H627" s="169" t="s">
        <v>1</v>
      </c>
      <c r="I627" s="171"/>
      <c r="L627" s="168"/>
      <c r="M627" s="172"/>
      <c r="T627" s="173"/>
      <c r="AT627" s="169" t="s">
        <v>204</v>
      </c>
      <c r="AU627" s="169" t="s">
        <v>86</v>
      </c>
      <c r="AV627" s="14" t="s">
        <v>84</v>
      </c>
      <c r="AW627" s="14" t="s">
        <v>32</v>
      </c>
      <c r="AX627" s="14" t="s">
        <v>77</v>
      </c>
      <c r="AY627" s="169" t="s">
        <v>195</v>
      </c>
    </row>
    <row r="628" spans="2:65" s="12" customFormat="1" ht="11.25">
      <c r="B628" s="150"/>
      <c r="D628" s="151" t="s">
        <v>204</v>
      </c>
      <c r="E628" s="152" t="s">
        <v>1</v>
      </c>
      <c r="F628" s="153" t="s">
        <v>2522</v>
      </c>
      <c r="H628" s="154">
        <v>392.00099999999998</v>
      </c>
      <c r="I628" s="155"/>
      <c r="L628" s="150"/>
      <c r="M628" s="156"/>
      <c r="T628" s="157"/>
      <c r="AT628" s="152" t="s">
        <v>204</v>
      </c>
      <c r="AU628" s="152" t="s">
        <v>86</v>
      </c>
      <c r="AV628" s="12" t="s">
        <v>86</v>
      </c>
      <c r="AW628" s="12" t="s">
        <v>32</v>
      </c>
      <c r="AX628" s="12" t="s">
        <v>77</v>
      </c>
      <c r="AY628" s="152" t="s">
        <v>195</v>
      </c>
    </row>
    <row r="629" spans="2:65" s="12" customFormat="1" ht="11.25">
      <c r="B629" s="150"/>
      <c r="D629" s="151" t="s">
        <v>204</v>
      </c>
      <c r="E629" s="152" t="s">
        <v>1</v>
      </c>
      <c r="F629" s="153" t="s">
        <v>2523</v>
      </c>
      <c r="H629" s="154">
        <v>6</v>
      </c>
      <c r="I629" s="155"/>
      <c r="L629" s="150"/>
      <c r="M629" s="156"/>
      <c r="T629" s="157"/>
      <c r="AT629" s="152" t="s">
        <v>204</v>
      </c>
      <c r="AU629" s="152" t="s">
        <v>86</v>
      </c>
      <c r="AV629" s="12" t="s">
        <v>86</v>
      </c>
      <c r="AW629" s="12" t="s">
        <v>32</v>
      </c>
      <c r="AX629" s="12" t="s">
        <v>77</v>
      </c>
      <c r="AY629" s="152" t="s">
        <v>195</v>
      </c>
    </row>
    <row r="630" spans="2:65" s="13" customFormat="1" ht="11.25">
      <c r="B630" s="158"/>
      <c r="D630" s="151" t="s">
        <v>204</v>
      </c>
      <c r="E630" s="159" t="s">
        <v>1</v>
      </c>
      <c r="F630" s="160" t="s">
        <v>205</v>
      </c>
      <c r="H630" s="161">
        <v>398.00099999999998</v>
      </c>
      <c r="I630" s="162"/>
      <c r="L630" s="158"/>
      <c r="M630" s="163"/>
      <c r="T630" s="164"/>
      <c r="AT630" s="159" t="s">
        <v>204</v>
      </c>
      <c r="AU630" s="159" t="s">
        <v>86</v>
      </c>
      <c r="AV630" s="13" t="s">
        <v>202</v>
      </c>
      <c r="AW630" s="13" t="s">
        <v>32</v>
      </c>
      <c r="AX630" s="13" t="s">
        <v>84</v>
      </c>
      <c r="AY630" s="159" t="s">
        <v>195</v>
      </c>
    </row>
    <row r="631" spans="2:65" s="1" customFormat="1" ht="16.5" customHeight="1">
      <c r="B631" s="32"/>
      <c r="C631" s="174" t="s">
        <v>463</v>
      </c>
      <c r="D631" s="174" t="s">
        <v>392</v>
      </c>
      <c r="E631" s="175" t="s">
        <v>2524</v>
      </c>
      <c r="F631" s="176" t="s">
        <v>2525</v>
      </c>
      <c r="G631" s="177" t="s">
        <v>212</v>
      </c>
      <c r="H631" s="178">
        <v>401.98099999999999</v>
      </c>
      <c r="I631" s="179"/>
      <c r="J631" s="180">
        <f>ROUND(I631*H631,2)</f>
        <v>0</v>
      </c>
      <c r="K631" s="176" t="s">
        <v>208</v>
      </c>
      <c r="L631" s="181"/>
      <c r="M631" s="182" t="s">
        <v>1</v>
      </c>
      <c r="N631" s="183" t="s">
        <v>42</v>
      </c>
      <c r="P631" s="146">
        <f>O631*H631</f>
        <v>0</v>
      </c>
      <c r="Q631" s="146">
        <v>1.7000000000000001E-2</v>
      </c>
      <c r="R631" s="146">
        <f>Q631*H631</f>
        <v>6.8336770000000007</v>
      </c>
      <c r="S631" s="146">
        <v>0</v>
      </c>
      <c r="T631" s="147">
        <f>S631*H631</f>
        <v>0</v>
      </c>
      <c r="AR631" s="148" t="s">
        <v>230</v>
      </c>
      <c r="AT631" s="148" t="s">
        <v>392</v>
      </c>
      <c r="AU631" s="148" t="s">
        <v>86</v>
      </c>
      <c r="AY631" s="17" t="s">
        <v>195</v>
      </c>
      <c r="BE631" s="149">
        <f>IF(N631="základní",J631,0)</f>
        <v>0</v>
      </c>
      <c r="BF631" s="149">
        <f>IF(N631="snížená",J631,0)</f>
        <v>0</v>
      </c>
      <c r="BG631" s="149">
        <f>IF(N631="zákl. přenesená",J631,0)</f>
        <v>0</v>
      </c>
      <c r="BH631" s="149">
        <f>IF(N631="sníž. přenesená",J631,0)</f>
        <v>0</v>
      </c>
      <c r="BI631" s="149">
        <f>IF(N631="nulová",J631,0)</f>
        <v>0</v>
      </c>
      <c r="BJ631" s="17" t="s">
        <v>84</v>
      </c>
      <c r="BK631" s="149">
        <f>ROUND(I631*H631,2)</f>
        <v>0</v>
      </c>
      <c r="BL631" s="17" t="s">
        <v>202</v>
      </c>
      <c r="BM631" s="148" t="s">
        <v>1248</v>
      </c>
    </row>
    <row r="632" spans="2:65" s="12" customFormat="1" ht="11.25">
      <c r="B632" s="150"/>
      <c r="D632" s="151" t="s">
        <v>204</v>
      </c>
      <c r="F632" s="153" t="s">
        <v>2526</v>
      </c>
      <c r="H632" s="154">
        <v>401.98099999999999</v>
      </c>
      <c r="I632" s="155"/>
      <c r="L632" s="150"/>
      <c r="M632" s="156"/>
      <c r="T632" s="157"/>
      <c r="AT632" s="152" t="s">
        <v>204</v>
      </c>
      <c r="AU632" s="152" t="s">
        <v>86</v>
      </c>
      <c r="AV632" s="12" t="s">
        <v>86</v>
      </c>
      <c r="AW632" s="12" t="s">
        <v>4</v>
      </c>
      <c r="AX632" s="12" t="s">
        <v>84</v>
      </c>
      <c r="AY632" s="152" t="s">
        <v>195</v>
      </c>
    </row>
    <row r="633" spans="2:65" s="1" customFormat="1" ht="33" customHeight="1">
      <c r="B633" s="32"/>
      <c r="C633" s="137" t="s">
        <v>634</v>
      </c>
      <c r="D633" s="137" t="s">
        <v>197</v>
      </c>
      <c r="E633" s="138" t="s">
        <v>2527</v>
      </c>
      <c r="F633" s="139" t="s">
        <v>2528</v>
      </c>
      <c r="G633" s="140" t="s">
        <v>332</v>
      </c>
      <c r="H633" s="141">
        <v>26.294</v>
      </c>
      <c r="I633" s="142"/>
      <c r="J633" s="143">
        <f>ROUND(I633*H633,2)</f>
        <v>0</v>
      </c>
      <c r="K633" s="139" t="s">
        <v>201</v>
      </c>
      <c r="L633" s="32"/>
      <c r="M633" s="144" t="s">
        <v>1</v>
      </c>
      <c r="N633" s="145" t="s">
        <v>42</v>
      </c>
      <c r="P633" s="146">
        <f>O633*H633</f>
        <v>0</v>
      </c>
      <c r="Q633" s="146">
        <v>2.3010199999999998</v>
      </c>
      <c r="R633" s="146">
        <f>Q633*H633</f>
        <v>60.503019879999997</v>
      </c>
      <c r="S633" s="146">
        <v>0</v>
      </c>
      <c r="T633" s="147">
        <f>S633*H633</f>
        <v>0</v>
      </c>
      <c r="AR633" s="148" t="s">
        <v>202</v>
      </c>
      <c r="AT633" s="148" t="s">
        <v>197</v>
      </c>
      <c r="AU633" s="148" t="s">
        <v>86</v>
      </c>
      <c r="AY633" s="17" t="s">
        <v>195</v>
      </c>
      <c r="BE633" s="149">
        <f>IF(N633="základní",J633,0)</f>
        <v>0</v>
      </c>
      <c r="BF633" s="149">
        <f>IF(N633="snížená",J633,0)</f>
        <v>0</v>
      </c>
      <c r="BG633" s="149">
        <f>IF(N633="zákl. přenesená",J633,0)</f>
        <v>0</v>
      </c>
      <c r="BH633" s="149">
        <f>IF(N633="sníž. přenesená",J633,0)</f>
        <v>0</v>
      </c>
      <c r="BI633" s="149">
        <f>IF(N633="nulová",J633,0)</f>
        <v>0</v>
      </c>
      <c r="BJ633" s="17" t="s">
        <v>84</v>
      </c>
      <c r="BK633" s="149">
        <f>ROUND(I633*H633,2)</f>
        <v>0</v>
      </c>
      <c r="BL633" s="17" t="s">
        <v>202</v>
      </c>
      <c r="BM633" s="148" t="s">
        <v>1273</v>
      </c>
    </row>
    <row r="634" spans="2:65" s="12" customFormat="1" ht="11.25">
      <c r="B634" s="150"/>
      <c r="D634" s="151" t="s">
        <v>204</v>
      </c>
      <c r="E634" s="152" t="s">
        <v>1</v>
      </c>
      <c r="F634" s="153" t="s">
        <v>2521</v>
      </c>
      <c r="H634" s="154">
        <v>26.294</v>
      </c>
      <c r="I634" s="155"/>
      <c r="L634" s="150"/>
      <c r="M634" s="156"/>
      <c r="T634" s="157"/>
      <c r="AT634" s="152" t="s">
        <v>204</v>
      </c>
      <c r="AU634" s="152" t="s">
        <v>86</v>
      </c>
      <c r="AV634" s="12" t="s">
        <v>86</v>
      </c>
      <c r="AW634" s="12" t="s">
        <v>32</v>
      </c>
      <c r="AX634" s="12" t="s">
        <v>77</v>
      </c>
      <c r="AY634" s="152" t="s">
        <v>195</v>
      </c>
    </row>
    <row r="635" spans="2:65" s="13" customFormat="1" ht="11.25">
      <c r="B635" s="158"/>
      <c r="D635" s="151" t="s">
        <v>204</v>
      </c>
      <c r="E635" s="159" t="s">
        <v>1274</v>
      </c>
      <c r="F635" s="160" t="s">
        <v>205</v>
      </c>
      <c r="H635" s="161">
        <v>26.294</v>
      </c>
      <c r="I635" s="162"/>
      <c r="L635" s="158"/>
      <c r="M635" s="163"/>
      <c r="T635" s="164"/>
      <c r="AT635" s="159" t="s">
        <v>204</v>
      </c>
      <c r="AU635" s="159" t="s">
        <v>86</v>
      </c>
      <c r="AV635" s="13" t="s">
        <v>202</v>
      </c>
      <c r="AW635" s="13" t="s">
        <v>32</v>
      </c>
      <c r="AX635" s="13" t="s">
        <v>84</v>
      </c>
      <c r="AY635" s="159" t="s">
        <v>195</v>
      </c>
    </row>
    <row r="636" spans="2:65" s="11" customFormat="1" ht="22.9" customHeight="1">
      <c r="B636" s="125"/>
      <c r="D636" s="126" t="s">
        <v>76</v>
      </c>
      <c r="E636" s="135" t="s">
        <v>509</v>
      </c>
      <c r="F636" s="135" t="s">
        <v>1281</v>
      </c>
      <c r="I636" s="128"/>
      <c r="J636" s="136">
        <f>BK636</f>
        <v>0</v>
      </c>
      <c r="L636" s="125"/>
      <c r="M636" s="130"/>
      <c r="P636" s="131">
        <f>SUM(P637:P680)</f>
        <v>0</v>
      </c>
      <c r="R636" s="131">
        <f>SUM(R637:R680)</f>
        <v>5.9512663000000003</v>
      </c>
      <c r="T636" s="132">
        <f>SUM(T637:T680)</f>
        <v>0</v>
      </c>
      <c r="AR636" s="126" t="s">
        <v>84</v>
      </c>
      <c r="AT636" s="133" t="s">
        <v>76</v>
      </c>
      <c r="AU636" s="133" t="s">
        <v>84</v>
      </c>
      <c r="AY636" s="126" t="s">
        <v>195</v>
      </c>
      <c r="BK636" s="134">
        <f>SUM(BK637:BK680)</f>
        <v>0</v>
      </c>
    </row>
    <row r="637" spans="2:65" s="1" customFormat="1" ht="16.5" customHeight="1">
      <c r="B637" s="32"/>
      <c r="C637" s="137" t="s">
        <v>469</v>
      </c>
      <c r="D637" s="137" t="s">
        <v>197</v>
      </c>
      <c r="E637" s="138" t="s">
        <v>1282</v>
      </c>
      <c r="F637" s="139" t="s">
        <v>1283</v>
      </c>
      <c r="G637" s="140" t="s">
        <v>200</v>
      </c>
      <c r="H637" s="141">
        <v>220.69300000000001</v>
      </c>
      <c r="I637" s="142"/>
      <c r="J637" s="143">
        <f>ROUND(I637*H637,2)</f>
        <v>0</v>
      </c>
      <c r="K637" s="139" t="s">
        <v>208</v>
      </c>
      <c r="L637" s="32"/>
      <c r="M637" s="144" t="s">
        <v>1</v>
      </c>
      <c r="N637" s="145" t="s">
        <v>42</v>
      </c>
      <c r="P637" s="146">
        <f>O637*H637</f>
        <v>0</v>
      </c>
      <c r="Q637" s="146">
        <v>0</v>
      </c>
      <c r="R637" s="146">
        <f>Q637*H637</f>
        <v>0</v>
      </c>
      <c r="S637" s="146">
        <v>0</v>
      </c>
      <c r="T637" s="147">
        <f>S637*H637</f>
        <v>0</v>
      </c>
      <c r="AR637" s="148" t="s">
        <v>202</v>
      </c>
      <c r="AT637" s="148" t="s">
        <v>197</v>
      </c>
      <c r="AU637" s="148" t="s">
        <v>86</v>
      </c>
      <c r="AY637" s="17" t="s">
        <v>195</v>
      </c>
      <c r="BE637" s="149">
        <f>IF(N637="základní",J637,0)</f>
        <v>0</v>
      </c>
      <c r="BF637" s="149">
        <f>IF(N637="snížená",J637,0)</f>
        <v>0</v>
      </c>
      <c r="BG637" s="149">
        <f>IF(N637="zákl. přenesená",J637,0)</f>
        <v>0</v>
      </c>
      <c r="BH637" s="149">
        <f>IF(N637="sníž. přenesená",J637,0)</f>
        <v>0</v>
      </c>
      <c r="BI637" s="149">
        <f>IF(N637="nulová",J637,0)</f>
        <v>0</v>
      </c>
      <c r="BJ637" s="17" t="s">
        <v>84</v>
      </c>
      <c r="BK637" s="149">
        <f>ROUND(I637*H637,2)</f>
        <v>0</v>
      </c>
      <c r="BL637" s="17" t="s">
        <v>202</v>
      </c>
      <c r="BM637" s="148" t="s">
        <v>1284</v>
      </c>
    </row>
    <row r="638" spans="2:65" s="12" customFormat="1" ht="11.25">
      <c r="B638" s="150"/>
      <c r="D638" s="151" t="s">
        <v>204</v>
      </c>
      <c r="E638" s="152" t="s">
        <v>1</v>
      </c>
      <c r="F638" s="153" t="s">
        <v>2529</v>
      </c>
      <c r="H638" s="154">
        <v>129.822</v>
      </c>
      <c r="I638" s="155"/>
      <c r="L638" s="150"/>
      <c r="M638" s="156"/>
      <c r="T638" s="157"/>
      <c r="AT638" s="152" t="s">
        <v>204</v>
      </c>
      <c r="AU638" s="152" t="s">
        <v>86</v>
      </c>
      <c r="AV638" s="12" t="s">
        <v>86</v>
      </c>
      <c r="AW638" s="12" t="s">
        <v>32</v>
      </c>
      <c r="AX638" s="12" t="s">
        <v>77</v>
      </c>
      <c r="AY638" s="152" t="s">
        <v>195</v>
      </c>
    </row>
    <row r="639" spans="2:65" s="12" customFormat="1" ht="11.25">
      <c r="B639" s="150"/>
      <c r="D639" s="151" t="s">
        <v>204</v>
      </c>
      <c r="E639" s="152" t="s">
        <v>1</v>
      </c>
      <c r="F639" s="153" t="s">
        <v>2530</v>
      </c>
      <c r="H639" s="154">
        <v>42.228999999999999</v>
      </c>
      <c r="I639" s="155"/>
      <c r="L639" s="150"/>
      <c r="M639" s="156"/>
      <c r="T639" s="157"/>
      <c r="AT639" s="152" t="s">
        <v>204</v>
      </c>
      <c r="AU639" s="152" t="s">
        <v>86</v>
      </c>
      <c r="AV639" s="12" t="s">
        <v>86</v>
      </c>
      <c r="AW639" s="12" t="s">
        <v>32</v>
      </c>
      <c r="AX639" s="12" t="s">
        <v>77</v>
      </c>
      <c r="AY639" s="152" t="s">
        <v>195</v>
      </c>
    </row>
    <row r="640" spans="2:65" s="12" customFormat="1" ht="11.25">
      <c r="B640" s="150"/>
      <c r="D640" s="151" t="s">
        <v>204</v>
      </c>
      <c r="E640" s="152" t="s">
        <v>1</v>
      </c>
      <c r="F640" s="153" t="s">
        <v>2531</v>
      </c>
      <c r="H640" s="154">
        <v>9.2729999999999997</v>
      </c>
      <c r="I640" s="155"/>
      <c r="L640" s="150"/>
      <c r="M640" s="156"/>
      <c r="T640" s="157"/>
      <c r="AT640" s="152" t="s">
        <v>204</v>
      </c>
      <c r="AU640" s="152" t="s">
        <v>86</v>
      </c>
      <c r="AV640" s="12" t="s">
        <v>86</v>
      </c>
      <c r="AW640" s="12" t="s">
        <v>32</v>
      </c>
      <c r="AX640" s="12" t="s">
        <v>77</v>
      </c>
      <c r="AY640" s="152" t="s">
        <v>195</v>
      </c>
    </row>
    <row r="641" spans="2:65" s="12" customFormat="1" ht="11.25">
      <c r="B641" s="150"/>
      <c r="D641" s="151" t="s">
        <v>204</v>
      </c>
      <c r="E641" s="152" t="s">
        <v>1</v>
      </c>
      <c r="F641" s="153" t="s">
        <v>2532</v>
      </c>
      <c r="H641" s="154">
        <v>20.327999999999999</v>
      </c>
      <c r="I641" s="155"/>
      <c r="L641" s="150"/>
      <c r="M641" s="156"/>
      <c r="T641" s="157"/>
      <c r="AT641" s="152" t="s">
        <v>204</v>
      </c>
      <c r="AU641" s="152" t="s">
        <v>86</v>
      </c>
      <c r="AV641" s="12" t="s">
        <v>86</v>
      </c>
      <c r="AW641" s="12" t="s">
        <v>32</v>
      </c>
      <c r="AX641" s="12" t="s">
        <v>77</v>
      </c>
      <c r="AY641" s="152" t="s">
        <v>195</v>
      </c>
    </row>
    <row r="642" spans="2:65" s="12" customFormat="1" ht="11.25">
      <c r="B642" s="150"/>
      <c r="D642" s="151" t="s">
        <v>204</v>
      </c>
      <c r="E642" s="152" t="s">
        <v>1</v>
      </c>
      <c r="F642" s="153" t="s">
        <v>2533</v>
      </c>
      <c r="H642" s="154">
        <v>3.2010000000000001</v>
      </c>
      <c r="I642" s="155"/>
      <c r="L642" s="150"/>
      <c r="M642" s="156"/>
      <c r="T642" s="157"/>
      <c r="AT642" s="152" t="s">
        <v>204</v>
      </c>
      <c r="AU642" s="152" t="s">
        <v>86</v>
      </c>
      <c r="AV642" s="12" t="s">
        <v>86</v>
      </c>
      <c r="AW642" s="12" t="s">
        <v>32</v>
      </c>
      <c r="AX642" s="12" t="s">
        <v>77</v>
      </c>
      <c r="AY642" s="152" t="s">
        <v>195</v>
      </c>
    </row>
    <row r="643" spans="2:65" s="12" customFormat="1" ht="11.25">
      <c r="B643" s="150"/>
      <c r="D643" s="151" t="s">
        <v>204</v>
      </c>
      <c r="E643" s="152" t="s">
        <v>1</v>
      </c>
      <c r="F643" s="153" t="s">
        <v>2534</v>
      </c>
      <c r="H643" s="154">
        <v>3.52</v>
      </c>
      <c r="I643" s="155"/>
      <c r="L643" s="150"/>
      <c r="M643" s="156"/>
      <c r="T643" s="157"/>
      <c r="AT643" s="152" t="s">
        <v>204</v>
      </c>
      <c r="AU643" s="152" t="s">
        <v>86</v>
      </c>
      <c r="AV643" s="12" t="s">
        <v>86</v>
      </c>
      <c r="AW643" s="12" t="s">
        <v>32</v>
      </c>
      <c r="AX643" s="12" t="s">
        <v>77</v>
      </c>
      <c r="AY643" s="152" t="s">
        <v>195</v>
      </c>
    </row>
    <row r="644" spans="2:65" s="12" customFormat="1" ht="11.25">
      <c r="B644" s="150"/>
      <c r="D644" s="151" t="s">
        <v>204</v>
      </c>
      <c r="E644" s="152" t="s">
        <v>1</v>
      </c>
      <c r="F644" s="153" t="s">
        <v>2535</v>
      </c>
      <c r="H644" s="154">
        <v>12.32</v>
      </c>
      <c r="I644" s="155"/>
      <c r="L644" s="150"/>
      <c r="M644" s="156"/>
      <c r="T644" s="157"/>
      <c r="AT644" s="152" t="s">
        <v>204</v>
      </c>
      <c r="AU644" s="152" t="s">
        <v>86</v>
      </c>
      <c r="AV644" s="12" t="s">
        <v>86</v>
      </c>
      <c r="AW644" s="12" t="s">
        <v>32</v>
      </c>
      <c r="AX644" s="12" t="s">
        <v>77</v>
      </c>
      <c r="AY644" s="152" t="s">
        <v>195</v>
      </c>
    </row>
    <row r="645" spans="2:65" s="13" customFormat="1" ht="11.25">
      <c r="B645" s="158"/>
      <c r="D645" s="151" t="s">
        <v>204</v>
      </c>
      <c r="E645" s="159" t="s">
        <v>834</v>
      </c>
      <c r="F645" s="160" t="s">
        <v>205</v>
      </c>
      <c r="H645" s="161">
        <v>220.69300000000001</v>
      </c>
      <c r="I645" s="162"/>
      <c r="L645" s="158"/>
      <c r="M645" s="163"/>
      <c r="T645" s="164"/>
      <c r="AT645" s="159" t="s">
        <v>204</v>
      </c>
      <c r="AU645" s="159" t="s">
        <v>86</v>
      </c>
      <c r="AV645" s="13" t="s">
        <v>202</v>
      </c>
      <c r="AW645" s="13" t="s">
        <v>32</v>
      </c>
      <c r="AX645" s="13" t="s">
        <v>84</v>
      </c>
      <c r="AY645" s="159" t="s">
        <v>195</v>
      </c>
    </row>
    <row r="646" spans="2:65" s="1" customFormat="1" ht="24.2" customHeight="1">
      <c r="B646" s="32"/>
      <c r="C646" s="137" t="s">
        <v>586</v>
      </c>
      <c r="D646" s="137" t="s">
        <v>197</v>
      </c>
      <c r="E646" s="138" t="s">
        <v>2536</v>
      </c>
      <c r="F646" s="139" t="s">
        <v>2537</v>
      </c>
      <c r="G646" s="140" t="s">
        <v>200</v>
      </c>
      <c r="H646" s="141">
        <v>55.649000000000001</v>
      </c>
      <c r="I646" s="142"/>
      <c r="J646" s="143">
        <f>ROUND(I646*H646,2)</f>
        <v>0</v>
      </c>
      <c r="K646" s="139" t="s">
        <v>201</v>
      </c>
      <c r="L646" s="32"/>
      <c r="M646" s="144" t="s">
        <v>1</v>
      </c>
      <c r="N646" s="145" t="s">
        <v>42</v>
      </c>
      <c r="P646" s="146">
        <f>O646*H646</f>
        <v>0</v>
      </c>
      <c r="Q646" s="146">
        <v>0</v>
      </c>
      <c r="R646" s="146">
        <f>Q646*H646</f>
        <v>0</v>
      </c>
      <c r="S646" s="146">
        <v>0</v>
      </c>
      <c r="T646" s="147">
        <f>S646*H646</f>
        <v>0</v>
      </c>
      <c r="AR646" s="148" t="s">
        <v>202</v>
      </c>
      <c r="AT646" s="148" t="s">
        <v>197</v>
      </c>
      <c r="AU646" s="148" t="s">
        <v>86</v>
      </c>
      <c r="AY646" s="17" t="s">
        <v>195</v>
      </c>
      <c r="BE646" s="149">
        <f>IF(N646="základní",J646,0)</f>
        <v>0</v>
      </c>
      <c r="BF646" s="149">
        <f>IF(N646="snížená",J646,0)</f>
        <v>0</v>
      </c>
      <c r="BG646" s="149">
        <f>IF(N646="zákl. přenesená",J646,0)</f>
        <v>0</v>
      </c>
      <c r="BH646" s="149">
        <f>IF(N646="sníž. přenesená",J646,0)</f>
        <v>0</v>
      </c>
      <c r="BI646" s="149">
        <f>IF(N646="nulová",J646,0)</f>
        <v>0</v>
      </c>
      <c r="BJ646" s="17" t="s">
        <v>84</v>
      </c>
      <c r="BK646" s="149">
        <f>ROUND(I646*H646,2)</f>
        <v>0</v>
      </c>
      <c r="BL646" s="17" t="s">
        <v>202</v>
      </c>
      <c r="BM646" s="148" t="s">
        <v>2538</v>
      </c>
    </row>
    <row r="647" spans="2:65" s="12" customFormat="1" ht="11.25">
      <c r="B647" s="150"/>
      <c r="D647" s="151" t="s">
        <v>204</v>
      </c>
      <c r="E647" s="152" t="s">
        <v>1</v>
      </c>
      <c r="F647" s="153" t="s">
        <v>2539</v>
      </c>
      <c r="H647" s="154">
        <v>30.91</v>
      </c>
      <c r="I647" s="155"/>
      <c r="L647" s="150"/>
      <c r="M647" s="156"/>
      <c r="T647" s="157"/>
      <c r="AT647" s="152" t="s">
        <v>204</v>
      </c>
      <c r="AU647" s="152" t="s">
        <v>86</v>
      </c>
      <c r="AV647" s="12" t="s">
        <v>86</v>
      </c>
      <c r="AW647" s="12" t="s">
        <v>32</v>
      </c>
      <c r="AX647" s="12" t="s">
        <v>77</v>
      </c>
      <c r="AY647" s="152" t="s">
        <v>195</v>
      </c>
    </row>
    <row r="648" spans="2:65" s="12" customFormat="1" ht="11.25">
      <c r="B648" s="150"/>
      <c r="D648" s="151" t="s">
        <v>204</v>
      </c>
      <c r="E648" s="152" t="s">
        <v>1</v>
      </c>
      <c r="F648" s="153" t="s">
        <v>2540</v>
      </c>
      <c r="H648" s="154">
        <v>24.739000000000001</v>
      </c>
      <c r="I648" s="155"/>
      <c r="L648" s="150"/>
      <c r="M648" s="156"/>
      <c r="T648" s="157"/>
      <c r="AT648" s="152" t="s">
        <v>204</v>
      </c>
      <c r="AU648" s="152" t="s">
        <v>86</v>
      </c>
      <c r="AV648" s="12" t="s">
        <v>86</v>
      </c>
      <c r="AW648" s="12" t="s">
        <v>32</v>
      </c>
      <c r="AX648" s="12" t="s">
        <v>77</v>
      </c>
      <c r="AY648" s="152" t="s">
        <v>195</v>
      </c>
    </row>
    <row r="649" spans="2:65" s="13" customFormat="1" ht="11.25">
      <c r="B649" s="158"/>
      <c r="D649" s="151" t="s">
        <v>204</v>
      </c>
      <c r="E649" s="159" t="s">
        <v>1</v>
      </c>
      <c r="F649" s="160" t="s">
        <v>205</v>
      </c>
      <c r="H649" s="161">
        <v>55.649000000000001</v>
      </c>
      <c r="I649" s="162"/>
      <c r="L649" s="158"/>
      <c r="M649" s="163"/>
      <c r="T649" s="164"/>
      <c r="AT649" s="159" t="s">
        <v>204</v>
      </c>
      <c r="AU649" s="159" t="s">
        <v>86</v>
      </c>
      <c r="AV649" s="13" t="s">
        <v>202</v>
      </c>
      <c r="AW649" s="13" t="s">
        <v>32</v>
      </c>
      <c r="AX649" s="13" t="s">
        <v>84</v>
      </c>
      <c r="AY649" s="159" t="s">
        <v>195</v>
      </c>
    </row>
    <row r="650" spans="2:65" s="1" customFormat="1" ht="24.2" customHeight="1">
      <c r="B650" s="32"/>
      <c r="C650" s="137" t="s">
        <v>475</v>
      </c>
      <c r="D650" s="137" t="s">
        <v>197</v>
      </c>
      <c r="E650" s="138" t="s">
        <v>1233</v>
      </c>
      <c r="F650" s="139" t="s">
        <v>1234</v>
      </c>
      <c r="G650" s="140" t="s">
        <v>332</v>
      </c>
      <c r="H650" s="141">
        <v>47.478000000000002</v>
      </c>
      <c r="I650" s="142"/>
      <c r="J650" s="143">
        <f>ROUND(I650*H650,2)</f>
        <v>0</v>
      </c>
      <c r="K650" s="139" t="s">
        <v>201</v>
      </c>
      <c r="L650" s="32"/>
      <c r="M650" s="144" t="s">
        <v>1</v>
      </c>
      <c r="N650" s="145" t="s">
        <v>42</v>
      </c>
      <c r="P650" s="146">
        <f>O650*H650</f>
        <v>0</v>
      </c>
      <c r="Q650" s="146">
        <v>0</v>
      </c>
      <c r="R650" s="146">
        <f>Q650*H650</f>
        <v>0</v>
      </c>
      <c r="S650" s="146">
        <v>0</v>
      </c>
      <c r="T650" s="147">
        <f>S650*H650</f>
        <v>0</v>
      </c>
      <c r="AR650" s="148" t="s">
        <v>202</v>
      </c>
      <c r="AT650" s="148" t="s">
        <v>197</v>
      </c>
      <c r="AU650" s="148" t="s">
        <v>86</v>
      </c>
      <c r="AY650" s="17" t="s">
        <v>195</v>
      </c>
      <c r="BE650" s="149">
        <f>IF(N650="základní",J650,0)</f>
        <v>0</v>
      </c>
      <c r="BF650" s="149">
        <f>IF(N650="snížená",J650,0)</f>
        <v>0</v>
      </c>
      <c r="BG650" s="149">
        <f>IF(N650="zákl. přenesená",J650,0)</f>
        <v>0</v>
      </c>
      <c r="BH650" s="149">
        <f>IF(N650="sníž. přenesená",J650,0)</f>
        <v>0</v>
      </c>
      <c r="BI650" s="149">
        <f>IF(N650="nulová",J650,0)</f>
        <v>0</v>
      </c>
      <c r="BJ650" s="17" t="s">
        <v>84</v>
      </c>
      <c r="BK650" s="149">
        <f>ROUND(I650*H650,2)</f>
        <v>0</v>
      </c>
      <c r="BL650" s="17" t="s">
        <v>202</v>
      </c>
      <c r="BM650" s="148" t="s">
        <v>1287</v>
      </c>
    </row>
    <row r="651" spans="2:65" s="14" customFormat="1" ht="11.25">
      <c r="B651" s="168"/>
      <c r="D651" s="151" t="s">
        <v>204</v>
      </c>
      <c r="E651" s="169" t="s">
        <v>1</v>
      </c>
      <c r="F651" s="170" t="s">
        <v>1288</v>
      </c>
      <c r="H651" s="169" t="s">
        <v>1</v>
      </c>
      <c r="I651" s="171"/>
      <c r="L651" s="168"/>
      <c r="M651" s="172"/>
      <c r="T651" s="173"/>
      <c r="AT651" s="169" t="s">
        <v>204</v>
      </c>
      <c r="AU651" s="169" t="s">
        <v>86</v>
      </c>
      <c r="AV651" s="14" t="s">
        <v>84</v>
      </c>
      <c r="AW651" s="14" t="s">
        <v>32</v>
      </c>
      <c r="AX651" s="14" t="s">
        <v>77</v>
      </c>
      <c r="AY651" s="169" t="s">
        <v>195</v>
      </c>
    </row>
    <row r="652" spans="2:65" s="12" customFormat="1" ht="11.25">
      <c r="B652" s="150"/>
      <c r="D652" s="151" t="s">
        <v>204</v>
      </c>
      <c r="E652" s="152" t="s">
        <v>1</v>
      </c>
      <c r="F652" s="153" t="s">
        <v>1289</v>
      </c>
      <c r="H652" s="154">
        <v>44.139000000000003</v>
      </c>
      <c r="I652" s="155"/>
      <c r="L652" s="150"/>
      <c r="M652" s="156"/>
      <c r="T652" s="157"/>
      <c r="AT652" s="152" t="s">
        <v>204</v>
      </c>
      <c r="AU652" s="152" t="s">
        <v>86</v>
      </c>
      <c r="AV652" s="12" t="s">
        <v>86</v>
      </c>
      <c r="AW652" s="12" t="s">
        <v>32</v>
      </c>
      <c r="AX652" s="12" t="s">
        <v>77</v>
      </c>
      <c r="AY652" s="152" t="s">
        <v>195</v>
      </c>
    </row>
    <row r="653" spans="2:65" s="12" customFormat="1" ht="11.25">
      <c r="B653" s="150"/>
      <c r="D653" s="151" t="s">
        <v>204</v>
      </c>
      <c r="E653" s="152" t="s">
        <v>1</v>
      </c>
      <c r="F653" s="153" t="s">
        <v>2541</v>
      </c>
      <c r="H653" s="154">
        <v>1.855</v>
      </c>
      <c r="I653" s="155"/>
      <c r="L653" s="150"/>
      <c r="M653" s="156"/>
      <c r="T653" s="157"/>
      <c r="AT653" s="152" t="s">
        <v>204</v>
      </c>
      <c r="AU653" s="152" t="s">
        <v>86</v>
      </c>
      <c r="AV653" s="12" t="s">
        <v>86</v>
      </c>
      <c r="AW653" s="12" t="s">
        <v>32</v>
      </c>
      <c r="AX653" s="12" t="s">
        <v>77</v>
      </c>
      <c r="AY653" s="152" t="s">
        <v>195</v>
      </c>
    </row>
    <row r="654" spans="2:65" s="12" customFormat="1" ht="11.25">
      <c r="B654" s="150"/>
      <c r="D654" s="151" t="s">
        <v>204</v>
      </c>
      <c r="E654" s="152" t="s">
        <v>1</v>
      </c>
      <c r="F654" s="153" t="s">
        <v>2542</v>
      </c>
      <c r="H654" s="154">
        <v>1.484</v>
      </c>
      <c r="I654" s="155"/>
      <c r="L654" s="150"/>
      <c r="M654" s="156"/>
      <c r="T654" s="157"/>
      <c r="AT654" s="152" t="s">
        <v>204</v>
      </c>
      <c r="AU654" s="152" t="s">
        <v>86</v>
      </c>
      <c r="AV654" s="12" t="s">
        <v>86</v>
      </c>
      <c r="AW654" s="12" t="s">
        <v>32</v>
      </c>
      <c r="AX654" s="12" t="s">
        <v>77</v>
      </c>
      <c r="AY654" s="152" t="s">
        <v>195</v>
      </c>
    </row>
    <row r="655" spans="2:65" s="13" customFormat="1" ht="11.25">
      <c r="B655" s="158"/>
      <c r="D655" s="151" t="s">
        <v>204</v>
      </c>
      <c r="E655" s="159" t="s">
        <v>1</v>
      </c>
      <c r="F655" s="160" t="s">
        <v>205</v>
      </c>
      <c r="H655" s="161">
        <v>47.478000000000002</v>
      </c>
      <c r="I655" s="162"/>
      <c r="L655" s="158"/>
      <c r="M655" s="163"/>
      <c r="T655" s="164"/>
      <c r="AT655" s="159" t="s">
        <v>204</v>
      </c>
      <c r="AU655" s="159" t="s">
        <v>86</v>
      </c>
      <c r="AV655" s="13" t="s">
        <v>202</v>
      </c>
      <c r="AW655" s="13" t="s">
        <v>32</v>
      </c>
      <c r="AX655" s="13" t="s">
        <v>84</v>
      </c>
      <c r="AY655" s="159" t="s">
        <v>195</v>
      </c>
    </row>
    <row r="656" spans="2:65" s="1" customFormat="1" ht="37.9" customHeight="1">
      <c r="B656" s="32"/>
      <c r="C656" s="137" t="s">
        <v>650</v>
      </c>
      <c r="D656" s="137" t="s">
        <v>197</v>
      </c>
      <c r="E656" s="138" t="s">
        <v>1237</v>
      </c>
      <c r="F656" s="139" t="s">
        <v>1238</v>
      </c>
      <c r="G656" s="140" t="s">
        <v>332</v>
      </c>
      <c r="H656" s="141">
        <v>47.478000000000002</v>
      </c>
      <c r="I656" s="142"/>
      <c r="J656" s="143">
        <f>ROUND(I656*H656,2)</f>
        <v>0</v>
      </c>
      <c r="K656" s="139" t="s">
        <v>201</v>
      </c>
      <c r="L656" s="32"/>
      <c r="M656" s="144" t="s">
        <v>1</v>
      </c>
      <c r="N656" s="145" t="s">
        <v>42</v>
      </c>
      <c r="P656" s="146">
        <f>O656*H656</f>
        <v>0</v>
      </c>
      <c r="Q656" s="146">
        <v>0</v>
      </c>
      <c r="R656" s="146">
        <f>Q656*H656</f>
        <v>0</v>
      </c>
      <c r="S656" s="146">
        <v>0</v>
      </c>
      <c r="T656" s="147">
        <f>S656*H656</f>
        <v>0</v>
      </c>
      <c r="AR656" s="148" t="s">
        <v>202</v>
      </c>
      <c r="AT656" s="148" t="s">
        <v>197</v>
      </c>
      <c r="AU656" s="148" t="s">
        <v>86</v>
      </c>
      <c r="AY656" s="17" t="s">
        <v>195</v>
      </c>
      <c r="BE656" s="149">
        <f>IF(N656="základní",J656,0)</f>
        <v>0</v>
      </c>
      <c r="BF656" s="149">
        <f>IF(N656="snížená",J656,0)</f>
        <v>0</v>
      </c>
      <c r="BG656" s="149">
        <f>IF(N656="zákl. přenesená",J656,0)</f>
        <v>0</v>
      </c>
      <c r="BH656" s="149">
        <f>IF(N656="sníž. přenesená",J656,0)</f>
        <v>0</v>
      </c>
      <c r="BI656" s="149">
        <f>IF(N656="nulová",J656,0)</f>
        <v>0</v>
      </c>
      <c r="BJ656" s="17" t="s">
        <v>84</v>
      </c>
      <c r="BK656" s="149">
        <f>ROUND(I656*H656,2)</f>
        <v>0</v>
      </c>
      <c r="BL656" s="17" t="s">
        <v>202</v>
      </c>
      <c r="BM656" s="148" t="s">
        <v>1290</v>
      </c>
    </row>
    <row r="657" spans="2:65" s="1" customFormat="1" ht="33" customHeight="1">
      <c r="B657" s="32"/>
      <c r="C657" s="137" t="s">
        <v>484</v>
      </c>
      <c r="D657" s="137" t="s">
        <v>197</v>
      </c>
      <c r="E657" s="138" t="s">
        <v>2543</v>
      </c>
      <c r="F657" s="139" t="s">
        <v>2544</v>
      </c>
      <c r="G657" s="140" t="s">
        <v>200</v>
      </c>
      <c r="H657" s="141">
        <v>27.818999999999999</v>
      </c>
      <c r="I657" s="142"/>
      <c r="J657" s="143">
        <f>ROUND(I657*H657,2)</f>
        <v>0</v>
      </c>
      <c r="K657" s="139" t="s">
        <v>201</v>
      </c>
      <c r="L657" s="32"/>
      <c r="M657" s="144" t="s">
        <v>1</v>
      </c>
      <c r="N657" s="145" t="s">
        <v>42</v>
      </c>
      <c r="P657" s="146">
        <f>O657*H657</f>
        <v>0</v>
      </c>
      <c r="Q657" s="146">
        <v>0.10100000000000001</v>
      </c>
      <c r="R657" s="146">
        <f>Q657*H657</f>
        <v>2.8097190000000003</v>
      </c>
      <c r="S657" s="146">
        <v>0</v>
      </c>
      <c r="T657" s="147">
        <f>S657*H657</f>
        <v>0</v>
      </c>
      <c r="AR657" s="148" t="s">
        <v>202</v>
      </c>
      <c r="AT657" s="148" t="s">
        <v>197</v>
      </c>
      <c r="AU657" s="148" t="s">
        <v>86</v>
      </c>
      <c r="AY657" s="17" t="s">
        <v>195</v>
      </c>
      <c r="BE657" s="149">
        <f>IF(N657="základní",J657,0)</f>
        <v>0</v>
      </c>
      <c r="BF657" s="149">
        <f>IF(N657="snížená",J657,0)</f>
        <v>0</v>
      </c>
      <c r="BG657" s="149">
        <f>IF(N657="zákl. přenesená",J657,0)</f>
        <v>0</v>
      </c>
      <c r="BH657" s="149">
        <f>IF(N657="sníž. přenesená",J657,0)</f>
        <v>0</v>
      </c>
      <c r="BI657" s="149">
        <f>IF(N657="nulová",J657,0)</f>
        <v>0</v>
      </c>
      <c r="BJ657" s="17" t="s">
        <v>84</v>
      </c>
      <c r="BK657" s="149">
        <f>ROUND(I657*H657,2)</f>
        <v>0</v>
      </c>
      <c r="BL657" s="17" t="s">
        <v>202</v>
      </c>
      <c r="BM657" s="148" t="s">
        <v>2545</v>
      </c>
    </row>
    <row r="658" spans="2:65" s="14" customFormat="1" ht="11.25">
      <c r="B658" s="168"/>
      <c r="D658" s="151" t="s">
        <v>204</v>
      </c>
      <c r="E658" s="169" t="s">
        <v>1</v>
      </c>
      <c r="F658" s="170" t="s">
        <v>1947</v>
      </c>
      <c r="H658" s="169" t="s">
        <v>1</v>
      </c>
      <c r="I658" s="171"/>
      <c r="L658" s="168"/>
      <c r="M658" s="172"/>
      <c r="T658" s="173"/>
      <c r="AT658" s="169" t="s">
        <v>204</v>
      </c>
      <c r="AU658" s="169" t="s">
        <v>86</v>
      </c>
      <c r="AV658" s="14" t="s">
        <v>84</v>
      </c>
      <c r="AW658" s="14" t="s">
        <v>32</v>
      </c>
      <c r="AX658" s="14" t="s">
        <v>77</v>
      </c>
      <c r="AY658" s="169" t="s">
        <v>195</v>
      </c>
    </row>
    <row r="659" spans="2:65" s="12" customFormat="1" ht="11.25">
      <c r="B659" s="150"/>
      <c r="D659" s="151" t="s">
        <v>204</v>
      </c>
      <c r="E659" s="152" t="s">
        <v>1</v>
      </c>
      <c r="F659" s="153" t="s">
        <v>2546</v>
      </c>
      <c r="H659" s="154">
        <v>27.818999999999999</v>
      </c>
      <c r="I659" s="155"/>
      <c r="L659" s="150"/>
      <c r="M659" s="156"/>
      <c r="T659" s="157"/>
      <c r="AT659" s="152" t="s">
        <v>204</v>
      </c>
      <c r="AU659" s="152" t="s">
        <v>86</v>
      </c>
      <c r="AV659" s="12" t="s">
        <v>86</v>
      </c>
      <c r="AW659" s="12" t="s">
        <v>32</v>
      </c>
      <c r="AX659" s="12" t="s">
        <v>84</v>
      </c>
      <c r="AY659" s="152" t="s">
        <v>195</v>
      </c>
    </row>
    <row r="660" spans="2:65" s="1" customFormat="1" ht="37.9" customHeight="1">
      <c r="B660" s="32"/>
      <c r="C660" s="137" t="s">
        <v>658</v>
      </c>
      <c r="D660" s="137" t="s">
        <v>197</v>
      </c>
      <c r="E660" s="138" t="s">
        <v>2547</v>
      </c>
      <c r="F660" s="139" t="s">
        <v>2548</v>
      </c>
      <c r="G660" s="140" t="s">
        <v>200</v>
      </c>
      <c r="H660" s="141">
        <v>3.0910000000000002</v>
      </c>
      <c r="I660" s="142"/>
      <c r="J660" s="143">
        <f>ROUND(I660*H660,2)</f>
        <v>0</v>
      </c>
      <c r="K660" s="139" t="s">
        <v>208</v>
      </c>
      <c r="L660" s="32"/>
      <c r="M660" s="144" t="s">
        <v>1</v>
      </c>
      <c r="N660" s="145" t="s">
        <v>42</v>
      </c>
      <c r="P660" s="146">
        <f>O660*H660</f>
        <v>0</v>
      </c>
      <c r="Q660" s="146">
        <v>0.19600000000000001</v>
      </c>
      <c r="R660" s="146">
        <f>Q660*H660</f>
        <v>0.60583600000000004</v>
      </c>
      <c r="S660" s="146">
        <v>0</v>
      </c>
      <c r="T660" s="147">
        <f>S660*H660</f>
        <v>0</v>
      </c>
      <c r="AR660" s="148" t="s">
        <v>202</v>
      </c>
      <c r="AT660" s="148" t="s">
        <v>197</v>
      </c>
      <c r="AU660" s="148" t="s">
        <v>86</v>
      </c>
      <c r="AY660" s="17" t="s">
        <v>195</v>
      </c>
      <c r="BE660" s="149">
        <f>IF(N660="základní",J660,0)</f>
        <v>0</v>
      </c>
      <c r="BF660" s="149">
        <f>IF(N660="snížená",J660,0)</f>
        <v>0</v>
      </c>
      <c r="BG660" s="149">
        <f>IF(N660="zákl. přenesená",J660,0)</f>
        <v>0</v>
      </c>
      <c r="BH660" s="149">
        <f>IF(N660="sníž. přenesená",J660,0)</f>
        <v>0</v>
      </c>
      <c r="BI660" s="149">
        <f>IF(N660="nulová",J660,0)</f>
        <v>0</v>
      </c>
      <c r="BJ660" s="17" t="s">
        <v>84</v>
      </c>
      <c r="BK660" s="149">
        <f>ROUND(I660*H660,2)</f>
        <v>0</v>
      </c>
      <c r="BL660" s="17" t="s">
        <v>202</v>
      </c>
      <c r="BM660" s="148" t="s">
        <v>2549</v>
      </c>
    </row>
    <row r="661" spans="2:65" s="14" customFormat="1" ht="11.25">
      <c r="B661" s="168"/>
      <c r="D661" s="151" t="s">
        <v>204</v>
      </c>
      <c r="E661" s="169" t="s">
        <v>1</v>
      </c>
      <c r="F661" s="170" t="s">
        <v>1952</v>
      </c>
      <c r="H661" s="169" t="s">
        <v>1</v>
      </c>
      <c r="I661" s="171"/>
      <c r="L661" s="168"/>
      <c r="M661" s="172"/>
      <c r="T661" s="173"/>
      <c r="AT661" s="169" t="s">
        <v>204</v>
      </c>
      <c r="AU661" s="169" t="s">
        <v>86</v>
      </c>
      <c r="AV661" s="14" t="s">
        <v>84</v>
      </c>
      <c r="AW661" s="14" t="s">
        <v>32</v>
      </c>
      <c r="AX661" s="14" t="s">
        <v>77</v>
      </c>
      <c r="AY661" s="169" t="s">
        <v>195</v>
      </c>
    </row>
    <row r="662" spans="2:65" s="12" customFormat="1" ht="11.25">
      <c r="B662" s="150"/>
      <c r="D662" s="151" t="s">
        <v>204</v>
      </c>
      <c r="E662" s="152" t="s">
        <v>1</v>
      </c>
      <c r="F662" s="153" t="s">
        <v>2550</v>
      </c>
      <c r="H662" s="154">
        <v>30.91</v>
      </c>
      <c r="I662" s="155"/>
      <c r="L662" s="150"/>
      <c r="M662" s="156"/>
      <c r="T662" s="157"/>
      <c r="AT662" s="152" t="s">
        <v>204</v>
      </c>
      <c r="AU662" s="152" t="s">
        <v>86</v>
      </c>
      <c r="AV662" s="12" t="s">
        <v>86</v>
      </c>
      <c r="AW662" s="12" t="s">
        <v>32</v>
      </c>
      <c r="AX662" s="12" t="s">
        <v>77</v>
      </c>
      <c r="AY662" s="152" t="s">
        <v>195</v>
      </c>
    </row>
    <row r="663" spans="2:65" s="13" customFormat="1" ht="11.25">
      <c r="B663" s="158"/>
      <c r="D663" s="151" t="s">
        <v>204</v>
      </c>
      <c r="E663" s="159" t="s">
        <v>2100</v>
      </c>
      <c r="F663" s="160" t="s">
        <v>205</v>
      </c>
      <c r="H663" s="161">
        <v>30.91</v>
      </c>
      <c r="I663" s="162"/>
      <c r="L663" s="158"/>
      <c r="M663" s="163"/>
      <c r="T663" s="164"/>
      <c r="AT663" s="159" t="s">
        <v>204</v>
      </c>
      <c r="AU663" s="159" t="s">
        <v>86</v>
      </c>
      <c r="AV663" s="13" t="s">
        <v>202</v>
      </c>
      <c r="AW663" s="13" t="s">
        <v>32</v>
      </c>
      <c r="AX663" s="13" t="s">
        <v>77</v>
      </c>
      <c r="AY663" s="159" t="s">
        <v>195</v>
      </c>
    </row>
    <row r="664" spans="2:65" s="14" customFormat="1" ht="22.5">
      <c r="B664" s="168"/>
      <c r="D664" s="151" t="s">
        <v>204</v>
      </c>
      <c r="E664" s="169" t="s">
        <v>1</v>
      </c>
      <c r="F664" s="170" t="s">
        <v>1954</v>
      </c>
      <c r="H664" s="169" t="s">
        <v>1</v>
      </c>
      <c r="I664" s="171"/>
      <c r="L664" s="168"/>
      <c r="M664" s="172"/>
      <c r="T664" s="173"/>
      <c r="AT664" s="169" t="s">
        <v>204</v>
      </c>
      <c r="AU664" s="169" t="s">
        <v>86</v>
      </c>
      <c r="AV664" s="14" t="s">
        <v>84</v>
      </c>
      <c r="AW664" s="14" t="s">
        <v>32</v>
      </c>
      <c r="AX664" s="14" t="s">
        <v>77</v>
      </c>
      <c r="AY664" s="169" t="s">
        <v>195</v>
      </c>
    </row>
    <row r="665" spans="2:65" s="12" customFormat="1" ht="11.25">
      <c r="B665" s="150"/>
      <c r="D665" s="151" t="s">
        <v>204</v>
      </c>
      <c r="E665" s="152" t="s">
        <v>1</v>
      </c>
      <c r="F665" s="153" t="s">
        <v>2551</v>
      </c>
      <c r="H665" s="154">
        <v>3.0910000000000002</v>
      </c>
      <c r="I665" s="155"/>
      <c r="L665" s="150"/>
      <c r="M665" s="156"/>
      <c r="T665" s="157"/>
      <c r="AT665" s="152" t="s">
        <v>204</v>
      </c>
      <c r="AU665" s="152" t="s">
        <v>86</v>
      </c>
      <c r="AV665" s="12" t="s">
        <v>86</v>
      </c>
      <c r="AW665" s="12" t="s">
        <v>32</v>
      </c>
      <c r="AX665" s="12" t="s">
        <v>77</v>
      </c>
      <c r="AY665" s="152" t="s">
        <v>195</v>
      </c>
    </row>
    <row r="666" spans="2:65" s="13" customFormat="1" ht="11.25">
      <c r="B666" s="158"/>
      <c r="D666" s="151" t="s">
        <v>204</v>
      </c>
      <c r="E666" s="159" t="s">
        <v>1</v>
      </c>
      <c r="F666" s="160" t="s">
        <v>205</v>
      </c>
      <c r="H666" s="161">
        <v>3.0910000000000002</v>
      </c>
      <c r="I666" s="162"/>
      <c r="L666" s="158"/>
      <c r="M666" s="163"/>
      <c r="T666" s="164"/>
      <c r="AT666" s="159" t="s">
        <v>204</v>
      </c>
      <c r="AU666" s="159" t="s">
        <v>86</v>
      </c>
      <c r="AV666" s="13" t="s">
        <v>202</v>
      </c>
      <c r="AW666" s="13" t="s">
        <v>32</v>
      </c>
      <c r="AX666" s="13" t="s">
        <v>84</v>
      </c>
      <c r="AY666" s="159" t="s">
        <v>195</v>
      </c>
    </row>
    <row r="667" spans="2:65" s="1" customFormat="1" ht="24.2" customHeight="1">
      <c r="B667" s="32"/>
      <c r="C667" s="137" t="s">
        <v>487</v>
      </c>
      <c r="D667" s="137" t="s">
        <v>197</v>
      </c>
      <c r="E667" s="138" t="s">
        <v>1944</v>
      </c>
      <c r="F667" s="139" t="s">
        <v>1945</v>
      </c>
      <c r="G667" s="140" t="s">
        <v>200</v>
      </c>
      <c r="H667" s="141">
        <v>22.265000000000001</v>
      </c>
      <c r="I667" s="142"/>
      <c r="J667" s="143">
        <f>ROUND(I667*H667,2)</f>
        <v>0</v>
      </c>
      <c r="K667" s="139" t="s">
        <v>201</v>
      </c>
      <c r="L667" s="32"/>
      <c r="M667" s="144" t="s">
        <v>1</v>
      </c>
      <c r="N667" s="145" t="s">
        <v>42</v>
      </c>
      <c r="P667" s="146">
        <f>O667*H667</f>
        <v>0</v>
      </c>
      <c r="Q667" s="146">
        <v>8.9219999999999994E-2</v>
      </c>
      <c r="R667" s="146">
        <f>Q667*H667</f>
        <v>1.9864833</v>
      </c>
      <c r="S667" s="146">
        <v>0</v>
      </c>
      <c r="T667" s="147">
        <f>S667*H667</f>
        <v>0</v>
      </c>
      <c r="AR667" s="148" t="s">
        <v>202</v>
      </c>
      <c r="AT667" s="148" t="s">
        <v>197</v>
      </c>
      <c r="AU667" s="148" t="s">
        <v>86</v>
      </c>
      <c r="AY667" s="17" t="s">
        <v>195</v>
      </c>
      <c r="BE667" s="149">
        <f>IF(N667="základní",J667,0)</f>
        <v>0</v>
      </c>
      <c r="BF667" s="149">
        <f>IF(N667="snížená",J667,0)</f>
        <v>0</v>
      </c>
      <c r="BG667" s="149">
        <f>IF(N667="zákl. přenesená",J667,0)</f>
        <v>0</v>
      </c>
      <c r="BH667" s="149">
        <f>IF(N667="sníž. přenesená",J667,0)</f>
        <v>0</v>
      </c>
      <c r="BI667" s="149">
        <f>IF(N667="nulová",J667,0)</f>
        <v>0</v>
      </c>
      <c r="BJ667" s="17" t="s">
        <v>84</v>
      </c>
      <c r="BK667" s="149">
        <f>ROUND(I667*H667,2)</f>
        <v>0</v>
      </c>
      <c r="BL667" s="17" t="s">
        <v>202</v>
      </c>
      <c r="BM667" s="148" t="s">
        <v>2552</v>
      </c>
    </row>
    <row r="668" spans="2:65" s="14" customFormat="1" ht="11.25">
      <c r="B668" s="168"/>
      <c r="D668" s="151" t="s">
        <v>204</v>
      </c>
      <c r="E668" s="169" t="s">
        <v>1</v>
      </c>
      <c r="F668" s="170" t="s">
        <v>1947</v>
      </c>
      <c r="H668" s="169" t="s">
        <v>1</v>
      </c>
      <c r="I668" s="171"/>
      <c r="L668" s="168"/>
      <c r="M668" s="172"/>
      <c r="T668" s="173"/>
      <c r="AT668" s="169" t="s">
        <v>204</v>
      </c>
      <c r="AU668" s="169" t="s">
        <v>86</v>
      </c>
      <c r="AV668" s="14" t="s">
        <v>84</v>
      </c>
      <c r="AW668" s="14" t="s">
        <v>32</v>
      </c>
      <c r="AX668" s="14" t="s">
        <v>77</v>
      </c>
      <c r="AY668" s="169" t="s">
        <v>195</v>
      </c>
    </row>
    <row r="669" spans="2:65" s="12" customFormat="1" ht="11.25">
      <c r="B669" s="150"/>
      <c r="D669" s="151" t="s">
        <v>204</v>
      </c>
      <c r="E669" s="152" t="s">
        <v>1</v>
      </c>
      <c r="F669" s="153" t="s">
        <v>2553</v>
      </c>
      <c r="H669" s="154">
        <v>10.712</v>
      </c>
      <c r="I669" s="155"/>
      <c r="L669" s="150"/>
      <c r="M669" s="156"/>
      <c r="T669" s="157"/>
      <c r="AT669" s="152" t="s">
        <v>204</v>
      </c>
      <c r="AU669" s="152" t="s">
        <v>86</v>
      </c>
      <c r="AV669" s="12" t="s">
        <v>86</v>
      </c>
      <c r="AW669" s="12" t="s">
        <v>32</v>
      </c>
      <c r="AX669" s="12" t="s">
        <v>77</v>
      </c>
      <c r="AY669" s="152" t="s">
        <v>195</v>
      </c>
    </row>
    <row r="670" spans="2:65" s="12" customFormat="1" ht="11.25">
      <c r="B670" s="150"/>
      <c r="D670" s="151" t="s">
        <v>204</v>
      </c>
      <c r="E670" s="152" t="s">
        <v>1</v>
      </c>
      <c r="F670" s="153" t="s">
        <v>2554</v>
      </c>
      <c r="H670" s="154">
        <v>11.553000000000001</v>
      </c>
      <c r="I670" s="155"/>
      <c r="L670" s="150"/>
      <c r="M670" s="156"/>
      <c r="T670" s="157"/>
      <c r="AT670" s="152" t="s">
        <v>204</v>
      </c>
      <c r="AU670" s="152" t="s">
        <v>86</v>
      </c>
      <c r="AV670" s="12" t="s">
        <v>86</v>
      </c>
      <c r="AW670" s="12" t="s">
        <v>32</v>
      </c>
      <c r="AX670" s="12" t="s">
        <v>77</v>
      </c>
      <c r="AY670" s="152" t="s">
        <v>195</v>
      </c>
    </row>
    <row r="671" spans="2:65" s="13" customFormat="1" ht="11.25">
      <c r="B671" s="158"/>
      <c r="D671" s="151" t="s">
        <v>204</v>
      </c>
      <c r="E671" s="159" t="s">
        <v>1</v>
      </c>
      <c r="F671" s="160" t="s">
        <v>205</v>
      </c>
      <c r="H671" s="161">
        <v>22.265000000000001</v>
      </c>
      <c r="I671" s="162"/>
      <c r="L671" s="158"/>
      <c r="M671" s="163"/>
      <c r="T671" s="164"/>
      <c r="AT671" s="159" t="s">
        <v>204</v>
      </c>
      <c r="AU671" s="159" t="s">
        <v>86</v>
      </c>
      <c r="AV671" s="13" t="s">
        <v>202</v>
      </c>
      <c r="AW671" s="13" t="s">
        <v>32</v>
      </c>
      <c r="AX671" s="13" t="s">
        <v>84</v>
      </c>
      <c r="AY671" s="159" t="s">
        <v>195</v>
      </c>
    </row>
    <row r="672" spans="2:65" s="1" customFormat="1" ht="33" customHeight="1">
      <c r="B672" s="32"/>
      <c r="C672" s="137" t="s">
        <v>606</v>
      </c>
      <c r="D672" s="137" t="s">
        <v>197</v>
      </c>
      <c r="E672" s="138" t="s">
        <v>1949</v>
      </c>
      <c r="F672" s="139" t="s">
        <v>1950</v>
      </c>
      <c r="G672" s="140" t="s">
        <v>200</v>
      </c>
      <c r="H672" s="141">
        <v>2.4740000000000002</v>
      </c>
      <c r="I672" s="142"/>
      <c r="J672" s="143">
        <f>ROUND(I672*H672,2)</f>
        <v>0</v>
      </c>
      <c r="K672" s="139" t="s">
        <v>208</v>
      </c>
      <c r="L672" s="32"/>
      <c r="M672" s="144" t="s">
        <v>1</v>
      </c>
      <c r="N672" s="145" t="s">
        <v>42</v>
      </c>
      <c r="P672" s="146">
        <f>O672*H672</f>
        <v>0</v>
      </c>
      <c r="Q672" s="146">
        <v>0.222</v>
      </c>
      <c r="R672" s="146">
        <f>Q672*H672</f>
        <v>0.54922800000000005</v>
      </c>
      <c r="S672" s="146">
        <v>0</v>
      </c>
      <c r="T672" s="147">
        <f>S672*H672</f>
        <v>0</v>
      </c>
      <c r="AR672" s="148" t="s">
        <v>202</v>
      </c>
      <c r="AT672" s="148" t="s">
        <v>197</v>
      </c>
      <c r="AU672" s="148" t="s">
        <v>86</v>
      </c>
      <c r="AY672" s="17" t="s">
        <v>195</v>
      </c>
      <c r="BE672" s="149">
        <f>IF(N672="základní",J672,0)</f>
        <v>0</v>
      </c>
      <c r="BF672" s="149">
        <f>IF(N672="snížená",J672,0)</f>
        <v>0</v>
      </c>
      <c r="BG672" s="149">
        <f>IF(N672="zákl. přenesená",J672,0)</f>
        <v>0</v>
      </c>
      <c r="BH672" s="149">
        <f>IF(N672="sníž. přenesená",J672,0)</f>
        <v>0</v>
      </c>
      <c r="BI672" s="149">
        <f>IF(N672="nulová",J672,0)</f>
        <v>0</v>
      </c>
      <c r="BJ672" s="17" t="s">
        <v>84</v>
      </c>
      <c r="BK672" s="149">
        <f>ROUND(I672*H672,2)</f>
        <v>0</v>
      </c>
      <c r="BL672" s="17" t="s">
        <v>202</v>
      </c>
      <c r="BM672" s="148" t="s">
        <v>2555</v>
      </c>
    </row>
    <row r="673" spans="2:65" s="14" customFormat="1" ht="11.25">
      <c r="B673" s="168"/>
      <c r="D673" s="151" t="s">
        <v>204</v>
      </c>
      <c r="E673" s="169" t="s">
        <v>1</v>
      </c>
      <c r="F673" s="170" t="s">
        <v>1952</v>
      </c>
      <c r="H673" s="169" t="s">
        <v>1</v>
      </c>
      <c r="I673" s="171"/>
      <c r="L673" s="168"/>
      <c r="M673" s="172"/>
      <c r="T673" s="173"/>
      <c r="AT673" s="169" t="s">
        <v>204</v>
      </c>
      <c r="AU673" s="169" t="s">
        <v>86</v>
      </c>
      <c r="AV673" s="14" t="s">
        <v>84</v>
      </c>
      <c r="AW673" s="14" t="s">
        <v>32</v>
      </c>
      <c r="AX673" s="14" t="s">
        <v>77</v>
      </c>
      <c r="AY673" s="169" t="s">
        <v>195</v>
      </c>
    </row>
    <row r="674" spans="2:65" s="12" customFormat="1" ht="11.25">
      <c r="B674" s="150"/>
      <c r="D674" s="151" t="s">
        <v>204</v>
      </c>
      <c r="E674" s="152" t="s">
        <v>1</v>
      </c>
      <c r="F674" s="153" t="s">
        <v>2556</v>
      </c>
      <c r="H674" s="154">
        <v>12.837</v>
      </c>
      <c r="I674" s="155"/>
      <c r="L674" s="150"/>
      <c r="M674" s="156"/>
      <c r="T674" s="157"/>
      <c r="AT674" s="152" t="s">
        <v>204</v>
      </c>
      <c r="AU674" s="152" t="s">
        <v>86</v>
      </c>
      <c r="AV674" s="12" t="s">
        <v>86</v>
      </c>
      <c r="AW674" s="12" t="s">
        <v>32</v>
      </c>
      <c r="AX674" s="12" t="s">
        <v>77</v>
      </c>
      <c r="AY674" s="152" t="s">
        <v>195</v>
      </c>
    </row>
    <row r="675" spans="2:65" s="12" customFormat="1" ht="11.25">
      <c r="B675" s="150"/>
      <c r="D675" s="151" t="s">
        <v>204</v>
      </c>
      <c r="E675" s="152" t="s">
        <v>1</v>
      </c>
      <c r="F675" s="153" t="s">
        <v>2557</v>
      </c>
      <c r="H675" s="154">
        <v>11.901999999999999</v>
      </c>
      <c r="I675" s="155"/>
      <c r="L675" s="150"/>
      <c r="M675" s="156"/>
      <c r="T675" s="157"/>
      <c r="AT675" s="152" t="s">
        <v>204</v>
      </c>
      <c r="AU675" s="152" t="s">
        <v>86</v>
      </c>
      <c r="AV675" s="12" t="s">
        <v>86</v>
      </c>
      <c r="AW675" s="12" t="s">
        <v>32</v>
      </c>
      <c r="AX675" s="12" t="s">
        <v>77</v>
      </c>
      <c r="AY675" s="152" t="s">
        <v>195</v>
      </c>
    </row>
    <row r="676" spans="2:65" s="13" customFormat="1" ht="11.25">
      <c r="B676" s="158"/>
      <c r="D676" s="151" t="s">
        <v>204</v>
      </c>
      <c r="E676" s="159" t="s">
        <v>1553</v>
      </c>
      <c r="F676" s="160" t="s">
        <v>205</v>
      </c>
      <c r="H676" s="161">
        <v>24.739000000000001</v>
      </c>
      <c r="I676" s="162"/>
      <c r="L676" s="158"/>
      <c r="M676" s="163"/>
      <c r="T676" s="164"/>
      <c r="AT676" s="159" t="s">
        <v>204</v>
      </c>
      <c r="AU676" s="159" t="s">
        <v>86</v>
      </c>
      <c r="AV676" s="13" t="s">
        <v>202</v>
      </c>
      <c r="AW676" s="13" t="s">
        <v>32</v>
      </c>
      <c r="AX676" s="13" t="s">
        <v>77</v>
      </c>
      <c r="AY676" s="159" t="s">
        <v>195</v>
      </c>
    </row>
    <row r="677" spans="2:65" s="14" customFormat="1" ht="22.5">
      <c r="B677" s="168"/>
      <c r="D677" s="151" t="s">
        <v>204</v>
      </c>
      <c r="E677" s="169" t="s">
        <v>1</v>
      </c>
      <c r="F677" s="170" t="s">
        <v>1954</v>
      </c>
      <c r="H677" s="169" t="s">
        <v>1</v>
      </c>
      <c r="I677" s="171"/>
      <c r="L677" s="168"/>
      <c r="M677" s="172"/>
      <c r="T677" s="173"/>
      <c r="AT677" s="169" t="s">
        <v>204</v>
      </c>
      <c r="AU677" s="169" t="s">
        <v>86</v>
      </c>
      <c r="AV677" s="14" t="s">
        <v>84</v>
      </c>
      <c r="AW677" s="14" t="s">
        <v>32</v>
      </c>
      <c r="AX677" s="14" t="s">
        <v>77</v>
      </c>
      <c r="AY677" s="169" t="s">
        <v>195</v>
      </c>
    </row>
    <row r="678" spans="2:65" s="12" customFormat="1" ht="11.25">
      <c r="B678" s="150"/>
      <c r="D678" s="151" t="s">
        <v>204</v>
      </c>
      <c r="E678" s="152" t="s">
        <v>1</v>
      </c>
      <c r="F678" s="153" t="s">
        <v>2558</v>
      </c>
      <c r="H678" s="154">
        <v>2.4740000000000002</v>
      </c>
      <c r="I678" s="155"/>
      <c r="L678" s="150"/>
      <c r="M678" s="156"/>
      <c r="T678" s="157"/>
      <c r="AT678" s="152" t="s">
        <v>204</v>
      </c>
      <c r="AU678" s="152" t="s">
        <v>86</v>
      </c>
      <c r="AV678" s="12" t="s">
        <v>86</v>
      </c>
      <c r="AW678" s="12" t="s">
        <v>32</v>
      </c>
      <c r="AX678" s="12" t="s">
        <v>77</v>
      </c>
      <c r="AY678" s="152" t="s">
        <v>195</v>
      </c>
    </row>
    <row r="679" spans="2:65" s="13" customFormat="1" ht="11.25">
      <c r="B679" s="158"/>
      <c r="D679" s="151" t="s">
        <v>204</v>
      </c>
      <c r="E679" s="159" t="s">
        <v>1</v>
      </c>
      <c r="F679" s="160" t="s">
        <v>205</v>
      </c>
      <c r="H679" s="161">
        <v>2.4740000000000002</v>
      </c>
      <c r="I679" s="162"/>
      <c r="L679" s="158"/>
      <c r="M679" s="163"/>
      <c r="T679" s="164"/>
      <c r="AT679" s="159" t="s">
        <v>204</v>
      </c>
      <c r="AU679" s="159" t="s">
        <v>86</v>
      </c>
      <c r="AV679" s="13" t="s">
        <v>202</v>
      </c>
      <c r="AW679" s="13" t="s">
        <v>32</v>
      </c>
      <c r="AX679" s="13" t="s">
        <v>84</v>
      </c>
      <c r="AY679" s="159" t="s">
        <v>195</v>
      </c>
    </row>
    <row r="680" spans="2:65" s="1" customFormat="1" ht="24.2" customHeight="1">
      <c r="B680" s="32"/>
      <c r="C680" s="137" t="s">
        <v>157</v>
      </c>
      <c r="D680" s="137" t="s">
        <v>197</v>
      </c>
      <c r="E680" s="138" t="s">
        <v>1956</v>
      </c>
      <c r="F680" s="139" t="s">
        <v>1957</v>
      </c>
      <c r="G680" s="140" t="s">
        <v>395</v>
      </c>
      <c r="H680" s="141">
        <v>5.9509999999999996</v>
      </c>
      <c r="I680" s="142"/>
      <c r="J680" s="143">
        <f>ROUND(I680*H680,2)</f>
        <v>0</v>
      </c>
      <c r="K680" s="139" t="s">
        <v>201</v>
      </c>
      <c r="L680" s="32"/>
      <c r="M680" s="144" t="s">
        <v>1</v>
      </c>
      <c r="N680" s="145" t="s">
        <v>42</v>
      </c>
      <c r="P680" s="146">
        <f>O680*H680</f>
        <v>0</v>
      </c>
      <c r="Q680" s="146">
        <v>0</v>
      </c>
      <c r="R680" s="146">
        <f>Q680*H680</f>
        <v>0</v>
      </c>
      <c r="S680" s="146">
        <v>0</v>
      </c>
      <c r="T680" s="147">
        <f>S680*H680</f>
        <v>0</v>
      </c>
      <c r="AR680" s="148" t="s">
        <v>202</v>
      </c>
      <c r="AT680" s="148" t="s">
        <v>197</v>
      </c>
      <c r="AU680" s="148" t="s">
        <v>86</v>
      </c>
      <c r="AY680" s="17" t="s">
        <v>195</v>
      </c>
      <c r="BE680" s="149">
        <f>IF(N680="základní",J680,0)</f>
        <v>0</v>
      </c>
      <c r="BF680" s="149">
        <f>IF(N680="snížená",J680,0)</f>
        <v>0</v>
      </c>
      <c r="BG680" s="149">
        <f>IF(N680="zákl. přenesená",J680,0)</f>
        <v>0</v>
      </c>
      <c r="BH680" s="149">
        <f>IF(N680="sníž. přenesená",J680,0)</f>
        <v>0</v>
      </c>
      <c r="BI680" s="149">
        <f>IF(N680="nulová",J680,0)</f>
        <v>0</v>
      </c>
      <c r="BJ680" s="17" t="s">
        <v>84</v>
      </c>
      <c r="BK680" s="149">
        <f>ROUND(I680*H680,2)</f>
        <v>0</v>
      </c>
      <c r="BL680" s="17" t="s">
        <v>202</v>
      </c>
      <c r="BM680" s="148" t="s">
        <v>2559</v>
      </c>
    </row>
    <row r="681" spans="2:65" s="11" customFormat="1" ht="22.9" customHeight="1">
      <c r="B681" s="125"/>
      <c r="D681" s="126" t="s">
        <v>76</v>
      </c>
      <c r="E681" s="135" t="s">
        <v>230</v>
      </c>
      <c r="F681" s="135" t="s">
        <v>1321</v>
      </c>
      <c r="I681" s="128"/>
      <c r="J681" s="136">
        <f>BK681</f>
        <v>0</v>
      </c>
      <c r="L681" s="125"/>
      <c r="M681" s="130"/>
      <c r="P681" s="131">
        <f>SUM(P682:P765)</f>
        <v>0</v>
      </c>
      <c r="R681" s="131">
        <f>SUM(R682:R765)</f>
        <v>163.32712504999998</v>
      </c>
      <c r="T681" s="132">
        <f>SUM(T682:T765)</f>
        <v>1.4560900000000001</v>
      </c>
      <c r="AR681" s="126" t="s">
        <v>84</v>
      </c>
      <c r="AT681" s="133" t="s">
        <v>76</v>
      </c>
      <c r="AU681" s="133" t="s">
        <v>84</v>
      </c>
      <c r="AY681" s="126" t="s">
        <v>195</v>
      </c>
      <c r="BK681" s="134">
        <f>SUM(BK682:BK765)</f>
        <v>0</v>
      </c>
    </row>
    <row r="682" spans="2:65" s="1" customFormat="1" ht="33" customHeight="1">
      <c r="B682" s="32"/>
      <c r="C682" s="137" t="s">
        <v>644</v>
      </c>
      <c r="D682" s="137" t="s">
        <v>197</v>
      </c>
      <c r="E682" s="138" t="s">
        <v>2560</v>
      </c>
      <c r="F682" s="139" t="s">
        <v>2561</v>
      </c>
      <c r="G682" s="140" t="s">
        <v>319</v>
      </c>
      <c r="H682" s="141">
        <v>293</v>
      </c>
      <c r="I682" s="142"/>
      <c r="J682" s="143">
        <f>ROUND(I682*H682,2)</f>
        <v>0</v>
      </c>
      <c r="K682" s="139" t="s">
        <v>201</v>
      </c>
      <c r="L682" s="32"/>
      <c r="M682" s="144" t="s">
        <v>1</v>
      </c>
      <c r="N682" s="145" t="s">
        <v>42</v>
      </c>
      <c r="P682" s="146">
        <f>O682*H682</f>
        <v>0</v>
      </c>
      <c r="Q682" s="146">
        <v>3.0000000000000001E-5</v>
      </c>
      <c r="R682" s="146">
        <f>Q682*H682</f>
        <v>8.7900000000000009E-3</v>
      </c>
      <c r="S682" s="146">
        <v>0</v>
      </c>
      <c r="T682" s="147">
        <f>S682*H682</f>
        <v>0</v>
      </c>
      <c r="AR682" s="148" t="s">
        <v>202</v>
      </c>
      <c r="AT682" s="148" t="s">
        <v>197</v>
      </c>
      <c r="AU682" s="148" t="s">
        <v>86</v>
      </c>
      <c r="AY682" s="17" t="s">
        <v>195</v>
      </c>
      <c r="BE682" s="149">
        <f>IF(N682="základní",J682,0)</f>
        <v>0</v>
      </c>
      <c r="BF682" s="149">
        <f>IF(N682="snížená",J682,0)</f>
        <v>0</v>
      </c>
      <c r="BG682" s="149">
        <f>IF(N682="zákl. přenesená",J682,0)</f>
        <v>0</v>
      </c>
      <c r="BH682" s="149">
        <f>IF(N682="sníž. přenesená",J682,0)</f>
        <v>0</v>
      </c>
      <c r="BI682" s="149">
        <f>IF(N682="nulová",J682,0)</f>
        <v>0</v>
      </c>
      <c r="BJ682" s="17" t="s">
        <v>84</v>
      </c>
      <c r="BK682" s="149">
        <f>ROUND(I682*H682,2)</f>
        <v>0</v>
      </c>
      <c r="BL682" s="17" t="s">
        <v>202</v>
      </c>
      <c r="BM682" s="148" t="s">
        <v>1324</v>
      </c>
    </row>
    <row r="683" spans="2:65" s="12" customFormat="1" ht="11.25">
      <c r="B683" s="150"/>
      <c r="D683" s="151" t="s">
        <v>204</v>
      </c>
      <c r="E683" s="152" t="s">
        <v>1</v>
      </c>
      <c r="F683" s="153" t="s">
        <v>2562</v>
      </c>
      <c r="H683" s="154">
        <v>293</v>
      </c>
      <c r="I683" s="155"/>
      <c r="L683" s="150"/>
      <c r="M683" s="156"/>
      <c r="T683" s="157"/>
      <c r="AT683" s="152" t="s">
        <v>204</v>
      </c>
      <c r="AU683" s="152" t="s">
        <v>86</v>
      </c>
      <c r="AV683" s="12" t="s">
        <v>86</v>
      </c>
      <c r="AW683" s="12" t="s">
        <v>32</v>
      </c>
      <c r="AX683" s="12" t="s">
        <v>77</v>
      </c>
      <c r="AY683" s="152" t="s">
        <v>195</v>
      </c>
    </row>
    <row r="684" spans="2:65" s="13" customFormat="1" ht="11.25">
      <c r="B684" s="158"/>
      <c r="D684" s="151" t="s">
        <v>204</v>
      </c>
      <c r="E684" s="159" t="s">
        <v>2088</v>
      </c>
      <c r="F684" s="160" t="s">
        <v>205</v>
      </c>
      <c r="H684" s="161">
        <v>293</v>
      </c>
      <c r="I684" s="162"/>
      <c r="L684" s="158"/>
      <c r="M684" s="163"/>
      <c r="T684" s="164"/>
      <c r="AT684" s="159" t="s">
        <v>204</v>
      </c>
      <c r="AU684" s="159" t="s">
        <v>86</v>
      </c>
      <c r="AV684" s="13" t="s">
        <v>202</v>
      </c>
      <c r="AW684" s="13" t="s">
        <v>32</v>
      </c>
      <c r="AX684" s="13" t="s">
        <v>84</v>
      </c>
      <c r="AY684" s="159" t="s">
        <v>195</v>
      </c>
    </row>
    <row r="685" spans="2:65" s="1" customFormat="1" ht="24.2" customHeight="1">
      <c r="B685" s="32"/>
      <c r="C685" s="174" t="s">
        <v>493</v>
      </c>
      <c r="D685" s="174" t="s">
        <v>392</v>
      </c>
      <c r="E685" s="175" t="s">
        <v>2563</v>
      </c>
      <c r="F685" s="176" t="s">
        <v>2564</v>
      </c>
      <c r="G685" s="177" t="s">
        <v>319</v>
      </c>
      <c r="H685" s="178">
        <v>297.39499999999998</v>
      </c>
      <c r="I685" s="179"/>
      <c r="J685" s="180">
        <f>ROUND(I685*H685,2)</f>
        <v>0</v>
      </c>
      <c r="K685" s="176" t="s">
        <v>201</v>
      </c>
      <c r="L685" s="181"/>
      <c r="M685" s="182" t="s">
        <v>1</v>
      </c>
      <c r="N685" s="183" t="s">
        <v>42</v>
      </c>
      <c r="P685" s="146">
        <f>O685*H685</f>
        <v>0</v>
      </c>
      <c r="Q685" s="146">
        <v>2.4E-2</v>
      </c>
      <c r="R685" s="146">
        <f>Q685*H685</f>
        <v>7.13748</v>
      </c>
      <c r="S685" s="146">
        <v>0</v>
      </c>
      <c r="T685" s="147">
        <f>S685*H685</f>
        <v>0</v>
      </c>
      <c r="AR685" s="148" t="s">
        <v>230</v>
      </c>
      <c r="AT685" s="148" t="s">
        <v>392</v>
      </c>
      <c r="AU685" s="148" t="s">
        <v>86</v>
      </c>
      <c r="AY685" s="17" t="s">
        <v>195</v>
      </c>
      <c r="BE685" s="149">
        <f>IF(N685="základní",J685,0)</f>
        <v>0</v>
      </c>
      <c r="BF685" s="149">
        <f>IF(N685="snížená",J685,0)</f>
        <v>0</v>
      </c>
      <c r="BG685" s="149">
        <f>IF(N685="zákl. přenesená",J685,0)</f>
        <v>0</v>
      </c>
      <c r="BH685" s="149">
        <f>IF(N685="sníž. přenesená",J685,0)</f>
        <v>0</v>
      </c>
      <c r="BI685" s="149">
        <f>IF(N685="nulová",J685,0)</f>
        <v>0</v>
      </c>
      <c r="BJ685" s="17" t="s">
        <v>84</v>
      </c>
      <c r="BK685" s="149">
        <f>ROUND(I685*H685,2)</f>
        <v>0</v>
      </c>
      <c r="BL685" s="17" t="s">
        <v>202</v>
      </c>
      <c r="BM685" s="148" t="s">
        <v>2565</v>
      </c>
    </row>
    <row r="686" spans="2:65" s="12" customFormat="1" ht="11.25">
      <c r="B686" s="150"/>
      <c r="D686" s="151" t="s">
        <v>204</v>
      </c>
      <c r="E686" s="152" t="s">
        <v>1</v>
      </c>
      <c r="F686" s="153" t="s">
        <v>2566</v>
      </c>
      <c r="H686" s="154">
        <v>297.39499999999998</v>
      </c>
      <c r="I686" s="155"/>
      <c r="L686" s="150"/>
      <c r="M686" s="156"/>
      <c r="T686" s="157"/>
      <c r="AT686" s="152" t="s">
        <v>204</v>
      </c>
      <c r="AU686" s="152" t="s">
        <v>86</v>
      </c>
      <c r="AV686" s="12" t="s">
        <v>86</v>
      </c>
      <c r="AW686" s="12" t="s">
        <v>32</v>
      </c>
      <c r="AX686" s="12" t="s">
        <v>84</v>
      </c>
      <c r="AY686" s="152" t="s">
        <v>195</v>
      </c>
    </row>
    <row r="687" spans="2:65" s="1" customFormat="1" ht="37.9" customHeight="1">
      <c r="B687" s="32"/>
      <c r="C687" s="137" t="s">
        <v>679</v>
      </c>
      <c r="D687" s="137" t="s">
        <v>197</v>
      </c>
      <c r="E687" s="138" t="s">
        <v>2567</v>
      </c>
      <c r="F687" s="139" t="s">
        <v>2568</v>
      </c>
      <c r="G687" s="140" t="s">
        <v>212</v>
      </c>
      <c r="H687" s="141">
        <v>23</v>
      </c>
      <c r="I687" s="142"/>
      <c r="J687" s="143">
        <f>ROUND(I687*H687,2)</f>
        <v>0</v>
      </c>
      <c r="K687" s="139" t="s">
        <v>208</v>
      </c>
      <c r="L687" s="32"/>
      <c r="M687" s="144" t="s">
        <v>1</v>
      </c>
      <c r="N687" s="145" t="s">
        <v>42</v>
      </c>
      <c r="P687" s="146">
        <f>O687*H687</f>
        <v>0</v>
      </c>
      <c r="Q687" s="146">
        <v>8.4999999999999995E-4</v>
      </c>
      <c r="R687" s="146">
        <f>Q687*H687</f>
        <v>1.9549999999999998E-2</v>
      </c>
      <c r="S687" s="146">
        <v>0</v>
      </c>
      <c r="T687" s="147">
        <f>S687*H687</f>
        <v>0</v>
      </c>
      <c r="AR687" s="148" t="s">
        <v>202</v>
      </c>
      <c r="AT687" s="148" t="s">
        <v>197</v>
      </c>
      <c r="AU687" s="148" t="s">
        <v>86</v>
      </c>
      <c r="AY687" s="17" t="s">
        <v>195</v>
      </c>
      <c r="BE687" s="149">
        <f>IF(N687="základní",J687,0)</f>
        <v>0</v>
      </c>
      <c r="BF687" s="149">
        <f>IF(N687="snížená",J687,0)</f>
        <v>0</v>
      </c>
      <c r="BG687" s="149">
        <f>IF(N687="zákl. přenesená",J687,0)</f>
        <v>0</v>
      </c>
      <c r="BH687" s="149">
        <f>IF(N687="sníž. přenesená",J687,0)</f>
        <v>0</v>
      </c>
      <c r="BI687" s="149">
        <f>IF(N687="nulová",J687,0)</f>
        <v>0</v>
      </c>
      <c r="BJ687" s="17" t="s">
        <v>84</v>
      </c>
      <c r="BK687" s="149">
        <f>ROUND(I687*H687,2)</f>
        <v>0</v>
      </c>
      <c r="BL687" s="17" t="s">
        <v>202</v>
      </c>
      <c r="BM687" s="148" t="s">
        <v>2569</v>
      </c>
    </row>
    <row r="688" spans="2:65" s="1" customFormat="1" ht="33" customHeight="1">
      <c r="B688" s="32"/>
      <c r="C688" s="137" t="s">
        <v>497</v>
      </c>
      <c r="D688" s="137" t="s">
        <v>197</v>
      </c>
      <c r="E688" s="138" t="s">
        <v>2570</v>
      </c>
      <c r="F688" s="139" t="s">
        <v>2571</v>
      </c>
      <c r="G688" s="140" t="s">
        <v>319</v>
      </c>
      <c r="H688" s="141">
        <v>5.8</v>
      </c>
      <c r="I688" s="142"/>
      <c r="J688" s="143">
        <f>ROUND(I688*H688,2)</f>
        <v>0</v>
      </c>
      <c r="K688" s="139" t="s">
        <v>201</v>
      </c>
      <c r="L688" s="32"/>
      <c r="M688" s="144" t="s">
        <v>1</v>
      </c>
      <c r="N688" s="145" t="s">
        <v>42</v>
      </c>
      <c r="P688" s="146">
        <f>O688*H688</f>
        <v>0</v>
      </c>
      <c r="Q688" s="146">
        <v>4.0000000000000003E-5</v>
      </c>
      <c r="R688" s="146">
        <f>Q688*H688</f>
        <v>2.32E-4</v>
      </c>
      <c r="S688" s="146">
        <v>0</v>
      </c>
      <c r="T688" s="147">
        <f>S688*H688</f>
        <v>0</v>
      </c>
      <c r="AR688" s="148" t="s">
        <v>202</v>
      </c>
      <c r="AT688" s="148" t="s">
        <v>197</v>
      </c>
      <c r="AU688" s="148" t="s">
        <v>86</v>
      </c>
      <c r="AY688" s="17" t="s">
        <v>195</v>
      </c>
      <c r="BE688" s="149">
        <f>IF(N688="základní",J688,0)</f>
        <v>0</v>
      </c>
      <c r="BF688" s="149">
        <f>IF(N688="snížená",J688,0)</f>
        <v>0</v>
      </c>
      <c r="BG688" s="149">
        <f>IF(N688="zákl. přenesená",J688,0)</f>
        <v>0</v>
      </c>
      <c r="BH688" s="149">
        <f>IF(N688="sníž. přenesená",J688,0)</f>
        <v>0</v>
      </c>
      <c r="BI688" s="149">
        <f>IF(N688="nulová",J688,0)</f>
        <v>0</v>
      </c>
      <c r="BJ688" s="17" t="s">
        <v>84</v>
      </c>
      <c r="BK688" s="149">
        <f>ROUND(I688*H688,2)</f>
        <v>0</v>
      </c>
      <c r="BL688" s="17" t="s">
        <v>202</v>
      </c>
      <c r="BM688" s="148" t="s">
        <v>1343</v>
      </c>
    </row>
    <row r="689" spans="2:65" s="12" customFormat="1" ht="11.25">
      <c r="B689" s="150"/>
      <c r="D689" s="151" t="s">
        <v>204</v>
      </c>
      <c r="E689" s="152" t="s">
        <v>1</v>
      </c>
      <c r="F689" s="153" t="s">
        <v>2572</v>
      </c>
      <c r="H689" s="154">
        <v>5.8</v>
      </c>
      <c r="I689" s="155"/>
      <c r="L689" s="150"/>
      <c r="M689" s="156"/>
      <c r="T689" s="157"/>
      <c r="AT689" s="152" t="s">
        <v>204</v>
      </c>
      <c r="AU689" s="152" t="s">
        <v>86</v>
      </c>
      <c r="AV689" s="12" t="s">
        <v>86</v>
      </c>
      <c r="AW689" s="12" t="s">
        <v>32</v>
      </c>
      <c r="AX689" s="12" t="s">
        <v>77</v>
      </c>
      <c r="AY689" s="152" t="s">
        <v>195</v>
      </c>
    </row>
    <row r="690" spans="2:65" s="13" customFormat="1" ht="11.25">
      <c r="B690" s="158"/>
      <c r="D690" s="151" t="s">
        <v>204</v>
      </c>
      <c r="E690" s="159" t="s">
        <v>2090</v>
      </c>
      <c r="F690" s="160" t="s">
        <v>205</v>
      </c>
      <c r="H690" s="161">
        <v>5.8</v>
      </c>
      <c r="I690" s="162"/>
      <c r="L690" s="158"/>
      <c r="M690" s="163"/>
      <c r="T690" s="164"/>
      <c r="AT690" s="159" t="s">
        <v>204</v>
      </c>
      <c r="AU690" s="159" t="s">
        <v>86</v>
      </c>
      <c r="AV690" s="13" t="s">
        <v>202</v>
      </c>
      <c r="AW690" s="13" t="s">
        <v>32</v>
      </c>
      <c r="AX690" s="13" t="s">
        <v>84</v>
      </c>
      <c r="AY690" s="159" t="s">
        <v>195</v>
      </c>
    </row>
    <row r="691" spans="2:65" s="1" customFormat="1" ht="24.2" customHeight="1">
      <c r="B691" s="32"/>
      <c r="C691" s="174" t="s">
        <v>687</v>
      </c>
      <c r="D691" s="174" t="s">
        <v>392</v>
      </c>
      <c r="E691" s="175" t="s">
        <v>2573</v>
      </c>
      <c r="F691" s="176" t="s">
        <v>2574</v>
      </c>
      <c r="G691" s="177" t="s">
        <v>319</v>
      </c>
      <c r="H691" s="178">
        <v>5.8869999999999996</v>
      </c>
      <c r="I691" s="179"/>
      <c r="J691" s="180">
        <f>ROUND(I691*H691,2)</f>
        <v>0</v>
      </c>
      <c r="K691" s="176" t="s">
        <v>201</v>
      </c>
      <c r="L691" s="181"/>
      <c r="M691" s="182" t="s">
        <v>1</v>
      </c>
      <c r="N691" s="183" t="s">
        <v>42</v>
      </c>
      <c r="P691" s="146">
        <f>O691*H691</f>
        <v>0</v>
      </c>
      <c r="Q691" s="146">
        <v>3.6999999999999998E-2</v>
      </c>
      <c r="R691" s="146">
        <f>Q691*H691</f>
        <v>0.21781899999999998</v>
      </c>
      <c r="S691" s="146">
        <v>0</v>
      </c>
      <c r="T691" s="147">
        <f>S691*H691</f>
        <v>0</v>
      </c>
      <c r="AR691" s="148" t="s">
        <v>230</v>
      </c>
      <c r="AT691" s="148" t="s">
        <v>392</v>
      </c>
      <c r="AU691" s="148" t="s">
        <v>86</v>
      </c>
      <c r="AY691" s="17" t="s">
        <v>195</v>
      </c>
      <c r="BE691" s="149">
        <f>IF(N691="základní",J691,0)</f>
        <v>0</v>
      </c>
      <c r="BF691" s="149">
        <f>IF(N691="snížená",J691,0)</f>
        <v>0</v>
      </c>
      <c r="BG691" s="149">
        <f>IF(N691="zákl. přenesená",J691,0)</f>
        <v>0</v>
      </c>
      <c r="BH691" s="149">
        <f>IF(N691="sníž. přenesená",J691,0)</f>
        <v>0</v>
      </c>
      <c r="BI691" s="149">
        <f>IF(N691="nulová",J691,0)</f>
        <v>0</v>
      </c>
      <c r="BJ691" s="17" t="s">
        <v>84</v>
      </c>
      <c r="BK691" s="149">
        <f>ROUND(I691*H691,2)</f>
        <v>0</v>
      </c>
      <c r="BL691" s="17" t="s">
        <v>202</v>
      </c>
      <c r="BM691" s="148" t="s">
        <v>2575</v>
      </c>
    </row>
    <row r="692" spans="2:65" s="12" customFormat="1" ht="11.25">
      <c r="B692" s="150"/>
      <c r="D692" s="151" t="s">
        <v>204</v>
      </c>
      <c r="F692" s="153" t="s">
        <v>2576</v>
      </c>
      <c r="H692" s="154">
        <v>5.8869999999999996</v>
      </c>
      <c r="I692" s="155"/>
      <c r="L692" s="150"/>
      <c r="M692" s="156"/>
      <c r="T692" s="157"/>
      <c r="AT692" s="152" t="s">
        <v>204</v>
      </c>
      <c r="AU692" s="152" t="s">
        <v>86</v>
      </c>
      <c r="AV692" s="12" t="s">
        <v>86</v>
      </c>
      <c r="AW692" s="12" t="s">
        <v>4</v>
      </c>
      <c r="AX692" s="12" t="s">
        <v>84</v>
      </c>
      <c r="AY692" s="152" t="s">
        <v>195</v>
      </c>
    </row>
    <row r="693" spans="2:65" s="1" customFormat="1" ht="37.9" customHeight="1">
      <c r="B693" s="32"/>
      <c r="C693" s="137" t="s">
        <v>500</v>
      </c>
      <c r="D693" s="137" t="s">
        <v>197</v>
      </c>
      <c r="E693" s="138" t="s">
        <v>2577</v>
      </c>
      <c r="F693" s="139" t="s">
        <v>2578</v>
      </c>
      <c r="G693" s="140" t="s">
        <v>212</v>
      </c>
      <c r="H693" s="141">
        <v>1</v>
      </c>
      <c r="I693" s="142"/>
      <c r="J693" s="143">
        <f>ROUND(I693*H693,2)</f>
        <v>0</v>
      </c>
      <c r="K693" s="139" t="s">
        <v>208</v>
      </c>
      <c r="L693" s="32"/>
      <c r="M693" s="144" t="s">
        <v>1</v>
      </c>
      <c r="N693" s="145" t="s">
        <v>42</v>
      </c>
      <c r="P693" s="146">
        <f>O693*H693</f>
        <v>0</v>
      </c>
      <c r="Q693" s="146">
        <v>1E-3</v>
      </c>
      <c r="R693" s="146">
        <f>Q693*H693</f>
        <v>1E-3</v>
      </c>
      <c r="S693" s="146">
        <v>0</v>
      </c>
      <c r="T693" s="147">
        <f>S693*H693</f>
        <v>0</v>
      </c>
      <c r="AR693" s="148" t="s">
        <v>202</v>
      </c>
      <c r="AT693" s="148" t="s">
        <v>197</v>
      </c>
      <c r="AU693" s="148" t="s">
        <v>86</v>
      </c>
      <c r="AY693" s="17" t="s">
        <v>195</v>
      </c>
      <c r="BE693" s="149">
        <f>IF(N693="základní",J693,0)</f>
        <v>0</v>
      </c>
      <c r="BF693" s="149">
        <f>IF(N693="snížená",J693,0)</f>
        <v>0</v>
      </c>
      <c r="BG693" s="149">
        <f>IF(N693="zákl. přenesená",J693,0)</f>
        <v>0</v>
      </c>
      <c r="BH693" s="149">
        <f>IF(N693="sníž. přenesená",J693,0)</f>
        <v>0</v>
      </c>
      <c r="BI693" s="149">
        <f>IF(N693="nulová",J693,0)</f>
        <v>0</v>
      </c>
      <c r="BJ693" s="17" t="s">
        <v>84</v>
      </c>
      <c r="BK693" s="149">
        <f>ROUND(I693*H693,2)</f>
        <v>0</v>
      </c>
      <c r="BL693" s="17" t="s">
        <v>202</v>
      </c>
      <c r="BM693" s="148" t="s">
        <v>2579</v>
      </c>
    </row>
    <row r="694" spans="2:65" s="1" customFormat="1" ht="33" customHeight="1">
      <c r="B694" s="32"/>
      <c r="C694" s="137" t="s">
        <v>695</v>
      </c>
      <c r="D694" s="137" t="s">
        <v>197</v>
      </c>
      <c r="E694" s="138" t="s">
        <v>2580</v>
      </c>
      <c r="F694" s="139" t="s">
        <v>2581</v>
      </c>
      <c r="G694" s="140" t="s">
        <v>319</v>
      </c>
      <c r="H694" s="141">
        <v>139.85</v>
      </c>
      <c r="I694" s="142"/>
      <c r="J694" s="143">
        <f>ROUND(I694*H694,2)</f>
        <v>0</v>
      </c>
      <c r="K694" s="139" t="s">
        <v>201</v>
      </c>
      <c r="L694" s="32"/>
      <c r="M694" s="144" t="s">
        <v>1</v>
      </c>
      <c r="N694" s="145" t="s">
        <v>42</v>
      </c>
      <c r="P694" s="146">
        <f>O694*H694</f>
        <v>0</v>
      </c>
      <c r="Q694" s="146">
        <v>0</v>
      </c>
      <c r="R694" s="146">
        <f>Q694*H694</f>
        <v>0</v>
      </c>
      <c r="S694" s="146">
        <v>0</v>
      </c>
      <c r="T694" s="147">
        <f>S694*H694</f>
        <v>0</v>
      </c>
      <c r="AR694" s="148" t="s">
        <v>202</v>
      </c>
      <c r="AT694" s="148" t="s">
        <v>197</v>
      </c>
      <c r="AU694" s="148" t="s">
        <v>86</v>
      </c>
      <c r="AY694" s="17" t="s">
        <v>195</v>
      </c>
      <c r="BE694" s="149">
        <f>IF(N694="základní",J694,0)</f>
        <v>0</v>
      </c>
      <c r="BF694" s="149">
        <f>IF(N694="snížená",J694,0)</f>
        <v>0</v>
      </c>
      <c r="BG694" s="149">
        <f>IF(N694="zákl. přenesená",J694,0)</f>
        <v>0</v>
      </c>
      <c r="BH694" s="149">
        <f>IF(N694="sníž. přenesená",J694,0)</f>
        <v>0</v>
      </c>
      <c r="BI694" s="149">
        <f>IF(N694="nulová",J694,0)</f>
        <v>0</v>
      </c>
      <c r="BJ694" s="17" t="s">
        <v>84</v>
      </c>
      <c r="BK694" s="149">
        <f>ROUND(I694*H694,2)</f>
        <v>0</v>
      </c>
      <c r="BL694" s="17" t="s">
        <v>202</v>
      </c>
      <c r="BM694" s="148" t="s">
        <v>2582</v>
      </c>
    </row>
    <row r="695" spans="2:65" s="12" customFormat="1" ht="11.25">
      <c r="B695" s="150"/>
      <c r="D695" s="151" t="s">
        <v>204</v>
      </c>
      <c r="E695" s="152" t="s">
        <v>1</v>
      </c>
      <c r="F695" s="153" t="s">
        <v>2583</v>
      </c>
      <c r="H695" s="154">
        <v>298.8</v>
      </c>
      <c r="I695" s="155"/>
      <c r="L695" s="150"/>
      <c r="M695" s="156"/>
      <c r="T695" s="157"/>
      <c r="AT695" s="152" t="s">
        <v>204</v>
      </c>
      <c r="AU695" s="152" t="s">
        <v>86</v>
      </c>
      <c r="AV695" s="12" t="s">
        <v>86</v>
      </c>
      <c r="AW695" s="12" t="s">
        <v>32</v>
      </c>
      <c r="AX695" s="12" t="s">
        <v>77</v>
      </c>
      <c r="AY695" s="152" t="s">
        <v>195</v>
      </c>
    </row>
    <row r="696" spans="2:65" s="14" customFormat="1" ht="11.25">
      <c r="B696" s="168"/>
      <c r="D696" s="151" t="s">
        <v>204</v>
      </c>
      <c r="E696" s="169" t="s">
        <v>1</v>
      </c>
      <c r="F696" s="170" t="s">
        <v>2584</v>
      </c>
      <c r="H696" s="169" t="s">
        <v>1</v>
      </c>
      <c r="I696" s="171"/>
      <c r="L696" s="168"/>
      <c r="M696" s="172"/>
      <c r="T696" s="173"/>
      <c r="AT696" s="169" t="s">
        <v>204</v>
      </c>
      <c r="AU696" s="169" t="s">
        <v>86</v>
      </c>
      <c r="AV696" s="14" t="s">
        <v>84</v>
      </c>
      <c r="AW696" s="14" t="s">
        <v>32</v>
      </c>
      <c r="AX696" s="14" t="s">
        <v>77</v>
      </c>
      <c r="AY696" s="169" t="s">
        <v>195</v>
      </c>
    </row>
    <row r="697" spans="2:65" s="12" customFormat="1" ht="11.25">
      <c r="B697" s="150"/>
      <c r="D697" s="151" t="s">
        <v>204</v>
      </c>
      <c r="E697" s="152" t="s">
        <v>1</v>
      </c>
      <c r="F697" s="153" t="s">
        <v>2585</v>
      </c>
      <c r="H697" s="154">
        <v>-5.21</v>
      </c>
      <c r="I697" s="155"/>
      <c r="L697" s="150"/>
      <c r="M697" s="156"/>
      <c r="T697" s="157"/>
      <c r="AT697" s="152" t="s">
        <v>204</v>
      </c>
      <c r="AU697" s="152" t="s">
        <v>86</v>
      </c>
      <c r="AV697" s="12" t="s">
        <v>86</v>
      </c>
      <c r="AW697" s="12" t="s">
        <v>32</v>
      </c>
      <c r="AX697" s="12" t="s">
        <v>77</v>
      </c>
      <c r="AY697" s="152" t="s">
        <v>195</v>
      </c>
    </row>
    <row r="698" spans="2:65" s="12" customFormat="1" ht="11.25">
      <c r="B698" s="150"/>
      <c r="D698" s="151" t="s">
        <v>204</v>
      </c>
      <c r="E698" s="152" t="s">
        <v>1</v>
      </c>
      <c r="F698" s="153" t="s">
        <v>2586</v>
      </c>
      <c r="H698" s="154">
        <v>-4.3</v>
      </c>
      <c r="I698" s="155"/>
      <c r="L698" s="150"/>
      <c r="M698" s="156"/>
      <c r="T698" s="157"/>
      <c r="AT698" s="152" t="s">
        <v>204</v>
      </c>
      <c r="AU698" s="152" t="s">
        <v>86</v>
      </c>
      <c r="AV698" s="12" t="s">
        <v>86</v>
      </c>
      <c r="AW698" s="12" t="s">
        <v>32</v>
      </c>
      <c r="AX698" s="12" t="s">
        <v>77</v>
      </c>
      <c r="AY698" s="152" t="s">
        <v>195</v>
      </c>
    </row>
    <row r="699" spans="2:65" s="12" customFormat="1" ht="11.25">
      <c r="B699" s="150"/>
      <c r="D699" s="151" t="s">
        <v>204</v>
      </c>
      <c r="E699" s="152" t="s">
        <v>1</v>
      </c>
      <c r="F699" s="153" t="s">
        <v>2587</v>
      </c>
      <c r="H699" s="154">
        <v>-6.3</v>
      </c>
      <c r="I699" s="155"/>
      <c r="L699" s="150"/>
      <c r="M699" s="156"/>
      <c r="T699" s="157"/>
      <c r="AT699" s="152" t="s">
        <v>204</v>
      </c>
      <c r="AU699" s="152" t="s">
        <v>86</v>
      </c>
      <c r="AV699" s="12" t="s">
        <v>86</v>
      </c>
      <c r="AW699" s="12" t="s">
        <v>32</v>
      </c>
      <c r="AX699" s="12" t="s">
        <v>77</v>
      </c>
      <c r="AY699" s="152" t="s">
        <v>195</v>
      </c>
    </row>
    <row r="700" spans="2:65" s="12" customFormat="1" ht="11.25">
      <c r="B700" s="150"/>
      <c r="D700" s="151" t="s">
        <v>204</v>
      </c>
      <c r="E700" s="152" t="s">
        <v>1</v>
      </c>
      <c r="F700" s="153" t="s">
        <v>2588</v>
      </c>
      <c r="H700" s="154">
        <v>-6.68</v>
      </c>
      <c r="I700" s="155"/>
      <c r="L700" s="150"/>
      <c r="M700" s="156"/>
      <c r="T700" s="157"/>
      <c r="AT700" s="152" t="s">
        <v>204</v>
      </c>
      <c r="AU700" s="152" t="s">
        <v>86</v>
      </c>
      <c r="AV700" s="12" t="s">
        <v>86</v>
      </c>
      <c r="AW700" s="12" t="s">
        <v>32</v>
      </c>
      <c r="AX700" s="12" t="s">
        <v>77</v>
      </c>
      <c r="AY700" s="152" t="s">
        <v>195</v>
      </c>
    </row>
    <row r="701" spans="2:65" s="12" customFormat="1" ht="11.25">
      <c r="B701" s="150"/>
      <c r="D701" s="151" t="s">
        <v>204</v>
      </c>
      <c r="E701" s="152" t="s">
        <v>1</v>
      </c>
      <c r="F701" s="153" t="s">
        <v>2589</v>
      </c>
      <c r="H701" s="154">
        <v>-6.55</v>
      </c>
      <c r="I701" s="155"/>
      <c r="L701" s="150"/>
      <c r="M701" s="156"/>
      <c r="T701" s="157"/>
      <c r="AT701" s="152" t="s">
        <v>204</v>
      </c>
      <c r="AU701" s="152" t="s">
        <v>86</v>
      </c>
      <c r="AV701" s="12" t="s">
        <v>86</v>
      </c>
      <c r="AW701" s="12" t="s">
        <v>32</v>
      </c>
      <c r="AX701" s="12" t="s">
        <v>77</v>
      </c>
      <c r="AY701" s="152" t="s">
        <v>195</v>
      </c>
    </row>
    <row r="702" spans="2:65" s="12" customFormat="1" ht="11.25">
      <c r="B702" s="150"/>
      <c r="D702" s="151" t="s">
        <v>204</v>
      </c>
      <c r="E702" s="152" t="s">
        <v>1</v>
      </c>
      <c r="F702" s="153" t="s">
        <v>2590</v>
      </c>
      <c r="H702" s="154">
        <v>-5.8</v>
      </c>
      <c r="I702" s="155"/>
      <c r="L702" s="150"/>
      <c r="M702" s="156"/>
      <c r="T702" s="157"/>
      <c r="AT702" s="152" t="s">
        <v>204</v>
      </c>
      <c r="AU702" s="152" t="s">
        <v>86</v>
      </c>
      <c r="AV702" s="12" t="s">
        <v>86</v>
      </c>
      <c r="AW702" s="12" t="s">
        <v>32</v>
      </c>
      <c r="AX702" s="12" t="s">
        <v>77</v>
      </c>
      <c r="AY702" s="152" t="s">
        <v>195</v>
      </c>
    </row>
    <row r="703" spans="2:65" s="12" customFormat="1" ht="11.25">
      <c r="B703" s="150"/>
      <c r="D703" s="151" t="s">
        <v>204</v>
      </c>
      <c r="E703" s="152" t="s">
        <v>1</v>
      </c>
      <c r="F703" s="153" t="s">
        <v>2591</v>
      </c>
      <c r="H703" s="154">
        <v>-7</v>
      </c>
      <c r="I703" s="155"/>
      <c r="L703" s="150"/>
      <c r="M703" s="156"/>
      <c r="T703" s="157"/>
      <c r="AT703" s="152" t="s">
        <v>204</v>
      </c>
      <c r="AU703" s="152" t="s">
        <v>86</v>
      </c>
      <c r="AV703" s="12" t="s">
        <v>86</v>
      </c>
      <c r="AW703" s="12" t="s">
        <v>32</v>
      </c>
      <c r="AX703" s="12" t="s">
        <v>77</v>
      </c>
      <c r="AY703" s="152" t="s">
        <v>195</v>
      </c>
    </row>
    <row r="704" spans="2:65" s="12" customFormat="1" ht="11.25">
      <c r="B704" s="150"/>
      <c r="D704" s="151" t="s">
        <v>204</v>
      </c>
      <c r="E704" s="152" t="s">
        <v>1</v>
      </c>
      <c r="F704" s="153" t="s">
        <v>2592</v>
      </c>
      <c r="H704" s="154">
        <v>-6.2</v>
      </c>
      <c r="I704" s="155"/>
      <c r="L704" s="150"/>
      <c r="M704" s="156"/>
      <c r="T704" s="157"/>
      <c r="AT704" s="152" t="s">
        <v>204</v>
      </c>
      <c r="AU704" s="152" t="s">
        <v>86</v>
      </c>
      <c r="AV704" s="12" t="s">
        <v>86</v>
      </c>
      <c r="AW704" s="12" t="s">
        <v>32</v>
      </c>
      <c r="AX704" s="12" t="s">
        <v>77</v>
      </c>
      <c r="AY704" s="152" t="s">
        <v>195</v>
      </c>
    </row>
    <row r="705" spans="2:51" s="12" customFormat="1" ht="11.25">
      <c r="B705" s="150"/>
      <c r="D705" s="151" t="s">
        <v>204</v>
      </c>
      <c r="E705" s="152" t="s">
        <v>1</v>
      </c>
      <c r="F705" s="153" t="s">
        <v>2593</v>
      </c>
      <c r="H705" s="154">
        <v>-6.6</v>
      </c>
      <c r="I705" s="155"/>
      <c r="L705" s="150"/>
      <c r="M705" s="156"/>
      <c r="T705" s="157"/>
      <c r="AT705" s="152" t="s">
        <v>204</v>
      </c>
      <c r="AU705" s="152" t="s">
        <v>86</v>
      </c>
      <c r="AV705" s="12" t="s">
        <v>86</v>
      </c>
      <c r="AW705" s="12" t="s">
        <v>32</v>
      </c>
      <c r="AX705" s="12" t="s">
        <v>77</v>
      </c>
      <c r="AY705" s="152" t="s">
        <v>195</v>
      </c>
    </row>
    <row r="706" spans="2:51" s="12" customFormat="1" ht="11.25">
      <c r="B706" s="150"/>
      <c r="D706" s="151" t="s">
        <v>204</v>
      </c>
      <c r="E706" s="152" t="s">
        <v>1</v>
      </c>
      <c r="F706" s="153" t="s">
        <v>2594</v>
      </c>
      <c r="H706" s="154">
        <v>-6.2</v>
      </c>
      <c r="I706" s="155"/>
      <c r="L706" s="150"/>
      <c r="M706" s="156"/>
      <c r="T706" s="157"/>
      <c r="AT706" s="152" t="s">
        <v>204</v>
      </c>
      <c r="AU706" s="152" t="s">
        <v>86</v>
      </c>
      <c r="AV706" s="12" t="s">
        <v>86</v>
      </c>
      <c r="AW706" s="12" t="s">
        <v>32</v>
      </c>
      <c r="AX706" s="12" t="s">
        <v>77</v>
      </c>
      <c r="AY706" s="152" t="s">
        <v>195</v>
      </c>
    </row>
    <row r="707" spans="2:51" s="12" customFormat="1" ht="11.25">
      <c r="B707" s="150"/>
      <c r="D707" s="151" t="s">
        <v>204</v>
      </c>
      <c r="E707" s="152" t="s">
        <v>1</v>
      </c>
      <c r="F707" s="153" t="s">
        <v>2595</v>
      </c>
      <c r="H707" s="154">
        <v>-6.05</v>
      </c>
      <c r="I707" s="155"/>
      <c r="L707" s="150"/>
      <c r="M707" s="156"/>
      <c r="T707" s="157"/>
      <c r="AT707" s="152" t="s">
        <v>204</v>
      </c>
      <c r="AU707" s="152" t="s">
        <v>86</v>
      </c>
      <c r="AV707" s="12" t="s">
        <v>86</v>
      </c>
      <c r="AW707" s="12" t="s">
        <v>32</v>
      </c>
      <c r="AX707" s="12" t="s">
        <v>77</v>
      </c>
      <c r="AY707" s="152" t="s">
        <v>195</v>
      </c>
    </row>
    <row r="708" spans="2:51" s="12" customFormat="1" ht="11.25">
      <c r="B708" s="150"/>
      <c r="D708" s="151" t="s">
        <v>204</v>
      </c>
      <c r="E708" s="152" t="s">
        <v>1</v>
      </c>
      <c r="F708" s="153" t="s">
        <v>2596</v>
      </c>
      <c r="H708" s="154">
        <v>-5.8</v>
      </c>
      <c r="I708" s="155"/>
      <c r="L708" s="150"/>
      <c r="M708" s="156"/>
      <c r="T708" s="157"/>
      <c r="AT708" s="152" t="s">
        <v>204</v>
      </c>
      <c r="AU708" s="152" t="s">
        <v>86</v>
      </c>
      <c r="AV708" s="12" t="s">
        <v>86</v>
      </c>
      <c r="AW708" s="12" t="s">
        <v>32</v>
      </c>
      <c r="AX708" s="12" t="s">
        <v>77</v>
      </c>
      <c r="AY708" s="152" t="s">
        <v>195</v>
      </c>
    </row>
    <row r="709" spans="2:51" s="12" customFormat="1" ht="11.25">
      <c r="B709" s="150"/>
      <c r="D709" s="151" t="s">
        <v>204</v>
      </c>
      <c r="E709" s="152" t="s">
        <v>1</v>
      </c>
      <c r="F709" s="153" t="s">
        <v>2597</v>
      </c>
      <c r="H709" s="154">
        <v>-6</v>
      </c>
      <c r="I709" s="155"/>
      <c r="L709" s="150"/>
      <c r="M709" s="156"/>
      <c r="T709" s="157"/>
      <c r="AT709" s="152" t="s">
        <v>204</v>
      </c>
      <c r="AU709" s="152" t="s">
        <v>86</v>
      </c>
      <c r="AV709" s="12" t="s">
        <v>86</v>
      </c>
      <c r="AW709" s="12" t="s">
        <v>32</v>
      </c>
      <c r="AX709" s="12" t="s">
        <v>77</v>
      </c>
      <c r="AY709" s="152" t="s">
        <v>195</v>
      </c>
    </row>
    <row r="710" spans="2:51" s="12" customFormat="1" ht="11.25">
      <c r="B710" s="150"/>
      <c r="D710" s="151" t="s">
        <v>204</v>
      </c>
      <c r="E710" s="152" t="s">
        <v>1</v>
      </c>
      <c r="F710" s="153" t="s">
        <v>2598</v>
      </c>
      <c r="H710" s="154">
        <v>-5.8</v>
      </c>
      <c r="I710" s="155"/>
      <c r="L710" s="150"/>
      <c r="M710" s="156"/>
      <c r="T710" s="157"/>
      <c r="AT710" s="152" t="s">
        <v>204</v>
      </c>
      <c r="AU710" s="152" t="s">
        <v>86</v>
      </c>
      <c r="AV710" s="12" t="s">
        <v>86</v>
      </c>
      <c r="AW710" s="12" t="s">
        <v>32</v>
      </c>
      <c r="AX710" s="12" t="s">
        <v>77</v>
      </c>
      <c r="AY710" s="152" t="s">
        <v>195</v>
      </c>
    </row>
    <row r="711" spans="2:51" s="12" customFormat="1" ht="11.25">
      <c r="B711" s="150"/>
      <c r="D711" s="151" t="s">
        <v>204</v>
      </c>
      <c r="E711" s="152" t="s">
        <v>1</v>
      </c>
      <c r="F711" s="153" t="s">
        <v>2599</v>
      </c>
      <c r="H711" s="154">
        <v>-5.8</v>
      </c>
      <c r="I711" s="155"/>
      <c r="L711" s="150"/>
      <c r="M711" s="156"/>
      <c r="T711" s="157"/>
      <c r="AT711" s="152" t="s">
        <v>204</v>
      </c>
      <c r="AU711" s="152" t="s">
        <v>86</v>
      </c>
      <c r="AV711" s="12" t="s">
        <v>86</v>
      </c>
      <c r="AW711" s="12" t="s">
        <v>32</v>
      </c>
      <c r="AX711" s="12" t="s">
        <v>77</v>
      </c>
      <c r="AY711" s="152" t="s">
        <v>195</v>
      </c>
    </row>
    <row r="712" spans="2:51" s="12" customFormat="1" ht="11.25">
      <c r="B712" s="150"/>
      <c r="D712" s="151" t="s">
        <v>204</v>
      </c>
      <c r="E712" s="152" t="s">
        <v>1</v>
      </c>
      <c r="F712" s="153" t="s">
        <v>2600</v>
      </c>
      <c r="H712" s="154">
        <v>-6.22</v>
      </c>
      <c r="I712" s="155"/>
      <c r="L712" s="150"/>
      <c r="M712" s="156"/>
      <c r="T712" s="157"/>
      <c r="AT712" s="152" t="s">
        <v>204</v>
      </c>
      <c r="AU712" s="152" t="s">
        <v>86</v>
      </c>
      <c r="AV712" s="12" t="s">
        <v>86</v>
      </c>
      <c r="AW712" s="12" t="s">
        <v>32</v>
      </c>
      <c r="AX712" s="12" t="s">
        <v>77</v>
      </c>
      <c r="AY712" s="152" t="s">
        <v>195</v>
      </c>
    </row>
    <row r="713" spans="2:51" s="12" customFormat="1" ht="11.25">
      <c r="B713" s="150"/>
      <c r="D713" s="151" t="s">
        <v>204</v>
      </c>
      <c r="E713" s="152" t="s">
        <v>1</v>
      </c>
      <c r="F713" s="153" t="s">
        <v>2601</v>
      </c>
      <c r="H713" s="154">
        <v>-5.8</v>
      </c>
      <c r="I713" s="155"/>
      <c r="L713" s="150"/>
      <c r="M713" s="156"/>
      <c r="T713" s="157"/>
      <c r="AT713" s="152" t="s">
        <v>204</v>
      </c>
      <c r="AU713" s="152" t="s">
        <v>86</v>
      </c>
      <c r="AV713" s="12" t="s">
        <v>86</v>
      </c>
      <c r="AW713" s="12" t="s">
        <v>32</v>
      </c>
      <c r="AX713" s="12" t="s">
        <v>77</v>
      </c>
      <c r="AY713" s="152" t="s">
        <v>195</v>
      </c>
    </row>
    <row r="714" spans="2:51" s="12" customFormat="1" ht="11.25">
      <c r="B714" s="150"/>
      <c r="D714" s="151" t="s">
        <v>204</v>
      </c>
      <c r="E714" s="152" t="s">
        <v>1</v>
      </c>
      <c r="F714" s="153" t="s">
        <v>2602</v>
      </c>
      <c r="H714" s="154">
        <v>-4.8600000000000003</v>
      </c>
      <c r="I714" s="155"/>
      <c r="L714" s="150"/>
      <c r="M714" s="156"/>
      <c r="T714" s="157"/>
      <c r="AT714" s="152" t="s">
        <v>204</v>
      </c>
      <c r="AU714" s="152" t="s">
        <v>86</v>
      </c>
      <c r="AV714" s="12" t="s">
        <v>86</v>
      </c>
      <c r="AW714" s="12" t="s">
        <v>32</v>
      </c>
      <c r="AX714" s="12" t="s">
        <v>77</v>
      </c>
      <c r="AY714" s="152" t="s">
        <v>195</v>
      </c>
    </row>
    <row r="715" spans="2:51" s="12" customFormat="1" ht="11.25">
      <c r="B715" s="150"/>
      <c r="D715" s="151" t="s">
        <v>204</v>
      </c>
      <c r="E715" s="152" t="s">
        <v>1</v>
      </c>
      <c r="F715" s="153" t="s">
        <v>2603</v>
      </c>
      <c r="H715" s="154">
        <v>-6.5</v>
      </c>
      <c r="I715" s="155"/>
      <c r="L715" s="150"/>
      <c r="M715" s="156"/>
      <c r="T715" s="157"/>
      <c r="AT715" s="152" t="s">
        <v>204</v>
      </c>
      <c r="AU715" s="152" t="s">
        <v>86</v>
      </c>
      <c r="AV715" s="12" t="s">
        <v>86</v>
      </c>
      <c r="AW715" s="12" t="s">
        <v>32</v>
      </c>
      <c r="AX715" s="12" t="s">
        <v>77</v>
      </c>
      <c r="AY715" s="152" t="s">
        <v>195</v>
      </c>
    </row>
    <row r="716" spans="2:51" s="12" customFormat="1" ht="11.25">
      <c r="B716" s="150"/>
      <c r="D716" s="151" t="s">
        <v>204</v>
      </c>
      <c r="E716" s="152" t="s">
        <v>1</v>
      </c>
      <c r="F716" s="153" t="s">
        <v>2604</v>
      </c>
      <c r="H716" s="154">
        <v>-6.5</v>
      </c>
      <c r="I716" s="155"/>
      <c r="L716" s="150"/>
      <c r="M716" s="156"/>
      <c r="T716" s="157"/>
      <c r="AT716" s="152" t="s">
        <v>204</v>
      </c>
      <c r="AU716" s="152" t="s">
        <v>86</v>
      </c>
      <c r="AV716" s="12" t="s">
        <v>86</v>
      </c>
      <c r="AW716" s="12" t="s">
        <v>32</v>
      </c>
      <c r="AX716" s="12" t="s">
        <v>77</v>
      </c>
      <c r="AY716" s="152" t="s">
        <v>195</v>
      </c>
    </row>
    <row r="717" spans="2:51" s="12" customFormat="1" ht="11.25">
      <c r="B717" s="150"/>
      <c r="D717" s="151" t="s">
        <v>204</v>
      </c>
      <c r="E717" s="152" t="s">
        <v>1</v>
      </c>
      <c r="F717" s="153" t="s">
        <v>2605</v>
      </c>
      <c r="H717" s="154">
        <v>-6.58</v>
      </c>
      <c r="I717" s="155"/>
      <c r="L717" s="150"/>
      <c r="M717" s="156"/>
      <c r="T717" s="157"/>
      <c r="AT717" s="152" t="s">
        <v>204</v>
      </c>
      <c r="AU717" s="152" t="s">
        <v>86</v>
      </c>
      <c r="AV717" s="12" t="s">
        <v>86</v>
      </c>
      <c r="AW717" s="12" t="s">
        <v>32</v>
      </c>
      <c r="AX717" s="12" t="s">
        <v>77</v>
      </c>
      <c r="AY717" s="152" t="s">
        <v>195</v>
      </c>
    </row>
    <row r="718" spans="2:51" s="12" customFormat="1" ht="11.25">
      <c r="B718" s="150"/>
      <c r="D718" s="151" t="s">
        <v>204</v>
      </c>
      <c r="E718" s="152" t="s">
        <v>1</v>
      </c>
      <c r="F718" s="153" t="s">
        <v>2606</v>
      </c>
      <c r="H718" s="154">
        <v>-6.57</v>
      </c>
      <c r="I718" s="155"/>
      <c r="L718" s="150"/>
      <c r="M718" s="156"/>
      <c r="T718" s="157"/>
      <c r="AT718" s="152" t="s">
        <v>204</v>
      </c>
      <c r="AU718" s="152" t="s">
        <v>86</v>
      </c>
      <c r="AV718" s="12" t="s">
        <v>86</v>
      </c>
      <c r="AW718" s="12" t="s">
        <v>32</v>
      </c>
      <c r="AX718" s="12" t="s">
        <v>77</v>
      </c>
      <c r="AY718" s="152" t="s">
        <v>195</v>
      </c>
    </row>
    <row r="719" spans="2:51" s="12" customFormat="1" ht="11.25">
      <c r="B719" s="150"/>
      <c r="D719" s="151" t="s">
        <v>204</v>
      </c>
      <c r="E719" s="152" t="s">
        <v>1</v>
      </c>
      <c r="F719" s="153" t="s">
        <v>2607</v>
      </c>
      <c r="H719" s="154">
        <v>-6</v>
      </c>
      <c r="I719" s="155"/>
      <c r="L719" s="150"/>
      <c r="M719" s="156"/>
      <c r="T719" s="157"/>
      <c r="AT719" s="152" t="s">
        <v>204</v>
      </c>
      <c r="AU719" s="152" t="s">
        <v>86</v>
      </c>
      <c r="AV719" s="12" t="s">
        <v>86</v>
      </c>
      <c r="AW719" s="12" t="s">
        <v>32</v>
      </c>
      <c r="AX719" s="12" t="s">
        <v>77</v>
      </c>
      <c r="AY719" s="152" t="s">
        <v>195</v>
      </c>
    </row>
    <row r="720" spans="2:51" s="12" customFormat="1" ht="11.25">
      <c r="B720" s="150"/>
      <c r="D720" s="151" t="s">
        <v>204</v>
      </c>
      <c r="E720" s="152" t="s">
        <v>1</v>
      </c>
      <c r="F720" s="153" t="s">
        <v>2608</v>
      </c>
      <c r="H720" s="154">
        <v>-1.97</v>
      </c>
      <c r="I720" s="155"/>
      <c r="L720" s="150"/>
      <c r="M720" s="156"/>
      <c r="T720" s="157"/>
      <c r="AT720" s="152" t="s">
        <v>204</v>
      </c>
      <c r="AU720" s="152" t="s">
        <v>86</v>
      </c>
      <c r="AV720" s="12" t="s">
        <v>86</v>
      </c>
      <c r="AW720" s="12" t="s">
        <v>32</v>
      </c>
      <c r="AX720" s="12" t="s">
        <v>77</v>
      </c>
      <c r="AY720" s="152" t="s">
        <v>195</v>
      </c>
    </row>
    <row r="721" spans="2:65" s="12" customFormat="1" ht="11.25">
      <c r="B721" s="150"/>
      <c r="D721" s="151" t="s">
        <v>204</v>
      </c>
      <c r="E721" s="152" t="s">
        <v>1</v>
      </c>
      <c r="F721" s="153" t="s">
        <v>2609</v>
      </c>
      <c r="H721" s="154">
        <v>-2</v>
      </c>
      <c r="I721" s="155"/>
      <c r="L721" s="150"/>
      <c r="M721" s="156"/>
      <c r="T721" s="157"/>
      <c r="AT721" s="152" t="s">
        <v>204</v>
      </c>
      <c r="AU721" s="152" t="s">
        <v>86</v>
      </c>
      <c r="AV721" s="12" t="s">
        <v>86</v>
      </c>
      <c r="AW721" s="12" t="s">
        <v>32</v>
      </c>
      <c r="AX721" s="12" t="s">
        <v>77</v>
      </c>
      <c r="AY721" s="152" t="s">
        <v>195</v>
      </c>
    </row>
    <row r="722" spans="2:65" s="12" customFormat="1" ht="11.25">
      <c r="B722" s="150"/>
      <c r="D722" s="151" t="s">
        <v>204</v>
      </c>
      <c r="E722" s="152" t="s">
        <v>1</v>
      </c>
      <c r="F722" s="153" t="s">
        <v>2610</v>
      </c>
      <c r="H722" s="154">
        <v>-2.54</v>
      </c>
      <c r="I722" s="155"/>
      <c r="L722" s="150"/>
      <c r="M722" s="156"/>
      <c r="T722" s="157"/>
      <c r="AT722" s="152" t="s">
        <v>204</v>
      </c>
      <c r="AU722" s="152" t="s">
        <v>86</v>
      </c>
      <c r="AV722" s="12" t="s">
        <v>86</v>
      </c>
      <c r="AW722" s="12" t="s">
        <v>32</v>
      </c>
      <c r="AX722" s="12" t="s">
        <v>77</v>
      </c>
      <c r="AY722" s="152" t="s">
        <v>195</v>
      </c>
    </row>
    <row r="723" spans="2:65" s="12" customFormat="1" ht="11.25">
      <c r="B723" s="150"/>
      <c r="D723" s="151" t="s">
        <v>204</v>
      </c>
      <c r="E723" s="152" t="s">
        <v>1</v>
      </c>
      <c r="F723" s="153" t="s">
        <v>2611</v>
      </c>
      <c r="H723" s="154">
        <v>-2</v>
      </c>
      <c r="I723" s="155"/>
      <c r="L723" s="150"/>
      <c r="M723" s="156"/>
      <c r="T723" s="157"/>
      <c r="AT723" s="152" t="s">
        <v>204</v>
      </c>
      <c r="AU723" s="152" t="s">
        <v>86</v>
      </c>
      <c r="AV723" s="12" t="s">
        <v>86</v>
      </c>
      <c r="AW723" s="12" t="s">
        <v>32</v>
      </c>
      <c r="AX723" s="12" t="s">
        <v>77</v>
      </c>
      <c r="AY723" s="152" t="s">
        <v>195</v>
      </c>
    </row>
    <row r="724" spans="2:65" s="12" customFormat="1" ht="11.25">
      <c r="B724" s="150"/>
      <c r="D724" s="151" t="s">
        <v>204</v>
      </c>
      <c r="E724" s="152" t="s">
        <v>1</v>
      </c>
      <c r="F724" s="153" t="s">
        <v>2612</v>
      </c>
      <c r="H724" s="154">
        <v>-2.5499999999999998</v>
      </c>
      <c r="I724" s="155"/>
      <c r="L724" s="150"/>
      <c r="M724" s="156"/>
      <c r="T724" s="157"/>
      <c r="AT724" s="152" t="s">
        <v>204</v>
      </c>
      <c r="AU724" s="152" t="s">
        <v>86</v>
      </c>
      <c r="AV724" s="12" t="s">
        <v>86</v>
      </c>
      <c r="AW724" s="12" t="s">
        <v>32</v>
      </c>
      <c r="AX724" s="12" t="s">
        <v>77</v>
      </c>
      <c r="AY724" s="152" t="s">
        <v>195</v>
      </c>
    </row>
    <row r="725" spans="2:65" s="12" customFormat="1" ht="11.25">
      <c r="B725" s="150"/>
      <c r="D725" s="151" t="s">
        <v>204</v>
      </c>
      <c r="E725" s="152" t="s">
        <v>1</v>
      </c>
      <c r="F725" s="153" t="s">
        <v>2613</v>
      </c>
      <c r="H725" s="154">
        <v>-2</v>
      </c>
      <c r="I725" s="155"/>
      <c r="L725" s="150"/>
      <c r="M725" s="156"/>
      <c r="T725" s="157"/>
      <c r="AT725" s="152" t="s">
        <v>204</v>
      </c>
      <c r="AU725" s="152" t="s">
        <v>86</v>
      </c>
      <c r="AV725" s="12" t="s">
        <v>86</v>
      </c>
      <c r="AW725" s="12" t="s">
        <v>32</v>
      </c>
      <c r="AX725" s="12" t="s">
        <v>77</v>
      </c>
      <c r="AY725" s="152" t="s">
        <v>195</v>
      </c>
    </row>
    <row r="726" spans="2:65" s="12" customFormat="1" ht="11.25">
      <c r="B726" s="150"/>
      <c r="D726" s="151" t="s">
        <v>204</v>
      </c>
      <c r="E726" s="152" t="s">
        <v>1</v>
      </c>
      <c r="F726" s="153" t="s">
        <v>2614</v>
      </c>
      <c r="H726" s="154">
        <v>-2.6</v>
      </c>
      <c r="I726" s="155"/>
      <c r="L726" s="150"/>
      <c r="M726" s="156"/>
      <c r="T726" s="157"/>
      <c r="AT726" s="152" t="s">
        <v>204</v>
      </c>
      <c r="AU726" s="152" t="s">
        <v>86</v>
      </c>
      <c r="AV726" s="12" t="s">
        <v>86</v>
      </c>
      <c r="AW726" s="12" t="s">
        <v>32</v>
      </c>
      <c r="AX726" s="12" t="s">
        <v>77</v>
      </c>
      <c r="AY726" s="152" t="s">
        <v>195</v>
      </c>
    </row>
    <row r="727" spans="2:65" s="12" customFormat="1" ht="11.25">
      <c r="B727" s="150"/>
      <c r="D727" s="151" t="s">
        <v>204</v>
      </c>
      <c r="E727" s="152" t="s">
        <v>1</v>
      </c>
      <c r="F727" s="153" t="s">
        <v>2615</v>
      </c>
      <c r="H727" s="154">
        <v>-2</v>
      </c>
      <c r="I727" s="155"/>
      <c r="L727" s="150"/>
      <c r="M727" s="156"/>
      <c r="T727" s="157"/>
      <c r="AT727" s="152" t="s">
        <v>204</v>
      </c>
      <c r="AU727" s="152" t="s">
        <v>86</v>
      </c>
      <c r="AV727" s="12" t="s">
        <v>86</v>
      </c>
      <c r="AW727" s="12" t="s">
        <v>32</v>
      </c>
      <c r="AX727" s="12" t="s">
        <v>77</v>
      </c>
      <c r="AY727" s="152" t="s">
        <v>195</v>
      </c>
    </row>
    <row r="728" spans="2:65" s="12" customFormat="1" ht="11.25">
      <c r="B728" s="150"/>
      <c r="D728" s="151" t="s">
        <v>204</v>
      </c>
      <c r="E728" s="152" t="s">
        <v>1</v>
      </c>
      <c r="F728" s="153" t="s">
        <v>2616</v>
      </c>
      <c r="H728" s="154">
        <v>-1.97</v>
      </c>
      <c r="I728" s="155"/>
      <c r="L728" s="150"/>
      <c r="M728" s="156"/>
      <c r="T728" s="157"/>
      <c r="AT728" s="152" t="s">
        <v>204</v>
      </c>
      <c r="AU728" s="152" t="s">
        <v>86</v>
      </c>
      <c r="AV728" s="12" t="s">
        <v>86</v>
      </c>
      <c r="AW728" s="12" t="s">
        <v>32</v>
      </c>
      <c r="AX728" s="12" t="s">
        <v>77</v>
      </c>
      <c r="AY728" s="152" t="s">
        <v>195</v>
      </c>
    </row>
    <row r="729" spans="2:65" s="13" customFormat="1" ht="11.25">
      <c r="B729" s="158"/>
      <c r="D729" s="151" t="s">
        <v>204</v>
      </c>
      <c r="E729" s="159" t="s">
        <v>1</v>
      </c>
      <c r="F729" s="160" t="s">
        <v>205</v>
      </c>
      <c r="H729" s="161">
        <v>139.85</v>
      </c>
      <c r="I729" s="162"/>
      <c r="L729" s="158"/>
      <c r="M729" s="163"/>
      <c r="T729" s="164"/>
      <c r="AT729" s="159" t="s">
        <v>204</v>
      </c>
      <c r="AU729" s="159" t="s">
        <v>86</v>
      </c>
      <c r="AV729" s="13" t="s">
        <v>202</v>
      </c>
      <c r="AW729" s="13" t="s">
        <v>32</v>
      </c>
      <c r="AX729" s="13" t="s">
        <v>84</v>
      </c>
      <c r="AY729" s="159" t="s">
        <v>195</v>
      </c>
    </row>
    <row r="730" spans="2:65" s="1" customFormat="1" ht="24.2" customHeight="1">
      <c r="B730" s="32"/>
      <c r="C730" s="137" t="s">
        <v>504</v>
      </c>
      <c r="D730" s="137" t="s">
        <v>197</v>
      </c>
      <c r="E730" s="138" t="s">
        <v>1361</v>
      </c>
      <c r="F730" s="139" t="s">
        <v>1362</v>
      </c>
      <c r="G730" s="140" t="s">
        <v>212</v>
      </c>
      <c r="H730" s="141">
        <v>139</v>
      </c>
      <c r="I730" s="142"/>
      <c r="J730" s="143">
        <f>ROUND(I730*H730,2)</f>
        <v>0</v>
      </c>
      <c r="K730" s="139" t="s">
        <v>201</v>
      </c>
      <c r="L730" s="32"/>
      <c r="M730" s="144" t="s">
        <v>1</v>
      </c>
      <c r="N730" s="145" t="s">
        <v>42</v>
      </c>
      <c r="P730" s="146">
        <f>O730*H730</f>
        <v>0</v>
      </c>
      <c r="Q730" s="146">
        <v>6.9999999999999994E-5</v>
      </c>
      <c r="R730" s="146">
        <f>Q730*H730</f>
        <v>9.7299999999999991E-3</v>
      </c>
      <c r="S730" s="146">
        <v>0</v>
      </c>
      <c r="T730" s="147">
        <f>S730*H730</f>
        <v>0</v>
      </c>
      <c r="AR730" s="148" t="s">
        <v>202</v>
      </c>
      <c r="AT730" s="148" t="s">
        <v>197</v>
      </c>
      <c r="AU730" s="148" t="s">
        <v>86</v>
      </c>
      <c r="AY730" s="17" t="s">
        <v>195</v>
      </c>
      <c r="BE730" s="149">
        <f>IF(N730="základní",J730,0)</f>
        <v>0</v>
      </c>
      <c r="BF730" s="149">
        <f>IF(N730="snížená",J730,0)</f>
        <v>0</v>
      </c>
      <c r="BG730" s="149">
        <f>IF(N730="zákl. přenesená",J730,0)</f>
        <v>0</v>
      </c>
      <c r="BH730" s="149">
        <f>IF(N730="sníž. přenesená",J730,0)</f>
        <v>0</v>
      </c>
      <c r="BI730" s="149">
        <f>IF(N730="nulová",J730,0)</f>
        <v>0</v>
      </c>
      <c r="BJ730" s="17" t="s">
        <v>84</v>
      </c>
      <c r="BK730" s="149">
        <f>ROUND(I730*H730,2)</f>
        <v>0</v>
      </c>
      <c r="BL730" s="17" t="s">
        <v>202</v>
      </c>
      <c r="BM730" s="148" t="s">
        <v>2617</v>
      </c>
    </row>
    <row r="731" spans="2:65" s="12" customFormat="1" ht="11.25">
      <c r="B731" s="150"/>
      <c r="D731" s="151" t="s">
        <v>204</v>
      </c>
      <c r="E731" s="152" t="s">
        <v>1</v>
      </c>
      <c r="F731" s="153" t="s">
        <v>2618</v>
      </c>
      <c r="H731" s="154">
        <v>139</v>
      </c>
      <c r="I731" s="155"/>
      <c r="L731" s="150"/>
      <c r="M731" s="156"/>
      <c r="T731" s="157"/>
      <c r="AT731" s="152" t="s">
        <v>204</v>
      </c>
      <c r="AU731" s="152" t="s">
        <v>86</v>
      </c>
      <c r="AV731" s="12" t="s">
        <v>86</v>
      </c>
      <c r="AW731" s="12" t="s">
        <v>32</v>
      </c>
      <c r="AX731" s="12" t="s">
        <v>84</v>
      </c>
      <c r="AY731" s="152" t="s">
        <v>195</v>
      </c>
    </row>
    <row r="732" spans="2:65" s="1" customFormat="1" ht="24.2" customHeight="1">
      <c r="B732" s="32"/>
      <c r="C732" s="174" t="s">
        <v>704</v>
      </c>
      <c r="D732" s="174" t="s">
        <v>392</v>
      </c>
      <c r="E732" s="175" t="s">
        <v>2619</v>
      </c>
      <c r="F732" s="176" t="s">
        <v>2620</v>
      </c>
      <c r="G732" s="177" t="s">
        <v>212</v>
      </c>
      <c r="H732" s="178">
        <v>23.344999999999999</v>
      </c>
      <c r="I732" s="179"/>
      <c r="J732" s="180">
        <f>ROUND(I732*H732,2)</f>
        <v>0</v>
      </c>
      <c r="K732" s="176" t="s">
        <v>208</v>
      </c>
      <c r="L732" s="181"/>
      <c r="M732" s="182" t="s">
        <v>1</v>
      </c>
      <c r="N732" s="183" t="s">
        <v>42</v>
      </c>
      <c r="P732" s="146">
        <f>O732*H732</f>
        <v>0</v>
      </c>
      <c r="Q732" s="146">
        <v>1.6E-2</v>
      </c>
      <c r="R732" s="146">
        <f>Q732*H732</f>
        <v>0.37351999999999996</v>
      </c>
      <c r="S732" s="146">
        <v>0</v>
      </c>
      <c r="T732" s="147">
        <f>S732*H732</f>
        <v>0</v>
      </c>
      <c r="AR732" s="148" t="s">
        <v>230</v>
      </c>
      <c r="AT732" s="148" t="s">
        <v>392</v>
      </c>
      <c r="AU732" s="148" t="s">
        <v>86</v>
      </c>
      <c r="AY732" s="17" t="s">
        <v>195</v>
      </c>
      <c r="BE732" s="149">
        <f>IF(N732="základní",J732,0)</f>
        <v>0</v>
      </c>
      <c r="BF732" s="149">
        <f>IF(N732="snížená",J732,0)</f>
        <v>0</v>
      </c>
      <c r="BG732" s="149">
        <f>IF(N732="zákl. přenesená",J732,0)</f>
        <v>0</v>
      </c>
      <c r="BH732" s="149">
        <f>IF(N732="sníž. přenesená",J732,0)</f>
        <v>0</v>
      </c>
      <c r="BI732" s="149">
        <f>IF(N732="nulová",J732,0)</f>
        <v>0</v>
      </c>
      <c r="BJ732" s="17" t="s">
        <v>84</v>
      </c>
      <c r="BK732" s="149">
        <f>ROUND(I732*H732,2)</f>
        <v>0</v>
      </c>
      <c r="BL732" s="17" t="s">
        <v>202</v>
      </c>
      <c r="BM732" s="148" t="s">
        <v>2621</v>
      </c>
    </row>
    <row r="733" spans="2:65" s="12" customFormat="1" ht="11.25">
      <c r="B733" s="150"/>
      <c r="D733" s="151" t="s">
        <v>204</v>
      </c>
      <c r="F733" s="153" t="s">
        <v>2622</v>
      </c>
      <c r="H733" s="154">
        <v>23.344999999999999</v>
      </c>
      <c r="I733" s="155"/>
      <c r="L733" s="150"/>
      <c r="M733" s="156"/>
      <c r="T733" s="157"/>
      <c r="AT733" s="152" t="s">
        <v>204</v>
      </c>
      <c r="AU733" s="152" t="s">
        <v>86</v>
      </c>
      <c r="AV733" s="12" t="s">
        <v>86</v>
      </c>
      <c r="AW733" s="12" t="s">
        <v>4</v>
      </c>
      <c r="AX733" s="12" t="s">
        <v>84</v>
      </c>
      <c r="AY733" s="152" t="s">
        <v>195</v>
      </c>
    </row>
    <row r="734" spans="2:65" s="1" customFormat="1" ht="24.2" customHeight="1">
      <c r="B734" s="32"/>
      <c r="C734" s="174" t="s">
        <v>507</v>
      </c>
      <c r="D734" s="174" t="s">
        <v>392</v>
      </c>
      <c r="E734" s="175" t="s">
        <v>1365</v>
      </c>
      <c r="F734" s="176" t="s">
        <v>1366</v>
      </c>
      <c r="G734" s="177" t="s">
        <v>212</v>
      </c>
      <c r="H734" s="178">
        <v>32.479999999999997</v>
      </c>
      <c r="I734" s="179"/>
      <c r="J734" s="180">
        <f>ROUND(I734*H734,2)</f>
        <v>0</v>
      </c>
      <c r="K734" s="176" t="s">
        <v>201</v>
      </c>
      <c r="L734" s="181"/>
      <c r="M734" s="182" t="s">
        <v>1</v>
      </c>
      <c r="N734" s="183" t="s">
        <v>42</v>
      </c>
      <c r="P734" s="146">
        <f>O734*H734</f>
        <v>0</v>
      </c>
      <c r="Q734" s="146">
        <v>3.0000000000000001E-3</v>
      </c>
      <c r="R734" s="146">
        <f>Q734*H734</f>
        <v>9.7439999999999999E-2</v>
      </c>
      <c r="S734" s="146">
        <v>0</v>
      </c>
      <c r="T734" s="147">
        <f>S734*H734</f>
        <v>0</v>
      </c>
      <c r="AR734" s="148" t="s">
        <v>230</v>
      </c>
      <c r="AT734" s="148" t="s">
        <v>392</v>
      </c>
      <c r="AU734" s="148" t="s">
        <v>86</v>
      </c>
      <c r="AY734" s="17" t="s">
        <v>195</v>
      </c>
      <c r="BE734" s="149">
        <f>IF(N734="základní",J734,0)</f>
        <v>0</v>
      </c>
      <c r="BF734" s="149">
        <f>IF(N734="snížená",J734,0)</f>
        <v>0</v>
      </c>
      <c r="BG734" s="149">
        <f>IF(N734="zákl. přenesená",J734,0)</f>
        <v>0</v>
      </c>
      <c r="BH734" s="149">
        <f>IF(N734="sníž. přenesená",J734,0)</f>
        <v>0</v>
      </c>
      <c r="BI734" s="149">
        <f>IF(N734="nulová",J734,0)</f>
        <v>0</v>
      </c>
      <c r="BJ734" s="17" t="s">
        <v>84</v>
      </c>
      <c r="BK734" s="149">
        <f>ROUND(I734*H734,2)</f>
        <v>0</v>
      </c>
      <c r="BL734" s="17" t="s">
        <v>202</v>
      </c>
      <c r="BM734" s="148" t="s">
        <v>2623</v>
      </c>
    </row>
    <row r="735" spans="2:65" s="12" customFormat="1" ht="11.25">
      <c r="B735" s="150"/>
      <c r="D735" s="151" t="s">
        <v>204</v>
      </c>
      <c r="F735" s="153" t="s">
        <v>2624</v>
      </c>
      <c r="H735" s="154">
        <v>32.479999999999997</v>
      </c>
      <c r="I735" s="155"/>
      <c r="L735" s="150"/>
      <c r="M735" s="156"/>
      <c r="T735" s="157"/>
      <c r="AT735" s="152" t="s">
        <v>204</v>
      </c>
      <c r="AU735" s="152" t="s">
        <v>86</v>
      </c>
      <c r="AV735" s="12" t="s">
        <v>86</v>
      </c>
      <c r="AW735" s="12" t="s">
        <v>4</v>
      </c>
      <c r="AX735" s="12" t="s">
        <v>84</v>
      </c>
      <c r="AY735" s="152" t="s">
        <v>195</v>
      </c>
    </row>
    <row r="736" spans="2:65" s="1" customFormat="1" ht="24.2" customHeight="1">
      <c r="B736" s="32"/>
      <c r="C736" s="174" t="s">
        <v>712</v>
      </c>
      <c r="D736" s="174" t="s">
        <v>392</v>
      </c>
      <c r="E736" s="175" t="s">
        <v>2625</v>
      </c>
      <c r="F736" s="176" t="s">
        <v>2626</v>
      </c>
      <c r="G736" s="177" t="s">
        <v>212</v>
      </c>
      <c r="H736" s="178">
        <v>34.51</v>
      </c>
      <c r="I736" s="179"/>
      <c r="J736" s="180">
        <f>ROUND(I736*H736,2)</f>
        <v>0</v>
      </c>
      <c r="K736" s="176" t="s">
        <v>201</v>
      </c>
      <c r="L736" s="181"/>
      <c r="M736" s="182" t="s">
        <v>1</v>
      </c>
      <c r="N736" s="183" t="s">
        <v>42</v>
      </c>
      <c r="P736" s="146">
        <f>O736*H736</f>
        <v>0</v>
      </c>
      <c r="Q736" s="146">
        <v>0.01</v>
      </c>
      <c r="R736" s="146">
        <f>Q736*H736</f>
        <v>0.34509999999999996</v>
      </c>
      <c r="S736" s="146">
        <v>0</v>
      </c>
      <c r="T736" s="147">
        <f>S736*H736</f>
        <v>0</v>
      </c>
      <c r="AR736" s="148" t="s">
        <v>230</v>
      </c>
      <c r="AT736" s="148" t="s">
        <v>392</v>
      </c>
      <c r="AU736" s="148" t="s">
        <v>86</v>
      </c>
      <c r="AY736" s="17" t="s">
        <v>195</v>
      </c>
      <c r="BE736" s="149">
        <f>IF(N736="základní",J736,0)</f>
        <v>0</v>
      </c>
      <c r="BF736" s="149">
        <f>IF(N736="snížená",J736,0)</f>
        <v>0</v>
      </c>
      <c r="BG736" s="149">
        <f>IF(N736="zákl. přenesená",J736,0)</f>
        <v>0</v>
      </c>
      <c r="BH736" s="149">
        <f>IF(N736="sníž. přenesená",J736,0)</f>
        <v>0</v>
      </c>
      <c r="BI736" s="149">
        <f>IF(N736="nulová",J736,0)</f>
        <v>0</v>
      </c>
      <c r="BJ736" s="17" t="s">
        <v>84</v>
      </c>
      <c r="BK736" s="149">
        <f>ROUND(I736*H736,2)</f>
        <v>0</v>
      </c>
      <c r="BL736" s="17" t="s">
        <v>202</v>
      </c>
      <c r="BM736" s="148" t="s">
        <v>2627</v>
      </c>
    </row>
    <row r="737" spans="2:65" s="12" customFormat="1" ht="11.25">
      <c r="B737" s="150"/>
      <c r="D737" s="151" t="s">
        <v>204</v>
      </c>
      <c r="F737" s="153" t="s">
        <v>2628</v>
      </c>
      <c r="H737" s="154">
        <v>34.51</v>
      </c>
      <c r="I737" s="155"/>
      <c r="L737" s="150"/>
      <c r="M737" s="156"/>
      <c r="T737" s="157"/>
      <c r="AT737" s="152" t="s">
        <v>204</v>
      </c>
      <c r="AU737" s="152" t="s">
        <v>86</v>
      </c>
      <c r="AV737" s="12" t="s">
        <v>86</v>
      </c>
      <c r="AW737" s="12" t="s">
        <v>4</v>
      </c>
      <c r="AX737" s="12" t="s">
        <v>84</v>
      </c>
      <c r="AY737" s="152" t="s">
        <v>195</v>
      </c>
    </row>
    <row r="738" spans="2:65" s="1" customFormat="1" ht="24.2" customHeight="1">
      <c r="B738" s="32"/>
      <c r="C738" s="174" t="s">
        <v>512</v>
      </c>
      <c r="D738" s="174" t="s">
        <v>392</v>
      </c>
      <c r="E738" s="175" t="s">
        <v>2629</v>
      </c>
      <c r="F738" s="176" t="s">
        <v>2630</v>
      </c>
      <c r="G738" s="177" t="s">
        <v>212</v>
      </c>
      <c r="H738" s="178">
        <v>43.645000000000003</v>
      </c>
      <c r="I738" s="179"/>
      <c r="J738" s="180">
        <f>ROUND(I738*H738,2)</f>
        <v>0</v>
      </c>
      <c r="K738" s="176" t="s">
        <v>201</v>
      </c>
      <c r="L738" s="181"/>
      <c r="M738" s="182" t="s">
        <v>1</v>
      </c>
      <c r="N738" s="183" t="s">
        <v>42</v>
      </c>
      <c r="P738" s="146">
        <f>O738*H738</f>
        <v>0</v>
      </c>
      <c r="Q738" s="146">
        <v>0.01</v>
      </c>
      <c r="R738" s="146">
        <f>Q738*H738</f>
        <v>0.43645000000000006</v>
      </c>
      <c r="S738" s="146">
        <v>0</v>
      </c>
      <c r="T738" s="147">
        <f>S738*H738</f>
        <v>0</v>
      </c>
      <c r="AR738" s="148" t="s">
        <v>230</v>
      </c>
      <c r="AT738" s="148" t="s">
        <v>392</v>
      </c>
      <c r="AU738" s="148" t="s">
        <v>86</v>
      </c>
      <c r="AY738" s="17" t="s">
        <v>195</v>
      </c>
      <c r="BE738" s="149">
        <f>IF(N738="základní",J738,0)</f>
        <v>0</v>
      </c>
      <c r="BF738" s="149">
        <f>IF(N738="snížená",J738,0)</f>
        <v>0</v>
      </c>
      <c r="BG738" s="149">
        <f>IF(N738="zákl. přenesená",J738,0)</f>
        <v>0</v>
      </c>
      <c r="BH738" s="149">
        <f>IF(N738="sníž. přenesená",J738,0)</f>
        <v>0</v>
      </c>
      <c r="BI738" s="149">
        <f>IF(N738="nulová",J738,0)</f>
        <v>0</v>
      </c>
      <c r="BJ738" s="17" t="s">
        <v>84</v>
      </c>
      <c r="BK738" s="149">
        <f>ROUND(I738*H738,2)</f>
        <v>0</v>
      </c>
      <c r="BL738" s="17" t="s">
        <v>202</v>
      </c>
      <c r="BM738" s="148" t="s">
        <v>2631</v>
      </c>
    </row>
    <row r="739" spans="2:65" s="12" customFormat="1" ht="11.25">
      <c r="B739" s="150"/>
      <c r="D739" s="151" t="s">
        <v>204</v>
      </c>
      <c r="F739" s="153" t="s">
        <v>2632</v>
      </c>
      <c r="H739" s="154">
        <v>43.645000000000003</v>
      </c>
      <c r="I739" s="155"/>
      <c r="L739" s="150"/>
      <c r="M739" s="156"/>
      <c r="T739" s="157"/>
      <c r="AT739" s="152" t="s">
        <v>204</v>
      </c>
      <c r="AU739" s="152" t="s">
        <v>86</v>
      </c>
      <c r="AV739" s="12" t="s">
        <v>86</v>
      </c>
      <c r="AW739" s="12" t="s">
        <v>4</v>
      </c>
      <c r="AX739" s="12" t="s">
        <v>84</v>
      </c>
      <c r="AY739" s="152" t="s">
        <v>195</v>
      </c>
    </row>
    <row r="740" spans="2:65" s="1" customFormat="1" ht="24.2" customHeight="1">
      <c r="B740" s="32"/>
      <c r="C740" s="174" t="s">
        <v>720</v>
      </c>
      <c r="D740" s="174" t="s">
        <v>392</v>
      </c>
      <c r="E740" s="175" t="s">
        <v>2633</v>
      </c>
      <c r="F740" s="176" t="s">
        <v>2634</v>
      </c>
      <c r="G740" s="177" t="s">
        <v>212</v>
      </c>
      <c r="H740" s="178">
        <v>7.1050000000000004</v>
      </c>
      <c r="I740" s="179"/>
      <c r="J740" s="180">
        <f>ROUND(I740*H740,2)</f>
        <v>0</v>
      </c>
      <c r="K740" s="176" t="s">
        <v>201</v>
      </c>
      <c r="L740" s="181"/>
      <c r="M740" s="182" t="s">
        <v>1</v>
      </c>
      <c r="N740" s="183" t="s">
        <v>42</v>
      </c>
      <c r="P740" s="146">
        <f>O740*H740</f>
        <v>0</v>
      </c>
      <c r="Q740" s="146">
        <v>0.01</v>
      </c>
      <c r="R740" s="146">
        <f>Q740*H740</f>
        <v>7.1050000000000002E-2</v>
      </c>
      <c r="S740" s="146">
        <v>0</v>
      </c>
      <c r="T740" s="147">
        <f>S740*H740</f>
        <v>0</v>
      </c>
      <c r="AR740" s="148" t="s">
        <v>230</v>
      </c>
      <c r="AT740" s="148" t="s">
        <v>392</v>
      </c>
      <c r="AU740" s="148" t="s">
        <v>86</v>
      </c>
      <c r="AY740" s="17" t="s">
        <v>195</v>
      </c>
      <c r="BE740" s="149">
        <f>IF(N740="základní",J740,0)</f>
        <v>0</v>
      </c>
      <c r="BF740" s="149">
        <f>IF(N740="snížená",J740,0)</f>
        <v>0</v>
      </c>
      <c r="BG740" s="149">
        <f>IF(N740="zákl. přenesená",J740,0)</f>
        <v>0</v>
      </c>
      <c r="BH740" s="149">
        <f>IF(N740="sníž. přenesená",J740,0)</f>
        <v>0</v>
      </c>
      <c r="BI740" s="149">
        <f>IF(N740="nulová",J740,0)</f>
        <v>0</v>
      </c>
      <c r="BJ740" s="17" t="s">
        <v>84</v>
      </c>
      <c r="BK740" s="149">
        <f>ROUND(I740*H740,2)</f>
        <v>0</v>
      </c>
      <c r="BL740" s="17" t="s">
        <v>202</v>
      </c>
      <c r="BM740" s="148" t="s">
        <v>2635</v>
      </c>
    </row>
    <row r="741" spans="2:65" s="12" customFormat="1" ht="11.25">
      <c r="B741" s="150"/>
      <c r="D741" s="151" t="s">
        <v>204</v>
      </c>
      <c r="F741" s="153" t="s">
        <v>2636</v>
      </c>
      <c r="H741" s="154">
        <v>7.1050000000000004</v>
      </c>
      <c r="I741" s="155"/>
      <c r="L741" s="150"/>
      <c r="M741" s="156"/>
      <c r="T741" s="157"/>
      <c r="AT741" s="152" t="s">
        <v>204</v>
      </c>
      <c r="AU741" s="152" t="s">
        <v>86</v>
      </c>
      <c r="AV741" s="12" t="s">
        <v>86</v>
      </c>
      <c r="AW741" s="12" t="s">
        <v>4</v>
      </c>
      <c r="AX741" s="12" t="s">
        <v>84</v>
      </c>
      <c r="AY741" s="152" t="s">
        <v>195</v>
      </c>
    </row>
    <row r="742" spans="2:65" s="1" customFormat="1" ht="24.2" customHeight="1">
      <c r="B742" s="32"/>
      <c r="C742" s="137" t="s">
        <v>517</v>
      </c>
      <c r="D742" s="137" t="s">
        <v>197</v>
      </c>
      <c r="E742" s="138" t="s">
        <v>1369</v>
      </c>
      <c r="F742" s="139" t="s">
        <v>1370</v>
      </c>
      <c r="G742" s="140" t="s">
        <v>212</v>
      </c>
      <c r="H742" s="141">
        <v>3</v>
      </c>
      <c r="I742" s="142"/>
      <c r="J742" s="143">
        <f>ROUND(I742*H742,2)</f>
        <v>0</v>
      </c>
      <c r="K742" s="139" t="s">
        <v>201</v>
      </c>
      <c r="L742" s="32"/>
      <c r="M742" s="144" t="s">
        <v>1</v>
      </c>
      <c r="N742" s="145" t="s">
        <v>42</v>
      </c>
      <c r="P742" s="146">
        <f>O742*H742</f>
        <v>0</v>
      </c>
      <c r="Q742" s="146">
        <v>6.9999999999999994E-5</v>
      </c>
      <c r="R742" s="146">
        <f>Q742*H742</f>
        <v>2.0999999999999998E-4</v>
      </c>
      <c r="S742" s="146">
        <v>0</v>
      </c>
      <c r="T742" s="147">
        <f>S742*H742</f>
        <v>0</v>
      </c>
      <c r="AR742" s="148" t="s">
        <v>202</v>
      </c>
      <c r="AT742" s="148" t="s">
        <v>197</v>
      </c>
      <c r="AU742" s="148" t="s">
        <v>86</v>
      </c>
      <c r="AY742" s="17" t="s">
        <v>195</v>
      </c>
      <c r="BE742" s="149">
        <f>IF(N742="základní",J742,0)</f>
        <v>0</v>
      </c>
      <c r="BF742" s="149">
        <f>IF(N742="snížená",J742,0)</f>
        <v>0</v>
      </c>
      <c r="BG742" s="149">
        <f>IF(N742="zákl. přenesená",J742,0)</f>
        <v>0</v>
      </c>
      <c r="BH742" s="149">
        <f>IF(N742="sníž. přenesená",J742,0)</f>
        <v>0</v>
      </c>
      <c r="BI742" s="149">
        <f>IF(N742="nulová",J742,0)</f>
        <v>0</v>
      </c>
      <c r="BJ742" s="17" t="s">
        <v>84</v>
      </c>
      <c r="BK742" s="149">
        <f>ROUND(I742*H742,2)</f>
        <v>0</v>
      </c>
      <c r="BL742" s="17" t="s">
        <v>202</v>
      </c>
      <c r="BM742" s="148" t="s">
        <v>2637</v>
      </c>
    </row>
    <row r="743" spans="2:65" s="12" customFormat="1" ht="11.25">
      <c r="B743" s="150"/>
      <c r="D743" s="151" t="s">
        <v>204</v>
      </c>
      <c r="E743" s="152" t="s">
        <v>1</v>
      </c>
      <c r="F743" s="153" t="s">
        <v>2638</v>
      </c>
      <c r="H743" s="154">
        <v>3</v>
      </c>
      <c r="I743" s="155"/>
      <c r="L743" s="150"/>
      <c r="M743" s="156"/>
      <c r="T743" s="157"/>
      <c r="AT743" s="152" t="s">
        <v>204</v>
      </c>
      <c r="AU743" s="152" t="s">
        <v>86</v>
      </c>
      <c r="AV743" s="12" t="s">
        <v>86</v>
      </c>
      <c r="AW743" s="12" t="s">
        <v>32</v>
      </c>
      <c r="AX743" s="12" t="s">
        <v>84</v>
      </c>
      <c r="AY743" s="152" t="s">
        <v>195</v>
      </c>
    </row>
    <row r="744" spans="2:65" s="1" customFormat="1" ht="33" customHeight="1">
      <c r="B744" s="32"/>
      <c r="C744" s="174" t="s">
        <v>730</v>
      </c>
      <c r="D744" s="174" t="s">
        <v>392</v>
      </c>
      <c r="E744" s="175" t="s">
        <v>2639</v>
      </c>
      <c r="F744" s="176" t="s">
        <v>2640</v>
      </c>
      <c r="G744" s="177" t="s">
        <v>212</v>
      </c>
      <c r="H744" s="178">
        <v>1.0149999999999999</v>
      </c>
      <c r="I744" s="179"/>
      <c r="J744" s="180">
        <f>ROUND(I744*H744,2)</f>
        <v>0</v>
      </c>
      <c r="K744" s="176" t="s">
        <v>208</v>
      </c>
      <c r="L744" s="181"/>
      <c r="M744" s="182" t="s">
        <v>1</v>
      </c>
      <c r="N744" s="183" t="s">
        <v>42</v>
      </c>
      <c r="P744" s="146">
        <f>O744*H744</f>
        <v>0</v>
      </c>
      <c r="Q744" s="146">
        <v>2.4E-2</v>
      </c>
      <c r="R744" s="146">
        <f>Q744*H744</f>
        <v>2.436E-2</v>
      </c>
      <c r="S744" s="146">
        <v>0</v>
      </c>
      <c r="T744" s="147">
        <f>S744*H744</f>
        <v>0</v>
      </c>
      <c r="AR744" s="148" t="s">
        <v>230</v>
      </c>
      <c r="AT744" s="148" t="s">
        <v>392</v>
      </c>
      <c r="AU744" s="148" t="s">
        <v>86</v>
      </c>
      <c r="AY744" s="17" t="s">
        <v>195</v>
      </c>
      <c r="BE744" s="149">
        <f>IF(N744="základní",J744,0)</f>
        <v>0</v>
      </c>
      <c r="BF744" s="149">
        <f>IF(N744="snížená",J744,0)</f>
        <v>0</v>
      </c>
      <c r="BG744" s="149">
        <f>IF(N744="zákl. přenesená",J744,0)</f>
        <v>0</v>
      </c>
      <c r="BH744" s="149">
        <f>IF(N744="sníž. přenesená",J744,0)</f>
        <v>0</v>
      </c>
      <c r="BI744" s="149">
        <f>IF(N744="nulová",J744,0)</f>
        <v>0</v>
      </c>
      <c r="BJ744" s="17" t="s">
        <v>84</v>
      </c>
      <c r="BK744" s="149">
        <f>ROUND(I744*H744,2)</f>
        <v>0</v>
      </c>
      <c r="BL744" s="17" t="s">
        <v>202</v>
      </c>
      <c r="BM744" s="148" t="s">
        <v>2641</v>
      </c>
    </row>
    <row r="745" spans="2:65" s="12" customFormat="1" ht="11.25">
      <c r="B745" s="150"/>
      <c r="D745" s="151" t="s">
        <v>204</v>
      </c>
      <c r="F745" s="153" t="s">
        <v>2642</v>
      </c>
      <c r="H745" s="154">
        <v>1.0149999999999999</v>
      </c>
      <c r="I745" s="155"/>
      <c r="L745" s="150"/>
      <c r="M745" s="156"/>
      <c r="T745" s="157"/>
      <c r="AT745" s="152" t="s">
        <v>204</v>
      </c>
      <c r="AU745" s="152" t="s">
        <v>86</v>
      </c>
      <c r="AV745" s="12" t="s">
        <v>86</v>
      </c>
      <c r="AW745" s="12" t="s">
        <v>4</v>
      </c>
      <c r="AX745" s="12" t="s">
        <v>84</v>
      </c>
      <c r="AY745" s="152" t="s">
        <v>195</v>
      </c>
    </row>
    <row r="746" spans="2:65" s="1" customFormat="1" ht="24.2" customHeight="1">
      <c r="B746" s="32"/>
      <c r="C746" s="174" t="s">
        <v>522</v>
      </c>
      <c r="D746" s="174" t="s">
        <v>392</v>
      </c>
      <c r="E746" s="175" t="s">
        <v>2643</v>
      </c>
      <c r="F746" s="176" t="s">
        <v>2644</v>
      </c>
      <c r="G746" s="177" t="s">
        <v>212</v>
      </c>
      <c r="H746" s="178">
        <v>1.0149999999999999</v>
      </c>
      <c r="I746" s="179"/>
      <c r="J746" s="180">
        <f>ROUND(I746*H746,2)</f>
        <v>0</v>
      </c>
      <c r="K746" s="176" t="s">
        <v>201</v>
      </c>
      <c r="L746" s="181"/>
      <c r="M746" s="182" t="s">
        <v>1</v>
      </c>
      <c r="N746" s="183" t="s">
        <v>42</v>
      </c>
      <c r="P746" s="146">
        <f>O746*H746</f>
        <v>0</v>
      </c>
      <c r="Q746" s="146">
        <v>1.4999999999999999E-2</v>
      </c>
      <c r="R746" s="146">
        <f>Q746*H746</f>
        <v>1.5224999999999997E-2</v>
      </c>
      <c r="S746" s="146">
        <v>0</v>
      </c>
      <c r="T746" s="147">
        <f>S746*H746</f>
        <v>0</v>
      </c>
      <c r="AR746" s="148" t="s">
        <v>230</v>
      </c>
      <c r="AT746" s="148" t="s">
        <v>392</v>
      </c>
      <c r="AU746" s="148" t="s">
        <v>86</v>
      </c>
      <c r="AY746" s="17" t="s">
        <v>195</v>
      </c>
      <c r="BE746" s="149">
        <f>IF(N746="základní",J746,0)</f>
        <v>0</v>
      </c>
      <c r="BF746" s="149">
        <f>IF(N746="snížená",J746,0)</f>
        <v>0</v>
      </c>
      <c r="BG746" s="149">
        <f>IF(N746="zákl. přenesená",J746,0)</f>
        <v>0</v>
      </c>
      <c r="BH746" s="149">
        <f>IF(N746="sníž. přenesená",J746,0)</f>
        <v>0</v>
      </c>
      <c r="BI746" s="149">
        <f>IF(N746="nulová",J746,0)</f>
        <v>0</v>
      </c>
      <c r="BJ746" s="17" t="s">
        <v>84</v>
      </c>
      <c r="BK746" s="149">
        <f>ROUND(I746*H746,2)</f>
        <v>0</v>
      </c>
      <c r="BL746" s="17" t="s">
        <v>202</v>
      </c>
      <c r="BM746" s="148" t="s">
        <v>2645</v>
      </c>
    </row>
    <row r="747" spans="2:65" s="12" customFormat="1" ht="11.25">
      <c r="B747" s="150"/>
      <c r="D747" s="151" t="s">
        <v>204</v>
      </c>
      <c r="F747" s="153" t="s">
        <v>2642</v>
      </c>
      <c r="H747" s="154">
        <v>1.0149999999999999</v>
      </c>
      <c r="I747" s="155"/>
      <c r="L747" s="150"/>
      <c r="M747" s="156"/>
      <c r="T747" s="157"/>
      <c r="AT747" s="152" t="s">
        <v>204</v>
      </c>
      <c r="AU747" s="152" t="s">
        <v>86</v>
      </c>
      <c r="AV747" s="12" t="s">
        <v>86</v>
      </c>
      <c r="AW747" s="12" t="s">
        <v>4</v>
      </c>
      <c r="AX747" s="12" t="s">
        <v>84</v>
      </c>
      <c r="AY747" s="152" t="s">
        <v>195</v>
      </c>
    </row>
    <row r="748" spans="2:65" s="1" customFormat="1" ht="24.2" customHeight="1">
      <c r="B748" s="32"/>
      <c r="C748" s="174" t="s">
        <v>743</v>
      </c>
      <c r="D748" s="174" t="s">
        <v>392</v>
      </c>
      <c r="E748" s="175" t="s">
        <v>2646</v>
      </c>
      <c r="F748" s="176" t="s">
        <v>2647</v>
      </c>
      <c r="G748" s="177" t="s">
        <v>212</v>
      </c>
      <c r="H748" s="178">
        <v>1.0149999999999999</v>
      </c>
      <c r="I748" s="179"/>
      <c r="J748" s="180">
        <f>ROUND(I748*H748,2)</f>
        <v>0</v>
      </c>
      <c r="K748" s="176" t="s">
        <v>201</v>
      </c>
      <c r="L748" s="181"/>
      <c r="M748" s="182" t="s">
        <v>1</v>
      </c>
      <c r="N748" s="183" t="s">
        <v>42</v>
      </c>
      <c r="P748" s="146">
        <f>O748*H748</f>
        <v>0</v>
      </c>
      <c r="Q748" s="146">
        <v>1.4999999999999999E-2</v>
      </c>
      <c r="R748" s="146">
        <f>Q748*H748</f>
        <v>1.5224999999999997E-2</v>
      </c>
      <c r="S748" s="146">
        <v>0</v>
      </c>
      <c r="T748" s="147">
        <f>S748*H748</f>
        <v>0</v>
      </c>
      <c r="AR748" s="148" t="s">
        <v>230</v>
      </c>
      <c r="AT748" s="148" t="s">
        <v>392</v>
      </c>
      <c r="AU748" s="148" t="s">
        <v>86</v>
      </c>
      <c r="AY748" s="17" t="s">
        <v>195</v>
      </c>
      <c r="BE748" s="149">
        <f>IF(N748="základní",J748,0)</f>
        <v>0</v>
      </c>
      <c r="BF748" s="149">
        <f>IF(N748="snížená",J748,0)</f>
        <v>0</v>
      </c>
      <c r="BG748" s="149">
        <f>IF(N748="zákl. přenesená",J748,0)</f>
        <v>0</v>
      </c>
      <c r="BH748" s="149">
        <f>IF(N748="sníž. přenesená",J748,0)</f>
        <v>0</v>
      </c>
      <c r="BI748" s="149">
        <f>IF(N748="nulová",J748,0)</f>
        <v>0</v>
      </c>
      <c r="BJ748" s="17" t="s">
        <v>84</v>
      </c>
      <c r="BK748" s="149">
        <f>ROUND(I748*H748,2)</f>
        <v>0</v>
      </c>
      <c r="BL748" s="17" t="s">
        <v>202</v>
      </c>
      <c r="BM748" s="148" t="s">
        <v>2648</v>
      </c>
    </row>
    <row r="749" spans="2:65" s="12" customFormat="1" ht="11.25">
      <c r="B749" s="150"/>
      <c r="D749" s="151" t="s">
        <v>204</v>
      </c>
      <c r="F749" s="153" t="s">
        <v>2642</v>
      </c>
      <c r="H749" s="154">
        <v>1.0149999999999999</v>
      </c>
      <c r="I749" s="155"/>
      <c r="L749" s="150"/>
      <c r="M749" s="156"/>
      <c r="T749" s="157"/>
      <c r="AT749" s="152" t="s">
        <v>204</v>
      </c>
      <c r="AU749" s="152" t="s">
        <v>86</v>
      </c>
      <c r="AV749" s="12" t="s">
        <v>86</v>
      </c>
      <c r="AW749" s="12" t="s">
        <v>4</v>
      </c>
      <c r="AX749" s="12" t="s">
        <v>84</v>
      </c>
      <c r="AY749" s="152" t="s">
        <v>195</v>
      </c>
    </row>
    <row r="750" spans="2:65" s="1" customFormat="1" ht="33" customHeight="1">
      <c r="B750" s="32"/>
      <c r="C750" s="137" t="s">
        <v>526</v>
      </c>
      <c r="D750" s="137" t="s">
        <v>197</v>
      </c>
      <c r="E750" s="138" t="s">
        <v>2649</v>
      </c>
      <c r="F750" s="139" t="s">
        <v>2650</v>
      </c>
      <c r="G750" s="140" t="s">
        <v>212</v>
      </c>
      <c r="H750" s="141">
        <v>9</v>
      </c>
      <c r="I750" s="142"/>
      <c r="J750" s="143">
        <f>ROUND(I750*H750,2)</f>
        <v>0</v>
      </c>
      <c r="K750" s="139" t="s">
        <v>201</v>
      </c>
      <c r="L750" s="32"/>
      <c r="M750" s="144" t="s">
        <v>1</v>
      </c>
      <c r="N750" s="145" t="s">
        <v>42</v>
      </c>
      <c r="P750" s="146">
        <f>O750*H750</f>
        <v>0</v>
      </c>
      <c r="Q750" s="146">
        <v>0</v>
      </c>
      <c r="R750" s="146">
        <f>Q750*H750</f>
        <v>0</v>
      </c>
      <c r="S750" s="146">
        <v>0</v>
      </c>
      <c r="T750" s="147">
        <f>S750*H750</f>
        <v>0</v>
      </c>
      <c r="AR750" s="148" t="s">
        <v>202</v>
      </c>
      <c r="AT750" s="148" t="s">
        <v>197</v>
      </c>
      <c r="AU750" s="148" t="s">
        <v>86</v>
      </c>
      <c r="AY750" s="17" t="s">
        <v>195</v>
      </c>
      <c r="BE750" s="149">
        <f>IF(N750="základní",J750,0)</f>
        <v>0</v>
      </c>
      <c r="BF750" s="149">
        <f>IF(N750="snížená",J750,0)</f>
        <v>0</v>
      </c>
      <c r="BG750" s="149">
        <f>IF(N750="zákl. přenesená",J750,0)</f>
        <v>0</v>
      </c>
      <c r="BH750" s="149">
        <f>IF(N750="sníž. přenesená",J750,0)</f>
        <v>0</v>
      </c>
      <c r="BI750" s="149">
        <f>IF(N750="nulová",J750,0)</f>
        <v>0</v>
      </c>
      <c r="BJ750" s="17" t="s">
        <v>84</v>
      </c>
      <c r="BK750" s="149">
        <f>ROUND(I750*H750,2)</f>
        <v>0</v>
      </c>
      <c r="BL750" s="17" t="s">
        <v>202</v>
      </c>
      <c r="BM750" s="148" t="s">
        <v>2651</v>
      </c>
    </row>
    <row r="751" spans="2:65" s="1" customFormat="1" ht="16.5" customHeight="1">
      <c r="B751" s="32"/>
      <c r="C751" s="174" t="s">
        <v>751</v>
      </c>
      <c r="D751" s="174" t="s">
        <v>392</v>
      </c>
      <c r="E751" s="175" t="s">
        <v>2652</v>
      </c>
      <c r="F751" s="176" t="s">
        <v>2653</v>
      </c>
      <c r="G751" s="177" t="s">
        <v>212</v>
      </c>
      <c r="H751" s="178">
        <v>9</v>
      </c>
      <c r="I751" s="179"/>
      <c r="J751" s="180">
        <f>ROUND(I751*H751,2)</f>
        <v>0</v>
      </c>
      <c r="K751" s="176" t="s">
        <v>208</v>
      </c>
      <c r="L751" s="181"/>
      <c r="M751" s="182" t="s">
        <v>1</v>
      </c>
      <c r="N751" s="183" t="s">
        <v>42</v>
      </c>
      <c r="P751" s="146">
        <f>O751*H751</f>
        <v>0</v>
      </c>
      <c r="Q751" s="146">
        <v>1.31E-3</v>
      </c>
      <c r="R751" s="146">
        <f>Q751*H751</f>
        <v>1.179E-2</v>
      </c>
      <c r="S751" s="146">
        <v>0</v>
      </c>
      <c r="T751" s="147">
        <f>S751*H751</f>
        <v>0</v>
      </c>
      <c r="AR751" s="148" t="s">
        <v>230</v>
      </c>
      <c r="AT751" s="148" t="s">
        <v>392</v>
      </c>
      <c r="AU751" s="148" t="s">
        <v>86</v>
      </c>
      <c r="AY751" s="17" t="s">
        <v>195</v>
      </c>
      <c r="BE751" s="149">
        <f>IF(N751="základní",J751,0)</f>
        <v>0</v>
      </c>
      <c r="BF751" s="149">
        <f>IF(N751="snížená",J751,0)</f>
        <v>0</v>
      </c>
      <c r="BG751" s="149">
        <f>IF(N751="zákl. přenesená",J751,0)</f>
        <v>0</v>
      </c>
      <c r="BH751" s="149">
        <f>IF(N751="sníž. přenesená",J751,0)</f>
        <v>0</v>
      </c>
      <c r="BI751" s="149">
        <f>IF(N751="nulová",J751,0)</f>
        <v>0</v>
      </c>
      <c r="BJ751" s="17" t="s">
        <v>84</v>
      </c>
      <c r="BK751" s="149">
        <f>ROUND(I751*H751,2)</f>
        <v>0</v>
      </c>
      <c r="BL751" s="17" t="s">
        <v>202</v>
      </c>
      <c r="BM751" s="148" t="s">
        <v>2654</v>
      </c>
    </row>
    <row r="752" spans="2:65" s="1" customFormat="1" ht="24.2" customHeight="1">
      <c r="B752" s="32"/>
      <c r="C752" s="137" t="s">
        <v>530</v>
      </c>
      <c r="D752" s="137" t="s">
        <v>197</v>
      </c>
      <c r="E752" s="138" t="s">
        <v>2655</v>
      </c>
      <c r="F752" s="139" t="s">
        <v>2656</v>
      </c>
      <c r="G752" s="140" t="s">
        <v>332</v>
      </c>
      <c r="H752" s="141">
        <v>66.84</v>
      </c>
      <c r="I752" s="142"/>
      <c r="J752" s="143">
        <f>ROUND(I752*H752,2)</f>
        <v>0</v>
      </c>
      <c r="K752" s="139" t="s">
        <v>201</v>
      </c>
      <c r="L752" s="32"/>
      <c r="M752" s="144" t="s">
        <v>1</v>
      </c>
      <c r="N752" s="145" t="s">
        <v>42</v>
      </c>
      <c r="P752" s="146">
        <f>O752*H752</f>
        <v>0</v>
      </c>
      <c r="Q752" s="146">
        <v>2.3010199999999998</v>
      </c>
      <c r="R752" s="146">
        <f>Q752*H752</f>
        <v>153.8001768</v>
      </c>
      <c r="S752" s="146">
        <v>0</v>
      </c>
      <c r="T752" s="147">
        <f>S752*H752</f>
        <v>0</v>
      </c>
      <c r="AR752" s="148" t="s">
        <v>202</v>
      </c>
      <c r="AT752" s="148" t="s">
        <v>197</v>
      </c>
      <c r="AU752" s="148" t="s">
        <v>86</v>
      </c>
      <c r="AY752" s="17" t="s">
        <v>195</v>
      </c>
      <c r="BE752" s="149">
        <f>IF(N752="základní",J752,0)</f>
        <v>0</v>
      </c>
      <c r="BF752" s="149">
        <f>IF(N752="snížená",J752,0)</f>
        <v>0</v>
      </c>
      <c r="BG752" s="149">
        <f>IF(N752="zákl. přenesená",J752,0)</f>
        <v>0</v>
      </c>
      <c r="BH752" s="149">
        <f>IF(N752="sníž. přenesená",J752,0)</f>
        <v>0</v>
      </c>
      <c r="BI752" s="149">
        <f>IF(N752="nulová",J752,0)</f>
        <v>0</v>
      </c>
      <c r="BJ752" s="17" t="s">
        <v>84</v>
      </c>
      <c r="BK752" s="149">
        <f>ROUND(I752*H752,2)</f>
        <v>0</v>
      </c>
      <c r="BL752" s="17" t="s">
        <v>202</v>
      </c>
      <c r="BM752" s="148" t="s">
        <v>2657</v>
      </c>
    </row>
    <row r="753" spans="2:65" s="14" customFormat="1" ht="11.25">
      <c r="B753" s="168"/>
      <c r="D753" s="151" t="s">
        <v>204</v>
      </c>
      <c r="E753" s="169" t="s">
        <v>1</v>
      </c>
      <c r="F753" s="170" t="s">
        <v>2658</v>
      </c>
      <c r="H753" s="169" t="s">
        <v>1</v>
      </c>
      <c r="I753" s="171"/>
      <c r="L753" s="168"/>
      <c r="M753" s="172"/>
      <c r="T753" s="173"/>
      <c r="AT753" s="169" t="s">
        <v>204</v>
      </c>
      <c r="AU753" s="169" t="s">
        <v>86</v>
      </c>
      <c r="AV753" s="14" t="s">
        <v>84</v>
      </c>
      <c r="AW753" s="14" t="s">
        <v>32</v>
      </c>
      <c r="AX753" s="14" t="s">
        <v>77</v>
      </c>
      <c r="AY753" s="169" t="s">
        <v>195</v>
      </c>
    </row>
    <row r="754" spans="2:65" s="12" customFormat="1" ht="11.25">
      <c r="B754" s="150"/>
      <c r="D754" s="151" t="s">
        <v>204</v>
      </c>
      <c r="E754" s="152" t="s">
        <v>1</v>
      </c>
      <c r="F754" s="153" t="s">
        <v>2659</v>
      </c>
      <c r="H754" s="154">
        <v>65.397999999999996</v>
      </c>
      <c r="I754" s="155"/>
      <c r="L754" s="150"/>
      <c r="M754" s="156"/>
      <c r="T754" s="157"/>
      <c r="AT754" s="152" t="s">
        <v>204</v>
      </c>
      <c r="AU754" s="152" t="s">
        <v>86</v>
      </c>
      <c r="AV754" s="12" t="s">
        <v>86</v>
      </c>
      <c r="AW754" s="12" t="s">
        <v>32</v>
      </c>
      <c r="AX754" s="12" t="s">
        <v>77</v>
      </c>
      <c r="AY754" s="152" t="s">
        <v>195</v>
      </c>
    </row>
    <row r="755" spans="2:65" s="12" customFormat="1" ht="11.25">
      <c r="B755" s="150"/>
      <c r="D755" s="151" t="s">
        <v>204</v>
      </c>
      <c r="E755" s="152" t="s">
        <v>1</v>
      </c>
      <c r="F755" s="153" t="s">
        <v>2660</v>
      </c>
      <c r="H755" s="154">
        <v>1.4419999999999999</v>
      </c>
      <c r="I755" s="155"/>
      <c r="L755" s="150"/>
      <c r="M755" s="156"/>
      <c r="T755" s="157"/>
      <c r="AT755" s="152" t="s">
        <v>204</v>
      </c>
      <c r="AU755" s="152" t="s">
        <v>86</v>
      </c>
      <c r="AV755" s="12" t="s">
        <v>86</v>
      </c>
      <c r="AW755" s="12" t="s">
        <v>32</v>
      </c>
      <c r="AX755" s="12" t="s">
        <v>77</v>
      </c>
      <c r="AY755" s="152" t="s">
        <v>195</v>
      </c>
    </row>
    <row r="756" spans="2:65" s="13" customFormat="1" ht="11.25">
      <c r="B756" s="158"/>
      <c r="D756" s="151" t="s">
        <v>204</v>
      </c>
      <c r="E756" s="159" t="s">
        <v>2661</v>
      </c>
      <c r="F756" s="160" t="s">
        <v>205</v>
      </c>
      <c r="H756" s="161">
        <v>66.84</v>
      </c>
      <c r="I756" s="162"/>
      <c r="L756" s="158"/>
      <c r="M756" s="163"/>
      <c r="T756" s="164"/>
      <c r="AT756" s="159" t="s">
        <v>204</v>
      </c>
      <c r="AU756" s="159" t="s">
        <v>86</v>
      </c>
      <c r="AV756" s="13" t="s">
        <v>202</v>
      </c>
      <c r="AW756" s="13" t="s">
        <v>32</v>
      </c>
      <c r="AX756" s="13" t="s">
        <v>84</v>
      </c>
      <c r="AY756" s="159" t="s">
        <v>195</v>
      </c>
    </row>
    <row r="757" spans="2:65" s="1" customFormat="1" ht="16.5" customHeight="1">
      <c r="B757" s="32"/>
      <c r="C757" s="137" t="s">
        <v>759</v>
      </c>
      <c r="D757" s="137" t="s">
        <v>197</v>
      </c>
      <c r="E757" s="138" t="s">
        <v>2662</v>
      </c>
      <c r="F757" s="139" t="s">
        <v>2663</v>
      </c>
      <c r="G757" s="140" t="s">
        <v>332</v>
      </c>
      <c r="H757" s="141">
        <v>0.48499999999999999</v>
      </c>
      <c r="I757" s="142"/>
      <c r="J757" s="143">
        <f>ROUND(I757*H757,2)</f>
        <v>0</v>
      </c>
      <c r="K757" s="139" t="s">
        <v>208</v>
      </c>
      <c r="L757" s="32"/>
      <c r="M757" s="144" t="s">
        <v>1</v>
      </c>
      <c r="N757" s="145" t="s">
        <v>42</v>
      </c>
      <c r="P757" s="146">
        <f>O757*H757</f>
        <v>0</v>
      </c>
      <c r="Q757" s="146">
        <v>1.5298499999999999</v>
      </c>
      <c r="R757" s="146">
        <f>Q757*H757</f>
        <v>0.74197724999999992</v>
      </c>
      <c r="S757" s="146">
        <v>0</v>
      </c>
      <c r="T757" s="147">
        <f>S757*H757</f>
        <v>0</v>
      </c>
      <c r="AR757" s="148" t="s">
        <v>202</v>
      </c>
      <c r="AT757" s="148" t="s">
        <v>197</v>
      </c>
      <c r="AU757" s="148" t="s">
        <v>86</v>
      </c>
      <c r="AY757" s="17" t="s">
        <v>195</v>
      </c>
      <c r="BE757" s="149">
        <f>IF(N757="základní",J757,0)</f>
        <v>0</v>
      </c>
      <c r="BF757" s="149">
        <f>IF(N757="snížená",J757,0)</f>
        <v>0</v>
      </c>
      <c r="BG757" s="149">
        <f>IF(N757="zákl. přenesená",J757,0)</f>
        <v>0</v>
      </c>
      <c r="BH757" s="149">
        <f>IF(N757="sníž. přenesená",J757,0)</f>
        <v>0</v>
      </c>
      <c r="BI757" s="149">
        <f>IF(N757="nulová",J757,0)</f>
        <v>0</v>
      </c>
      <c r="BJ757" s="17" t="s">
        <v>84</v>
      </c>
      <c r="BK757" s="149">
        <f>ROUND(I757*H757,2)</f>
        <v>0</v>
      </c>
      <c r="BL757" s="17" t="s">
        <v>202</v>
      </c>
      <c r="BM757" s="148" t="s">
        <v>2664</v>
      </c>
    </row>
    <row r="758" spans="2:65" s="12" customFormat="1" ht="11.25">
      <c r="B758" s="150"/>
      <c r="D758" s="151" t="s">
        <v>204</v>
      </c>
      <c r="E758" s="152" t="s">
        <v>1</v>
      </c>
      <c r="F758" s="153" t="s">
        <v>2665</v>
      </c>
      <c r="H758" s="154">
        <v>0.48499999999999999</v>
      </c>
      <c r="I758" s="155"/>
      <c r="L758" s="150"/>
      <c r="M758" s="156"/>
      <c r="T758" s="157"/>
      <c r="AT758" s="152" t="s">
        <v>204</v>
      </c>
      <c r="AU758" s="152" t="s">
        <v>86</v>
      </c>
      <c r="AV758" s="12" t="s">
        <v>86</v>
      </c>
      <c r="AW758" s="12" t="s">
        <v>32</v>
      </c>
      <c r="AX758" s="12" t="s">
        <v>84</v>
      </c>
      <c r="AY758" s="152" t="s">
        <v>195</v>
      </c>
    </row>
    <row r="759" spans="2:65" s="1" customFormat="1" ht="21.75" customHeight="1">
      <c r="B759" s="32"/>
      <c r="C759" s="137" t="s">
        <v>533</v>
      </c>
      <c r="D759" s="137" t="s">
        <v>197</v>
      </c>
      <c r="E759" s="138" t="s">
        <v>2666</v>
      </c>
      <c r="F759" s="139" t="s">
        <v>2667</v>
      </c>
      <c r="G759" s="140" t="s">
        <v>319</v>
      </c>
      <c r="H759" s="141">
        <v>50.21</v>
      </c>
      <c r="I759" s="142"/>
      <c r="J759" s="143">
        <f>ROUND(I759*H759,2)</f>
        <v>0</v>
      </c>
      <c r="K759" s="139" t="s">
        <v>201</v>
      </c>
      <c r="L759" s="32"/>
      <c r="M759" s="144" t="s">
        <v>1</v>
      </c>
      <c r="N759" s="145" t="s">
        <v>42</v>
      </c>
      <c r="P759" s="146">
        <f>O759*H759</f>
        <v>0</v>
      </c>
      <c r="Q759" s="146">
        <v>0</v>
      </c>
      <c r="R759" s="146">
        <f>Q759*H759</f>
        <v>0</v>
      </c>
      <c r="S759" s="146">
        <v>2.9000000000000001E-2</v>
      </c>
      <c r="T759" s="147">
        <f>S759*H759</f>
        <v>1.4560900000000001</v>
      </c>
      <c r="AR759" s="148" t="s">
        <v>202</v>
      </c>
      <c r="AT759" s="148" t="s">
        <v>197</v>
      </c>
      <c r="AU759" s="148" t="s">
        <v>86</v>
      </c>
      <c r="AY759" s="17" t="s">
        <v>195</v>
      </c>
      <c r="BE759" s="149">
        <f>IF(N759="základní",J759,0)</f>
        <v>0</v>
      </c>
      <c r="BF759" s="149">
        <f>IF(N759="snížená",J759,0)</f>
        <v>0</v>
      </c>
      <c r="BG759" s="149">
        <f>IF(N759="zákl. přenesená",J759,0)</f>
        <v>0</v>
      </c>
      <c r="BH759" s="149">
        <f>IF(N759="sníž. přenesená",J759,0)</f>
        <v>0</v>
      </c>
      <c r="BI759" s="149">
        <f>IF(N759="nulová",J759,0)</f>
        <v>0</v>
      </c>
      <c r="BJ759" s="17" t="s">
        <v>84</v>
      </c>
      <c r="BK759" s="149">
        <f>ROUND(I759*H759,2)</f>
        <v>0</v>
      </c>
      <c r="BL759" s="17" t="s">
        <v>202</v>
      </c>
      <c r="BM759" s="148" t="s">
        <v>1492</v>
      </c>
    </row>
    <row r="760" spans="2:65" s="12" customFormat="1" ht="11.25">
      <c r="B760" s="150"/>
      <c r="D760" s="151" t="s">
        <v>204</v>
      </c>
      <c r="E760" s="152" t="s">
        <v>1</v>
      </c>
      <c r="F760" s="153" t="s">
        <v>2668</v>
      </c>
      <c r="H760" s="154">
        <v>50.21</v>
      </c>
      <c r="I760" s="155"/>
      <c r="L760" s="150"/>
      <c r="M760" s="156"/>
      <c r="T760" s="157"/>
      <c r="AT760" s="152" t="s">
        <v>204</v>
      </c>
      <c r="AU760" s="152" t="s">
        <v>86</v>
      </c>
      <c r="AV760" s="12" t="s">
        <v>86</v>
      </c>
      <c r="AW760" s="12" t="s">
        <v>32</v>
      </c>
      <c r="AX760" s="12" t="s">
        <v>84</v>
      </c>
      <c r="AY760" s="152" t="s">
        <v>195</v>
      </c>
    </row>
    <row r="761" spans="2:65" s="1" customFormat="1" ht="24.2" customHeight="1">
      <c r="B761" s="32"/>
      <c r="C761" s="137" t="s">
        <v>768</v>
      </c>
      <c r="D761" s="137" t="s">
        <v>197</v>
      </c>
      <c r="E761" s="138" t="s">
        <v>1504</v>
      </c>
      <c r="F761" s="139" t="s">
        <v>1505</v>
      </c>
      <c r="G761" s="140" t="s">
        <v>395</v>
      </c>
      <c r="H761" s="141">
        <v>1.456</v>
      </c>
      <c r="I761" s="142"/>
      <c r="J761" s="143">
        <f>ROUND(I761*H761,2)</f>
        <v>0</v>
      </c>
      <c r="K761" s="139" t="s">
        <v>201</v>
      </c>
      <c r="L761" s="32"/>
      <c r="M761" s="144" t="s">
        <v>1</v>
      </c>
      <c r="N761" s="145" t="s">
        <v>42</v>
      </c>
      <c r="P761" s="146">
        <f>O761*H761</f>
        <v>0</v>
      </c>
      <c r="Q761" s="146">
        <v>0</v>
      </c>
      <c r="R761" s="146">
        <f>Q761*H761</f>
        <v>0</v>
      </c>
      <c r="S761" s="146">
        <v>0</v>
      </c>
      <c r="T761" s="147">
        <f>S761*H761</f>
        <v>0</v>
      </c>
      <c r="AR761" s="148" t="s">
        <v>202</v>
      </c>
      <c r="AT761" s="148" t="s">
        <v>197</v>
      </c>
      <c r="AU761" s="148" t="s">
        <v>86</v>
      </c>
      <c r="AY761" s="17" t="s">
        <v>195</v>
      </c>
      <c r="BE761" s="149">
        <f>IF(N761="základní",J761,0)</f>
        <v>0</v>
      </c>
      <c r="BF761" s="149">
        <f>IF(N761="snížená",J761,0)</f>
        <v>0</v>
      </c>
      <c r="BG761" s="149">
        <f>IF(N761="zákl. přenesená",J761,0)</f>
        <v>0</v>
      </c>
      <c r="BH761" s="149">
        <f>IF(N761="sníž. přenesená",J761,0)</f>
        <v>0</v>
      </c>
      <c r="BI761" s="149">
        <f>IF(N761="nulová",J761,0)</f>
        <v>0</v>
      </c>
      <c r="BJ761" s="17" t="s">
        <v>84</v>
      </c>
      <c r="BK761" s="149">
        <f>ROUND(I761*H761,2)</f>
        <v>0</v>
      </c>
      <c r="BL761" s="17" t="s">
        <v>202</v>
      </c>
      <c r="BM761" s="148" t="s">
        <v>1506</v>
      </c>
    </row>
    <row r="762" spans="2:65" s="1" customFormat="1" ht="24.2" customHeight="1">
      <c r="B762" s="32"/>
      <c r="C762" s="137" t="s">
        <v>536</v>
      </c>
      <c r="D762" s="137" t="s">
        <v>197</v>
      </c>
      <c r="E762" s="138" t="s">
        <v>1507</v>
      </c>
      <c r="F762" s="139" t="s">
        <v>1508</v>
      </c>
      <c r="G762" s="140" t="s">
        <v>395</v>
      </c>
      <c r="H762" s="141">
        <v>1.456</v>
      </c>
      <c r="I762" s="142"/>
      <c r="J762" s="143">
        <f>ROUND(I762*H762,2)</f>
        <v>0</v>
      </c>
      <c r="K762" s="139" t="s">
        <v>201</v>
      </c>
      <c r="L762" s="32"/>
      <c r="M762" s="144" t="s">
        <v>1</v>
      </c>
      <c r="N762" s="145" t="s">
        <v>42</v>
      </c>
      <c r="P762" s="146">
        <f>O762*H762</f>
        <v>0</v>
      </c>
      <c r="Q762" s="146">
        <v>0</v>
      </c>
      <c r="R762" s="146">
        <f>Q762*H762</f>
        <v>0</v>
      </c>
      <c r="S762" s="146">
        <v>0</v>
      </c>
      <c r="T762" s="147">
        <f>S762*H762</f>
        <v>0</v>
      </c>
      <c r="AR762" s="148" t="s">
        <v>202</v>
      </c>
      <c r="AT762" s="148" t="s">
        <v>197</v>
      </c>
      <c r="AU762" s="148" t="s">
        <v>86</v>
      </c>
      <c r="AY762" s="17" t="s">
        <v>195</v>
      </c>
      <c r="BE762" s="149">
        <f>IF(N762="základní",J762,0)</f>
        <v>0</v>
      </c>
      <c r="BF762" s="149">
        <f>IF(N762="snížená",J762,0)</f>
        <v>0</v>
      </c>
      <c r="BG762" s="149">
        <f>IF(N762="zákl. přenesená",J762,0)</f>
        <v>0</v>
      </c>
      <c r="BH762" s="149">
        <f>IF(N762="sníž. přenesená",J762,0)</f>
        <v>0</v>
      </c>
      <c r="BI762" s="149">
        <f>IF(N762="nulová",J762,0)</f>
        <v>0</v>
      </c>
      <c r="BJ762" s="17" t="s">
        <v>84</v>
      </c>
      <c r="BK762" s="149">
        <f>ROUND(I762*H762,2)</f>
        <v>0</v>
      </c>
      <c r="BL762" s="17" t="s">
        <v>202</v>
      </c>
      <c r="BM762" s="148" t="s">
        <v>1509</v>
      </c>
    </row>
    <row r="763" spans="2:65" s="1" customFormat="1" ht="24.2" customHeight="1">
      <c r="B763" s="32"/>
      <c r="C763" s="137" t="s">
        <v>1441</v>
      </c>
      <c r="D763" s="137" t="s">
        <v>197</v>
      </c>
      <c r="E763" s="138" t="s">
        <v>1511</v>
      </c>
      <c r="F763" s="139" t="s">
        <v>1512</v>
      </c>
      <c r="G763" s="140" t="s">
        <v>395</v>
      </c>
      <c r="H763" s="141">
        <v>18.928000000000001</v>
      </c>
      <c r="I763" s="142"/>
      <c r="J763" s="143">
        <f>ROUND(I763*H763,2)</f>
        <v>0</v>
      </c>
      <c r="K763" s="139" t="s">
        <v>201</v>
      </c>
      <c r="L763" s="32"/>
      <c r="M763" s="144" t="s">
        <v>1</v>
      </c>
      <c r="N763" s="145" t="s">
        <v>42</v>
      </c>
      <c r="P763" s="146">
        <f>O763*H763</f>
        <v>0</v>
      </c>
      <c r="Q763" s="146">
        <v>0</v>
      </c>
      <c r="R763" s="146">
        <f>Q763*H763</f>
        <v>0</v>
      </c>
      <c r="S763" s="146">
        <v>0</v>
      </c>
      <c r="T763" s="147">
        <f>S763*H763</f>
        <v>0</v>
      </c>
      <c r="AR763" s="148" t="s">
        <v>202</v>
      </c>
      <c r="AT763" s="148" t="s">
        <v>197</v>
      </c>
      <c r="AU763" s="148" t="s">
        <v>86</v>
      </c>
      <c r="AY763" s="17" t="s">
        <v>195</v>
      </c>
      <c r="BE763" s="149">
        <f>IF(N763="základní",J763,0)</f>
        <v>0</v>
      </c>
      <c r="BF763" s="149">
        <f>IF(N763="snížená",J763,0)</f>
        <v>0</v>
      </c>
      <c r="BG763" s="149">
        <f>IF(N763="zákl. přenesená",J763,0)</f>
        <v>0</v>
      </c>
      <c r="BH763" s="149">
        <f>IF(N763="sníž. přenesená",J763,0)</f>
        <v>0</v>
      </c>
      <c r="BI763" s="149">
        <f>IF(N763="nulová",J763,0)</f>
        <v>0</v>
      </c>
      <c r="BJ763" s="17" t="s">
        <v>84</v>
      </c>
      <c r="BK763" s="149">
        <f>ROUND(I763*H763,2)</f>
        <v>0</v>
      </c>
      <c r="BL763" s="17" t="s">
        <v>202</v>
      </c>
      <c r="BM763" s="148" t="s">
        <v>1513</v>
      </c>
    </row>
    <row r="764" spans="2:65" s="12" customFormat="1" ht="11.25">
      <c r="B764" s="150"/>
      <c r="D764" s="151" t="s">
        <v>204</v>
      </c>
      <c r="F764" s="153" t="s">
        <v>2669</v>
      </c>
      <c r="H764" s="154">
        <v>18.928000000000001</v>
      </c>
      <c r="I764" s="155"/>
      <c r="L764" s="150"/>
      <c r="M764" s="156"/>
      <c r="T764" s="157"/>
      <c r="AT764" s="152" t="s">
        <v>204</v>
      </c>
      <c r="AU764" s="152" t="s">
        <v>86</v>
      </c>
      <c r="AV764" s="12" t="s">
        <v>86</v>
      </c>
      <c r="AW764" s="12" t="s">
        <v>4</v>
      </c>
      <c r="AX764" s="12" t="s">
        <v>84</v>
      </c>
      <c r="AY764" s="152" t="s">
        <v>195</v>
      </c>
    </row>
    <row r="765" spans="2:65" s="1" customFormat="1" ht="24.2" customHeight="1">
      <c r="B765" s="32"/>
      <c r="C765" s="137" t="s">
        <v>539</v>
      </c>
      <c r="D765" s="137" t="s">
        <v>197</v>
      </c>
      <c r="E765" s="138" t="s">
        <v>1515</v>
      </c>
      <c r="F765" s="139" t="s">
        <v>1516</v>
      </c>
      <c r="G765" s="140" t="s">
        <v>395</v>
      </c>
      <c r="H765" s="141">
        <v>1.456</v>
      </c>
      <c r="I765" s="142"/>
      <c r="J765" s="143">
        <f>ROUND(I765*H765,2)</f>
        <v>0</v>
      </c>
      <c r="K765" s="139" t="s">
        <v>208</v>
      </c>
      <c r="L765" s="32"/>
      <c r="M765" s="144" t="s">
        <v>1</v>
      </c>
      <c r="N765" s="145" t="s">
        <v>42</v>
      </c>
      <c r="P765" s="146">
        <f>O765*H765</f>
        <v>0</v>
      </c>
      <c r="Q765" s="146">
        <v>0</v>
      </c>
      <c r="R765" s="146">
        <f>Q765*H765</f>
        <v>0</v>
      </c>
      <c r="S765" s="146">
        <v>0</v>
      </c>
      <c r="T765" s="147">
        <f>S765*H765</f>
        <v>0</v>
      </c>
      <c r="AR765" s="148" t="s">
        <v>202</v>
      </c>
      <c r="AT765" s="148" t="s">
        <v>197</v>
      </c>
      <c r="AU765" s="148" t="s">
        <v>86</v>
      </c>
      <c r="AY765" s="17" t="s">
        <v>195</v>
      </c>
      <c r="BE765" s="149">
        <f>IF(N765="základní",J765,0)</f>
        <v>0</v>
      </c>
      <c r="BF765" s="149">
        <f>IF(N765="snížená",J765,0)</f>
        <v>0</v>
      </c>
      <c r="BG765" s="149">
        <f>IF(N765="zákl. přenesená",J765,0)</f>
        <v>0</v>
      </c>
      <c r="BH765" s="149">
        <f>IF(N765="sníž. přenesená",J765,0)</f>
        <v>0</v>
      </c>
      <c r="BI765" s="149">
        <f>IF(N765="nulová",J765,0)</f>
        <v>0</v>
      </c>
      <c r="BJ765" s="17" t="s">
        <v>84</v>
      </c>
      <c r="BK765" s="149">
        <f>ROUND(I765*H765,2)</f>
        <v>0</v>
      </c>
      <c r="BL765" s="17" t="s">
        <v>202</v>
      </c>
      <c r="BM765" s="148" t="s">
        <v>1517</v>
      </c>
    </row>
    <row r="766" spans="2:65" s="11" customFormat="1" ht="22.9" customHeight="1">
      <c r="B766" s="125"/>
      <c r="D766" s="126" t="s">
        <v>76</v>
      </c>
      <c r="E766" s="135" t="s">
        <v>1527</v>
      </c>
      <c r="F766" s="135" t="s">
        <v>1528</v>
      </c>
      <c r="I766" s="128"/>
      <c r="J766" s="136">
        <f>BK766</f>
        <v>0</v>
      </c>
      <c r="L766" s="125"/>
      <c r="M766" s="130"/>
      <c r="P766" s="131">
        <f>P767</f>
        <v>0</v>
      </c>
      <c r="R766" s="131">
        <f>R767</f>
        <v>0</v>
      </c>
      <c r="T766" s="132">
        <f>T767</f>
        <v>0</v>
      </c>
      <c r="AR766" s="126" t="s">
        <v>84</v>
      </c>
      <c r="AT766" s="133" t="s">
        <v>76</v>
      </c>
      <c r="AU766" s="133" t="s">
        <v>84</v>
      </c>
      <c r="AY766" s="126" t="s">
        <v>195</v>
      </c>
      <c r="BK766" s="134">
        <f>BK767</f>
        <v>0</v>
      </c>
    </row>
    <row r="767" spans="2:65" s="1" customFormat="1" ht="24.2" customHeight="1">
      <c r="B767" s="32"/>
      <c r="C767" s="137" t="s">
        <v>1448</v>
      </c>
      <c r="D767" s="137" t="s">
        <v>197</v>
      </c>
      <c r="E767" s="138" t="s">
        <v>2670</v>
      </c>
      <c r="F767" s="139" t="s">
        <v>2671</v>
      </c>
      <c r="G767" s="140" t="s">
        <v>395</v>
      </c>
      <c r="H767" s="141">
        <v>241.62100000000001</v>
      </c>
      <c r="I767" s="142"/>
      <c r="J767" s="143">
        <f>ROUND(I767*H767,2)</f>
        <v>0</v>
      </c>
      <c r="K767" s="139" t="s">
        <v>201</v>
      </c>
      <c r="L767" s="32"/>
      <c r="M767" s="144" t="s">
        <v>1</v>
      </c>
      <c r="N767" s="145" t="s">
        <v>42</v>
      </c>
      <c r="P767" s="146">
        <f>O767*H767</f>
        <v>0</v>
      </c>
      <c r="Q767" s="146">
        <v>0</v>
      </c>
      <c r="R767" s="146">
        <f>Q767*H767</f>
        <v>0</v>
      </c>
      <c r="S767" s="146">
        <v>0</v>
      </c>
      <c r="T767" s="147">
        <f>S767*H767</f>
        <v>0</v>
      </c>
      <c r="AR767" s="148" t="s">
        <v>202</v>
      </c>
      <c r="AT767" s="148" t="s">
        <v>197</v>
      </c>
      <c r="AU767" s="148" t="s">
        <v>86</v>
      </c>
      <c r="AY767" s="17" t="s">
        <v>195</v>
      </c>
      <c r="BE767" s="149">
        <f>IF(N767="základní",J767,0)</f>
        <v>0</v>
      </c>
      <c r="BF767" s="149">
        <f>IF(N767="snížená",J767,0)</f>
        <v>0</v>
      </c>
      <c r="BG767" s="149">
        <f>IF(N767="zákl. přenesená",J767,0)</f>
        <v>0</v>
      </c>
      <c r="BH767" s="149">
        <f>IF(N767="sníž. přenesená",J767,0)</f>
        <v>0</v>
      </c>
      <c r="BI767" s="149">
        <f>IF(N767="nulová",J767,0)</f>
        <v>0</v>
      </c>
      <c r="BJ767" s="17" t="s">
        <v>84</v>
      </c>
      <c r="BK767" s="149">
        <f>ROUND(I767*H767,2)</f>
        <v>0</v>
      </c>
      <c r="BL767" s="17" t="s">
        <v>202</v>
      </c>
      <c r="BM767" s="148" t="s">
        <v>1532</v>
      </c>
    </row>
    <row r="768" spans="2:65" s="11" customFormat="1" ht="25.9" customHeight="1">
      <c r="B768" s="125"/>
      <c r="D768" s="126" t="s">
        <v>76</v>
      </c>
      <c r="E768" s="127" t="s">
        <v>392</v>
      </c>
      <c r="F768" s="127" t="s">
        <v>1533</v>
      </c>
      <c r="I768" s="128"/>
      <c r="J768" s="129">
        <f>BK768</f>
        <v>0</v>
      </c>
      <c r="L768" s="125"/>
      <c r="M768" s="130"/>
      <c r="P768" s="131">
        <f>P769</f>
        <v>0</v>
      </c>
      <c r="R768" s="131">
        <f>R769</f>
        <v>12.232593</v>
      </c>
      <c r="T768" s="132">
        <f>T769</f>
        <v>0</v>
      </c>
      <c r="AR768" s="126" t="s">
        <v>112</v>
      </c>
      <c r="AT768" s="133" t="s">
        <v>76</v>
      </c>
      <c r="AU768" s="133" t="s">
        <v>77</v>
      </c>
      <c r="AY768" s="126" t="s">
        <v>195</v>
      </c>
      <c r="BK768" s="134">
        <f>BK769</f>
        <v>0</v>
      </c>
    </row>
    <row r="769" spans="2:65" s="11" customFormat="1" ht="22.9" customHeight="1">
      <c r="B769" s="125"/>
      <c r="D769" s="126" t="s">
        <v>76</v>
      </c>
      <c r="E769" s="135" t="s">
        <v>1534</v>
      </c>
      <c r="F769" s="135" t="s">
        <v>1535</v>
      </c>
      <c r="I769" s="128"/>
      <c r="J769" s="136">
        <f>BK769</f>
        <v>0</v>
      </c>
      <c r="L769" s="125"/>
      <c r="M769" s="130"/>
      <c r="P769" s="131">
        <f>SUM(P770:P777)</f>
        <v>0</v>
      </c>
      <c r="R769" s="131">
        <f>SUM(R770:R777)</f>
        <v>12.232593</v>
      </c>
      <c r="T769" s="132">
        <f>SUM(T770:T777)</f>
        <v>0</v>
      </c>
      <c r="AR769" s="126" t="s">
        <v>112</v>
      </c>
      <c r="AT769" s="133" t="s">
        <v>76</v>
      </c>
      <c r="AU769" s="133" t="s">
        <v>84</v>
      </c>
      <c r="AY769" s="126" t="s">
        <v>195</v>
      </c>
      <c r="BK769" s="134">
        <f>SUM(BK770:BK777)</f>
        <v>0</v>
      </c>
    </row>
    <row r="770" spans="2:65" s="1" customFormat="1" ht="16.5" customHeight="1">
      <c r="B770" s="32"/>
      <c r="C770" s="137" t="s">
        <v>543</v>
      </c>
      <c r="D770" s="137" t="s">
        <v>197</v>
      </c>
      <c r="E770" s="138" t="s">
        <v>1536</v>
      </c>
      <c r="F770" s="139" t="s">
        <v>1537</v>
      </c>
      <c r="G770" s="140" t="s">
        <v>319</v>
      </c>
      <c r="H770" s="141">
        <v>117.7</v>
      </c>
      <c r="I770" s="142"/>
      <c r="J770" s="143">
        <f>ROUND(I770*H770,2)</f>
        <v>0</v>
      </c>
      <c r="K770" s="139" t="s">
        <v>201</v>
      </c>
      <c r="L770" s="32"/>
      <c r="M770" s="144" t="s">
        <v>1</v>
      </c>
      <c r="N770" s="145" t="s">
        <v>42</v>
      </c>
      <c r="P770" s="146">
        <f>O770*H770</f>
        <v>0</v>
      </c>
      <c r="Q770" s="146">
        <v>9.0000000000000006E-5</v>
      </c>
      <c r="R770" s="146">
        <f>Q770*H770</f>
        <v>1.0593000000000002E-2</v>
      </c>
      <c r="S770" s="146">
        <v>0</v>
      </c>
      <c r="T770" s="147">
        <f>S770*H770</f>
        <v>0</v>
      </c>
      <c r="AR770" s="148" t="s">
        <v>426</v>
      </c>
      <c r="AT770" s="148" t="s">
        <v>197</v>
      </c>
      <c r="AU770" s="148" t="s">
        <v>86</v>
      </c>
      <c r="AY770" s="17" t="s">
        <v>195</v>
      </c>
      <c r="BE770" s="149">
        <f>IF(N770="základní",J770,0)</f>
        <v>0</v>
      </c>
      <c r="BF770" s="149">
        <f>IF(N770="snížená",J770,0)</f>
        <v>0</v>
      </c>
      <c r="BG770" s="149">
        <f>IF(N770="zákl. přenesená",J770,0)</f>
        <v>0</v>
      </c>
      <c r="BH770" s="149">
        <f>IF(N770="sníž. přenesená",J770,0)</f>
        <v>0</v>
      </c>
      <c r="BI770" s="149">
        <f>IF(N770="nulová",J770,0)</f>
        <v>0</v>
      </c>
      <c r="BJ770" s="17" t="s">
        <v>84</v>
      </c>
      <c r="BK770" s="149">
        <f>ROUND(I770*H770,2)</f>
        <v>0</v>
      </c>
      <c r="BL770" s="17" t="s">
        <v>426</v>
      </c>
      <c r="BM770" s="148" t="s">
        <v>1538</v>
      </c>
    </row>
    <row r="771" spans="2:65" s="14" customFormat="1" ht="11.25">
      <c r="B771" s="168"/>
      <c r="D771" s="151" t="s">
        <v>204</v>
      </c>
      <c r="E771" s="169" t="s">
        <v>1</v>
      </c>
      <c r="F771" s="170" t="s">
        <v>1539</v>
      </c>
      <c r="H771" s="169" t="s">
        <v>1</v>
      </c>
      <c r="I771" s="171"/>
      <c r="L771" s="168"/>
      <c r="M771" s="172"/>
      <c r="T771" s="173"/>
      <c r="AT771" s="169" t="s">
        <v>204</v>
      </c>
      <c r="AU771" s="169" t="s">
        <v>86</v>
      </c>
      <c r="AV771" s="14" t="s">
        <v>84</v>
      </c>
      <c r="AW771" s="14" t="s">
        <v>32</v>
      </c>
      <c r="AX771" s="14" t="s">
        <v>77</v>
      </c>
      <c r="AY771" s="169" t="s">
        <v>195</v>
      </c>
    </row>
    <row r="772" spans="2:65" s="12" customFormat="1" ht="11.25">
      <c r="B772" s="150"/>
      <c r="D772" s="151" t="s">
        <v>204</v>
      </c>
      <c r="E772" s="152" t="s">
        <v>1</v>
      </c>
      <c r="F772" s="153" t="s">
        <v>1540</v>
      </c>
      <c r="H772" s="154">
        <v>48.4</v>
      </c>
      <c r="I772" s="155"/>
      <c r="L772" s="150"/>
      <c r="M772" s="156"/>
      <c r="T772" s="157"/>
      <c r="AT772" s="152" t="s">
        <v>204</v>
      </c>
      <c r="AU772" s="152" t="s">
        <v>86</v>
      </c>
      <c r="AV772" s="12" t="s">
        <v>86</v>
      </c>
      <c r="AW772" s="12" t="s">
        <v>32</v>
      </c>
      <c r="AX772" s="12" t="s">
        <v>77</v>
      </c>
      <c r="AY772" s="152" t="s">
        <v>195</v>
      </c>
    </row>
    <row r="773" spans="2:65" s="12" customFormat="1" ht="11.25">
      <c r="B773" s="150"/>
      <c r="D773" s="151" t="s">
        <v>204</v>
      </c>
      <c r="E773" s="152" t="s">
        <v>1</v>
      </c>
      <c r="F773" s="153" t="s">
        <v>1541</v>
      </c>
      <c r="H773" s="154">
        <v>69.3</v>
      </c>
      <c r="I773" s="155"/>
      <c r="L773" s="150"/>
      <c r="M773" s="156"/>
      <c r="T773" s="157"/>
      <c r="AT773" s="152" t="s">
        <v>204</v>
      </c>
      <c r="AU773" s="152" t="s">
        <v>86</v>
      </c>
      <c r="AV773" s="12" t="s">
        <v>86</v>
      </c>
      <c r="AW773" s="12" t="s">
        <v>32</v>
      </c>
      <c r="AX773" s="12" t="s">
        <v>77</v>
      </c>
      <c r="AY773" s="152" t="s">
        <v>195</v>
      </c>
    </row>
    <row r="774" spans="2:65" s="13" customFormat="1" ht="11.25">
      <c r="B774" s="158"/>
      <c r="D774" s="151" t="s">
        <v>204</v>
      </c>
      <c r="E774" s="159" t="s">
        <v>1</v>
      </c>
      <c r="F774" s="160" t="s">
        <v>205</v>
      </c>
      <c r="H774" s="161">
        <v>117.7</v>
      </c>
      <c r="I774" s="162"/>
      <c r="L774" s="158"/>
      <c r="M774" s="163"/>
      <c r="T774" s="164"/>
      <c r="AT774" s="159" t="s">
        <v>204</v>
      </c>
      <c r="AU774" s="159" t="s">
        <v>86</v>
      </c>
      <c r="AV774" s="13" t="s">
        <v>202</v>
      </c>
      <c r="AW774" s="13" t="s">
        <v>32</v>
      </c>
      <c r="AX774" s="13" t="s">
        <v>84</v>
      </c>
      <c r="AY774" s="159" t="s">
        <v>195</v>
      </c>
    </row>
    <row r="775" spans="2:65" s="1" customFormat="1" ht="24.2" customHeight="1">
      <c r="B775" s="32"/>
      <c r="C775" s="137" t="s">
        <v>1454</v>
      </c>
      <c r="D775" s="137" t="s">
        <v>197</v>
      </c>
      <c r="E775" s="138" t="s">
        <v>1543</v>
      </c>
      <c r="F775" s="139" t="s">
        <v>1544</v>
      </c>
      <c r="G775" s="140" t="s">
        <v>212</v>
      </c>
      <c r="H775" s="141">
        <v>63</v>
      </c>
      <c r="I775" s="142"/>
      <c r="J775" s="143">
        <f>ROUND(I775*H775,2)</f>
        <v>0</v>
      </c>
      <c r="K775" s="139" t="s">
        <v>201</v>
      </c>
      <c r="L775" s="32"/>
      <c r="M775" s="144" t="s">
        <v>1</v>
      </c>
      <c r="N775" s="145" t="s">
        <v>42</v>
      </c>
      <c r="P775" s="146">
        <f>O775*H775</f>
        <v>0</v>
      </c>
      <c r="Q775" s="146">
        <v>0.19400000000000001</v>
      </c>
      <c r="R775" s="146">
        <f>Q775*H775</f>
        <v>12.222</v>
      </c>
      <c r="S775" s="146">
        <v>0</v>
      </c>
      <c r="T775" s="147">
        <f>S775*H775</f>
        <v>0</v>
      </c>
      <c r="AR775" s="148" t="s">
        <v>426</v>
      </c>
      <c r="AT775" s="148" t="s">
        <v>197</v>
      </c>
      <c r="AU775" s="148" t="s">
        <v>86</v>
      </c>
      <c r="AY775" s="17" t="s">
        <v>195</v>
      </c>
      <c r="BE775" s="149">
        <f>IF(N775="základní",J775,0)</f>
        <v>0</v>
      </c>
      <c r="BF775" s="149">
        <f>IF(N775="snížená",J775,0)</f>
        <v>0</v>
      </c>
      <c r="BG775" s="149">
        <f>IF(N775="zákl. přenesená",J775,0)</f>
        <v>0</v>
      </c>
      <c r="BH775" s="149">
        <f>IF(N775="sníž. přenesená",J775,0)</f>
        <v>0</v>
      </c>
      <c r="BI775" s="149">
        <f>IF(N775="nulová",J775,0)</f>
        <v>0</v>
      </c>
      <c r="BJ775" s="17" t="s">
        <v>84</v>
      </c>
      <c r="BK775" s="149">
        <f>ROUND(I775*H775,2)</f>
        <v>0</v>
      </c>
      <c r="BL775" s="17" t="s">
        <v>426</v>
      </c>
      <c r="BM775" s="148" t="s">
        <v>1545</v>
      </c>
    </row>
    <row r="776" spans="2:65" s="14" customFormat="1" ht="11.25">
      <c r="B776" s="168"/>
      <c r="D776" s="151" t="s">
        <v>204</v>
      </c>
      <c r="E776" s="169" t="s">
        <v>1</v>
      </c>
      <c r="F776" s="170" t="s">
        <v>1539</v>
      </c>
      <c r="H776" s="169" t="s">
        <v>1</v>
      </c>
      <c r="I776" s="171"/>
      <c r="L776" s="168"/>
      <c r="M776" s="172"/>
      <c r="T776" s="173"/>
      <c r="AT776" s="169" t="s">
        <v>204</v>
      </c>
      <c r="AU776" s="169" t="s">
        <v>86</v>
      </c>
      <c r="AV776" s="14" t="s">
        <v>84</v>
      </c>
      <c r="AW776" s="14" t="s">
        <v>32</v>
      </c>
      <c r="AX776" s="14" t="s">
        <v>77</v>
      </c>
      <c r="AY776" s="169" t="s">
        <v>195</v>
      </c>
    </row>
    <row r="777" spans="2:65" s="12" customFormat="1" ht="11.25">
      <c r="B777" s="150"/>
      <c r="D777" s="151" t="s">
        <v>204</v>
      </c>
      <c r="E777" s="152" t="s">
        <v>1</v>
      </c>
      <c r="F777" s="153" t="s">
        <v>1546</v>
      </c>
      <c r="H777" s="154">
        <v>63</v>
      </c>
      <c r="I777" s="155"/>
      <c r="L777" s="150"/>
      <c r="M777" s="165"/>
      <c r="N777" s="166"/>
      <c r="O777" s="166"/>
      <c r="P777" s="166"/>
      <c r="Q777" s="166"/>
      <c r="R777" s="166"/>
      <c r="S777" s="166"/>
      <c r="T777" s="167"/>
      <c r="AT777" s="152" t="s">
        <v>204</v>
      </c>
      <c r="AU777" s="152" t="s">
        <v>86</v>
      </c>
      <c r="AV777" s="12" t="s">
        <v>86</v>
      </c>
      <c r="AW777" s="12" t="s">
        <v>32</v>
      </c>
      <c r="AX777" s="12" t="s">
        <v>84</v>
      </c>
      <c r="AY777" s="152" t="s">
        <v>195</v>
      </c>
    </row>
    <row r="778" spans="2:65" s="1" customFormat="1" ht="6.95" customHeight="1">
      <c r="B778" s="44"/>
      <c r="C778" s="45"/>
      <c r="D778" s="45"/>
      <c r="E778" s="45"/>
      <c r="F778" s="45"/>
      <c r="G778" s="45"/>
      <c r="H778" s="45"/>
      <c r="I778" s="45"/>
      <c r="J778" s="45"/>
      <c r="K778" s="45"/>
      <c r="L778" s="32"/>
    </row>
  </sheetData>
  <sheetProtection algorithmName="SHA-512" hashValue="G93t8Se/aqglFeDCE1DtioB3hIMeQTura7RrPEVMiN+X35AZDQQqZxWTDOZF7LeS3UFLsMx3ywiPqpWNQPU1Pg==" saltValue="iRYU1GRzMgiXt2peARWM9y3rkUnf5GcgjskLy/JM7e3EMTYkdCLpzf+k0A8Y3GQPsgmsUkpFiMwP4zKP6GOlSQ==" spinCount="100000" sheet="1" objects="1" scenarios="1" formatColumns="0" formatRows="0" autoFilter="0"/>
  <autoFilter ref="C127:K777" xr:uid="{00000000-0009-0000-0000-000006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2:BM55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123</v>
      </c>
      <c r="AZ2" s="93" t="s">
        <v>1547</v>
      </c>
      <c r="BA2" s="93" t="s">
        <v>1</v>
      </c>
      <c r="BB2" s="93" t="s">
        <v>1</v>
      </c>
      <c r="BC2" s="93" t="s">
        <v>2672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812</v>
      </c>
      <c r="BA3" s="93" t="s">
        <v>1</v>
      </c>
      <c r="BB3" s="93" t="s">
        <v>1</v>
      </c>
      <c r="BC3" s="93" t="s">
        <v>225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818</v>
      </c>
      <c r="BA4" s="93" t="s">
        <v>1</v>
      </c>
      <c r="BB4" s="93" t="s">
        <v>1</v>
      </c>
      <c r="BC4" s="93" t="s">
        <v>230</v>
      </c>
      <c r="BD4" s="93" t="s">
        <v>86</v>
      </c>
    </row>
    <row r="5" spans="2:56" ht="6.95" customHeight="1">
      <c r="B5" s="20"/>
      <c r="L5" s="20"/>
      <c r="AZ5" s="93" t="s">
        <v>2673</v>
      </c>
      <c r="BA5" s="93" t="s">
        <v>1</v>
      </c>
      <c r="BB5" s="93" t="s">
        <v>1</v>
      </c>
      <c r="BC5" s="93" t="s">
        <v>2674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2675</v>
      </c>
      <c r="BA6" s="93" t="s">
        <v>1</v>
      </c>
      <c r="BB6" s="93" t="s">
        <v>1</v>
      </c>
      <c r="BC6" s="93" t="s">
        <v>2676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820</v>
      </c>
      <c r="BA7" s="93" t="s">
        <v>1</v>
      </c>
      <c r="BB7" s="93" t="s">
        <v>1</v>
      </c>
      <c r="BC7" s="93" t="s">
        <v>2677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2678</v>
      </c>
      <c r="BA8" s="93" t="s">
        <v>1</v>
      </c>
      <c r="BB8" s="93" t="s">
        <v>1</v>
      </c>
      <c r="BC8" s="93" t="s">
        <v>2679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2680</v>
      </c>
      <c r="BA9" s="93" t="s">
        <v>1</v>
      </c>
      <c r="BB9" s="93" t="s">
        <v>1</v>
      </c>
      <c r="BC9" s="93" t="s">
        <v>2681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822</v>
      </c>
      <c r="BA10" s="93" t="s">
        <v>1</v>
      </c>
      <c r="BB10" s="93" t="s">
        <v>1</v>
      </c>
      <c r="BC10" s="93" t="s">
        <v>2682</v>
      </c>
      <c r="BD10" s="93" t="s">
        <v>86</v>
      </c>
    </row>
    <row r="11" spans="2:56" s="1" customFormat="1" ht="16.5" customHeight="1">
      <c r="B11" s="32"/>
      <c r="E11" s="200" t="s">
        <v>2683</v>
      </c>
      <c r="F11" s="245"/>
      <c r="G11" s="245"/>
      <c r="H11" s="245"/>
      <c r="L11" s="32"/>
      <c r="AZ11" s="93" t="s">
        <v>824</v>
      </c>
      <c r="BA11" s="93" t="s">
        <v>1</v>
      </c>
      <c r="BB11" s="93" t="s">
        <v>1</v>
      </c>
      <c r="BC11" s="93" t="s">
        <v>2684</v>
      </c>
      <c r="BD11" s="93" t="s">
        <v>86</v>
      </c>
    </row>
    <row r="12" spans="2:56" s="1" customFormat="1" ht="11.25">
      <c r="B12" s="32"/>
      <c r="L12" s="32"/>
      <c r="AZ12" s="93" t="s">
        <v>2685</v>
      </c>
      <c r="BA12" s="93" t="s">
        <v>1</v>
      </c>
      <c r="BB12" s="93" t="s">
        <v>1</v>
      </c>
      <c r="BC12" s="93" t="s">
        <v>2686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110</v>
      </c>
      <c r="I13" s="27" t="s">
        <v>19</v>
      </c>
      <c r="J13" s="25" t="s">
        <v>1</v>
      </c>
      <c r="L13" s="32"/>
      <c r="AZ13" s="93" t="s">
        <v>832</v>
      </c>
      <c r="BA13" s="93" t="s">
        <v>1</v>
      </c>
      <c r="BB13" s="93" t="s">
        <v>1</v>
      </c>
      <c r="BC13" s="93" t="s">
        <v>2687</v>
      </c>
      <c r="BD13" s="93" t="s">
        <v>86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  <c r="AZ14" s="93" t="s">
        <v>2108</v>
      </c>
      <c r="BA14" s="93" t="s">
        <v>1</v>
      </c>
      <c r="BB14" s="93" t="s">
        <v>1</v>
      </c>
      <c r="BC14" s="93" t="s">
        <v>2688</v>
      </c>
      <c r="BD14" s="93" t="s">
        <v>86</v>
      </c>
    </row>
    <row r="15" spans="2:56" s="1" customFormat="1" ht="10.9" customHeight="1">
      <c r="B15" s="32"/>
      <c r="L15" s="32"/>
      <c r="AZ15" s="93" t="s">
        <v>834</v>
      </c>
      <c r="BA15" s="93" t="s">
        <v>1</v>
      </c>
      <c r="BB15" s="93" t="s">
        <v>1</v>
      </c>
      <c r="BC15" s="93" t="s">
        <v>2672</v>
      </c>
      <c r="BD15" s="93" t="s">
        <v>86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  <c r="AZ16" s="93" t="s">
        <v>845</v>
      </c>
      <c r="BA16" s="93" t="s">
        <v>1</v>
      </c>
      <c r="BB16" s="93" t="s">
        <v>1</v>
      </c>
      <c r="BC16" s="93" t="s">
        <v>2689</v>
      </c>
      <c r="BD16" s="93" t="s">
        <v>86</v>
      </c>
    </row>
    <row r="17" spans="2:56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  <c r="AZ17" s="93" t="s">
        <v>847</v>
      </c>
      <c r="BA17" s="93" t="s">
        <v>1</v>
      </c>
      <c r="BB17" s="93" t="s">
        <v>1</v>
      </c>
      <c r="BC17" s="93" t="s">
        <v>2690</v>
      </c>
      <c r="BD17" s="93" t="s">
        <v>86</v>
      </c>
    </row>
    <row r="18" spans="2:56" s="1" customFormat="1" ht="6.95" customHeight="1">
      <c r="B18" s="32"/>
      <c r="L18" s="32"/>
      <c r="AZ18" s="93" t="s">
        <v>852</v>
      </c>
      <c r="BA18" s="93" t="s">
        <v>1</v>
      </c>
      <c r="BB18" s="93" t="s">
        <v>1</v>
      </c>
      <c r="BC18" s="93" t="s">
        <v>2691</v>
      </c>
      <c r="BD18" s="93" t="s">
        <v>86</v>
      </c>
    </row>
    <row r="19" spans="2:56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  <c r="AZ19" s="93" t="s">
        <v>854</v>
      </c>
      <c r="BA19" s="93" t="s">
        <v>1</v>
      </c>
      <c r="BB19" s="93" t="s">
        <v>1</v>
      </c>
      <c r="BC19" s="93" t="s">
        <v>2692</v>
      </c>
      <c r="BD19" s="93" t="s">
        <v>86</v>
      </c>
    </row>
    <row r="20" spans="2:56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56" s="1" customFormat="1" ht="6.95" customHeight="1">
      <c r="B21" s="32"/>
      <c r="L21" s="32"/>
    </row>
    <row r="22" spans="2:56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56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56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35</v>
      </c>
      <c r="L28" s="32"/>
    </row>
    <row r="29" spans="2:56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6" t="s">
        <v>37</v>
      </c>
      <c r="J32" s="66">
        <f>ROUND(J129,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ROUND((SUM(BE129:BE558)),  2)</f>
        <v>0</v>
      </c>
      <c r="I35" s="97">
        <v>0.21</v>
      </c>
      <c r="J35" s="86">
        <f>ROUND(((SUM(BE129:BE558))*I35),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ROUND((SUM(BF129:BF558)),  2)</f>
        <v>0</v>
      </c>
      <c r="I36" s="97">
        <v>0.12</v>
      </c>
      <c r="J36" s="86">
        <f>ROUND(((SUM(BF129:BF558))*I36),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ROUND((SUM(BG129:BG558)),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ROUND((SUM(BH129:BH558)),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ROUND((SUM(BI129:BI558)),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330 - splašková kanalizace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J129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J131</f>
        <v>0</v>
      </c>
      <c r="L100" s="113"/>
    </row>
    <row r="101" spans="2:47" s="9" customFormat="1" ht="19.899999999999999" customHeight="1">
      <c r="B101" s="113"/>
      <c r="D101" s="114" t="s">
        <v>856</v>
      </c>
      <c r="E101" s="115"/>
      <c r="F101" s="115"/>
      <c r="G101" s="115"/>
      <c r="H101" s="115"/>
      <c r="I101" s="115"/>
      <c r="J101" s="116">
        <f>J302</f>
        <v>0</v>
      </c>
      <c r="L101" s="113"/>
    </row>
    <row r="102" spans="2:47" s="9" customFormat="1" ht="19.899999999999999" customHeight="1">
      <c r="B102" s="113"/>
      <c r="D102" s="114" t="s">
        <v>857</v>
      </c>
      <c r="E102" s="115"/>
      <c r="F102" s="115"/>
      <c r="G102" s="115"/>
      <c r="H102" s="115"/>
      <c r="I102" s="115"/>
      <c r="J102" s="116">
        <f>J342</f>
        <v>0</v>
      </c>
      <c r="L102" s="113"/>
    </row>
    <row r="103" spans="2:47" s="9" customFormat="1" ht="19.899999999999999" customHeight="1">
      <c r="B103" s="113"/>
      <c r="D103" s="114" t="s">
        <v>859</v>
      </c>
      <c r="E103" s="115"/>
      <c r="F103" s="115"/>
      <c r="G103" s="115"/>
      <c r="H103" s="115"/>
      <c r="I103" s="115"/>
      <c r="J103" s="116">
        <f>J350</f>
        <v>0</v>
      </c>
      <c r="L103" s="113"/>
    </row>
    <row r="104" spans="2:47" s="9" customFormat="1" ht="19.899999999999999" customHeight="1">
      <c r="B104" s="113"/>
      <c r="D104" s="114" t="s">
        <v>860</v>
      </c>
      <c r="E104" s="115"/>
      <c r="F104" s="115"/>
      <c r="G104" s="115"/>
      <c r="H104" s="115"/>
      <c r="I104" s="115"/>
      <c r="J104" s="116">
        <f>J543</f>
        <v>0</v>
      </c>
      <c r="L104" s="113"/>
    </row>
    <row r="105" spans="2:47" s="9" customFormat="1" ht="19.899999999999999" customHeight="1">
      <c r="B105" s="113"/>
      <c r="D105" s="114" t="s">
        <v>861</v>
      </c>
      <c r="E105" s="115"/>
      <c r="F105" s="115"/>
      <c r="G105" s="115"/>
      <c r="H105" s="115"/>
      <c r="I105" s="115"/>
      <c r="J105" s="116">
        <f>J547</f>
        <v>0</v>
      </c>
      <c r="L105" s="113"/>
    </row>
    <row r="106" spans="2:47" s="8" customFormat="1" ht="24.95" customHeight="1">
      <c r="B106" s="109"/>
      <c r="D106" s="110" t="s">
        <v>862</v>
      </c>
      <c r="E106" s="111"/>
      <c r="F106" s="111"/>
      <c r="G106" s="111"/>
      <c r="H106" s="111"/>
      <c r="I106" s="111"/>
      <c r="J106" s="112">
        <f>J549</f>
        <v>0</v>
      </c>
      <c r="L106" s="109"/>
    </row>
    <row r="107" spans="2:47" s="9" customFormat="1" ht="19.899999999999999" customHeight="1">
      <c r="B107" s="113"/>
      <c r="D107" s="114" t="s">
        <v>863</v>
      </c>
      <c r="E107" s="115"/>
      <c r="F107" s="115"/>
      <c r="G107" s="115"/>
      <c r="H107" s="115"/>
      <c r="I107" s="115"/>
      <c r="J107" s="116">
        <f>J550</f>
        <v>0</v>
      </c>
      <c r="L107" s="113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>
      <c r="B114" s="32"/>
      <c r="C114" s="21" t="s">
        <v>180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43" t="str">
        <f>E7</f>
        <v>BRNO, DOHNALOVA - VÝSTAVBA DEŠŤOVÉ KANALIZACE</v>
      </c>
      <c r="F117" s="244"/>
      <c r="G117" s="244"/>
      <c r="H117" s="244"/>
      <c r="L117" s="32"/>
    </row>
    <row r="118" spans="2:20" ht="12" customHeight="1">
      <c r="B118" s="20"/>
      <c r="C118" s="27" t="s">
        <v>169</v>
      </c>
      <c r="L118" s="20"/>
    </row>
    <row r="119" spans="2:20" s="1" customFormat="1" ht="16.5" customHeight="1">
      <c r="B119" s="32"/>
      <c r="E119" s="243" t="s">
        <v>810</v>
      </c>
      <c r="F119" s="245"/>
      <c r="G119" s="245"/>
      <c r="H119" s="245"/>
      <c r="L119" s="32"/>
    </row>
    <row r="120" spans="2:20" s="1" customFormat="1" ht="12" customHeight="1">
      <c r="B120" s="32"/>
      <c r="C120" s="27" t="s">
        <v>171</v>
      </c>
      <c r="L120" s="32"/>
    </row>
    <row r="121" spans="2:20" s="1" customFormat="1" ht="16.5" customHeight="1">
      <c r="B121" s="32"/>
      <c r="E121" s="200" t="str">
        <f>E11</f>
        <v>SO 330 - splašková kanalizace</v>
      </c>
      <c r="F121" s="245"/>
      <c r="G121" s="245"/>
      <c r="H121" s="245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F14</f>
        <v>Brno</v>
      </c>
      <c r="I123" s="27" t="s">
        <v>22</v>
      </c>
      <c r="J123" s="52" t="str">
        <f>IF(J14="","",J14)</f>
        <v>27. 2. 2023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E17</f>
        <v>Statutární město Brno</v>
      </c>
      <c r="I125" s="27" t="s">
        <v>30</v>
      </c>
      <c r="J125" s="30" t="str">
        <f>E23</f>
        <v>JV PROJEKT VH s.r.o.</v>
      </c>
      <c r="L125" s="32"/>
    </row>
    <row r="126" spans="2:20" s="1" customFormat="1" ht="15.2" customHeight="1">
      <c r="B126" s="32"/>
      <c r="C126" s="27" t="s">
        <v>28</v>
      </c>
      <c r="F126" s="25" t="str">
        <f>IF(E20="","",E20)</f>
        <v>Vyplň údaj</v>
      </c>
      <c r="I126" s="27" t="s">
        <v>33</v>
      </c>
      <c r="J126" s="30" t="str">
        <f>E26</f>
        <v>Obrtel M.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181</v>
      </c>
      <c r="D128" s="119" t="s">
        <v>62</v>
      </c>
      <c r="E128" s="119" t="s">
        <v>58</v>
      </c>
      <c r="F128" s="119" t="s">
        <v>59</v>
      </c>
      <c r="G128" s="119" t="s">
        <v>182</v>
      </c>
      <c r="H128" s="119" t="s">
        <v>183</v>
      </c>
      <c r="I128" s="119" t="s">
        <v>184</v>
      </c>
      <c r="J128" s="119" t="s">
        <v>175</v>
      </c>
      <c r="K128" s="120" t="s">
        <v>185</v>
      </c>
      <c r="L128" s="117"/>
      <c r="M128" s="59" t="s">
        <v>1</v>
      </c>
      <c r="N128" s="60" t="s">
        <v>41</v>
      </c>
      <c r="O128" s="60" t="s">
        <v>186</v>
      </c>
      <c r="P128" s="60" t="s">
        <v>187</v>
      </c>
      <c r="Q128" s="60" t="s">
        <v>188</v>
      </c>
      <c r="R128" s="60" t="s">
        <v>189</v>
      </c>
      <c r="S128" s="60" t="s">
        <v>190</v>
      </c>
      <c r="T128" s="61" t="s">
        <v>191</v>
      </c>
    </row>
    <row r="129" spans="2:65" s="1" customFormat="1" ht="22.9" customHeight="1">
      <c r="B129" s="32"/>
      <c r="C129" s="64" t="s">
        <v>192</v>
      </c>
      <c r="J129" s="121">
        <f>BK129</f>
        <v>0</v>
      </c>
      <c r="L129" s="32"/>
      <c r="M129" s="62"/>
      <c r="N129" s="53"/>
      <c r="O129" s="53"/>
      <c r="P129" s="122">
        <f>P130+P549</f>
        <v>0</v>
      </c>
      <c r="Q129" s="53"/>
      <c r="R129" s="122">
        <f>R130+R549</f>
        <v>26.743252119999998</v>
      </c>
      <c r="S129" s="53"/>
      <c r="T129" s="123">
        <f>T130+T549</f>
        <v>67.146417999999997</v>
      </c>
      <c r="AT129" s="17" t="s">
        <v>76</v>
      </c>
      <c r="AU129" s="17" t="s">
        <v>177</v>
      </c>
      <c r="BK129" s="124">
        <f>BK130+BK549</f>
        <v>0</v>
      </c>
    </row>
    <row r="130" spans="2:65" s="11" customFormat="1" ht="25.9" customHeight="1">
      <c r="B130" s="125"/>
      <c r="D130" s="126" t="s">
        <v>76</v>
      </c>
      <c r="E130" s="127" t="s">
        <v>193</v>
      </c>
      <c r="F130" s="127" t="s">
        <v>194</v>
      </c>
      <c r="I130" s="128"/>
      <c r="J130" s="129">
        <f>BK130</f>
        <v>0</v>
      </c>
      <c r="L130" s="125"/>
      <c r="M130" s="130"/>
      <c r="P130" s="131">
        <f>P131+P302+P342+P350+P543+P547</f>
        <v>0</v>
      </c>
      <c r="R130" s="131">
        <f>R131+R302+R342+R350+R543+R547</f>
        <v>25.383839119999998</v>
      </c>
      <c r="T130" s="132">
        <f>T131+T302+T342+T350+T543+T547</f>
        <v>67.146417999999997</v>
      </c>
      <c r="AR130" s="126" t="s">
        <v>84</v>
      </c>
      <c r="AT130" s="133" t="s">
        <v>76</v>
      </c>
      <c r="AU130" s="133" t="s">
        <v>77</v>
      </c>
      <c r="AY130" s="126" t="s">
        <v>195</v>
      </c>
      <c r="BK130" s="134">
        <f>BK131+BK302+BK342+BK350+BK543+BK547</f>
        <v>0</v>
      </c>
    </row>
    <row r="131" spans="2:65" s="11" customFormat="1" ht="22.9" customHeight="1">
      <c r="B131" s="125"/>
      <c r="D131" s="126" t="s">
        <v>76</v>
      </c>
      <c r="E131" s="135" t="s">
        <v>84</v>
      </c>
      <c r="F131" s="135" t="s">
        <v>196</v>
      </c>
      <c r="I131" s="128"/>
      <c r="J131" s="136">
        <f>BK131</f>
        <v>0</v>
      </c>
      <c r="L131" s="125"/>
      <c r="M131" s="130"/>
      <c r="P131" s="131">
        <f>SUM(P132:P301)</f>
        <v>0</v>
      </c>
      <c r="R131" s="131">
        <f>SUM(R132:R301)</f>
        <v>1.2736280799999999</v>
      </c>
      <c r="T131" s="132">
        <f>SUM(T132:T301)</f>
        <v>63.571218000000002</v>
      </c>
      <c r="AR131" s="126" t="s">
        <v>84</v>
      </c>
      <c r="AT131" s="133" t="s">
        <v>76</v>
      </c>
      <c r="AU131" s="133" t="s">
        <v>84</v>
      </c>
      <c r="AY131" s="126" t="s">
        <v>195</v>
      </c>
      <c r="BK131" s="134">
        <f>SUM(BK132:BK301)</f>
        <v>0</v>
      </c>
    </row>
    <row r="132" spans="2:65" s="1" customFormat="1" ht="33" customHeight="1">
      <c r="B132" s="32"/>
      <c r="C132" s="137" t="s">
        <v>84</v>
      </c>
      <c r="D132" s="137" t="s">
        <v>197</v>
      </c>
      <c r="E132" s="138" t="s">
        <v>2693</v>
      </c>
      <c r="F132" s="139" t="s">
        <v>2694</v>
      </c>
      <c r="G132" s="140" t="s">
        <v>200</v>
      </c>
      <c r="H132" s="141">
        <v>104.90300000000001</v>
      </c>
      <c r="I132" s="142"/>
      <c r="J132" s="143">
        <f>ROUND(I132*H132,2)</f>
        <v>0</v>
      </c>
      <c r="K132" s="139" t="s">
        <v>201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0.28999999999999998</v>
      </c>
      <c r="T132" s="147">
        <f>S132*H132</f>
        <v>30.421869999999998</v>
      </c>
      <c r="AR132" s="148" t="s">
        <v>202</v>
      </c>
      <c r="AT132" s="148" t="s">
        <v>197</v>
      </c>
      <c r="AU132" s="148" t="s">
        <v>86</v>
      </c>
      <c r="AY132" s="17" t="s">
        <v>195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202</v>
      </c>
      <c r="BM132" s="148" t="s">
        <v>2131</v>
      </c>
    </row>
    <row r="133" spans="2:65" s="12" customFormat="1" ht="11.25">
      <c r="B133" s="150"/>
      <c r="D133" s="151" t="s">
        <v>204</v>
      </c>
      <c r="E133" s="152" t="s">
        <v>1</v>
      </c>
      <c r="F133" s="153" t="s">
        <v>1604</v>
      </c>
      <c r="H133" s="154">
        <v>104.90300000000001</v>
      </c>
      <c r="I133" s="155"/>
      <c r="L133" s="150"/>
      <c r="M133" s="156"/>
      <c r="T133" s="157"/>
      <c r="AT133" s="152" t="s">
        <v>204</v>
      </c>
      <c r="AU133" s="152" t="s">
        <v>86</v>
      </c>
      <c r="AV133" s="12" t="s">
        <v>86</v>
      </c>
      <c r="AW133" s="12" t="s">
        <v>32</v>
      </c>
      <c r="AX133" s="12" t="s">
        <v>84</v>
      </c>
      <c r="AY133" s="152" t="s">
        <v>195</v>
      </c>
    </row>
    <row r="134" spans="2:65" s="1" customFormat="1" ht="21.75" customHeight="1">
      <c r="B134" s="32"/>
      <c r="C134" s="137" t="s">
        <v>86</v>
      </c>
      <c r="D134" s="137" t="s">
        <v>197</v>
      </c>
      <c r="E134" s="138" t="s">
        <v>876</v>
      </c>
      <c r="F134" s="139" t="s">
        <v>877</v>
      </c>
      <c r="G134" s="140" t="s">
        <v>395</v>
      </c>
      <c r="H134" s="141">
        <v>30.422000000000001</v>
      </c>
      <c r="I134" s="142"/>
      <c r="J134" s="143">
        <f>ROUND(I134*H134,2)</f>
        <v>0</v>
      </c>
      <c r="K134" s="139" t="s">
        <v>201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202</v>
      </c>
      <c r="AT134" s="148" t="s">
        <v>197</v>
      </c>
      <c r="AU134" s="148" t="s">
        <v>86</v>
      </c>
      <c r="AY134" s="17" t="s">
        <v>195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84</v>
      </c>
      <c r="BK134" s="149">
        <f>ROUND(I134*H134,2)</f>
        <v>0</v>
      </c>
      <c r="BL134" s="17" t="s">
        <v>202</v>
      </c>
      <c r="BM134" s="148" t="s">
        <v>878</v>
      </c>
    </row>
    <row r="135" spans="2:65" s="1" customFormat="1" ht="24.2" customHeight="1">
      <c r="B135" s="32"/>
      <c r="C135" s="137" t="s">
        <v>112</v>
      </c>
      <c r="D135" s="137" t="s">
        <v>197</v>
      </c>
      <c r="E135" s="138" t="s">
        <v>879</v>
      </c>
      <c r="F135" s="139" t="s">
        <v>880</v>
      </c>
      <c r="G135" s="140" t="s">
        <v>395</v>
      </c>
      <c r="H135" s="141">
        <v>395.48599999999999</v>
      </c>
      <c r="I135" s="142"/>
      <c r="J135" s="143">
        <f>ROUND(I135*H135,2)</f>
        <v>0</v>
      </c>
      <c r="K135" s="139" t="s">
        <v>201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202</v>
      </c>
      <c r="AT135" s="148" t="s">
        <v>197</v>
      </c>
      <c r="AU135" s="148" t="s">
        <v>86</v>
      </c>
      <c r="AY135" s="17" t="s">
        <v>195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202</v>
      </c>
      <c r="BM135" s="148" t="s">
        <v>881</v>
      </c>
    </row>
    <row r="136" spans="2:65" s="12" customFormat="1" ht="11.25">
      <c r="B136" s="150"/>
      <c r="D136" s="151" t="s">
        <v>204</v>
      </c>
      <c r="F136" s="153" t="s">
        <v>2695</v>
      </c>
      <c r="H136" s="154">
        <v>395.48599999999999</v>
      </c>
      <c r="I136" s="155"/>
      <c r="L136" s="150"/>
      <c r="M136" s="156"/>
      <c r="T136" s="157"/>
      <c r="AT136" s="152" t="s">
        <v>204</v>
      </c>
      <c r="AU136" s="152" t="s">
        <v>86</v>
      </c>
      <c r="AV136" s="12" t="s">
        <v>86</v>
      </c>
      <c r="AW136" s="12" t="s">
        <v>4</v>
      </c>
      <c r="AX136" s="12" t="s">
        <v>84</v>
      </c>
      <c r="AY136" s="152" t="s">
        <v>195</v>
      </c>
    </row>
    <row r="137" spans="2:65" s="1" customFormat="1" ht="24.2" customHeight="1">
      <c r="B137" s="32"/>
      <c r="C137" s="137" t="s">
        <v>202</v>
      </c>
      <c r="D137" s="137" t="s">
        <v>197</v>
      </c>
      <c r="E137" s="138" t="s">
        <v>883</v>
      </c>
      <c r="F137" s="139" t="s">
        <v>884</v>
      </c>
      <c r="G137" s="140" t="s">
        <v>395</v>
      </c>
      <c r="H137" s="141">
        <v>30.442</v>
      </c>
      <c r="I137" s="142"/>
      <c r="J137" s="143">
        <f>ROUND(I137*H137,2)</f>
        <v>0</v>
      </c>
      <c r="K137" s="139" t="s">
        <v>208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202</v>
      </c>
      <c r="AT137" s="148" t="s">
        <v>197</v>
      </c>
      <c r="AU137" s="148" t="s">
        <v>86</v>
      </c>
      <c r="AY137" s="17" t="s">
        <v>195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202</v>
      </c>
      <c r="BM137" s="148" t="s">
        <v>885</v>
      </c>
    </row>
    <row r="138" spans="2:65" s="1" customFormat="1" ht="24.2" customHeight="1">
      <c r="B138" s="32"/>
      <c r="C138" s="137" t="s">
        <v>217</v>
      </c>
      <c r="D138" s="137" t="s">
        <v>197</v>
      </c>
      <c r="E138" s="138" t="s">
        <v>2696</v>
      </c>
      <c r="F138" s="139" t="s">
        <v>2697</v>
      </c>
      <c r="G138" s="140" t="s">
        <v>200</v>
      </c>
      <c r="H138" s="141">
        <v>104.90300000000001</v>
      </c>
      <c r="I138" s="142"/>
      <c r="J138" s="143">
        <f>ROUND(I138*H138,2)</f>
        <v>0</v>
      </c>
      <c r="K138" s="139" t="s">
        <v>201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0.316</v>
      </c>
      <c r="T138" s="147">
        <f>S138*H138</f>
        <v>33.149348000000003</v>
      </c>
      <c r="AR138" s="148" t="s">
        <v>202</v>
      </c>
      <c r="AT138" s="148" t="s">
        <v>197</v>
      </c>
      <c r="AU138" s="148" t="s">
        <v>86</v>
      </c>
      <c r="AY138" s="17" t="s">
        <v>195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84</v>
      </c>
      <c r="BK138" s="149">
        <f>ROUND(I138*H138,2)</f>
        <v>0</v>
      </c>
      <c r="BL138" s="17" t="s">
        <v>202</v>
      </c>
      <c r="BM138" s="148" t="s">
        <v>2312</v>
      </c>
    </row>
    <row r="139" spans="2:65" s="14" customFormat="1" ht="11.25">
      <c r="B139" s="168"/>
      <c r="D139" s="151" t="s">
        <v>204</v>
      </c>
      <c r="E139" s="169" t="s">
        <v>1</v>
      </c>
      <c r="F139" s="170" t="s">
        <v>1642</v>
      </c>
      <c r="H139" s="169" t="s">
        <v>1</v>
      </c>
      <c r="I139" s="171"/>
      <c r="L139" s="168"/>
      <c r="M139" s="172"/>
      <c r="T139" s="173"/>
      <c r="AT139" s="169" t="s">
        <v>204</v>
      </c>
      <c r="AU139" s="169" t="s">
        <v>86</v>
      </c>
      <c r="AV139" s="14" t="s">
        <v>84</v>
      </c>
      <c r="AW139" s="14" t="s">
        <v>32</v>
      </c>
      <c r="AX139" s="14" t="s">
        <v>77</v>
      </c>
      <c r="AY139" s="169" t="s">
        <v>195</v>
      </c>
    </row>
    <row r="140" spans="2:65" s="14" customFormat="1" ht="22.5">
      <c r="B140" s="168"/>
      <c r="D140" s="151" t="s">
        <v>204</v>
      </c>
      <c r="E140" s="169" t="s">
        <v>1</v>
      </c>
      <c r="F140" s="170" t="s">
        <v>2698</v>
      </c>
      <c r="H140" s="169" t="s">
        <v>1</v>
      </c>
      <c r="I140" s="171"/>
      <c r="L140" s="168"/>
      <c r="M140" s="172"/>
      <c r="T140" s="173"/>
      <c r="AT140" s="169" t="s">
        <v>204</v>
      </c>
      <c r="AU140" s="169" t="s">
        <v>86</v>
      </c>
      <c r="AV140" s="14" t="s">
        <v>84</v>
      </c>
      <c r="AW140" s="14" t="s">
        <v>32</v>
      </c>
      <c r="AX140" s="14" t="s">
        <v>77</v>
      </c>
      <c r="AY140" s="169" t="s">
        <v>195</v>
      </c>
    </row>
    <row r="141" spans="2:65" s="14" customFormat="1" ht="11.25">
      <c r="B141" s="168"/>
      <c r="D141" s="151" t="s">
        <v>204</v>
      </c>
      <c r="E141" s="169" t="s">
        <v>1</v>
      </c>
      <c r="F141" s="170" t="s">
        <v>2699</v>
      </c>
      <c r="H141" s="169" t="s">
        <v>1</v>
      </c>
      <c r="I141" s="171"/>
      <c r="L141" s="168"/>
      <c r="M141" s="172"/>
      <c r="T141" s="173"/>
      <c r="AT141" s="169" t="s">
        <v>204</v>
      </c>
      <c r="AU141" s="169" t="s">
        <v>86</v>
      </c>
      <c r="AV141" s="14" t="s">
        <v>84</v>
      </c>
      <c r="AW141" s="14" t="s">
        <v>32</v>
      </c>
      <c r="AX141" s="14" t="s">
        <v>77</v>
      </c>
      <c r="AY141" s="169" t="s">
        <v>195</v>
      </c>
    </row>
    <row r="142" spans="2:65" s="12" customFormat="1" ht="11.25">
      <c r="B142" s="150"/>
      <c r="D142" s="151" t="s">
        <v>204</v>
      </c>
      <c r="E142" s="152" t="s">
        <v>1</v>
      </c>
      <c r="F142" s="153" t="s">
        <v>2700</v>
      </c>
      <c r="H142" s="154">
        <v>18.72</v>
      </c>
      <c r="I142" s="155"/>
      <c r="L142" s="150"/>
      <c r="M142" s="156"/>
      <c r="T142" s="157"/>
      <c r="AT142" s="152" t="s">
        <v>204</v>
      </c>
      <c r="AU142" s="152" t="s">
        <v>86</v>
      </c>
      <c r="AV142" s="12" t="s">
        <v>86</v>
      </c>
      <c r="AW142" s="12" t="s">
        <v>32</v>
      </c>
      <c r="AX142" s="12" t="s">
        <v>77</v>
      </c>
      <c r="AY142" s="152" t="s">
        <v>195</v>
      </c>
    </row>
    <row r="143" spans="2:65" s="12" customFormat="1" ht="11.25">
      <c r="B143" s="150"/>
      <c r="D143" s="151" t="s">
        <v>204</v>
      </c>
      <c r="E143" s="152" t="s">
        <v>1</v>
      </c>
      <c r="F143" s="153" t="s">
        <v>2701</v>
      </c>
      <c r="H143" s="154">
        <v>22.14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32</v>
      </c>
      <c r="AX143" s="12" t="s">
        <v>77</v>
      </c>
      <c r="AY143" s="152" t="s">
        <v>195</v>
      </c>
    </row>
    <row r="144" spans="2:65" s="12" customFormat="1" ht="11.25">
      <c r="B144" s="150"/>
      <c r="D144" s="151" t="s">
        <v>204</v>
      </c>
      <c r="E144" s="152" t="s">
        <v>1</v>
      </c>
      <c r="F144" s="153" t="s">
        <v>2702</v>
      </c>
      <c r="H144" s="154">
        <v>43.923000000000002</v>
      </c>
      <c r="I144" s="155"/>
      <c r="L144" s="150"/>
      <c r="M144" s="156"/>
      <c r="T144" s="157"/>
      <c r="AT144" s="152" t="s">
        <v>204</v>
      </c>
      <c r="AU144" s="152" t="s">
        <v>86</v>
      </c>
      <c r="AV144" s="12" t="s">
        <v>86</v>
      </c>
      <c r="AW144" s="12" t="s">
        <v>32</v>
      </c>
      <c r="AX144" s="12" t="s">
        <v>77</v>
      </c>
      <c r="AY144" s="152" t="s">
        <v>195</v>
      </c>
    </row>
    <row r="145" spans="2:65" s="14" customFormat="1" ht="11.25">
      <c r="B145" s="168"/>
      <c r="D145" s="151" t="s">
        <v>204</v>
      </c>
      <c r="E145" s="169" t="s">
        <v>1</v>
      </c>
      <c r="F145" s="170" t="s">
        <v>2703</v>
      </c>
      <c r="H145" s="169" t="s">
        <v>1</v>
      </c>
      <c r="I145" s="171"/>
      <c r="L145" s="168"/>
      <c r="M145" s="172"/>
      <c r="T145" s="173"/>
      <c r="AT145" s="169" t="s">
        <v>204</v>
      </c>
      <c r="AU145" s="169" t="s">
        <v>86</v>
      </c>
      <c r="AV145" s="14" t="s">
        <v>84</v>
      </c>
      <c r="AW145" s="14" t="s">
        <v>32</v>
      </c>
      <c r="AX145" s="14" t="s">
        <v>77</v>
      </c>
      <c r="AY145" s="169" t="s">
        <v>195</v>
      </c>
    </row>
    <row r="146" spans="2:65" s="12" customFormat="1" ht="11.25">
      <c r="B146" s="150"/>
      <c r="D146" s="151" t="s">
        <v>204</v>
      </c>
      <c r="E146" s="152" t="s">
        <v>1</v>
      </c>
      <c r="F146" s="153" t="s">
        <v>2704</v>
      </c>
      <c r="H146" s="154">
        <v>20.12</v>
      </c>
      <c r="I146" s="155"/>
      <c r="L146" s="150"/>
      <c r="M146" s="156"/>
      <c r="T146" s="157"/>
      <c r="AT146" s="152" t="s">
        <v>204</v>
      </c>
      <c r="AU146" s="152" t="s">
        <v>86</v>
      </c>
      <c r="AV146" s="12" t="s">
        <v>86</v>
      </c>
      <c r="AW146" s="12" t="s">
        <v>32</v>
      </c>
      <c r="AX146" s="12" t="s">
        <v>77</v>
      </c>
      <c r="AY146" s="152" t="s">
        <v>195</v>
      </c>
    </row>
    <row r="147" spans="2:65" s="13" customFormat="1" ht="11.25">
      <c r="B147" s="158"/>
      <c r="D147" s="151" t="s">
        <v>204</v>
      </c>
      <c r="E147" s="159" t="s">
        <v>1547</v>
      </c>
      <c r="F147" s="160" t="s">
        <v>205</v>
      </c>
      <c r="H147" s="161">
        <v>104.90300000000001</v>
      </c>
      <c r="I147" s="162"/>
      <c r="L147" s="158"/>
      <c r="M147" s="163"/>
      <c r="T147" s="164"/>
      <c r="AT147" s="159" t="s">
        <v>204</v>
      </c>
      <c r="AU147" s="159" t="s">
        <v>86</v>
      </c>
      <c r="AV147" s="13" t="s">
        <v>202</v>
      </c>
      <c r="AW147" s="13" t="s">
        <v>32</v>
      </c>
      <c r="AX147" s="13" t="s">
        <v>84</v>
      </c>
      <c r="AY147" s="159" t="s">
        <v>195</v>
      </c>
    </row>
    <row r="148" spans="2:65" s="1" customFormat="1" ht="24.2" customHeight="1">
      <c r="B148" s="32"/>
      <c r="C148" s="137" t="s">
        <v>221</v>
      </c>
      <c r="D148" s="137" t="s">
        <v>197</v>
      </c>
      <c r="E148" s="138" t="s">
        <v>914</v>
      </c>
      <c r="F148" s="139" t="s">
        <v>915</v>
      </c>
      <c r="G148" s="140" t="s">
        <v>319</v>
      </c>
      <c r="H148" s="141">
        <v>171.16</v>
      </c>
      <c r="I148" s="142"/>
      <c r="J148" s="143">
        <f>ROUND(I148*H148,2)</f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202</v>
      </c>
      <c r="AT148" s="148" t="s">
        <v>197</v>
      </c>
      <c r="AU148" s="148" t="s">
        <v>86</v>
      </c>
      <c r="AY148" s="17" t="s">
        <v>195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202</v>
      </c>
      <c r="BM148" s="148" t="s">
        <v>2337</v>
      </c>
    </row>
    <row r="149" spans="2:65" s="14" customFormat="1" ht="11.25">
      <c r="B149" s="168"/>
      <c r="D149" s="151" t="s">
        <v>204</v>
      </c>
      <c r="E149" s="169" t="s">
        <v>1</v>
      </c>
      <c r="F149" s="170" t="s">
        <v>1649</v>
      </c>
      <c r="H149" s="169" t="s">
        <v>1</v>
      </c>
      <c r="I149" s="171"/>
      <c r="L149" s="168"/>
      <c r="M149" s="172"/>
      <c r="T149" s="173"/>
      <c r="AT149" s="169" t="s">
        <v>204</v>
      </c>
      <c r="AU149" s="169" t="s">
        <v>86</v>
      </c>
      <c r="AV149" s="14" t="s">
        <v>84</v>
      </c>
      <c r="AW149" s="14" t="s">
        <v>32</v>
      </c>
      <c r="AX149" s="14" t="s">
        <v>77</v>
      </c>
      <c r="AY149" s="169" t="s">
        <v>195</v>
      </c>
    </row>
    <row r="150" spans="2:65" s="14" customFormat="1" ht="11.25">
      <c r="B150" s="168"/>
      <c r="D150" s="151" t="s">
        <v>204</v>
      </c>
      <c r="E150" s="169" t="s">
        <v>1</v>
      </c>
      <c r="F150" s="170" t="s">
        <v>2699</v>
      </c>
      <c r="H150" s="169" t="s">
        <v>1</v>
      </c>
      <c r="I150" s="171"/>
      <c r="L150" s="168"/>
      <c r="M150" s="172"/>
      <c r="T150" s="173"/>
      <c r="AT150" s="169" t="s">
        <v>204</v>
      </c>
      <c r="AU150" s="169" t="s">
        <v>86</v>
      </c>
      <c r="AV150" s="14" t="s">
        <v>84</v>
      </c>
      <c r="AW150" s="14" t="s">
        <v>32</v>
      </c>
      <c r="AX150" s="14" t="s">
        <v>77</v>
      </c>
      <c r="AY150" s="169" t="s">
        <v>195</v>
      </c>
    </row>
    <row r="151" spans="2:65" s="14" customFormat="1" ht="11.25">
      <c r="B151" s="168"/>
      <c r="D151" s="151" t="s">
        <v>204</v>
      </c>
      <c r="E151" s="169" t="s">
        <v>1</v>
      </c>
      <c r="F151" s="170" t="s">
        <v>2705</v>
      </c>
      <c r="H151" s="169" t="s">
        <v>1</v>
      </c>
      <c r="I151" s="171"/>
      <c r="L151" s="168"/>
      <c r="M151" s="172"/>
      <c r="T151" s="173"/>
      <c r="AT151" s="169" t="s">
        <v>204</v>
      </c>
      <c r="AU151" s="169" t="s">
        <v>86</v>
      </c>
      <c r="AV151" s="14" t="s">
        <v>84</v>
      </c>
      <c r="AW151" s="14" t="s">
        <v>32</v>
      </c>
      <c r="AX151" s="14" t="s">
        <v>77</v>
      </c>
      <c r="AY151" s="169" t="s">
        <v>195</v>
      </c>
    </row>
    <row r="152" spans="2:65" s="12" customFormat="1" ht="11.25">
      <c r="B152" s="150"/>
      <c r="D152" s="151" t="s">
        <v>204</v>
      </c>
      <c r="E152" s="152" t="s">
        <v>1</v>
      </c>
      <c r="F152" s="153" t="s">
        <v>2706</v>
      </c>
      <c r="H152" s="154">
        <v>23.4</v>
      </c>
      <c r="I152" s="155"/>
      <c r="L152" s="150"/>
      <c r="M152" s="156"/>
      <c r="T152" s="157"/>
      <c r="AT152" s="152" t="s">
        <v>204</v>
      </c>
      <c r="AU152" s="152" t="s">
        <v>86</v>
      </c>
      <c r="AV152" s="12" t="s">
        <v>86</v>
      </c>
      <c r="AW152" s="12" t="s">
        <v>32</v>
      </c>
      <c r="AX152" s="12" t="s">
        <v>77</v>
      </c>
      <c r="AY152" s="152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2707</v>
      </c>
      <c r="H153" s="154">
        <v>36.9</v>
      </c>
      <c r="I153" s="155"/>
      <c r="L153" s="150"/>
      <c r="M153" s="156"/>
      <c r="T153" s="157"/>
      <c r="AT153" s="152" t="s">
        <v>204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2708</v>
      </c>
      <c r="H154" s="154">
        <v>79.86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4" customFormat="1" ht="11.25">
      <c r="B155" s="168"/>
      <c r="D155" s="151" t="s">
        <v>204</v>
      </c>
      <c r="E155" s="169" t="s">
        <v>1</v>
      </c>
      <c r="F155" s="170" t="s">
        <v>2703</v>
      </c>
      <c r="H155" s="169" t="s">
        <v>1</v>
      </c>
      <c r="I155" s="171"/>
      <c r="L155" s="168"/>
      <c r="M155" s="172"/>
      <c r="T155" s="173"/>
      <c r="AT155" s="169" t="s">
        <v>204</v>
      </c>
      <c r="AU155" s="169" t="s">
        <v>86</v>
      </c>
      <c r="AV155" s="14" t="s">
        <v>84</v>
      </c>
      <c r="AW155" s="14" t="s">
        <v>32</v>
      </c>
      <c r="AX155" s="14" t="s">
        <v>77</v>
      </c>
      <c r="AY155" s="169" t="s">
        <v>195</v>
      </c>
    </row>
    <row r="156" spans="2:65" s="12" customFormat="1" ht="11.25">
      <c r="B156" s="150"/>
      <c r="D156" s="151" t="s">
        <v>204</v>
      </c>
      <c r="E156" s="152" t="s">
        <v>1</v>
      </c>
      <c r="F156" s="153" t="s">
        <v>2709</v>
      </c>
      <c r="H156" s="154">
        <v>31</v>
      </c>
      <c r="I156" s="155"/>
      <c r="L156" s="150"/>
      <c r="M156" s="156"/>
      <c r="T156" s="157"/>
      <c r="AT156" s="152" t="s">
        <v>204</v>
      </c>
      <c r="AU156" s="152" t="s">
        <v>86</v>
      </c>
      <c r="AV156" s="12" t="s">
        <v>86</v>
      </c>
      <c r="AW156" s="12" t="s">
        <v>32</v>
      </c>
      <c r="AX156" s="12" t="s">
        <v>77</v>
      </c>
      <c r="AY156" s="152" t="s">
        <v>195</v>
      </c>
    </row>
    <row r="157" spans="2:65" s="13" customFormat="1" ht="11.25">
      <c r="B157" s="158"/>
      <c r="D157" s="151" t="s">
        <v>204</v>
      </c>
      <c r="E157" s="159" t="s">
        <v>1655</v>
      </c>
      <c r="F157" s="160" t="s">
        <v>205</v>
      </c>
      <c r="H157" s="161">
        <v>171.16</v>
      </c>
      <c r="I157" s="162"/>
      <c r="L157" s="158"/>
      <c r="M157" s="163"/>
      <c r="T157" s="164"/>
      <c r="AT157" s="159" t="s">
        <v>204</v>
      </c>
      <c r="AU157" s="159" t="s">
        <v>86</v>
      </c>
      <c r="AV157" s="13" t="s">
        <v>202</v>
      </c>
      <c r="AW157" s="13" t="s">
        <v>32</v>
      </c>
      <c r="AX157" s="13" t="s">
        <v>84</v>
      </c>
      <c r="AY157" s="159" t="s">
        <v>195</v>
      </c>
    </row>
    <row r="158" spans="2:65" s="1" customFormat="1" ht="21.75" customHeight="1">
      <c r="B158" s="32"/>
      <c r="C158" s="137" t="s">
        <v>225</v>
      </c>
      <c r="D158" s="137" t="s">
        <v>197</v>
      </c>
      <c r="E158" s="138" t="s">
        <v>876</v>
      </c>
      <c r="F158" s="139" t="s">
        <v>877</v>
      </c>
      <c r="G158" s="140" t="s">
        <v>395</v>
      </c>
      <c r="H158" s="141">
        <v>33.149000000000001</v>
      </c>
      <c r="I158" s="142"/>
      <c r="J158" s="143">
        <f>ROUND(I158*H158,2)</f>
        <v>0</v>
      </c>
      <c r="K158" s="139" t="s">
        <v>201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202</v>
      </c>
      <c r="AT158" s="148" t="s">
        <v>197</v>
      </c>
      <c r="AU158" s="148" t="s">
        <v>86</v>
      </c>
      <c r="AY158" s="17" t="s">
        <v>195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202</v>
      </c>
      <c r="BM158" s="148" t="s">
        <v>935</v>
      </c>
    </row>
    <row r="159" spans="2:65" s="1" customFormat="1" ht="24.2" customHeight="1">
      <c r="B159" s="32"/>
      <c r="C159" s="137" t="s">
        <v>230</v>
      </c>
      <c r="D159" s="137" t="s">
        <v>197</v>
      </c>
      <c r="E159" s="138" t="s">
        <v>879</v>
      </c>
      <c r="F159" s="139" t="s">
        <v>880</v>
      </c>
      <c r="G159" s="140" t="s">
        <v>395</v>
      </c>
      <c r="H159" s="141">
        <v>430.93700000000001</v>
      </c>
      <c r="I159" s="142"/>
      <c r="J159" s="143">
        <f>ROUND(I159*H159,2)</f>
        <v>0</v>
      </c>
      <c r="K159" s="139" t="s">
        <v>201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202</v>
      </c>
      <c r="AT159" s="148" t="s">
        <v>197</v>
      </c>
      <c r="AU159" s="148" t="s">
        <v>86</v>
      </c>
      <c r="AY159" s="17" t="s">
        <v>195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84</v>
      </c>
      <c r="BK159" s="149">
        <f>ROUND(I159*H159,2)</f>
        <v>0</v>
      </c>
      <c r="BL159" s="17" t="s">
        <v>202</v>
      </c>
      <c r="BM159" s="148" t="s">
        <v>936</v>
      </c>
    </row>
    <row r="160" spans="2:65" s="12" customFormat="1" ht="11.25">
      <c r="B160" s="150"/>
      <c r="D160" s="151" t="s">
        <v>204</v>
      </c>
      <c r="F160" s="153" t="s">
        <v>2710</v>
      </c>
      <c r="H160" s="154">
        <v>430.93700000000001</v>
      </c>
      <c r="I160" s="155"/>
      <c r="L160" s="150"/>
      <c r="M160" s="156"/>
      <c r="T160" s="157"/>
      <c r="AT160" s="152" t="s">
        <v>204</v>
      </c>
      <c r="AU160" s="152" t="s">
        <v>86</v>
      </c>
      <c r="AV160" s="12" t="s">
        <v>86</v>
      </c>
      <c r="AW160" s="12" t="s">
        <v>4</v>
      </c>
      <c r="AX160" s="12" t="s">
        <v>84</v>
      </c>
      <c r="AY160" s="152" t="s">
        <v>195</v>
      </c>
    </row>
    <row r="161" spans="2:65" s="1" customFormat="1" ht="33" customHeight="1">
      <c r="B161" s="32"/>
      <c r="C161" s="137" t="s">
        <v>234</v>
      </c>
      <c r="D161" s="137" t="s">
        <v>197</v>
      </c>
      <c r="E161" s="138" t="s">
        <v>938</v>
      </c>
      <c r="F161" s="139" t="s">
        <v>939</v>
      </c>
      <c r="G161" s="140" t="s">
        <v>395</v>
      </c>
      <c r="H161" s="141">
        <v>33.149000000000001</v>
      </c>
      <c r="I161" s="142"/>
      <c r="J161" s="143">
        <f>ROUND(I161*H161,2)</f>
        <v>0</v>
      </c>
      <c r="K161" s="139" t="s">
        <v>208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202</v>
      </c>
      <c r="AT161" s="148" t="s">
        <v>197</v>
      </c>
      <c r="AU161" s="148" t="s">
        <v>86</v>
      </c>
      <c r="AY161" s="17" t="s">
        <v>195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202</v>
      </c>
      <c r="BM161" s="148" t="s">
        <v>940</v>
      </c>
    </row>
    <row r="162" spans="2:65" s="1" customFormat="1" ht="24.2" customHeight="1">
      <c r="B162" s="32"/>
      <c r="C162" s="137" t="s">
        <v>238</v>
      </c>
      <c r="D162" s="137" t="s">
        <v>197</v>
      </c>
      <c r="E162" s="138" t="s">
        <v>941</v>
      </c>
      <c r="F162" s="139" t="s">
        <v>942</v>
      </c>
      <c r="G162" s="140" t="s">
        <v>319</v>
      </c>
      <c r="H162" s="141">
        <v>7.7</v>
      </c>
      <c r="I162" s="142"/>
      <c r="J162" s="143">
        <f>ROUND(I162*H162,2)</f>
        <v>0</v>
      </c>
      <c r="K162" s="139" t="s">
        <v>201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8.6800000000000002E-3</v>
      </c>
      <c r="R162" s="146">
        <f>Q162*H162</f>
        <v>6.6836000000000007E-2</v>
      </c>
      <c r="S162" s="146">
        <v>0</v>
      </c>
      <c r="T162" s="147">
        <f>S162*H162</f>
        <v>0</v>
      </c>
      <c r="AR162" s="148" t="s">
        <v>202</v>
      </c>
      <c r="AT162" s="148" t="s">
        <v>197</v>
      </c>
      <c r="AU162" s="148" t="s">
        <v>86</v>
      </c>
      <c r="AY162" s="17" t="s">
        <v>195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202</v>
      </c>
      <c r="BM162" s="148" t="s">
        <v>943</v>
      </c>
    </row>
    <row r="163" spans="2:65" s="14" customFormat="1" ht="11.25">
      <c r="B163" s="168"/>
      <c r="D163" s="151" t="s">
        <v>204</v>
      </c>
      <c r="E163" s="169" t="s">
        <v>1</v>
      </c>
      <c r="F163" s="170" t="s">
        <v>944</v>
      </c>
      <c r="H163" s="169" t="s">
        <v>1</v>
      </c>
      <c r="I163" s="171"/>
      <c r="L163" s="168"/>
      <c r="M163" s="172"/>
      <c r="T163" s="173"/>
      <c r="AT163" s="169" t="s">
        <v>204</v>
      </c>
      <c r="AU163" s="169" t="s">
        <v>86</v>
      </c>
      <c r="AV163" s="14" t="s">
        <v>84</v>
      </c>
      <c r="AW163" s="14" t="s">
        <v>32</v>
      </c>
      <c r="AX163" s="14" t="s">
        <v>77</v>
      </c>
      <c r="AY163" s="169" t="s">
        <v>195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2711</v>
      </c>
      <c r="H164" s="154">
        <v>5.5</v>
      </c>
      <c r="I164" s="155"/>
      <c r="L164" s="150"/>
      <c r="M164" s="156"/>
      <c r="T164" s="157"/>
      <c r="AT164" s="152" t="s">
        <v>204</v>
      </c>
      <c r="AU164" s="152" t="s">
        <v>86</v>
      </c>
      <c r="AV164" s="12" t="s">
        <v>86</v>
      </c>
      <c r="AW164" s="12" t="s">
        <v>32</v>
      </c>
      <c r="AX164" s="12" t="s">
        <v>77</v>
      </c>
      <c r="AY164" s="152" t="s">
        <v>195</v>
      </c>
    </row>
    <row r="165" spans="2:65" s="12" customFormat="1" ht="11.25">
      <c r="B165" s="150"/>
      <c r="D165" s="151" t="s">
        <v>204</v>
      </c>
      <c r="E165" s="152" t="s">
        <v>1</v>
      </c>
      <c r="F165" s="153" t="s">
        <v>2712</v>
      </c>
      <c r="H165" s="154">
        <v>2.2000000000000002</v>
      </c>
      <c r="I165" s="155"/>
      <c r="L165" s="150"/>
      <c r="M165" s="156"/>
      <c r="T165" s="157"/>
      <c r="AT165" s="152" t="s">
        <v>204</v>
      </c>
      <c r="AU165" s="152" t="s">
        <v>86</v>
      </c>
      <c r="AV165" s="12" t="s">
        <v>86</v>
      </c>
      <c r="AW165" s="12" t="s">
        <v>32</v>
      </c>
      <c r="AX165" s="12" t="s">
        <v>77</v>
      </c>
      <c r="AY165" s="152" t="s">
        <v>195</v>
      </c>
    </row>
    <row r="166" spans="2:65" s="13" customFormat="1" ht="11.25">
      <c r="B166" s="158"/>
      <c r="D166" s="151" t="s">
        <v>204</v>
      </c>
      <c r="E166" s="159" t="s">
        <v>832</v>
      </c>
      <c r="F166" s="160" t="s">
        <v>205</v>
      </c>
      <c r="H166" s="161">
        <v>7.7</v>
      </c>
      <c r="I166" s="162"/>
      <c r="L166" s="158"/>
      <c r="M166" s="163"/>
      <c r="T166" s="164"/>
      <c r="AT166" s="159" t="s">
        <v>204</v>
      </c>
      <c r="AU166" s="159" t="s">
        <v>86</v>
      </c>
      <c r="AV166" s="13" t="s">
        <v>202</v>
      </c>
      <c r="AW166" s="13" t="s">
        <v>32</v>
      </c>
      <c r="AX166" s="13" t="s">
        <v>84</v>
      </c>
      <c r="AY166" s="159" t="s">
        <v>195</v>
      </c>
    </row>
    <row r="167" spans="2:65" s="1" customFormat="1" ht="24.2" customHeight="1">
      <c r="B167" s="32"/>
      <c r="C167" s="137" t="s">
        <v>242</v>
      </c>
      <c r="D167" s="137" t="s">
        <v>197</v>
      </c>
      <c r="E167" s="138" t="s">
        <v>2391</v>
      </c>
      <c r="F167" s="139" t="s">
        <v>2392</v>
      </c>
      <c r="G167" s="140" t="s">
        <v>319</v>
      </c>
      <c r="H167" s="141">
        <v>7.2</v>
      </c>
      <c r="I167" s="142"/>
      <c r="J167" s="143">
        <f>ROUND(I167*H167,2)</f>
        <v>0</v>
      </c>
      <c r="K167" s="139" t="s">
        <v>201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1.269E-2</v>
      </c>
      <c r="R167" s="146">
        <f>Q167*H167</f>
        <v>9.1368000000000005E-2</v>
      </c>
      <c r="S167" s="146">
        <v>0</v>
      </c>
      <c r="T167" s="147">
        <f>S167*H167</f>
        <v>0</v>
      </c>
      <c r="AR167" s="148" t="s">
        <v>202</v>
      </c>
      <c r="AT167" s="148" t="s">
        <v>197</v>
      </c>
      <c r="AU167" s="148" t="s">
        <v>86</v>
      </c>
      <c r="AY167" s="17" t="s">
        <v>195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202</v>
      </c>
      <c r="BM167" s="148" t="s">
        <v>2713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2714</v>
      </c>
      <c r="H168" s="154">
        <v>2.4</v>
      </c>
      <c r="I168" s="155"/>
      <c r="L168" s="150"/>
      <c r="M168" s="156"/>
      <c r="T168" s="157"/>
      <c r="AT168" s="152" t="s">
        <v>204</v>
      </c>
      <c r="AU168" s="152" t="s">
        <v>86</v>
      </c>
      <c r="AV168" s="12" t="s">
        <v>86</v>
      </c>
      <c r="AW168" s="12" t="s">
        <v>32</v>
      </c>
      <c r="AX168" s="12" t="s">
        <v>77</v>
      </c>
      <c r="AY168" s="152" t="s">
        <v>195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2715</v>
      </c>
      <c r="H169" s="154">
        <v>4.8</v>
      </c>
      <c r="I169" s="155"/>
      <c r="L169" s="150"/>
      <c r="M169" s="156"/>
      <c r="T169" s="157"/>
      <c r="AT169" s="152" t="s">
        <v>204</v>
      </c>
      <c r="AU169" s="152" t="s">
        <v>86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3" customFormat="1" ht="11.25">
      <c r="B170" s="158"/>
      <c r="D170" s="151" t="s">
        <v>204</v>
      </c>
      <c r="E170" s="159" t="s">
        <v>2108</v>
      </c>
      <c r="F170" s="160" t="s">
        <v>205</v>
      </c>
      <c r="H170" s="161">
        <v>7.2</v>
      </c>
      <c r="I170" s="162"/>
      <c r="L170" s="158"/>
      <c r="M170" s="163"/>
      <c r="T170" s="164"/>
      <c r="AT170" s="159" t="s">
        <v>204</v>
      </c>
      <c r="AU170" s="159" t="s">
        <v>86</v>
      </c>
      <c r="AV170" s="13" t="s">
        <v>202</v>
      </c>
      <c r="AW170" s="13" t="s">
        <v>32</v>
      </c>
      <c r="AX170" s="13" t="s">
        <v>84</v>
      </c>
      <c r="AY170" s="159" t="s">
        <v>195</v>
      </c>
    </row>
    <row r="171" spans="2:65" s="1" customFormat="1" ht="24.2" customHeight="1">
      <c r="B171" s="32"/>
      <c r="C171" s="137" t="s">
        <v>8</v>
      </c>
      <c r="D171" s="137" t="s">
        <v>197</v>
      </c>
      <c r="E171" s="138" t="s">
        <v>949</v>
      </c>
      <c r="F171" s="139" t="s">
        <v>950</v>
      </c>
      <c r="G171" s="140" t="s">
        <v>319</v>
      </c>
      <c r="H171" s="141">
        <v>8</v>
      </c>
      <c r="I171" s="142"/>
      <c r="J171" s="143">
        <f>ROUND(I171*H171,2)</f>
        <v>0</v>
      </c>
      <c r="K171" s="139" t="s">
        <v>201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3.6900000000000002E-2</v>
      </c>
      <c r="R171" s="146">
        <f>Q171*H171</f>
        <v>0.29520000000000002</v>
      </c>
      <c r="S171" s="146">
        <v>0</v>
      </c>
      <c r="T171" s="147">
        <f>S171*H171</f>
        <v>0</v>
      </c>
      <c r="AR171" s="148" t="s">
        <v>202</v>
      </c>
      <c r="AT171" s="148" t="s">
        <v>197</v>
      </c>
      <c r="AU171" s="148" t="s">
        <v>86</v>
      </c>
      <c r="AY171" s="17" t="s">
        <v>195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84</v>
      </c>
      <c r="BK171" s="149">
        <f>ROUND(I171*H171,2)</f>
        <v>0</v>
      </c>
      <c r="BL171" s="17" t="s">
        <v>202</v>
      </c>
      <c r="BM171" s="148" t="s">
        <v>951</v>
      </c>
    </row>
    <row r="172" spans="2:65" s="14" customFormat="1" ht="11.25">
      <c r="B172" s="168"/>
      <c r="D172" s="151" t="s">
        <v>204</v>
      </c>
      <c r="E172" s="169" t="s">
        <v>1</v>
      </c>
      <c r="F172" s="170" t="s">
        <v>952</v>
      </c>
      <c r="H172" s="169" t="s">
        <v>1</v>
      </c>
      <c r="I172" s="171"/>
      <c r="L172" s="168"/>
      <c r="M172" s="172"/>
      <c r="T172" s="173"/>
      <c r="AT172" s="169" t="s">
        <v>204</v>
      </c>
      <c r="AU172" s="169" t="s">
        <v>86</v>
      </c>
      <c r="AV172" s="14" t="s">
        <v>84</v>
      </c>
      <c r="AW172" s="14" t="s">
        <v>32</v>
      </c>
      <c r="AX172" s="14" t="s">
        <v>77</v>
      </c>
      <c r="AY172" s="169" t="s">
        <v>195</v>
      </c>
    </row>
    <row r="173" spans="2:65" s="12" customFormat="1" ht="11.25">
      <c r="B173" s="150"/>
      <c r="D173" s="151" t="s">
        <v>204</v>
      </c>
      <c r="E173" s="152" t="s">
        <v>1</v>
      </c>
      <c r="F173" s="153" t="s">
        <v>2716</v>
      </c>
      <c r="H173" s="154">
        <v>3</v>
      </c>
      <c r="I173" s="155"/>
      <c r="L173" s="150"/>
      <c r="M173" s="156"/>
      <c r="T173" s="157"/>
      <c r="AT173" s="152" t="s">
        <v>204</v>
      </c>
      <c r="AU173" s="152" t="s">
        <v>86</v>
      </c>
      <c r="AV173" s="12" t="s">
        <v>86</v>
      </c>
      <c r="AW173" s="12" t="s">
        <v>32</v>
      </c>
      <c r="AX173" s="12" t="s">
        <v>77</v>
      </c>
      <c r="AY173" s="152" t="s">
        <v>195</v>
      </c>
    </row>
    <row r="174" spans="2:65" s="12" customFormat="1" ht="11.25">
      <c r="B174" s="150"/>
      <c r="D174" s="151" t="s">
        <v>204</v>
      </c>
      <c r="E174" s="152" t="s">
        <v>1</v>
      </c>
      <c r="F174" s="153" t="s">
        <v>2717</v>
      </c>
      <c r="H174" s="154">
        <v>1</v>
      </c>
      <c r="I174" s="155"/>
      <c r="L174" s="150"/>
      <c r="M174" s="156"/>
      <c r="T174" s="157"/>
      <c r="AT174" s="152" t="s">
        <v>204</v>
      </c>
      <c r="AU174" s="152" t="s">
        <v>86</v>
      </c>
      <c r="AV174" s="12" t="s">
        <v>86</v>
      </c>
      <c r="AW174" s="12" t="s">
        <v>32</v>
      </c>
      <c r="AX174" s="12" t="s">
        <v>77</v>
      </c>
      <c r="AY174" s="152" t="s">
        <v>195</v>
      </c>
    </row>
    <row r="175" spans="2:65" s="12" customFormat="1" ht="11.25">
      <c r="B175" s="150"/>
      <c r="D175" s="151" t="s">
        <v>204</v>
      </c>
      <c r="E175" s="152" t="s">
        <v>1</v>
      </c>
      <c r="F175" s="153" t="s">
        <v>2718</v>
      </c>
      <c r="H175" s="154">
        <v>3</v>
      </c>
      <c r="I175" s="155"/>
      <c r="L175" s="150"/>
      <c r="M175" s="156"/>
      <c r="T175" s="157"/>
      <c r="AT175" s="152" t="s">
        <v>204</v>
      </c>
      <c r="AU175" s="152" t="s">
        <v>86</v>
      </c>
      <c r="AV175" s="12" t="s">
        <v>86</v>
      </c>
      <c r="AW175" s="12" t="s">
        <v>32</v>
      </c>
      <c r="AX175" s="12" t="s">
        <v>77</v>
      </c>
      <c r="AY175" s="152" t="s">
        <v>195</v>
      </c>
    </row>
    <row r="176" spans="2:65" s="12" customFormat="1" ht="11.25">
      <c r="B176" s="150"/>
      <c r="D176" s="151" t="s">
        <v>204</v>
      </c>
      <c r="E176" s="152" t="s">
        <v>1</v>
      </c>
      <c r="F176" s="153" t="s">
        <v>2719</v>
      </c>
      <c r="H176" s="154">
        <v>0</v>
      </c>
      <c r="I176" s="155"/>
      <c r="L176" s="150"/>
      <c r="M176" s="156"/>
      <c r="T176" s="157"/>
      <c r="AT176" s="152" t="s">
        <v>204</v>
      </c>
      <c r="AU176" s="152" t="s">
        <v>86</v>
      </c>
      <c r="AV176" s="12" t="s">
        <v>86</v>
      </c>
      <c r="AW176" s="12" t="s">
        <v>32</v>
      </c>
      <c r="AX176" s="12" t="s">
        <v>77</v>
      </c>
      <c r="AY176" s="152" t="s">
        <v>195</v>
      </c>
    </row>
    <row r="177" spans="2:65" s="13" customFormat="1" ht="11.25">
      <c r="B177" s="158"/>
      <c r="D177" s="151" t="s">
        <v>204</v>
      </c>
      <c r="E177" s="159" t="s">
        <v>812</v>
      </c>
      <c r="F177" s="160" t="s">
        <v>205</v>
      </c>
      <c r="H177" s="161">
        <v>7</v>
      </c>
      <c r="I177" s="162"/>
      <c r="L177" s="158"/>
      <c r="M177" s="163"/>
      <c r="T177" s="164"/>
      <c r="AT177" s="159" t="s">
        <v>204</v>
      </c>
      <c r="AU177" s="159" t="s">
        <v>86</v>
      </c>
      <c r="AV177" s="13" t="s">
        <v>202</v>
      </c>
      <c r="AW177" s="13" t="s">
        <v>32</v>
      </c>
      <c r="AX177" s="13" t="s">
        <v>77</v>
      </c>
      <c r="AY177" s="159" t="s">
        <v>195</v>
      </c>
    </row>
    <row r="178" spans="2:65" s="12" customFormat="1" ht="11.25">
      <c r="B178" s="150"/>
      <c r="D178" s="151" t="s">
        <v>204</v>
      </c>
      <c r="E178" s="152" t="s">
        <v>1</v>
      </c>
      <c r="F178" s="153" t="s">
        <v>2720</v>
      </c>
      <c r="H178" s="154">
        <v>3.3</v>
      </c>
      <c r="I178" s="155"/>
      <c r="L178" s="150"/>
      <c r="M178" s="156"/>
      <c r="T178" s="157"/>
      <c r="AT178" s="152" t="s">
        <v>204</v>
      </c>
      <c r="AU178" s="152" t="s">
        <v>86</v>
      </c>
      <c r="AV178" s="12" t="s">
        <v>86</v>
      </c>
      <c r="AW178" s="12" t="s">
        <v>32</v>
      </c>
      <c r="AX178" s="12" t="s">
        <v>77</v>
      </c>
      <c r="AY178" s="152" t="s">
        <v>195</v>
      </c>
    </row>
    <row r="179" spans="2:65" s="12" customFormat="1" ht="11.25">
      <c r="B179" s="150"/>
      <c r="D179" s="151" t="s">
        <v>204</v>
      </c>
      <c r="E179" s="152" t="s">
        <v>1</v>
      </c>
      <c r="F179" s="153" t="s">
        <v>2721</v>
      </c>
      <c r="H179" s="154">
        <v>1.1000000000000001</v>
      </c>
      <c r="I179" s="155"/>
      <c r="L179" s="150"/>
      <c r="M179" s="156"/>
      <c r="T179" s="157"/>
      <c r="AT179" s="152" t="s">
        <v>204</v>
      </c>
      <c r="AU179" s="152" t="s">
        <v>86</v>
      </c>
      <c r="AV179" s="12" t="s">
        <v>86</v>
      </c>
      <c r="AW179" s="12" t="s">
        <v>32</v>
      </c>
      <c r="AX179" s="12" t="s">
        <v>77</v>
      </c>
      <c r="AY179" s="152" t="s">
        <v>195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2722</v>
      </c>
      <c r="H180" s="154">
        <v>3.6</v>
      </c>
      <c r="I180" s="155"/>
      <c r="L180" s="150"/>
      <c r="M180" s="156"/>
      <c r="T180" s="157"/>
      <c r="AT180" s="152" t="s">
        <v>204</v>
      </c>
      <c r="AU180" s="152" t="s">
        <v>86</v>
      </c>
      <c r="AV180" s="12" t="s">
        <v>86</v>
      </c>
      <c r="AW180" s="12" t="s">
        <v>32</v>
      </c>
      <c r="AX180" s="12" t="s">
        <v>77</v>
      </c>
      <c r="AY180" s="152" t="s">
        <v>195</v>
      </c>
    </row>
    <row r="181" spans="2:65" s="12" customFormat="1" ht="11.25">
      <c r="B181" s="150"/>
      <c r="D181" s="151" t="s">
        <v>204</v>
      </c>
      <c r="E181" s="152" t="s">
        <v>1</v>
      </c>
      <c r="F181" s="153" t="s">
        <v>2723</v>
      </c>
      <c r="H181" s="154">
        <v>0</v>
      </c>
      <c r="I181" s="155"/>
      <c r="L181" s="150"/>
      <c r="M181" s="156"/>
      <c r="T181" s="157"/>
      <c r="AT181" s="152" t="s">
        <v>204</v>
      </c>
      <c r="AU181" s="152" t="s">
        <v>86</v>
      </c>
      <c r="AV181" s="12" t="s">
        <v>86</v>
      </c>
      <c r="AW181" s="12" t="s">
        <v>32</v>
      </c>
      <c r="AX181" s="12" t="s">
        <v>77</v>
      </c>
      <c r="AY181" s="152" t="s">
        <v>195</v>
      </c>
    </row>
    <row r="182" spans="2:65" s="13" customFormat="1" ht="11.25">
      <c r="B182" s="158"/>
      <c r="D182" s="151" t="s">
        <v>204</v>
      </c>
      <c r="E182" s="159" t="s">
        <v>818</v>
      </c>
      <c r="F182" s="160" t="s">
        <v>205</v>
      </c>
      <c r="H182" s="161">
        <v>8</v>
      </c>
      <c r="I182" s="162"/>
      <c r="L182" s="158"/>
      <c r="M182" s="163"/>
      <c r="T182" s="164"/>
      <c r="AT182" s="159" t="s">
        <v>204</v>
      </c>
      <c r="AU182" s="159" t="s">
        <v>86</v>
      </c>
      <c r="AV182" s="13" t="s">
        <v>202</v>
      </c>
      <c r="AW182" s="13" t="s">
        <v>32</v>
      </c>
      <c r="AX182" s="13" t="s">
        <v>84</v>
      </c>
      <c r="AY182" s="159" t="s">
        <v>195</v>
      </c>
    </row>
    <row r="183" spans="2:65" s="1" customFormat="1" ht="24.2" customHeight="1">
      <c r="B183" s="32"/>
      <c r="C183" s="137" t="s">
        <v>247</v>
      </c>
      <c r="D183" s="137" t="s">
        <v>197</v>
      </c>
      <c r="E183" s="138" t="s">
        <v>957</v>
      </c>
      <c r="F183" s="139" t="s">
        <v>958</v>
      </c>
      <c r="G183" s="140" t="s">
        <v>332</v>
      </c>
      <c r="H183" s="141">
        <v>45.15</v>
      </c>
      <c r="I183" s="142"/>
      <c r="J183" s="143">
        <f>ROUND(I183*H183,2)</f>
        <v>0</v>
      </c>
      <c r="K183" s="139" t="s">
        <v>201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202</v>
      </c>
      <c r="AT183" s="148" t="s">
        <v>197</v>
      </c>
      <c r="AU183" s="148" t="s">
        <v>86</v>
      </c>
      <c r="AY183" s="17" t="s">
        <v>195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202</v>
      </c>
      <c r="BM183" s="148" t="s">
        <v>959</v>
      </c>
    </row>
    <row r="184" spans="2:65" s="12" customFormat="1" ht="11.25">
      <c r="B184" s="150"/>
      <c r="D184" s="151" t="s">
        <v>204</v>
      </c>
      <c r="E184" s="152" t="s">
        <v>1</v>
      </c>
      <c r="F184" s="153" t="s">
        <v>960</v>
      </c>
      <c r="H184" s="154">
        <v>11.55</v>
      </c>
      <c r="I184" s="155"/>
      <c r="L184" s="150"/>
      <c r="M184" s="156"/>
      <c r="T184" s="157"/>
      <c r="AT184" s="152" t="s">
        <v>204</v>
      </c>
      <c r="AU184" s="152" t="s">
        <v>86</v>
      </c>
      <c r="AV184" s="12" t="s">
        <v>86</v>
      </c>
      <c r="AW184" s="12" t="s">
        <v>32</v>
      </c>
      <c r="AX184" s="12" t="s">
        <v>77</v>
      </c>
      <c r="AY184" s="152" t="s">
        <v>195</v>
      </c>
    </row>
    <row r="185" spans="2:65" s="12" customFormat="1" ht="11.25">
      <c r="B185" s="150"/>
      <c r="D185" s="151" t="s">
        <v>204</v>
      </c>
      <c r="E185" s="152" t="s">
        <v>1</v>
      </c>
      <c r="F185" s="153" t="s">
        <v>2724</v>
      </c>
      <c r="H185" s="154">
        <v>21.6</v>
      </c>
      <c r="I185" s="155"/>
      <c r="L185" s="150"/>
      <c r="M185" s="156"/>
      <c r="T185" s="157"/>
      <c r="AT185" s="152" t="s">
        <v>204</v>
      </c>
      <c r="AU185" s="152" t="s">
        <v>86</v>
      </c>
      <c r="AV185" s="12" t="s">
        <v>86</v>
      </c>
      <c r="AW185" s="12" t="s">
        <v>32</v>
      </c>
      <c r="AX185" s="12" t="s">
        <v>77</v>
      </c>
      <c r="AY185" s="152" t="s">
        <v>195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961</v>
      </c>
      <c r="H186" s="154">
        <v>12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77</v>
      </c>
      <c r="AY186" s="152" t="s">
        <v>195</v>
      </c>
    </row>
    <row r="187" spans="2:65" s="13" customFormat="1" ht="11.25">
      <c r="B187" s="158"/>
      <c r="D187" s="151" t="s">
        <v>204</v>
      </c>
      <c r="E187" s="159" t="s">
        <v>852</v>
      </c>
      <c r="F187" s="160" t="s">
        <v>205</v>
      </c>
      <c r="H187" s="161">
        <v>45.15</v>
      </c>
      <c r="I187" s="162"/>
      <c r="L187" s="158"/>
      <c r="M187" s="163"/>
      <c r="T187" s="164"/>
      <c r="AT187" s="159" t="s">
        <v>204</v>
      </c>
      <c r="AU187" s="159" t="s">
        <v>86</v>
      </c>
      <c r="AV187" s="13" t="s">
        <v>202</v>
      </c>
      <c r="AW187" s="13" t="s">
        <v>32</v>
      </c>
      <c r="AX187" s="13" t="s">
        <v>84</v>
      </c>
      <c r="AY187" s="159" t="s">
        <v>195</v>
      </c>
    </row>
    <row r="188" spans="2:65" s="1" customFormat="1" ht="37.9" customHeight="1">
      <c r="B188" s="32"/>
      <c r="C188" s="137" t="s">
        <v>251</v>
      </c>
      <c r="D188" s="137" t="s">
        <v>197</v>
      </c>
      <c r="E188" s="138" t="s">
        <v>962</v>
      </c>
      <c r="F188" s="139" t="s">
        <v>963</v>
      </c>
      <c r="G188" s="140" t="s">
        <v>332</v>
      </c>
      <c r="H188" s="141">
        <v>0.90300000000000002</v>
      </c>
      <c r="I188" s="142"/>
      <c r="J188" s="143">
        <f>ROUND(I188*H188,2)</f>
        <v>0</v>
      </c>
      <c r="K188" s="139" t="s">
        <v>201</v>
      </c>
      <c r="L188" s="32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202</v>
      </c>
      <c r="AT188" s="148" t="s">
        <v>197</v>
      </c>
      <c r="AU188" s="148" t="s">
        <v>86</v>
      </c>
      <c r="AY188" s="17" t="s">
        <v>195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84</v>
      </c>
      <c r="BK188" s="149">
        <f>ROUND(I188*H188,2)</f>
        <v>0</v>
      </c>
      <c r="BL188" s="17" t="s">
        <v>202</v>
      </c>
      <c r="BM188" s="148" t="s">
        <v>964</v>
      </c>
    </row>
    <row r="189" spans="2:65" s="12" customFormat="1" ht="11.25">
      <c r="B189" s="150"/>
      <c r="D189" s="151" t="s">
        <v>204</v>
      </c>
      <c r="E189" s="152" t="s">
        <v>1</v>
      </c>
      <c r="F189" s="153" t="s">
        <v>965</v>
      </c>
      <c r="H189" s="154">
        <v>0.90300000000000002</v>
      </c>
      <c r="I189" s="155"/>
      <c r="L189" s="150"/>
      <c r="M189" s="156"/>
      <c r="T189" s="157"/>
      <c r="AT189" s="152" t="s">
        <v>204</v>
      </c>
      <c r="AU189" s="152" t="s">
        <v>86</v>
      </c>
      <c r="AV189" s="12" t="s">
        <v>86</v>
      </c>
      <c r="AW189" s="12" t="s">
        <v>32</v>
      </c>
      <c r="AX189" s="12" t="s">
        <v>84</v>
      </c>
      <c r="AY189" s="152" t="s">
        <v>195</v>
      </c>
    </row>
    <row r="190" spans="2:65" s="1" customFormat="1" ht="37.9" customHeight="1">
      <c r="B190" s="32"/>
      <c r="C190" s="137" t="s">
        <v>342</v>
      </c>
      <c r="D190" s="137" t="s">
        <v>197</v>
      </c>
      <c r="E190" s="138" t="s">
        <v>966</v>
      </c>
      <c r="F190" s="139" t="s">
        <v>967</v>
      </c>
      <c r="G190" s="140" t="s">
        <v>332</v>
      </c>
      <c r="H190" s="141">
        <v>18.963000000000001</v>
      </c>
      <c r="I190" s="142"/>
      <c r="J190" s="143">
        <f>ROUND(I190*H190,2)</f>
        <v>0</v>
      </c>
      <c r="K190" s="139" t="s">
        <v>201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202</v>
      </c>
      <c r="AT190" s="148" t="s">
        <v>197</v>
      </c>
      <c r="AU190" s="148" t="s">
        <v>86</v>
      </c>
      <c r="AY190" s="17" t="s">
        <v>195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202</v>
      </c>
      <c r="BM190" s="148" t="s">
        <v>968</v>
      </c>
    </row>
    <row r="191" spans="2:65" s="14" customFormat="1" ht="11.25">
      <c r="B191" s="168"/>
      <c r="D191" s="151" t="s">
        <v>204</v>
      </c>
      <c r="E191" s="169" t="s">
        <v>1</v>
      </c>
      <c r="F191" s="170" t="s">
        <v>969</v>
      </c>
      <c r="H191" s="169" t="s">
        <v>1</v>
      </c>
      <c r="I191" s="171"/>
      <c r="L191" s="168"/>
      <c r="M191" s="172"/>
      <c r="T191" s="173"/>
      <c r="AT191" s="169" t="s">
        <v>204</v>
      </c>
      <c r="AU191" s="169" t="s">
        <v>86</v>
      </c>
      <c r="AV191" s="14" t="s">
        <v>84</v>
      </c>
      <c r="AW191" s="14" t="s">
        <v>32</v>
      </c>
      <c r="AX191" s="14" t="s">
        <v>77</v>
      </c>
      <c r="AY191" s="169" t="s">
        <v>195</v>
      </c>
    </row>
    <row r="192" spans="2:65" s="12" customFormat="1" ht="11.25">
      <c r="B192" s="150"/>
      <c r="D192" s="151" t="s">
        <v>204</v>
      </c>
      <c r="E192" s="152" t="s">
        <v>1</v>
      </c>
      <c r="F192" s="153" t="s">
        <v>970</v>
      </c>
      <c r="H192" s="154">
        <v>18.963000000000001</v>
      </c>
      <c r="I192" s="155"/>
      <c r="L192" s="150"/>
      <c r="M192" s="156"/>
      <c r="T192" s="157"/>
      <c r="AT192" s="152" t="s">
        <v>204</v>
      </c>
      <c r="AU192" s="152" t="s">
        <v>86</v>
      </c>
      <c r="AV192" s="12" t="s">
        <v>86</v>
      </c>
      <c r="AW192" s="12" t="s">
        <v>32</v>
      </c>
      <c r="AX192" s="12" t="s">
        <v>84</v>
      </c>
      <c r="AY192" s="152" t="s">
        <v>195</v>
      </c>
    </row>
    <row r="193" spans="2:65" s="1" customFormat="1" ht="37.9" customHeight="1">
      <c r="B193" s="32"/>
      <c r="C193" s="137" t="s">
        <v>310</v>
      </c>
      <c r="D193" s="137" t="s">
        <v>197</v>
      </c>
      <c r="E193" s="138" t="s">
        <v>971</v>
      </c>
      <c r="F193" s="139" t="s">
        <v>972</v>
      </c>
      <c r="G193" s="140" t="s">
        <v>332</v>
      </c>
      <c r="H193" s="141">
        <v>25.283999999999999</v>
      </c>
      <c r="I193" s="142"/>
      <c r="J193" s="143">
        <f>ROUND(I193*H193,2)</f>
        <v>0</v>
      </c>
      <c r="K193" s="139" t="s">
        <v>201</v>
      </c>
      <c r="L193" s="32"/>
      <c r="M193" s="144" t="s">
        <v>1</v>
      </c>
      <c r="N193" s="145" t="s">
        <v>42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202</v>
      </c>
      <c r="AT193" s="148" t="s">
        <v>197</v>
      </c>
      <c r="AU193" s="148" t="s">
        <v>86</v>
      </c>
      <c r="AY193" s="17" t="s">
        <v>195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84</v>
      </c>
      <c r="BK193" s="149">
        <f>ROUND(I193*H193,2)</f>
        <v>0</v>
      </c>
      <c r="BL193" s="17" t="s">
        <v>202</v>
      </c>
      <c r="BM193" s="148" t="s">
        <v>973</v>
      </c>
    </row>
    <row r="194" spans="2:65" s="12" customFormat="1" ht="11.25">
      <c r="B194" s="150"/>
      <c r="D194" s="151" t="s">
        <v>204</v>
      </c>
      <c r="E194" s="152" t="s">
        <v>1</v>
      </c>
      <c r="F194" s="153" t="s">
        <v>1672</v>
      </c>
      <c r="H194" s="154">
        <v>25.283999999999999</v>
      </c>
      <c r="I194" s="155"/>
      <c r="L194" s="150"/>
      <c r="M194" s="156"/>
      <c r="T194" s="157"/>
      <c r="AT194" s="152" t="s">
        <v>204</v>
      </c>
      <c r="AU194" s="152" t="s">
        <v>86</v>
      </c>
      <c r="AV194" s="12" t="s">
        <v>86</v>
      </c>
      <c r="AW194" s="12" t="s">
        <v>32</v>
      </c>
      <c r="AX194" s="12" t="s">
        <v>84</v>
      </c>
      <c r="AY194" s="152" t="s">
        <v>195</v>
      </c>
    </row>
    <row r="195" spans="2:65" s="1" customFormat="1" ht="33" customHeight="1">
      <c r="B195" s="32"/>
      <c r="C195" s="137" t="s">
        <v>166</v>
      </c>
      <c r="D195" s="137" t="s">
        <v>197</v>
      </c>
      <c r="E195" s="138" t="s">
        <v>983</v>
      </c>
      <c r="F195" s="139" t="s">
        <v>984</v>
      </c>
      <c r="G195" s="140" t="s">
        <v>332</v>
      </c>
      <c r="H195" s="141">
        <v>3.5150000000000001</v>
      </c>
      <c r="I195" s="142"/>
      <c r="J195" s="143">
        <f>ROUND(I195*H195,2)</f>
        <v>0</v>
      </c>
      <c r="K195" s="139" t="s">
        <v>201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202</v>
      </c>
      <c r="AT195" s="148" t="s">
        <v>197</v>
      </c>
      <c r="AU195" s="148" t="s">
        <v>86</v>
      </c>
      <c r="AY195" s="17" t="s">
        <v>195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84</v>
      </c>
      <c r="BK195" s="149">
        <f>ROUND(I195*H195,2)</f>
        <v>0</v>
      </c>
      <c r="BL195" s="17" t="s">
        <v>202</v>
      </c>
      <c r="BM195" s="148" t="s">
        <v>985</v>
      </c>
    </row>
    <row r="196" spans="2:65" s="14" customFormat="1" ht="22.5">
      <c r="B196" s="168"/>
      <c r="D196" s="151" t="s">
        <v>204</v>
      </c>
      <c r="E196" s="169" t="s">
        <v>1</v>
      </c>
      <c r="F196" s="170" t="s">
        <v>2698</v>
      </c>
      <c r="H196" s="169" t="s">
        <v>1</v>
      </c>
      <c r="I196" s="171"/>
      <c r="L196" s="168"/>
      <c r="M196" s="172"/>
      <c r="T196" s="173"/>
      <c r="AT196" s="169" t="s">
        <v>204</v>
      </c>
      <c r="AU196" s="169" t="s">
        <v>86</v>
      </c>
      <c r="AV196" s="14" t="s">
        <v>84</v>
      </c>
      <c r="AW196" s="14" t="s">
        <v>32</v>
      </c>
      <c r="AX196" s="14" t="s">
        <v>77</v>
      </c>
      <c r="AY196" s="169" t="s">
        <v>195</v>
      </c>
    </row>
    <row r="197" spans="2:65" s="14" customFormat="1" ht="11.25">
      <c r="B197" s="168"/>
      <c r="D197" s="151" t="s">
        <v>204</v>
      </c>
      <c r="E197" s="169" t="s">
        <v>1</v>
      </c>
      <c r="F197" s="170" t="s">
        <v>2725</v>
      </c>
      <c r="H197" s="169" t="s">
        <v>1</v>
      </c>
      <c r="I197" s="171"/>
      <c r="L197" s="168"/>
      <c r="M197" s="172"/>
      <c r="T197" s="173"/>
      <c r="AT197" s="169" t="s">
        <v>204</v>
      </c>
      <c r="AU197" s="169" t="s">
        <v>86</v>
      </c>
      <c r="AV197" s="14" t="s">
        <v>84</v>
      </c>
      <c r="AW197" s="14" t="s">
        <v>32</v>
      </c>
      <c r="AX197" s="14" t="s">
        <v>77</v>
      </c>
      <c r="AY197" s="169" t="s">
        <v>195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2726</v>
      </c>
      <c r="H198" s="154">
        <v>1.171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2727</v>
      </c>
      <c r="H199" s="154">
        <v>33.734000000000002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2" customFormat="1" ht="11.25">
      <c r="B200" s="150"/>
      <c r="D200" s="151" t="s">
        <v>204</v>
      </c>
      <c r="E200" s="152" t="s">
        <v>1</v>
      </c>
      <c r="F200" s="153" t="s">
        <v>2728</v>
      </c>
      <c r="H200" s="154">
        <v>37.136000000000003</v>
      </c>
      <c r="I200" s="155"/>
      <c r="L200" s="150"/>
      <c r="M200" s="156"/>
      <c r="T200" s="157"/>
      <c r="AT200" s="152" t="s">
        <v>204</v>
      </c>
      <c r="AU200" s="152" t="s">
        <v>86</v>
      </c>
      <c r="AV200" s="12" t="s">
        <v>86</v>
      </c>
      <c r="AW200" s="12" t="s">
        <v>32</v>
      </c>
      <c r="AX200" s="12" t="s">
        <v>77</v>
      </c>
      <c r="AY200" s="152" t="s">
        <v>195</v>
      </c>
    </row>
    <row r="201" spans="2:65" s="14" customFormat="1" ht="11.25">
      <c r="B201" s="168"/>
      <c r="D201" s="151" t="s">
        <v>204</v>
      </c>
      <c r="E201" s="169" t="s">
        <v>1</v>
      </c>
      <c r="F201" s="170" t="s">
        <v>2729</v>
      </c>
      <c r="H201" s="169" t="s">
        <v>1</v>
      </c>
      <c r="I201" s="171"/>
      <c r="L201" s="168"/>
      <c r="M201" s="172"/>
      <c r="T201" s="173"/>
      <c r="AT201" s="169" t="s">
        <v>204</v>
      </c>
      <c r="AU201" s="169" t="s">
        <v>86</v>
      </c>
      <c r="AV201" s="14" t="s">
        <v>84</v>
      </c>
      <c r="AW201" s="14" t="s">
        <v>32</v>
      </c>
      <c r="AX201" s="14" t="s">
        <v>77</v>
      </c>
      <c r="AY201" s="169" t="s">
        <v>195</v>
      </c>
    </row>
    <row r="202" spans="2:65" s="12" customFormat="1" ht="11.25">
      <c r="B202" s="150"/>
      <c r="D202" s="151" t="s">
        <v>204</v>
      </c>
      <c r="E202" s="152" t="s">
        <v>1</v>
      </c>
      <c r="F202" s="153" t="s">
        <v>2730</v>
      </c>
      <c r="H202" s="154">
        <v>61.776000000000003</v>
      </c>
      <c r="I202" s="155"/>
      <c r="L202" s="150"/>
      <c r="M202" s="156"/>
      <c r="T202" s="157"/>
      <c r="AT202" s="152" t="s">
        <v>204</v>
      </c>
      <c r="AU202" s="152" t="s">
        <v>86</v>
      </c>
      <c r="AV202" s="12" t="s">
        <v>86</v>
      </c>
      <c r="AW202" s="12" t="s">
        <v>32</v>
      </c>
      <c r="AX202" s="12" t="s">
        <v>77</v>
      </c>
      <c r="AY202" s="152" t="s">
        <v>195</v>
      </c>
    </row>
    <row r="203" spans="2:65" s="14" customFormat="1" ht="11.25">
      <c r="B203" s="168"/>
      <c r="D203" s="151" t="s">
        <v>204</v>
      </c>
      <c r="E203" s="169" t="s">
        <v>1</v>
      </c>
      <c r="F203" s="170" t="s">
        <v>2731</v>
      </c>
      <c r="H203" s="169" t="s">
        <v>1</v>
      </c>
      <c r="I203" s="171"/>
      <c r="L203" s="168"/>
      <c r="M203" s="172"/>
      <c r="T203" s="173"/>
      <c r="AT203" s="169" t="s">
        <v>204</v>
      </c>
      <c r="AU203" s="169" t="s">
        <v>86</v>
      </c>
      <c r="AV203" s="14" t="s">
        <v>84</v>
      </c>
      <c r="AW203" s="14" t="s">
        <v>32</v>
      </c>
      <c r="AX203" s="14" t="s">
        <v>77</v>
      </c>
      <c r="AY203" s="169" t="s">
        <v>195</v>
      </c>
    </row>
    <row r="204" spans="2:65" s="12" customFormat="1" ht="11.25">
      <c r="B204" s="150"/>
      <c r="D204" s="151" t="s">
        <v>204</v>
      </c>
      <c r="E204" s="152" t="s">
        <v>1</v>
      </c>
      <c r="F204" s="153" t="s">
        <v>2732</v>
      </c>
      <c r="H204" s="154">
        <v>62.103000000000002</v>
      </c>
      <c r="I204" s="155"/>
      <c r="L204" s="150"/>
      <c r="M204" s="156"/>
      <c r="T204" s="157"/>
      <c r="AT204" s="152" t="s">
        <v>204</v>
      </c>
      <c r="AU204" s="152" t="s">
        <v>86</v>
      </c>
      <c r="AV204" s="12" t="s">
        <v>86</v>
      </c>
      <c r="AW204" s="12" t="s">
        <v>32</v>
      </c>
      <c r="AX204" s="12" t="s">
        <v>77</v>
      </c>
      <c r="AY204" s="152" t="s">
        <v>195</v>
      </c>
    </row>
    <row r="205" spans="2:65" s="14" customFormat="1" ht="11.25">
      <c r="B205" s="168"/>
      <c r="D205" s="151" t="s">
        <v>204</v>
      </c>
      <c r="E205" s="169" t="s">
        <v>1</v>
      </c>
      <c r="F205" s="170" t="s">
        <v>1008</v>
      </c>
      <c r="H205" s="169" t="s">
        <v>1</v>
      </c>
      <c r="I205" s="171"/>
      <c r="L205" s="168"/>
      <c r="M205" s="172"/>
      <c r="T205" s="173"/>
      <c r="AT205" s="169" t="s">
        <v>204</v>
      </c>
      <c r="AU205" s="169" t="s">
        <v>86</v>
      </c>
      <c r="AV205" s="14" t="s">
        <v>84</v>
      </c>
      <c r="AW205" s="14" t="s">
        <v>32</v>
      </c>
      <c r="AX205" s="14" t="s">
        <v>77</v>
      </c>
      <c r="AY205" s="169" t="s">
        <v>195</v>
      </c>
    </row>
    <row r="206" spans="2:65" s="12" customFormat="1" ht="11.25">
      <c r="B206" s="150"/>
      <c r="D206" s="151" t="s">
        <v>204</v>
      </c>
      <c r="E206" s="152" t="s">
        <v>1</v>
      </c>
      <c r="F206" s="153" t="s">
        <v>2733</v>
      </c>
      <c r="H206" s="154">
        <v>18.875</v>
      </c>
      <c r="I206" s="155"/>
      <c r="L206" s="150"/>
      <c r="M206" s="156"/>
      <c r="T206" s="157"/>
      <c r="AT206" s="152" t="s">
        <v>204</v>
      </c>
      <c r="AU206" s="152" t="s">
        <v>86</v>
      </c>
      <c r="AV206" s="12" t="s">
        <v>86</v>
      </c>
      <c r="AW206" s="12" t="s">
        <v>32</v>
      </c>
      <c r="AX206" s="12" t="s">
        <v>77</v>
      </c>
      <c r="AY206" s="152" t="s">
        <v>195</v>
      </c>
    </row>
    <row r="207" spans="2:65" s="14" customFormat="1" ht="11.25">
      <c r="B207" s="168"/>
      <c r="D207" s="151" t="s">
        <v>204</v>
      </c>
      <c r="E207" s="169" t="s">
        <v>1</v>
      </c>
      <c r="F207" s="170" t="s">
        <v>2734</v>
      </c>
      <c r="H207" s="169" t="s">
        <v>1</v>
      </c>
      <c r="I207" s="171"/>
      <c r="L207" s="168"/>
      <c r="M207" s="172"/>
      <c r="T207" s="173"/>
      <c r="AT207" s="169" t="s">
        <v>204</v>
      </c>
      <c r="AU207" s="169" t="s">
        <v>86</v>
      </c>
      <c r="AV207" s="14" t="s">
        <v>84</v>
      </c>
      <c r="AW207" s="14" t="s">
        <v>32</v>
      </c>
      <c r="AX207" s="14" t="s">
        <v>77</v>
      </c>
      <c r="AY207" s="169" t="s">
        <v>195</v>
      </c>
    </row>
    <row r="208" spans="2:65" s="12" customFormat="1" ht="11.25">
      <c r="B208" s="150"/>
      <c r="D208" s="151" t="s">
        <v>204</v>
      </c>
      <c r="E208" s="152" t="s">
        <v>1</v>
      </c>
      <c r="F208" s="153" t="s">
        <v>2735</v>
      </c>
      <c r="H208" s="154">
        <v>19.259</v>
      </c>
      <c r="I208" s="155"/>
      <c r="L208" s="150"/>
      <c r="M208" s="156"/>
      <c r="T208" s="157"/>
      <c r="AT208" s="152" t="s">
        <v>204</v>
      </c>
      <c r="AU208" s="152" t="s">
        <v>86</v>
      </c>
      <c r="AV208" s="12" t="s">
        <v>86</v>
      </c>
      <c r="AW208" s="12" t="s">
        <v>32</v>
      </c>
      <c r="AX208" s="12" t="s">
        <v>77</v>
      </c>
      <c r="AY208" s="152" t="s">
        <v>195</v>
      </c>
    </row>
    <row r="209" spans="2:65" s="12" customFormat="1" ht="11.25">
      <c r="B209" s="150"/>
      <c r="D209" s="151" t="s">
        <v>204</v>
      </c>
      <c r="E209" s="152" t="s">
        <v>1</v>
      </c>
      <c r="F209" s="153" t="s">
        <v>2736</v>
      </c>
      <c r="H209" s="154">
        <v>22.228000000000002</v>
      </c>
      <c r="I209" s="155"/>
      <c r="L209" s="150"/>
      <c r="M209" s="156"/>
      <c r="T209" s="157"/>
      <c r="AT209" s="152" t="s">
        <v>204</v>
      </c>
      <c r="AU209" s="152" t="s">
        <v>86</v>
      </c>
      <c r="AV209" s="12" t="s">
        <v>86</v>
      </c>
      <c r="AW209" s="12" t="s">
        <v>32</v>
      </c>
      <c r="AX209" s="12" t="s">
        <v>77</v>
      </c>
      <c r="AY209" s="152" t="s">
        <v>195</v>
      </c>
    </row>
    <row r="210" spans="2:65" s="15" customFormat="1" ht="11.25">
      <c r="B210" s="190"/>
      <c r="D210" s="151" t="s">
        <v>204</v>
      </c>
      <c r="E210" s="191" t="s">
        <v>847</v>
      </c>
      <c r="F210" s="192" t="s">
        <v>908</v>
      </c>
      <c r="H210" s="193">
        <v>256.28199999999998</v>
      </c>
      <c r="I210" s="194"/>
      <c r="L210" s="190"/>
      <c r="M210" s="195"/>
      <c r="T210" s="196"/>
      <c r="AT210" s="191" t="s">
        <v>204</v>
      </c>
      <c r="AU210" s="191" t="s">
        <v>86</v>
      </c>
      <c r="AV210" s="15" t="s">
        <v>112</v>
      </c>
      <c r="AW210" s="15" t="s">
        <v>32</v>
      </c>
      <c r="AX210" s="15" t="s">
        <v>77</v>
      </c>
      <c r="AY210" s="191" t="s">
        <v>195</v>
      </c>
    </row>
    <row r="211" spans="2:65" s="14" customFormat="1" ht="11.25">
      <c r="B211" s="168"/>
      <c r="D211" s="151" t="s">
        <v>204</v>
      </c>
      <c r="E211" s="169" t="s">
        <v>1</v>
      </c>
      <c r="F211" s="170" t="s">
        <v>1013</v>
      </c>
      <c r="H211" s="169" t="s">
        <v>1</v>
      </c>
      <c r="I211" s="171"/>
      <c r="L211" s="168"/>
      <c r="M211" s="172"/>
      <c r="T211" s="173"/>
      <c r="AT211" s="169" t="s">
        <v>204</v>
      </c>
      <c r="AU211" s="169" t="s">
        <v>86</v>
      </c>
      <c r="AV211" s="14" t="s">
        <v>84</v>
      </c>
      <c r="AW211" s="14" t="s">
        <v>32</v>
      </c>
      <c r="AX211" s="14" t="s">
        <v>77</v>
      </c>
      <c r="AY211" s="169" t="s">
        <v>195</v>
      </c>
    </row>
    <row r="212" spans="2:65" s="14" customFormat="1" ht="11.25">
      <c r="B212" s="168"/>
      <c r="D212" s="151" t="s">
        <v>204</v>
      </c>
      <c r="E212" s="169" t="s">
        <v>1</v>
      </c>
      <c r="F212" s="170" t="s">
        <v>2737</v>
      </c>
      <c r="H212" s="169" t="s">
        <v>1</v>
      </c>
      <c r="I212" s="171"/>
      <c r="L212" s="168"/>
      <c r="M212" s="172"/>
      <c r="T212" s="173"/>
      <c r="AT212" s="169" t="s">
        <v>204</v>
      </c>
      <c r="AU212" s="169" t="s">
        <v>86</v>
      </c>
      <c r="AV212" s="14" t="s">
        <v>84</v>
      </c>
      <c r="AW212" s="14" t="s">
        <v>32</v>
      </c>
      <c r="AX212" s="14" t="s">
        <v>77</v>
      </c>
      <c r="AY212" s="169" t="s">
        <v>195</v>
      </c>
    </row>
    <row r="213" spans="2:65" s="12" customFormat="1" ht="11.25">
      <c r="B213" s="150"/>
      <c r="D213" s="151" t="s">
        <v>204</v>
      </c>
      <c r="E213" s="152" t="s">
        <v>1</v>
      </c>
      <c r="F213" s="153" t="s">
        <v>2738</v>
      </c>
      <c r="H213" s="154">
        <v>-1.3</v>
      </c>
      <c r="I213" s="155"/>
      <c r="L213" s="150"/>
      <c r="M213" s="156"/>
      <c r="T213" s="157"/>
      <c r="AT213" s="152" t="s">
        <v>204</v>
      </c>
      <c r="AU213" s="152" t="s">
        <v>86</v>
      </c>
      <c r="AV213" s="12" t="s">
        <v>86</v>
      </c>
      <c r="AW213" s="12" t="s">
        <v>32</v>
      </c>
      <c r="AX213" s="12" t="s">
        <v>77</v>
      </c>
      <c r="AY213" s="152" t="s">
        <v>195</v>
      </c>
    </row>
    <row r="214" spans="2:65" s="12" customFormat="1" ht="11.25">
      <c r="B214" s="150"/>
      <c r="D214" s="151" t="s">
        <v>204</v>
      </c>
      <c r="E214" s="152" t="s">
        <v>1</v>
      </c>
      <c r="F214" s="153" t="s">
        <v>2739</v>
      </c>
      <c r="H214" s="154">
        <v>-0.51</v>
      </c>
      <c r="I214" s="155"/>
      <c r="L214" s="150"/>
      <c r="M214" s="156"/>
      <c r="T214" s="157"/>
      <c r="AT214" s="152" t="s">
        <v>204</v>
      </c>
      <c r="AU214" s="152" t="s">
        <v>86</v>
      </c>
      <c r="AV214" s="12" t="s">
        <v>86</v>
      </c>
      <c r="AW214" s="12" t="s">
        <v>32</v>
      </c>
      <c r="AX214" s="12" t="s">
        <v>77</v>
      </c>
      <c r="AY214" s="152" t="s">
        <v>195</v>
      </c>
    </row>
    <row r="215" spans="2:65" s="14" customFormat="1" ht="11.25">
      <c r="B215" s="168"/>
      <c r="D215" s="151" t="s">
        <v>204</v>
      </c>
      <c r="E215" s="169" t="s">
        <v>1</v>
      </c>
      <c r="F215" s="170" t="s">
        <v>1015</v>
      </c>
      <c r="H215" s="169" t="s">
        <v>1</v>
      </c>
      <c r="I215" s="171"/>
      <c r="L215" s="168"/>
      <c r="M215" s="172"/>
      <c r="T215" s="173"/>
      <c r="AT215" s="169" t="s">
        <v>204</v>
      </c>
      <c r="AU215" s="169" t="s">
        <v>86</v>
      </c>
      <c r="AV215" s="14" t="s">
        <v>84</v>
      </c>
      <c r="AW215" s="14" t="s">
        <v>32</v>
      </c>
      <c r="AX215" s="14" t="s">
        <v>77</v>
      </c>
      <c r="AY215" s="169" t="s">
        <v>195</v>
      </c>
    </row>
    <row r="216" spans="2:65" s="14" customFormat="1" ht="11.25">
      <c r="B216" s="168"/>
      <c r="D216" s="151" t="s">
        <v>204</v>
      </c>
      <c r="E216" s="169" t="s">
        <v>1</v>
      </c>
      <c r="F216" s="170" t="s">
        <v>2474</v>
      </c>
      <c r="H216" s="169" t="s">
        <v>1</v>
      </c>
      <c r="I216" s="171"/>
      <c r="L216" s="168"/>
      <c r="M216" s="172"/>
      <c r="T216" s="173"/>
      <c r="AT216" s="169" t="s">
        <v>204</v>
      </c>
      <c r="AU216" s="169" t="s">
        <v>86</v>
      </c>
      <c r="AV216" s="14" t="s">
        <v>84</v>
      </c>
      <c r="AW216" s="14" t="s">
        <v>32</v>
      </c>
      <c r="AX216" s="14" t="s">
        <v>77</v>
      </c>
      <c r="AY216" s="169" t="s">
        <v>195</v>
      </c>
    </row>
    <row r="217" spans="2:65" s="12" customFormat="1" ht="11.25">
      <c r="B217" s="150"/>
      <c r="D217" s="151" t="s">
        <v>204</v>
      </c>
      <c r="E217" s="152" t="s">
        <v>1</v>
      </c>
      <c r="F217" s="153" t="s">
        <v>1695</v>
      </c>
      <c r="H217" s="154">
        <v>-33.569000000000003</v>
      </c>
      <c r="I217" s="155"/>
      <c r="L217" s="150"/>
      <c r="M217" s="156"/>
      <c r="T217" s="157"/>
      <c r="AT217" s="152" t="s">
        <v>204</v>
      </c>
      <c r="AU217" s="152" t="s">
        <v>86</v>
      </c>
      <c r="AV217" s="12" t="s">
        <v>86</v>
      </c>
      <c r="AW217" s="12" t="s">
        <v>32</v>
      </c>
      <c r="AX217" s="12" t="s">
        <v>77</v>
      </c>
      <c r="AY217" s="152" t="s">
        <v>195</v>
      </c>
    </row>
    <row r="218" spans="2:65" s="12" customFormat="1" ht="11.25">
      <c r="B218" s="150"/>
      <c r="D218" s="151" t="s">
        <v>204</v>
      </c>
      <c r="E218" s="152" t="s">
        <v>1</v>
      </c>
      <c r="F218" s="153" t="s">
        <v>1021</v>
      </c>
      <c r="H218" s="154">
        <v>-45.15</v>
      </c>
      <c r="I218" s="155"/>
      <c r="L218" s="150"/>
      <c r="M218" s="156"/>
      <c r="T218" s="157"/>
      <c r="AT218" s="152" t="s">
        <v>204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65" s="13" customFormat="1" ht="11.25">
      <c r="B219" s="158"/>
      <c r="D219" s="151" t="s">
        <v>204</v>
      </c>
      <c r="E219" s="159" t="s">
        <v>845</v>
      </c>
      <c r="F219" s="160" t="s">
        <v>205</v>
      </c>
      <c r="H219" s="161">
        <v>175.75299999999999</v>
      </c>
      <c r="I219" s="162"/>
      <c r="L219" s="158"/>
      <c r="M219" s="163"/>
      <c r="T219" s="164"/>
      <c r="AT219" s="159" t="s">
        <v>204</v>
      </c>
      <c r="AU219" s="159" t="s">
        <v>86</v>
      </c>
      <c r="AV219" s="13" t="s">
        <v>202</v>
      </c>
      <c r="AW219" s="13" t="s">
        <v>32</v>
      </c>
      <c r="AX219" s="13" t="s">
        <v>77</v>
      </c>
      <c r="AY219" s="159" t="s">
        <v>195</v>
      </c>
    </row>
    <row r="220" spans="2:65" s="12" customFormat="1" ht="11.25">
      <c r="B220" s="150"/>
      <c r="D220" s="151" t="s">
        <v>204</v>
      </c>
      <c r="E220" s="152" t="s">
        <v>1</v>
      </c>
      <c r="F220" s="153" t="s">
        <v>1022</v>
      </c>
      <c r="H220" s="154">
        <v>3.5150000000000001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65" s="13" customFormat="1" ht="11.25">
      <c r="B221" s="158"/>
      <c r="D221" s="151" t="s">
        <v>204</v>
      </c>
      <c r="E221" s="159" t="s">
        <v>1</v>
      </c>
      <c r="F221" s="160" t="s">
        <v>205</v>
      </c>
      <c r="H221" s="161">
        <v>3.5150000000000001</v>
      </c>
      <c r="I221" s="162"/>
      <c r="L221" s="158"/>
      <c r="M221" s="163"/>
      <c r="T221" s="164"/>
      <c r="AT221" s="159" t="s">
        <v>204</v>
      </c>
      <c r="AU221" s="159" t="s">
        <v>86</v>
      </c>
      <c r="AV221" s="13" t="s">
        <v>202</v>
      </c>
      <c r="AW221" s="13" t="s">
        <v>32</v>
      </c>
      <c r="AX221" s="13" t="s">
        <v>84</v>
      </c>
      <c r="AY221" s="159" t="s">
        <v>195</v>
      </c>
    </row>
    <row r="222" spans="2:65" s="1" customFormat="1" ht="33" customHeight="1">
      <c r="B222" s="32"/>
      <c r="C222" s="137" t="s">
        <v>315</v>
      </c>
      <c r="D222" s="137" t="s">
        <v>197</v>
      </c>
      <c r="E222" s="138" t="s">
        <v>1023</v>
      </c>
      <c r="F222" s="139" t="s">
        <v>1024</v>
      </c>
      <c r="G222" s="140" t="s">
        <v>332</v>
      </c>
      <c r="H222" s="141">
        <v>73.816000000000003</v>
      </c>
      <c r="I222" s="142"/>
      <c r="J222" s="143">
        <f>ROUND(I222*H222,2)</f>
        <v>0</v>
      </c>
      <c r="K222" s="139" t="s">
        <v>201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202</v>
      </c>
      <c r="AT222" s="148" t="s">
        <v>197</v>
      </c>
      <c r="AU222" s="148" t="s">
        <v>86</v>
      </c>
      <c r="AY222" s="17" t="s">
        <v>195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84</v>
      </c>
      <c r="BK222" s="149">
        <f>ROUND(I222*H222,2)</f>
        <v>0</v>
      </c>
      <c r="BL222" s="17" t="s">
        <v>202</v>
      </c>
      <c r="BM222" s="148" t="s">
        <v>1025</v>
      </c>
    </row>
    <row r="223" spans="2:65" s="12" customFormat="1" ht="11.25">
      <c r="B223" s="150"/>
      <c r="D223" s="151" t="s">
        <v>204</v>
      </c>
      <c r="E223" s="152" t="s">
        <v>1</v>
      </c>
      <c r="F223" s="153" t="s">
        <v>1026</v>
      </c>
      <c r="H223" s="154">
        <v>73.816000000000003</v>
      </c>
      <c r="I223" s="155"/>
      <c r="L223" s="150"/>
      <c r="M223" s="156"/>
      <c r="T223" s="157"/>
      <c r="AT223" s="152" t="s">
        <v>204</v>
      </c>
      <c r="AU223" s="152" t="s">
        <v>86</v>
      </c>
      <c r="AV223" s="12" t="s">
        <v>86</v>
      </c>
      <c r="AW223" s="12" t="s">
        <v>32</v>
      </c>
      <c r="AX223" s="12" t="s">
        <v>84</v>
      </c>
      <c r="AY223" s="152" t="s">
        <v>195</v>
      </c>
    </row>
    <row r="224" spans="2:65" s="1" customFormat="1" ht="33" customHeight="1">
      <c r="B224" s="32"/>
      <c r="C224" s="137" t="s">
        <v>358</v>
      </c>
      <c r="D224" s="137" t="s">
        <v>197</v>
      </c>
      <c r="E224" s="138" t="s">
        <v>1027</v>
      </c>
      <c r="F224" s="139" t="s">
        <v>1028</v>
      </c>
      <c r="G224" s="140" t="s">
        <v>332</v>
      </c>
      <c r="H224" s="141">
        <v>98.421999999999997</v>
      </c>
      <c r="I224" s="142"/>
      <c r="J224" s="143">
        <f>ROUND(I224*H224,2)</f>
        <v>0</v>
      </c>
      <c r="K224" s="139" t="s">
        <v>201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202</v>
      </c>
      <c r="AT224" s="148" t="s">
        <v>197</v>
      </c>
      <c r="AU224" s="148" t="s">
        <v>86</v>
      </c>
      <c r="AY224" s="17" t="s">
        <v>195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84</v>
      </c>
      <c r="BK224" s="149">
        <f>ROUND(I224*H224,2)</f>
        <v>0</v>
      </c>
      <c r="BL224" s="17" t="s">
        <v>202</v>
      </c>
      <c r="BM224" s="148" t="s">
        <v>1029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2740</v>
      </c>
      <c r="H225" s="154">
        <v>98.421999999999997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84</v>
      </c>
      <c r="AY225" s="152" t="s">
        <v>195</v>
      </c>
    </row>
    <row r="226" spans="2:65" s="1" customFormat="1" ht="24.2" customHeight="1">
      <c r="B226" s="32"/>
      <c r="C226" s="137" t="s">
        <v>168</v>
      </c>
      <c r="D226" s="137" t="s">
        <v>197</v>
      </c>
      <c r="E226" s="138" t="s">
        <v>1039</v>
      </c>
      <c r="F226" s="139" t="s">
        <v>1040</v>
      </c>
      <c r="G226" s="140" t="s">
        <v>200</v>
      </c>
      <c r="H226" s="141">
        <v>368.47199999999998</v>
      </c>
      <c r="I226" s="142"/>
      <c r="J226" s="143">
        <f>ROUND(I226*H226,2)</f>
        <v>0</v>
      </c>
      <c r="K226" s="139" t="s">
        <v>201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2.0100000000000001E-3</v>
      </c>
      <c r="R226" s="146">
        <f>Q226*H226</f>
        <v>0.74062872000000002</v>
      </c>
      <c r="S226" s="146">
        <v>0</v>
      </c>
      <c r="T226" s="147">
        <f>S226*H226</f>
        <v>0</v>
      </c>
      <c r="AR226" s="148" t="s">
        <v>202</v>
      </c>
      <c r="AT226" s="148" t="s">
        <v>197</v>
      </c>
      <c r="AU226" s="148" t="s">
        <v>86</v>
      </c>
      <c r="AY226" s="17" t="s">
        <v>195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84</v>
      </c>
      <c r="BK226" s="149">
        <f>ROUND(I226*H226,2)</f>
        <v>0</v>
      </c>
      <c r="BL226" s="17" t="s">
        <v>202</v>
      </c>
      <c r="BM226" s="148" t="s">
        <v>1041</v>
      </c>
    </row>
    <row r="227" spans="2:65" s="14" customFormat="1" ht="22.5">
      <c r="B227" s="168"/>
      <c r="D227" s="151" t="s">
        <v>204</v>
      </c>
      <c r="E227" s="169" t="s">
        <v>1</v>
      </c>
      <c r="F227" s="170" t="s">
        <v>2698</v>
      </c>
      <c r="H227" s="169" t="s">
        <v>1</v>
      </c>
      <c r="I227" s="171"/>
      <c r="L227" s="168"/>
      <c r="M227" s="172"/>
      <c r="T227" s="173"/>
      <c r="AT227" s="169" t="s">
        <v>204</v>
      </c>
      <c r="AU227" s="169" t="s">
        <v>86</v>
      </c>
      <c r="AV227" s="14" t="s">
        <v>84</v>
      </c>
      <c r="AW227" s="14" t="s">
        <v>32</v>
      </c>
      <c r="AX227" s="14" t="s">
        <v>77</v>
      </c>
      <c r="AY227" s="169" t="s">
        <v>195</v>
      </c>
    </row>
    <row r="228" spans="2:65" s="14" customFormat="1" ht="11.25">
      <c r="B228" s="168"/>
      <c r="D228" s="151" t="s">
        <v>204</v>
      </c>
      <c r="E228" s="169" t="s">
        <v>1</v>
      </c>
      <c r="F228" s="170" t="s">
        <v>2725</v>
      </c>
      <c r="H228" s="169" t="s">
        <v>1</v>
      </c>
      <c r="I228" s="171"/>
      <c r="L228" s="168"/>
      <c r="M228" s="172"/>
      <c r="T228" s="173"/>
      <c r="AT228" s="169" t="s">
        <v>204</v>
      </c>
      <c r="AU228" s="169" t="s">
        <v>86</v>
      </c>
      <c r="AV228" s="14" t="s">
        <v>84</v>
      </c>
      <c r="AW228" s="14" t="s">
        <v>32</v>
      </c>
      <c r="AX228" s="14" t="s">
        <v>77</v>
      </c>
      <c r="AY228" s="169" t="s">
        <v>195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2741</v>
      </c>
      <c r="H229" s="154">
        <v>2.129</v>
      </c>
      <c r="I229" s="155"/>
      <c r="L229" s="150"/>
      <c r="M229" s="156"/>
      <c r="T229" s="157"/>
      <c r="AT229" s="152" t="s">
        <v>204</v>
      </c>
      <c r="AU229" s="152" t="s">
        <v>86</v>
      </c>
      <c r="AV229" s="12" t="s">
        <v>86</v>
      </c>
      <c r="AW229" s="12" t="s">
        <v>32</v>
      </c>
      <c r="AX229" s="12" t="s">
        <v>77</v>
      </c>
      <c r="AY229" s="152" t="s">
        <v>195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2742</v>
      </c>
      <c r="H230" s="154">
        <v>61.334000000000003</v>
      </c>
      <c r="I230" s="155"/>
      <c r="L230" s="150"/>
      <c r="M230" s="156"/>
      <c r="T230" s="157"/>
      <c r="AT230" s="152" t="s">
        <v>204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2" customFormat="1" ht="11.25">
      <c r="B231" s="150"/>
      <c r="D231" s="151" t="s">
        <v>204</v>
      </c>
      <c r="E231" s="152" t="s">
        <v>1</v>
      </c>
      <c r="F231" s="153" t="s">
        <v>2743</v>
      </c>
      <c r="H231" s="154">
        <v>67.52</v>
      </c>
      <c r="I231" s="155"/>
      <c r="L231" s="150"/>
      <c r="M231" s="156"/>
      <c r="T231" s="157"/>
      <c r="AT231" s="152" t="s">
        <v>204</v>
      </c>
      <c r="AU231" s="152" t="s">
        <v>86</v>
      </c>
      <c r="AV231" s="12" t="s">
        <v>86</v>
      </c>
      <c r="AW231" s="12" t="s">
        <v>32</v>
      </c>
      <c r="AX231" s="12" t="s">
        <v>77</v>
      </c>
      <c r="AY231" s="152" t="s">
        <v>195</v>
      </c>
    </row>
    <row r="232" spans="2:65" s="14" customFormat="1" ht="11.25">
      <c r="B232" s="168"/>
      <c r="D232" s="151" t="s">
        <v>204</v>
      </c>
      <c r="E232" s="169" t="s">
        <v>1</v>
      </c>
      <c r="F232" s="170" t="s">
        <v>2729</v>
      </c>
      <c r="H232" s="169" t="s">
        <v>1</v>
      </c>
      <c r="I232" s="171"/>
      <c r="L232" s="168"/>
      <c r="M232" s="172"/>
      <c r="T232" s="173"/>
      <c r="AT232" s="169" t="s">
        <v>204</v>
      </c>
      <c r="AU232" s="169" t="s">
        <v>86</v>
      </c>
      <c r="AV232" s="14" t="s">
        <v>84</v>
      </c>
      <c r="AW232" s="14" t="s">
        <v>32</v>
      </c>
      <c r="AX232" s="14" t="s">
        <v>77</v>
      </c>
      <c r="AY232" s="169" t="s">
        <v>195</v>
      </c>
    </row>
    <row r="233" spans="2:65" s="12" customFormat="1" ht="11.25">
      <c r="B233" s="150"/>
      <c r="D233" s="151" t="s">
        <v>204</v>
      </c>
      <c r="E233" s="152" t="s">
        <v>1</v>
      </c>
      <c r="F233" s="153" t="s">
        <v>2744</v>
      </c>
      <c r="H233" s="154">
        <v>77.22</v>
      </c>
      <c r="I233" s="155"/>
      <c r="L233" s="150"/>
      <c r="M233" s="156"/>
      <c r="T233" s="157"/>
      <c r="AT233" s="152" t="s">
        <v>204</v>
      </c>
      <c r="AU233" s="152" t="s">
        <v>86</v>
      </c>
      <c r="AV233" s="12" t="s">
        <v>86</v>
      </c>
      <c r="AW233" s="12" t="s">
        <v>32</v>
      </c>
      <c r="AX233" s="12" t="s">
        <v>77</v>
      </c>
      <c r="AY233" s="152" t="s">
        <v>195</v>
      </c>
    </row>
    <row r="234" spans="2:65" s="14" customFormat="1" ht="11.25">
      <c r="B234" s="168"/>
      <c r="D234" s="151" t="s">
        <v>204</v>
      </c>
      <c r="E234" s="169" t="s">
        <v>1</v>
      </c>
      <c r="F234" s="170" t="s">
        <v>2731</v>
      </c>
      <c r="H234" s="169" t="s">
        <v>1</v>
      </c>
      <c r="I234" s="171"/>
      <c r="L234" s="168"/>
      <c r="M234" s="172"/>
      <c r="T234" s="173"/>
      <c r="AT234" s="169" t="s">
        <v>204</v>
      </c>
      <c r="AU234" s="169" t="s">
        <v>86</v>
      </c>
      <c r="AV234" s="14" t="s">
        <v>84</v>
      </c>
      <c r="AW234" s="14" t="s">
        <v>32</v>
      </c>
      <c r="AX234" s="14" t="s">
        <v>77</v>
      </c>
      <c r="AY234" s="169" t="s">
        <v>195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2745</v>
      </c>
      <c r="H235" s="154">
        <v>103.505</v>
      </c>
      <c r="I235" s="155"/>
      <c r="L235" s="150"/>
      <c r="M235" s="156"/>
      <c r="T235" s="157"/>
      <c r="AT235" s="152" t="s">
        <v>204</v>
      </c>
      <c r="AU235" s="152" t="s">
        <v>86</v>
      </c>
      <c r="AV235" s="12" t="s">
        <v>86</v>
      </c>
      <c r="AW235" s="12" t="s">
        <v>32</v>
      </c>
      <c r="AX235" s="12" t="s">
        <v>77</v>
      </c>
      <c r="AY235" s="152" t="s">
        <v>195</v>
      </c>
    </row>
    <row r="236" spans="2:65" s="14" customFormat="1" ht="11.25">
      <c r="B236" s="168"/>
      <c r="D236" s="151" t="s">
        <v>204</v>
      </c>
      <c r="E236" s="169" t="s">
        <v>1</v>
      </c>
      <c r="F236" s="170" t="s">
        <v>1008</v>
      </c>
      <c r="H236" s="169" t="s">
        <v>1</v>
      </c>
      <c r="I236" s="171"/>
      <c r="L236" s="168"/>
      <c r="M236" s="172"/>
      <c r="T236" s="173"/>
      <c r="AT236" s="169" t="s">
        <v>204</v>
      </c>
      <c r="AU236" s="169" t="s">
        <v>86</v>
      </c>
      <c r="AV236" s="14" t="s">
        <v>84</v>
      </c>
      <c r="AW236" s="14" t="s">
        <v>32</v>
      </c>
      <c r="AX236" s="14" t="s">
        <v>77</v>
      </c>
      <c r="AY236" s="169" t="s">
        <v>195</v>
      </c>
    </row>
    <row r="237" spans="2:65" s="12" customFormat="1" ht="11.25">
      <c r="B237" s="150"/>
      <c r="D237" s="151" t="s">
        <v>204</v>
      </c>
      <c r="E237" s="152" t="s">
        <v>1</v>
      </c>
      <c r="F237" s="153" t="s">
        <v>2746</v>
      </c>
      <c r="H237" s="154">
        <v>30.2</v>
      </c>
      <c r="I237" s="155"/>
      <c r="L237" s="150"/>
      <c r="M237" s="156"/>
      <c r="T237" s="157"/>
      <c r="AT237" s="152" t="s">
        <v>204</v>
      </c>
      <c r="AU237" s="152" t="s">
        <v>86</v>
      </c>
      <c r="AV237" s="12" t="s">
        <v>86</v>
      </c>
      <c r="AW237" s="12" t="s">
        <v>32</v>
      </c>
      <c r="AX237" s="12" t="s">
        <v>77</v>
      </c>
      <c r="AY237" s="152" t="s">
        <v>195</v>
      </c>
    </row>
    <row r="238" spans="2:65" s="14" customFormat="1" ht="11.25">
      <c r="B238" s="168"/>
      <c r="D238" s="151" t="s">
        <v>204</v>
      </c>
      <c r="E238" s="169" t="s">
        <v>1</v>
      </c>
      <c r="F238" s="170" t="s">
        <v>2734</v>
      </c>
      <c r="H238" s="169" t="s">
        <v>1</v>
      </c>
      <c r="I238" s="171"/>
      <c r="L238" s="168"/>
      <c r="M238" s="172"/>
      <c r="T238" s="173"/>
      <c r="AT238" s="169" t="s">
        <v>204</v>
      </c>
      <c r="AU238" s="169" t="s">
        <v>86</v>
      </c>
      <c r="AV238" s="14" t="s">
        <v>84</v>
      </c>
      <c r="AW238" s="14" t="s">
        <v>32</v>
      </c>
      <c r="AX238" s="14" t="s">
        <v>77</v>
      </c>
      <c r="AY238" s="169" t="s">
        <v>195</v>
      </c>
    </row>
    <row r="239" spans="2:65" s="12" customFormat="1" ht="11.25">
      <c r="B239" s="150"/>
      <c r="D239" s="151" t="s">
        <v>204</v>
      </c>
      <c r="E239" s="152" t="s">
        <v>1</v>
      </c>
      <c r="F239" s="153" t="s">
        <v>2747</v>
      </c>
      <c r="H239" s="154">
        <v>26.564</v>
      </c>
      <c r="I239" s="155"/>
      <c r="L239" s="150"/>
      <c r="M239" s="156"/>
      <c r="T239" s="157"/>
      <c r="AT239" s="152" t="s">
        <v>204</v>
      </c>
      <c r="AU239" s="152" t="s">
        <v>86</v>
      </c>
      <c r="AV239" s="12" t="s">
        <v>86</v>
      </c>
      <c r="AW239" s="12" t="s">
        <v>32</v>
      </c>
      <c r="AX239" s="12" t="s">
        <v>77</v>
      </c>
      <c r="AY239" s="152" t="s">
        <v>195</v>
      </c>
    </row>
    <row r="240" spans="2:65" s="12" customFormat="1" ht="11.25">
      <c r="B240" s="150"/>
      <c r="D240" s="151" t="s">
        <v>204</v>
      </c>
      <c r="E240" s="152" t="s">
        <v>1</v>
      </c>
      <c r="F240" s="153" t="s">
        <v>2748</v>
      </c>
      <c r="H240" s="154">
        <v>38.267000000000003</v>
      </c>
      <c r="I240" s="155"/>
      <c r="L240" s="150"/>
      <c r="M240" s="156"/>
      <c r="T240" s="157"/>
      <c r="AT240" s="152" t="s">
        <v>204</v>
      </c>
      <c r="AU240" s="152" t="s">
        <v>86</v>
      </c>
      <c r="AV240" s="12" t="s">
        <v>86</v>
      </c>
      <c r="AW240" s="12" t="s">
        <v>32</v>
      </c>
      <c r="AX240" s="12" t="s">
        <v>77</v>
      </c>
      <c r="AY240" s="152" t="s">
        <v>195</v>
      </c>
    </row>
    <row r="241" spans="2:65" s="12" customFormat="1" ht="11.25">
      <c r="B241" s="150"/>
      <c r="D241" s="151" t="s">
        <v>204</v>
      </c>
      <c r="E241" s="152" t="s">
        <v>1</v>
      </c>
      <c r="F241" s="153" t="s">
        <v>2749</v>
      </c>
      <c r="H241" s="154">
        <v>-38.267000000000003</v>
      </c>
      <c r="I241" s="155"/>
      <c r="L241" s="150"/>
      <c r="M241" s="156"/>
      <c r="T241" s="157"/>
      <c r="AT241" s="152" t="s">
        <v>204</v>
      </c>
      <c r="AU241" s="152" t="s">
        <v>86</v>
      </c>
      <c r="AV241" s="12" t="s">
        <v>86</v>
      </c>
      <c r="AW241" s="12" t="s">
        <v>32</v>
      </c>
      <c r="AX241" s="12" t="s">
        <v>77</v>
      </c>
      <c r="AY241" s="152" t="s">
        <v>195</v>
      </c>
    </row>
    <row r="242" spans="2:65" s="13" customFormat="1" ht="11.25">
      <c r="B242" s="158"/>
      <c r="D242" s="151" t="s">
        <v>204</v>
      </c>
      <c r="E242" s="159" t="s">
        <v>1</v>
      </c>
      <c r="F242" s="160" t="s">
        <v>205</v>
      </c>
      <c r="H242" s="161">
        <v>368.47199999999998</v>
      </c>
      <c r="I242" s="162"/>
      <c r="L242" s="158"/>
      <c r="M242" s="163"/>
      <c r="T242" s="164"/>
      <c r="AT242" s="159" t="s">
        <v>204</v>
      </c>
      <c r="AU242" s="159" t="s">
        <v>86</v>
      </c>
      <c r="AV242" s="13" t="s">
        <v>202</v>
      </c>
      <c r="AW242" s="13" t="s">
        <v>32</v>
      </c>
      <c r="AX242" s="13" t="s">
        <v>84</v>
      </c>
      <c r="AY242" s="159" t="s">
        <v>195</v>
      </c>
    </row>
    <row r="243" spans="2:65" s="1" customFormat="1" ht="24.2" customHeight="1">
      <c r="B243" s="32"/>
      <c r="C243" s="137" t="s">
        <v>7</v>
      </c>
      <c r="D243" s="137" t="s">
        <v>197</v>
      </c>
      <c r="E243" s="138" t="s">
        <v>1067</v>
      </c>
      <c r="F243" s="139" t="s">
        <v>1068</v>
      </c>
      <c r="G243" s="140" t="s">
        <v>200</v>
      </c>
      <c r="H243" s="141">
        <v>368.47199999999998</v>
      </c>
      <c r="I243" s="142"/>
      <c r="J243" s="143">
        <f>ROUND(I243*H243,2)</f>
        <v>0</v>
      </c>
      <c r="K243" s="139" t="s">
        <v>201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202</v>
      </c>
      <c r="AT243" s="148" t="s">
        <v>197</v>
      </c>
      <c r="AU243" s="148" t="s">
        <v>86</v>
      </c>
      <c r="AY243" s="17" t="s">
        <v>195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84</v>
      </c>
      <c r="BK243" s="149">
        <f>ROUND(I243*H243,2)</f>
        <v>0</v>
      </c>
      <c r="BL243" s="17" t="s">
        <v>202</v>
      </c>
      <c r="BM243" s="148" t="s">
        <v>1069</v>
      </c>
    </row>
    <row r="244" spans="2:65" s="1" customFormat="1" ht="24.2" customHeight="1">
      <c r="B244" s="32"/>
      <c r="C244" s="137" t="s">
        <v>322</v>
      </c>
      <c r="D244" s="137" t="s">
        <v>197</v>
      </c>
      <c r="E244" s="138" t="s">
        <v>1070</v>
      </c>
      <c r="F244" s="139" t="s">
        <v>1071</v>
      </c>
      <c r="G244" s="140" t="s">
        <v>200</v>
      </c>
      <c r="H244" s="141">
        <v>38.267000000000003</v>
      </c>
      <c r="I244" s="142"/>
      <c r="J244" s="143">
        <f>ROUND(I244*H244,2)</f>
        <v>0</v>
      </c>
      <c r="K244" s="139" t="s">
        <v>201</v>
      </c>
      <c r="L244" s="32"/>
      <c r="M244" s="144" t="s">
        <v>1</v>
      </c>
      <c r="N244" s="145" t="s">
        <v>42</v>
      </c>
      <c r="P244" s="146">
        <f>O244*H244</f>
        <v>0</v>
      </c>
      <c r="Q244" s="146">
        <v>2.0799999999999998E-3</v>
      </c>
      <c r="R244" s="146">
        <f>Q244*H244</f>
        <v>7.9595360000000004E-2</v>
      </c>
      <c r="S244" s="146">
        <v>0</v>
      </c>
      <c r="T244" s="147">
        <f>S244*H244</f>
        <v>0</v>
      </c>
      <c r="AR244" s="148" t="s">
        <v>202</v>
      </c>
      <c r="AT244" s="148" t="s">
        <v>197</v>
      </c>
      <c r="AU244" s="148" t="s">
        <v>86</v>
      </c>
      <c r="AY244" s="17" t="s">
        <v>195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84</v>
      </c>
      <c r="BK244" s="149">
        <f>ROUND(I244*H244,2)</f>
        <v>0</v>
      </c>
      <c r="BL244" s="17" t="s">
        <v>202</v>
      </c>
      <c r="BM244" s="148" t="s">
        <v>1072</v>
      </c>
    </row>
    <row r="245" spans="2:65" s="12" customFormat="1" ht="11.25">
      <c r="B245" s="150"/>
      <c r="D245" s="151" t="s">
        <v>204</v>
      </c>
      <c r="E245" s="152" t="s">
        <v>1</v>
      </c>
      <c r="F245" s="153" t="s">
        <v>2748</v>
      </c>
      <c r="H245" s="154">
        <v>38.267000000000003</v>
      </c>
      <c r="I245" s="155"/>
      <c r="L245" s="150"/>
      <c r="M245" s="156"/>
      <c r="T245" s="157"/>
      <c r="AT245" s="152" t="s">
        <v>204</v>
      </c>
      <c r="AU245" s="152" t="s">
        <v>86</v>
      </c>
      <c r="AV245" s="12" t="s">
        <v>86</v>
      </c>
      <c r="AW245" s="12" t="s">
        <v>32</v>
      </c>
      <c r="AX245" s="12" t="s">
        <v>77</v>
      </c>
      <c r="AY245" s="152" t="s">
        <v>195</v>
      </c>
    </row>
    <row r="246" spans="2:65" s="13" customFormat="1" ht="11.25">
      <c r="B246" s="158"/>
      <c r="D246" s="151" t="s">
        <v>204</v>
      </c>
      <c r="E246" s="159" t="s">
        <v>2685</v>
      </c>
      <c r="F246" s="160" t="s">
        <v>205</v>
      </c>
      <c r="H246" s="161">
        <v>38.267000000000003</v>
      </c>
      <c r="I246" s="162"/>
      <c r="L246" s="158"/>
      <c r="M246" s="163"/>
      <c r="T246" s="164"/>
      <c r="AT246" s="159" t="s">
        <v>204</v>
      </c>
      <c r="AU246" s="159" t="s">
        <v>86</v>
      </c>
      <c r="AV246" s="13" t="s">
        <v>202</v>
      </c>
      <c r="AW246" s="13" t="s">
        <v>32</v>
      </c>
      <c r="AX246" s="13" t="s">
        <v>84</v>
      </c>
      <c r="AY246" s="159" t="s">
        <v>195</v>
      </c>
    </row>
    <row r="247" spans="2:65" s="1" customFormat="1" ht="24.2" customHeight="1">
      <c r="B247" s="32"/>
      <c r="C247" s="137" t="s">
        <v>376</v>
      </c>
      <c r="D247" s="137" t="s">
        <v>197</v>
      </c>
      <c r="E247" s="138" t="s">
        <v>1076</v>
      </c>
      <c r="F247" s="139" t="s">
        <v>1077</v>
      </c>
      <c r="G247" s="140" t="s">
        <v>200</v>
      </c>
      <c r="H247" s="141">
        <v>38.267000000000003</v>
      </c>
      <c r="I247" s="142"/>
      <c r="J247" s="143">
        <f>ROUND(I247*H247,2)</f>
        <v>0</v>
      </c>
      <c r="K247" s="139" t="s">
        <v>201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202</v>
      </c>
      <c r="AT247" s="148" t="s">
        <v>197</v>
      </c>
      <c r="AU247" s="148" t="s">
        <v>86</v>
      </c>
      <c r="AY247" s="17" t="s">
        <v>195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84</v>
      </c>
      <c r="BK247" s="149">
        <f>ROUND(I247*H247,2)</f>
        <v>0</v>
      </c>
      <c r="BL247" s="17" t="s">
        <v>202</v>
      </c>
      <c r="BM247" s="148" t="s">
        <v>1078</v>
      </c>
    </row>
    <row r="248" spans="2:65" s="1" customFormat="1" ht="37.9" customHeight="1">
      <c r="B248" s="32"/>
      <c r="C248" s="137" t="s">
        <v>327</v>
      </c>
      <c r="D248" s="137" t="s">
        <v>197</v>
      </c>
      <c r="E248" s="138" t="s">
        <v>1138</v>
      </c>
      <c r="F248" s="139" t="s">
        <v>1139</v>
      </c>
      <c r="G248" s="140" t="s">
        <v>332</v>
      </c>
      <c r="H248" s="141">
        <v>97.197000000000003</v>
      </c>
      <c r="I248" s="142"/>
      <c r="J248" s="143">
        <f>ROUND(I248*H248,2)</f>
        <v>0</v>
      </c>
      <c r="K248" s="139" t="s">
        <v>201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202</v>
      </c>
      <c r="AT248" s="148" t="s">
        <v>197</v>
      </c>
      <c r="AU248" s="148" t="s">
        <v>86</v>
      </c>
      <c r="AY248" s="17" t="s">
        <v>195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84</v>
      </c>
      <c r="BK248" s="149">
        <f>ROUND(I248*H248,2)</f>
        <v>0</v>
      </c>
      <c r="BL248" s="17" t="s">
        <v>202</v>
      </c>
      <c r="BM248" s="148" t="s">
        <v>1140</v>
      </c>
    </row>
    <row r="249" spans="2:65" s="14" customFormat="1" ht="11.25">
      <c r="B249" s="168"/>
      <c r="D249" s="151" t="s">
        <v>204</v>
      </c>
      <c r="E249" s="169" t="s">
        <v>1</v>
      </c>
      <c r="F249" s="170" t="s">
        <v>1141</v>
      </c>
      <c r="H249" s="169" t="s">
        <v>1</v>
      </c>
      <c r="I249" s="171"/>
      <c r="L249" s="168"/>
      <c r="M249" s="172"/>
      <c r="T249" s="173"/>
      <c r="AT249" s="169" t="s">
        <v>204</v>
      </c>
      <c r="AU249" s="169" t="s">
        <v>86</v>
      </c>
      <c r="AV249" s="14" t="s">
        <v>84</v>
      </c>
      <c r="AW249" s="14" t="s">
        <v>32</v>
      </c>
      <c r="AX249" s="14" t="s">
        <v>77</v>
      </c>
      <c r="AY249" s="169" t="s">
        <v>195</v>
      </c>
    </row>
    <row r="250" spans="2:65" s="12" customFormat="1" ht="11.25">
      <c r="B250" s="150"/>
      <c r="D250" s="151" t="s">
        <v>204</v>
      </c>
      <c r="E250" s="152" t="s">
        <v>1</v>
      </c>
      <c r="F250" s="153" t="s">
        <v>2750</v>
      </c>
      <c r="H250" s="154">
        <v>220.90299999999999</v>
      </c>
      <c r="I250" s="155"/>
      <c r="L250" s="150"/>
      <c r="M250" s="156"/>
      <c r="T250" s="157"/>
      <c r="AT250" s="152" t="s">
        <v>204</v>
      </c>
      <c r="AU250" s="152" t="s">
        <v>86</v>
      </c>
      <c r="AV250" s="12" t="s">
        <v>86</v>
      </c>
      <c r="AW250" s="12" t="s">
        <v>32</v>
      </c>
      <c r="AX250" s="12" t="s">
        <v>77</v>
      </c>
      <c r="AY250" s="152" t="s">
        <v>195</v>
      </c>
    </row>
    <row r="251" spans="2:65" s="13" customFormat="1" ht="11.25">
      <c r="B251" s="158"/>
      <c r="D251" s="151" t="s">
        <v>204</v>
      </c>
      <c r="E251" s="159" t="s">
        <v>824</v>
      </c>
      <c r="F251" s="160" t="s">
        <v>205</v>
      </c>
      <c r="H251" s="161">
        <v>220.90299999999999</v>
      </c>
      <c r="I251" s="162"/>
      <c r="L251" s="158"/>
      <c r="M251" s="163"/>
      <c r="T251" s="164"/>
      <c r="AT251" s="159" t="s">
        <v>204</v>
      </c>
      <c r="AU251" s="159" t="s">
        <v>86</v>
      </c>
      <c r="AV251" s="13" t="s">
        <v>202</v>
      </c>
      <c r="AW251" s="13" t="s">
        <v>32</v>
      </c>
      <c r="AX251" s="13" t="s">
        <v>77</v>
      </c>
      <c r="AY251" s="159" t="s">
        <v>195</v>
      </c>
    </row>
    <row r="252" spans="2:65" s="14" customFormat="1" ht="11.25">
      <c r="B252" s="168"/>
      <c r="D252" s="151" t="s">
        <v>204</v>
      </c>
      <c r="E252" s="169" t="s">
        <v>1</v>
      </c>
      <c r="F252" s="170" t="s">
        <v>1143</v>
      </c>
      <c r="H252" s="169" t="s">
        <v>1</v>
      </c>
      <c r="I252" s="171"/>
      <c r="L252" s="168"/>
      <c r="M252" s="172"/>
      <c r="T252" s="173"/>
      <c r="AT252" s="169" t="s">
        <v>204</v>
      </c>
      <c r="AU252" s="169" t="s">
        <v>86</v>
      </c>
      <c r="AV252" s="14" t="s">
        <v>84</v>
      </c>
      <c r="AW252" s="14" t="s">
        <v>32</v>
      </c>
      <c r="AX252" s="14" t="s">
        <v>77</v>
      </c>
      <c r="AY252" s="169" t="s">
        <v>195</v>
      </c>
    </row>
    <row r="253" spans="2:65" s="12" customFormat="1" ht="11.25">
      <c r="B253" s="150"/>
      <c r="D253" s="151" t="s">
        <v>204</v>
      </c>
      <c r="E253" s="152" t="s">
        <v>1</v>
      </c>
      <c r="F253" s="153" t="s">
        <v>1739</v>
      </c>
      <c r="H253" s="154">
        <v>97.197000000000003</v>
      </c>
      <c r="I253" s="155"/>
      <c r="L253" s="150"/>
      <c r="M253" s="156"/>
      <c r="T253" s="157"/>
      <c r="AT253" s="152" t="s">
        <v>204</v>
      </c>
      <c r="AU253" s="152" t="s">
        <v>86</v>
      </c>
      <c r="AV253" s="12" t="s">
        <v>86</v>
      </c>
      <c r="AW253" s="12" t="s">
        <v>32</v>
      </c>
      <c r="AX253" s="12" t="s">
        <v>77</v>
      </c>
      <c r="AY253" s="152" t="s">
        <v>195</v>
      </c>
    </row>
    <row r="254" spans="2:65" s="13" customFormat="1" ht="11.25">
      <c r="B254" s="158"/>
      <c r="D254" s="151" t="s">
        <v>204</v>
      </c>
      <c r="E254" s="159" t="s">
        <v>1</v>
      </c>
      <c r="F254" s="160" t="s">
        <v>205</v>
      </c>
      <c r="H254" s="161">
        <v>97.197000000000003</v>
      </c>
      <c r="I254" s="162"/>
      <c r="L254" s="158"/>
      <c r="M254" s="163"/>
      <c r="T254" s="164"/>
      <c r="AT254" s="159" t="s">
        <v>204</v>
      </c>
      <c r="AU254" s="159" t="s">
        <v>86</v>
      </c>
      <c r="AV254" s="13" t="s">
        <v>202</v>
      </c>
      <c r="AW254" s="13" t="s">
        <v>32</v>
      </c>
      <c r="AX254" s="13" t="s">
        <v>84</v>
      </c>
      <c r="AY254" s="159" t="s">
        <v>195</v>
      </c>
    </row>
    <row r="255" spans="2:65" s="1" customFormat="1" ht="37.9" customHeight="1">
      <c r="B255" s="32"/>
      <c r="C255" s="137" t="s">
        <v>386</v>
      </c>
      <c r="D255" s="137" t="s">
        <v>197</v>
      </c>
      <c r="E255" s="138" t="s">
        <v>1145</v>
      </c>
      <c r="F255" s="139" t="s">
        <v>1146</v>
      </c>
      <c r="G255" s="140" t="s">
        <v>332</v>
      </c>
      <c r="H255" s="141">
        <v>388.78899999999999</v>
      </c>
      <c r="I255" s="142"/>
      <c r="J255" s="143">
        <f>ROUND(I255*H255,2)</f>
        <v>0</v>
      </c>
      <c r="K255" s="139" t="s">
        <v>201</v>
      </c>
      <c r="L255" s="32"/>
      <c r="M255" s="144" t="s">
        <v>1</v>
      </c>
      <c r="N255" s="145" t="s">
        <v>42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202</v>
      </c>
      <c r="AT255" s="148" t="s">
        <v>197</v>
      </c>
      <c r="AU255" s="148" t="s">
        <v>86</v>
      </c>
      <c r="AY255" s="17" t="s">
        <v>195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7" t="s">
        <v>84</v>
      </c>
      <c r="BK255" s="149">
        <f>ROUND(I255*H255,2)</f>
        <v>0</v>
      </c>
      <c r="BL255" s="17" t="s">
        <v>202</v>
      </c>
      <c r="BM255" s="148" t="s">
        <v>1147</v>
      </c>
    </row>
    <row r="256" spans="2:65" s="14" customFormat="1" ht="11.25">
      <c r="B256" s="168"/>
      <c r="D256" s="151" t="s">
        <v>204</v>
      </c>
      <c r="E256" s="169" t="s">
        <v>1</v>
      </c>
      <c r="F256" s="170" t="s">
        <v>1741</v>
      </c>
      <c r="H256" s="169" t="s">
        <v>1</v>
      </c>
      <c r="I256" s="171"/>
      <c r="L256" s="168"/>
      <c r="M256" s="172"/>
      <c r="T256" s="173"/>
      <c r="AT256" s="169" t="s">
        <v>204</v>
      </c>
      <c r="AU256" s="169" t="s">
        <v>86</v>
      </c>
      <c r="AV256" s="14" t="s">
        <v>84</v>
      </c>
      <c r="AW256" s="14" t="s">
        <v>32</v>
      </c>
      <c r="AX256" s="14" t="s">
        <v>77</v>
      </c>
      <c r="AY256" s="169" t="s">
        <v>195</v>
      </c>
    </row>
    <row r="257" spans="2:65" s="12" customFormat="1" ht="11.25">
      <c r="B257" s="150"/>
      <c r="D257" s="151" t="s">
        <v>204</v>
      </c>
      <c r="E257" s="152" t="s">
        <v>1</v>
      </c>
      <c r="F257" s="153" t="s">
        <v>1742</v>
      </c>
      <c r="H257" s="154">
        <v>388.78899999999999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84</v>
      </c>
      <c r="AY257" s="152" t="s">
        <v>195</v>
      </c>
    </row>
    <row r="258" spans="2:65" s="1" customFormat="1" ht="37.9" customHeight="1">
      <c r="B258" s="32"/>
      <c r="C258" s="137" t="s">
        <v>333</v>
      </c>
      <c r="D258" s="137" t="s">
        <v>197</v>
      </c>
      <c r="E258" s="138" t="s">
        <v>1150</v>
      </c>
      <c r="F258" s="139" t="s">
        <v>1151</v>
      </c>
      <c r="G258" s="140" t="s">
        <v>332</v>
      </c>
      <c r="H258" s="141">
        <v>123.706</v>
      </c>
      <c r="I258" s="142"/>
      <c r="J258" s="143">
        <f>ROUND(I258*H258,2)</f>
        <v>0</v>
      </c>
      <c r="K258" s="139" t="s">
        <v>201</v>
      </c>
      <c r="L258" s="32"/>
      <c r="M258" s="144" t="s">
        <v>1</v>
      </c>
      <c r="N258" s="145" t="s">
        <v>42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202</v>
      </c>
      <c r="AT258" s="148" t="s">
        <v>197</v>
      </c>
      <c r="AU258" s="148" t="s">
        <v>86</v>
      </c>
      <c r="AY258" s="17" t="s">
        <v>195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84</v>
      </c>
      <c r="BK258" s="149">
        <f>ROUND(I258*H258,2)</f>
        <v>0</v>
      </c>
      <c r="BL258" s="17" t="s">
        <v>202</v>
      </c>
      <c r="BM258" s="148" t="s">
        <v>1152</v>
      </c>
    </row>
    <row r="259" spans="2:65" s="12" customFormat="1" ht="11.25">
      <c r="B259" s="150"/>
      <c r="D259" s="151" t="s">
        <v>204</v>
      </c>
      <c r="E259" s="152" t="s">
        <v>1</v>
      </c>
      <c r="F259" s="153" t="s">
        <v>1744</v>
      </c>
      <c r="H259" s="154">
        <v>123.706</v>
      </c>
      <c r="I259" s="155"/>
      <c r="L259" s="150"/>
      <c r="M259" s="156"/>
      <c r="T259" s="157"/>
      <c r="AT259" s="152" t="s">
        <v>204</v>
      </c>
      <c r="AU259" s="152" t="s">
        <v>86</v>
      </c>
      <c r="AV259" s="12" t="s">
        <v>86</v>
      </c>
      <c r="AW259" s="12" t="s">
        <v>32</v>
      </c>
      <c r="AX259" s="12" t="s">
        <v>84</v>
      </c>
      <c r="AY259" s="152" t="s">
        <v>195</v>
      </c>
    </row>
    <row r="260" spans="2:65" s="1" customFormat="1" ht="37.9" customHeight="1">
      <c r="B260" s="32"/>
      <c r="C260" s="137" t="s">
        <v>399</v>
      </c>
      <c r="D260" s="137" t="s">
        <v>197</v>
      </c>
      <c r="E260" s="138" t="s">
        <v>1154</v>
      </c>
      <c r="F260" s="139" t="s">
        <v>1155</v>
      </c>
      <c r="G260" s="140" t="s">
        <v>332</v>
      </c>
      <c r="H260" s="141">
        <v>494.82299999999998</v>
      </c>
      <c r="I260" s="142"/>
      <c r="J260" s="143">
        <f>ROUND(I260*H260,2)</f>
        <v>0</v>
      </c>
      <c r="K260" s="139" t="s">
        <v>201</v>
      </c>
      <c r="L260" s="32"/>
      <c r="M260" s="144" t="s">
        <v>1</v>
      </c>
      <c r="N260" s="145" t="s">
        <v>42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202</v>
      </c>
      <c r="AT260" s="148" t="s">
        <v>197</v>
      </c>
      <c r="AU260" s="148" t="s">
        <v>86</v>
      </c>
      <c r="AY260" s="17" t="s">
        <v>195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7" t="s">
        <v>84</v>
      </c>
      <c r="BK260" s="149">
        <f>ROUND(I260*H260,2)</f>
        <v>0</v>
      </c>
      <c r="BL260" s="17" t="s">
        <v>202</v>
      </c>
      <c r="BM260" s="148" t="s">
        <v>1156</v>
      </c>
    </row>
    <row r="261" spans="2:65" s="12" customFormat="1" ht="11.25">
      <c r="B261" s="150"/>
      <c r="D261" s="151" t="s">
        <v>204</v>
      </c>
      <c r="E261" s="152" t="s">
        <v>1</v>
      </c>
      <c r="F261" s="153" t="s">
        <v>1746</v>
      </c>
      <c r="H261" s="154">
        <v>494.82299999999998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84</v>
      </c>
      <c r="AY261" s="152" t="s">
        <v>195</v>
      </c>
    </row>
    <row r="262" spans="2:65" s="1" customFormat="1" ht="24.2" customHeight="1">
      <c r="B262" s="32"/>
      <c r="C262" s="137" t="s">
        <v>339</v>
      </c>
      <c r="D262" s="137" t="s">
        <v>197</v>
      </c>
      <c r="E262" s="138" t="s">
        <v>883</v>
      </c>
      <c r="F262" s="139" t="s">
        <v>884</v>
      </c>
      <c r="G262" s="140" t="s">
        <v>395</v>
      </c>
      <c r="H262" s="141">
        <v>397.625</v>
      </c>
      <c r="I262" s="142"/>
      <c r="J262" s="143">
        <f>ROUND(I262*H262,2)</f>
        <v>0</v>
      </c>
      <c r="K262" s="139" t="s">
        <v>208</v>
      </c>
      <c r="L262" s="32"/>
      <c r="M262" s="144" t="s">
        <v>1</v>
      </c>
      <c r="N262" s="145" t="s">
        <v>42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202</v>
      </c>
      <c r="AT262" s="148" t="s">
        <v>197</v>
      </c>
      <c r="AU262" s="148" t="s">
        <v>86</v>
      </c>
      <c r="AY262" s="17" t="s">
        <v>195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84</v>
      </c>
      <c r="BK262" s="149">
        <f>ROUND(I262*H262,2)</f>
        <v>0</v>
      </c>
      <c r="BL262" s="17" t="s">
        <v>202</v>
      </c>
      <c r="BM262" s="148" t="s">
        <v>1166</v>
      </c>
    </row>
    <row r="263" spans="2:65" s="12" customFormat="1" ht="11.25">
      <c r="B263" s="150"/>
      <c r="D263" s="151" t="s">
        <v>204</v>
      </c>
      <c r="E263" s="152" t="s">
        <v>1</v>
      </c>
      <c r="F263" s="153" t="s">
        <v>1167</v>
      </c>
      <c r="H263" s="154">
        <v>397.625</v>
      </c>
      <c r="I263" s="155"/>
      <c r="L263" s="150"/>
      <c r="M263" s="156"/>
      <c r="T263" s="157"/>
      <c r="AT263" s="152" t="s">
        <v>204</v>
      </c>
      <c r="AU263" s="152" t="s">
        <v>86</v>
      </c>
      <c r="AV263" s="12" t="s">
        <v>86</v>
      </c>
      <c r="AW263" s="12" t="s">
        <v>32</v>
      </c>
      <c r="AX263" s="12" t="s">
        <v>84</v>
      </c>
      <c r="AY263" s="152" t="s">
        <v>195</v>
      </c>
    </row>
    <row r="264" spans="2:65" s="1" customFormat="1" ht="24.2" customHeight="1">
      <c r="B264" s="32"/>
      <c r="C264" s="137" t="s">
        <v>410</v>
      </c>
      <c r="D264" s="137" t="s">
        <v>197</v>
      </c>
      <c r="E264" s="138" t="s">
        <v>1168</v>
      </c>
      <c r="F264" s="139" t="s">
        <v>1169</v>
      </c>
      <c r="G264" s="140" t="s">
        <v>332</v>
      </c>
      <c r="H264" s="141">
        <v>159.762</v>
      </c>
      <c r="I264" s="142"/>
      <c r="J264" s="143">
        <f>ROUND(I264*H264,2)</f>
        <v>0</v>
      </c>
      <c r="K264" s="139" t="s">
        <v>201</v>
      </c>
      <c r="L264" s="32"/>
      <c r="M264" s="144" t="s">
        <v>1</v>
      </c>
      <c r="N264" s="145" t="s">
        <v>42</v>
      </c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AR264" s="148" t="s">
        <v>202</v>
      </c>
      <c r="AT264" s="148" t="s">
        <v>197</v>
      </c>
      <c r="AU264" s="148" t="s">
        <v>86</v>
      </c>
      <c r="AY264" s="17" t="s">
        <v>195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84</v>
      </c>
      <c r="BK264" s="149">
        <f>ROUND(I264*H264,2)</f>
        <v>0</v>
      </c>
      <c r="BL264" s="17" t="s">
        <v>202</v>
      </c>
      <c r="BM264" s="148" t="s">
        <v>1170</v>
      </c>
    </row>
    <row r="265" spans="2:65" s="14" customFormat="1" ht="22.5">
      <c r="B265" s="168"/>
      <c r="D265" s="151" t="s">
        <v>204</v>
      </c>
      <c r="E265" s="169" t="s">
        <v>1</v>
      </c>
      <c r="F265" s="170" t="s">
        <v>2698</v>
      </c>
      <c r="H265" s="169" t="s">
        <v>1</v>
      </c>
      <c r="I265" s="171"/>
      <c r="L265" s="168"/>
      <c r="M265" s="172"/>
      <c r="T265" s="173"/>
      <c r="AT265" s="169" t="s">
        <v>204</v>
      </c>
      <c r="AU265" s="169" t="s">
        <v>86</v>
      </c>
      <c r="AV265" s="14" t="s">
        <v>84</v>
      </c>
      <c r="AW265" s="14" t="s">
        <v>32</v>
      </c>
      <c r="AX265" s="14" t="s">
        <v>77</v>
      </c>
      <c r="AY265" s="169" t="s">
        <v>195</v>
      </c>
    </row>
    <row r="266" spans="2:65" s="12" customFormat="1" ht="11.25">
      <c r="B266" s="150"/>
      <c r="D266" s="151" t="s">
        <v>204</v>
      </c>
      <c r="E266" s="152" t="s">
        <v>1</v>
      </c>
      <c r="F266" s="153" t="s">
        <v>1171</v>
      </c>
      <c r="H266" s="154">
        <v>256.28199999999998</v>
      </c>
      <c r="I266" s="155"/>
      <c r="L266" s="150"/>
      <c r="M266" s="156"/>
      <c r="T266" s="157"/>
      <c r="AT266" s="152" t="s">
        <v>204</v>
      </c>
      <c r="AU266" s="152" t="s">
        <v>86</v>
      </c>
      <c r="AV266" s="12" t="s">
        <v>86</v>
      </c>
      <c r="AW266" s="12" t="s">
        <v>32</v>
      </c>
      <c r="AX266" s="12" t="s">
        <v>77</v>
      </c>
      <c r="AY266" s="152" t="s">
        <v>195</v>
      </c>
    </row>
    <row r="267" spans="2:65" s="14" customFormat="1" ht="11.25">
      <c r="B267" s="168"/>
      <c r="D267" s="151" t="s">
        <v>204</v>
      </c>
      <c r="E267" s="169" t="s">
        <v>1</v>
      </c>
      <c r="F267" s="170" t="s">
        <v>2751</v>
      </c>
      <c r="H267" s="169" t="s">
        <v>1</v>
      </c>
      <c r="I267" s="171"/>
      <c r="L267" s="168"/>
      <c r="M267" s="172"/>
      <c r="T267" s="173"/>
      <c r="AT267" s="169" t="s">
        <v>204</v>
      </c>
      <c r="AU267" s="169" t="s">
        <v>86</v>
      </c>
      <c r="AV267" s="14" t="s">
        <v>84</v>
      </c>
      <c r="AW267" s="14" t="s">
        <v>32</v>
      </c>
      <c r="AX267" s="14" t="s">
        <v>77</v>
      </c>
      <c r="AY267" s="169" t="s">
        <v>195</v>
      </c>
    </row>
    <row r="268" spans="2:65" s="12" customFormat="1" ht="22.5">
      <c r="B268" s="150"/>
      <c r="D268" s="151" t="s">
        <v>204</v>
      </c>
      <c r="E268" s="152" t="s">
        <v>1</v>
      </c>
      <c r="F268" s="153" t="s">
        <v>2752</v>
      </c>
      <c r="H268" s="154">
        <v>-12.116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77</v>
      </c>
      <c r="AY268" s="152" t="s">
        <v>195</v>
      </c>
    </row>
    <row r="269" spans="2:65" s="12" customFormat="1" ht="11.25">
      <c r="B269" s="150"/>
      <c r="D269" s="151" t="s">
        <v>204</v>
      </c>
      <c r="E269" s="152" t="s">
        <v>1</v>
      </c>
      <c r="F269" s="153" t="s">
        <v>2753</v>
      </c>
      <c r="H269" s="154">
        <v>-13.689</v>
      </c>
      <c r="I269" s="155"/>
      <c r="L269" s="150"/>
      <c r="M269" s="156"/>
      <c r="T269" s="157"/>
      <c r="AT269" s="152" t="s">
        <v>204</v>
      </c>
      <c r="AU269" s="152" t="s">
        <v>86</v>
      </c>
      <c r="AV269" s="12" t="s">
        <v>86</v>
      </c>
      <c r="AW269" s="12" t="s">
        <v>32</v>
      </c>
      <c r="AX269" s="12" t="s">
        <v>77</v>
      </c>
      <c r="AY269" s="152" t="s">
        <v>195</v>
      </c>
    </row>
    <row r="270" spans="2:65" s="12" customFormat="1" ht="11.25">
      <c r="B270" s="150"/>
      <c r="D270" s="151" t="s">
        <v>204</v>
      </c>
      <c r="E270" s="152" t="s">
        <v>1</v>
      </c>
      <c r="F270" s="153" t="s">
        <v>2754</v>
      </c>
      <c r="H270" s="154">
        <v>-24.803000000000001</v>
      </c>
      <c r="I270" s="155"/>
      <c r="L270" s="150"/>
      <c r="M270" s="156"/>
      <c r="T270" s="157"/>
      <c r="AT270" s="152" t="s">
        <v>204</v>
      </c>
      <c r="AU270" s="152" t="s">
        <v>86</v>
      </c>
      <c r="AV270" s="12" t="s">
        <v>86</v>
      </c>
      <c r="AW270" s="12" t="s">
        <v>32</v>
      </c>
      <c r="AX270" s="12" t="s">
        <v>77</v>
      </c>
      <c r="AY270" s="152" t="s">
        <v>195</v>
      </c>
    </row>
    <row r="271" spans="2:65" s="12" customFormat="1" ht="11.25">
      <c r="B271" s="150"/>
      <c r="D271" s="151" t="s">
        <v>204</v>
      </c>
      <c r="E271" s="152" t="s">
        <v>1</v>
      </c>
      <c r="F271" s="153" t="s">
        <v>2755</v>
      </c>
      <c r="H271" s="154">
        <v>-0.45600000000000002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32</v>
      </c>
      <c r="AX271" s="12" t="s">
        <v>77</v>
      </c>
      <c r="AY271" s="152" t="s">
        <v>195</v>
      </c>
    </row>
    <row r="272" spans="2:65" s="14" customFormat="1" ht="11.25">
      <c r="B272" s="168"/>
      <c r="D272" s="151" t="s">
        <v>204</v>
      </c>
      <c r="E272" s="169" t="s">
        <v>1</v>
      </c>
      <c r="F272" s="170" t="s">
        <v>1176</v>
      </c>
      <c r="H272" s="169" t="s">
        <v>1</v>
      </c>
      <c r="I272" s="171"/>
      <c r="L272" s="168"/>
      <c r="M272" s="172"/>
      <c r="T272" s="173"/>
      <c r="AT272" s="169" t="s">
        <v>204</v>
      </c>
      <c r="AU272" s="169" t="s">
        <v>86</v>
      </c>
      <c r="AV272" s="14" t="s">
        <v>84</v>
      </c>
      <c r="AW272" s="14" t="s">
        <v>32</v>
      </c>
      <c r="AX272" s="14" t="s">
        <v>77</v>
      </c>
      <c r="AY272" s="169" t="s">
        <v>195</v>
      </c>
    </row>
    <row r="273" spans="2:65" s="14" customFormat="1" ht="11.25">
      <c r="B273" s="168"/>
      <c r="D273" s="151" t="s">
        <v>204</v>
      </c>
      <c r="E273" s="169" t="s">
        <v>1</v>
      </c>
      <c r="F273" s="170" t="s">
        <v>2756</v>
      </c>
      <c r="H273" s="169" t="s">
        <v>1</v>
      </c>
      <c r="I273" s="171"/>
      <c r="L273" s="168"/>
      <c r="M273" s="172"/>
      <c r="T273" s="173"/>
      <c r="AT273" s="169" t="s">
        <v>204</v>
      </c>
      <c r="AU273" s="169" t="s">
        <v>86</v>
      </c>
      <c r="AV273" s="14" t="s">
        <v>84</v>
      </c>
      <c r="AW273" s="14" t="s">
        <v>32</v>
      </c>
      <c r="AX273" s="14" t="s">
        <v>77</v>
      </c>
      <c r="AY273" s="169" t="s">
        <v>195</v>
      </c>
    </row>
    <row r="274" spans="2:65" s="12" customFormat="1" ht="11.25">
      <c r="B274" s="150"/>
      <c r="D274" s="151" t="s">
        <v>204</v>
      </c>
      <c r="E274" s="152" t="s">
        <v>1</v>
      </c>
      <c r="F274" s="153" t="s">
        <v>2757</v>
      </c>
      <c r="H274" s="154">
        <v>-1.25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77</v>
      </c>
      <c r="AY274" s="152" t="s">
        <v>195</v>
      </c>
    </row>
    <row r="275" spans="2:65" s="12" customFormat="1" ht="11.25">
      <c r="B275" s="150"/>
      <c r="D275" s="151" t="s">
        <v>204</v>
      </c>
      <c r="E275" s="152" t="s">
        <v>1</v>
      </c>
      <c r="F275" s="153" t="s">
        <v>2758</v>
      </c>
      <c r="H275" s="154">
        <v>-1.0620000000000001</v>
      </c>
      <c r="I275" s="155"/>
      <c r="L275" s="150"/>
      <c r="M275" s="156"/>
      <c r="T275" s="157"/>
      <c r="AT275" s="152" t="s">
        <v>204</v>
      </c>
      <c r="AU275" s="152" t="s">
        <v>86</v>
      </c>
      <c r="AV275" s="12" t="s">
        <v>86</v>
      </c>
      <c r="AW275" s="12" t="s">
        <v>32</v>
      </c>
      <c r="AX275" s="12" t="s">
        <v>77</v>
      </c>
      <c r="AY275" s="152" t="s">
        <v>195</v>
      </c>
    </row>
    <row r="276" spans="2:65" s="12" customFormat="1" ht="11.25">
      <c r="B276" s="150"/>
      <c r="D276" s="151" t="s">
        <v>204</v>
      </c>
      <c r="E276" s="152" t="s">
        <v>1</v>
      </c>
      <c r="F276" s="153" t="s">
        <v>2759</v>
      </c>
      <c r="H276" s="154">
        <v>-1.51</v>
      </c>
      <c r="I276" s="155"/>
      <c r="L276" s="150"/>
      <c r="M276" s="156"/>
      <c r="T276" s="157"/>
      <c r="AT276" s="152" t="s">
        <v>204</v>
      </c>
      <c r="AU276" s="152" t="s">
        <v>86</v>
      </c>
      <c r="AV276" s="12" t="s">
        <v>86</v>
      </c>
      <c r="AW276" s="12" t="s">
        <v>32</v>
      </c>
      <c r="AX276" s="12" t="s">
        <v>77</v>
      </c>
      <c r="AY276" s="152" t="s">
        <v>195</v>
      </c>
    </row>
    <row r="277" spans="2:65" s="12" customFormat="1" ht="11.25">
      <c r="B277" s="150"/>
      <c r="D277" s="151" t="s">
        <v>204</v>
      </c>
      <c r="E277" s="152" t="s">
        <v>1</v>
      </c>
      <c r="F277" s="153" t="s">
        <v>2760</v>
      </c>
      <c r="H277" s="154">
        <v>-0.48399999999999999</v>
      </c>
      <c r="I277" s="155"/>
      <c r="L277" s="150"/>
      <c r="M277" s="156"/>
      <c r="T277" s="157"/>
      <c r="AT277" s="152" t="s">
        <v>204</v>
      </c>
      <c r="AU277" s="152" t="s">
        <v>86</v>
      </c>
      <c r="AV277" s="12" t="s">
        <v>86</v>
      </c>
      <c r="AW277" s="12" t="s">
        <v>32</v>
      </c>
      <c r="AX277" s="12" t="s">
        <v>77</v>
      </c>
      <c r="AY277" s="152" t="s">
        <v>195</v>
      </c>
    </row>
    <row r="278" spans="2:65" s="14" customFormat="1" ht="11.25">
      <c r="B278" s="168"/>
      <c r="D278" s="151" t="s">
        <v>204</v>
      </c>
      <c r="E278" s="169" t="s">
        <v>1</v>
      </c>
      <c r="F278" s="170" t="s">
        <v>2761</v>
      </c>
      <c r="H278" s="169" t="s">
        <v>1</v>
      </c>
      <c r="I278" s="171"/>
      <c r="L278" s="168"/>
      <c r="M278" s="172"/>
      <c r="T278" s="173"/>
      <c r="AT278" s="169" t="s">
        <v>204</v>
      </c>
      <c r="AU278" s="169" t="s">
        <v>86</v>
      </c>
      <c r="AV278" s="14" t="s">
        <v>84</v>
      </c>
      <c r="AW278" s="14" t="s">
        <v>32</v>
      </c>
      <c r="AX278" s="14" t="s">
        <v>77</v>
      </c>
      <c r="AY278" s="169" t="s">
        <v>195</v>
      </c>
    </row>
    <row r="279" spans="2:65" s="12" customFormat="1" ht="11.25">
      <c r="B279" s="150"/>
      <c r="D279" s="151" t="s">
        <v>204</v>
      </c>
      <c r="E279" s="152" t="s">
        <v>1</v>
      </c>
      <c r="F279" s="153" t="s">
        <v>2762</v>
      </c>
      <c r="H279" s="154">
        <v>-13.71</v>
      </c>
      <c r="I279" s="155"/>
      <c r="L279" s="150"/>
      <c r="M279" s="156"/>
      <c r="T279" s="157"/>
      <c r="AT279" s="152" t="s">
        <v>204</v>
      </c>
      <c r="AU279" s="152" t="s">
        <v>86</v>
      </c>
      <c r="AV279" s="12" t="s">
        <v>86</v>
      </c>
      <c r="AW279" s="12" t="s">
        <v>32</v>
      </c>
      <c r="AX279" s="12" t="s">
        <v>77</v>
      </c>
      <c r="AY279" s="152" t="s">
        <v>195</v>
      </c>
    </row>
    <row r="280" spans="2:65" s="12" customFormat="1" ht="11.25">
      <c r="B280" s="150"/>
      <c r="D280" s="151" t="s">
        <v>204</v>
      </c>
      <c r="E280" s="152" t="s">
        <v>1</v>
      </c>
      <c r="F280" s="153" t="s">
        <v>2763</v>
      </c>
      <c r="H280" s="154">
        <v>-4.6070000000000002</v>
      </c>
      <c r="I280" s="155"/>
      <c r="L280" s="150"/>
      <c r="M280" s="156"/>
      <c r="T280" s="157"/>
      <c r="AT280" s="152" t="s">
        <v>204</v>
      </c>
      <c r="AU280" s="152" t="s">
        <v>86</v>
      </c>
      <c r="AV280" s="12" t="s">
        <v>86</v>
      </c>
      <c r="AW280" s="12" t="s">
        <v>32</v>
      </c>
      <c r="AX280" s="12" t="s">
        <v>77</v>
      </c>
      <c r="AY280" s="152" t="s">
        <v>195</v>
      </c>
    </row>
    <row r="281" spans="2:65" s="12" customFormat="1" ht="11.25">
      <c r="B281" s="150"/>
      <c r="D281" s="151" t="s">
        <v>204</v>
      </c>
      <c r="E281" s="152" t="s">
        <v>1</v>
      </c>
      <c r="F281" s="153" t="s">
        <v>2764</v>
      </c>
      <c r="H281" s="154">
        <v>-0.84</v>
      </c>
      <c r="I281" s="155"/>
      <c r="L281" s="150"/>
      <c r="M281" s="156"/>
      <c r="T281" s="157"/>
      <c r="AT281" s="152" t="s">
        <v>204</v>
      </c>
      <c r="AU281" s="152" t="s">
        <v>86</v>
      </c>
      <c r="AV281" s="12" t="s">
        <v>86</v>
      </c>
      <c r="AW281" s="12" t="s">
        <v>32</v>
      </c>
      <c r="AX281" s="12" t="s">
        <v>77</v>
      </c>
      <c r="AY281" s="152" t="s">
        <v>195</v>
      </c>
    </row>
    <row r="282" spans="2:65" s="12" customFormat="1" ht="11.25">
      <c r="B282" s="150"/>
      <c r="D282" s="151" t="s">
        <v>204</v>
      </c>
      <c r="E282" s="152" t="s">
        <v>1</v>
      </c>
      <c r="F282" s="153" t="s">
        <v>2765</v>
      </c>
      <c r="H282" s="154">
        <v>-0.60399999999999998</v>
      </c>
      <c r="I282" s="155"/>
      <c r="L282" s="150"/>
      <c r="M282" s="156"/>
      <c r="T282" s="157"/>
      <c r="AT282" s="152" t="s">
        <v>204</v>
      </c>
      <c r="AU282" s="152" t="s">
        <v>86</v>
      </c>
      <c r="AV282" s="12" t="s">
        <v>86</v>
      </c>
      <c r="AW282" s="12" t="s">
        <v>32</v>
      </c>
      <c r="AX282" s="12" t="s">
        <v>77</v>
      </c>
      <c r="AY282" s="152" t="s">
        <v>195</v>
      </c>
    </row>
    <row r="283" spans="2:65" s="12" customFormat="1" ht="11.25">
      <c r="B283" s="150"/>
      <c r="D283" s="151" t="s">
        <v>204</v>
      </c>
      <c r="E283" s="152" t="s">
        <v>1</v>
      </c>
      <c r="F283" s="153" t="s">
        <v>2766</v>
      </c>
      <c r="H283" s="154">
        <v>-0.40799999999999997</v>
      </c>
      <c r="I283" s="155"/>
      <c r="L283" s="150"/>
      <c r="M283" s="156"/>
      <c r="T283" s="157"/>
      <c r="AT283" s="152" t="s">
        <v>204</v>
      </c>
      <c r="AU283" s="152" t="s">
        <v>86</v>
      </c>
      <c r="AV283" s="12" t="s">
        <v>86</v>
      </c>
      <c r="AW283" s="12" t="s">
        <v>32</v>
      </c>
      <c r="AX283" s="12" t="s">
        <v>77</v>
      </c>
      <c r="AY283" s="152" t="s">
        <v>195</v>
      </c>
    </row>
    <row r="284" spans="2:65" s="14" customFormat="1" ht="11.25">
      <c r="B284" s="168"/>
      <c r="D284" s="151" t="s">
        <v>204</v>
      </c>
      <c r="E284" s="169" t="s">
        <v>1</v>
      </c>
      <c r="F284" s="170" t="s">
        <v>1188</v>
      </c>
      <c r="H284" s="169" t="s">
        <v>1</v>
      </c>
      <c r="I284" s="171"/>
      <c r="L284" s="168"/>
      <c r="M284" s="172"/>
      <c r="T284" s="173"/>
      <c r="AT284" s="169" t="s">
        <v>204</v>
      </c>
      <c r="AU284" s="169" t="s">
        <v>86</v>
      </c>
      <c r="AV284" s="14" t="s">
        <v>84</v>
      </c>
      <c r="AW284" s="14" t="s">
        <v>32</v>
      </c>
      <c r="AX284" s="14" t="s">
        <v>77</v>
      </c>
      <c r="AY284" s="169" t="s">
        <v>195</v>
      </c>
    </row>
    <row r="285" spans="2:65" s="12" customFormat="1" ht="11.25">
      <c r="B285" s="150"/>
      <c r="D285" s="151" t="s">
        <v>204</v>
      </c>
      <c r="E285" s="152" t="s">
        <v>1</v>
      </c>
      <c r="F285" s="153" t="s">
        <v>1189</v>
      </c>
      <c r="H285" s="154">
        <v>-20.981000000000002</v>
      </c>
      <c r="I285" s="155"/>
      <c r="L285" s="150"/>
      <c r="M285" s="156"/>
      <c r="T285" s="157"/>
      <c r="AT285" s="152" t="s">
        <v>204</v>
      </c>
      <c r="AU285" s="152" t="s">
        <v>86</v>
      </c>
      <c r="AV285" s="12" t="s">
        <v>86</v>
      </c>
      <c r="AW285" s="12" t="s">
        <v>32</v>
      </c>
      <c r="AX285" s="12" t="s">
        <v>77</v>
      </c>
      <c r="AY285" s="152" t="s">
        <v>195</v>
      </c>
    </row>
    <row r="286" spans="2:65" s="13" customFormat="1" ht="11.25">
      <c r="B286" s="158"/>
      <c r="D286" s="151" t="s">
        <v>204</v>
      </c>
      <c r="E286" s="159" t="s">
        <v>854</v>
      </c>
      <c r="F286" s="160" t="s">
        <v>205</v>
      </c>
      <c r="H286" s="161">
        <v>159.762</v>
      </c>
      <c r="I286" s="162"/>
      <c r="L286" s="158"/>
      <c r="M286" s="163"/>
      <c r="T286" s="164"/>
      <c r="AT286" s="159" t="s">
        <v>204</v>
      </c>
      <c r="AU286" s="159" t="s">
        <v>86</v>
      </c>
      <c r="AV286" s="13" t="s">
        <v>202</v>
      </c>
      <c r="AW286" s="13" t="s">
        <v>32</v>
      </c>
      <c r="AX286" s="13" t="s">
        <v>84</v>
      </c>
      <c r="AY286" s="159" t="s">
        <v>195</v>
      </c>
    </row>
    <row r="287" spans="2:65" s="1" customFormat="1" ht="24.2" customHeight="1">
      <c r="B287" s="32"/>
      <c r="C287" s="174" t="s">
        <v>345</v>
      </c>
      <c r="D287" s="174" t="s">
        <v>392</v>
      </c>
      <c r="E287" s="175" t="s">
        <v>1206</v>
      </c>
      <c r="F287" s="176" t="s">
        <v>1207</v>
      </c>
      <c r="G287" s="177" t="s">
        <v>395</v>
      </c>
      <c r="H287" s="178">
        <v>319.524</v>
      </c>
      <c r="I287" s="179"/>
      <c r="J287" s="180">
        <f>ROUND(I287*H287,2)</f>
        <v>0</v>
      </c>
      <c r="K287" s="176" t="s">
        <v>208</v>
      </c>
      <c r="L287" s="181"/>
      <c r="M287" s="182" t="s">
        <v>1</v>
      </c>
      <c r="N287" s="183" t="s">
        <v>42</v>
      </c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AR287" s="148" t="s">
        <v>230</v>
      </c>
      <c r="AT287" s="148" t="s">
        <v>392</v>
      </c>
      <c r="AU287" s="148" t="s">
        <v>86</v>
      </c>
      <c r="AY287" s="17" t="s">
        <v>195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84</v>
      </c>
      <c r="BK287" s="149">
        <f>ROUND(I287*H287,2)</f>
        <v>0</v>
      </c>
      <c r="BL287" s="17" t="s">
        <v>202</v>
      </c>
      <c r="BM287" s="148" t="s">
        <v>1208</v>
      </c>
    </row>
    <row r="288" spans="2:65" s="12" customFormat="1" ht="11.25">
      <c r="B288" s="150"/>
      <c r="D288" s="151" t="s">
        <v>204</v>
      </c>
      <c r="E288" s="152" t="s">
        <v>1</v>
      </c>
      <c r="F288" s="153" t="s">
        <v>2516</v>
      </c>
      <c r="H288" s="154">
        <v>319.524</v>
      </c>
      <c r="I288" s="155"/>
      <c r="L288" s="150"/>
      <c r="M288" s="156"/>
      <c r="T288" s="157"/>
      <c r="AT288" s="152" t="s">
        <v>204</v>
      </c>
      <c r="AU288" s="152" t="s">
        <v>86</v>
      </c>
      <c r="AV288" s="12" t="s">
        <v>86</v>
      </c>
      <c r="AW288" s="12" t="s">
        <v>32</v>
      </c>
      <c r="AX288" s="12" t="s">
        <v>84</v>
      </c>
      <c r="AY288" s="152" t="s">
        <v>195</v>
      </c>
    </row>
    <row r="289" spans="2:65" s="1" customFormat="1" ht="24.2" customHeight="1">
      <c r="B289" s="32"/>
      <c r="C289" s="137" t="s">
        <v>420</v>
      </c>
      <c r="D289" s="137" t="s">
        <v>197</v>
      </c>
      <c r="E289" s="138" t="s">
        <v>1194</v>
      </c>
      <c r="F289" s="139" t="s">
        <v>1195</v>
      </c>
      <c r="G289" s="140" t="s">
        <v>332</v>
      </c>
      <c r="H289" s="141">
        <v>159.762</v>
      </c>
      <c r="I289" s="142"/>
      <c r="J289" s="143">
        <f>ROUND(I289*H289,2)</f>
        <v>0</v>
      </c>
      <c r="K289" s="139" t="s">
        <v>201</v>
      </c>
      <c r="L289" s="32"/>
      <c r="M289" s="144" t="s">
        <v>1</v>
      </c>
      <c r="N289" s="145" t="s">
        <v>42</v>
      </c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AR289" s="148" t="s">
        <v>202</v>
      </c>
      <c r="AT289" s="148" t="s">
        <v>197</v>
      </c>
      <c r="AU289" s="148" t="s">
        <v>86</v>
      </c>
      <c r="AY289" s="17" t="s">
        <v>195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7" t="s">
        <v>84</v>
      </c>
      <c r="BK289" s="149">
        <f>ROUND(I289*H289,2)</f>
        <v>0</v>
      </c>
      <c r="BL289" s="17" t="s">
        <v>202</v>
      </c>
      <c r="BM289" s="148" t="s">
        <v>1210</v>
      </c>
    </row>
    <row r="290" spans="2:65" s="12" customFormat="1" ht="11.25">
      <c r="B290" s="150"/>
      <c r="D290" s="151" t="s">
        <v>204</v>
      </c>
      <c r="E290" s="152" t="s">
        <v>1</v>
      </c>
      <c r="F290" s="153" t="s">
        <v>854</v>
      </c>
      <c r="H290" s="154">
        <v>159.762</v>
      </c>
      <c r="I290" s="155"/>
      <c r="L290" s="150"/>
      <c r="M290" s="156"/>
      <c r="T290" s="157"/>
      <c r="AT290" s="152" t="s">
        <v>204</v>
      </c>
      <c r="AU290" s="152" t="s">
        <v>86</v>
      </c>
      <c r="AV290" s="12" t="s">
        <v>86</v>
      </c>
      <c r="AW290" s="12" t="s">
        <v>32</v>
      </c>
      <c r="AX290" s="12" t="s">
        <v>84</v>
      </c>
      <c r="AY290" s="152" t="s">
        <v>195</v>
      </c>
    </row>
    <row r="291" spans="2:65" s="1" customFormat="1" ht="37.9" customHeight="1">
      <c r="B291" s="32"/>
      <c r="C291" s="137" t="s">
        <v>349</v>
      </c>
      <c r="D291" s="137" t="s">
        <v>197</v>
      </c>
      <c r="E291" s="138" t="s">
        <v>1198</v>
      </c>
      <c r="F291" s="139" t="s">
        <v>1199</v>
      </c>
      <c r="G291" s="140" t="s">
        <v>332</v>
      </c>
      <c r="H291" s="141">
        <v>159.762</v>
      </c>
      <c r="I291" s="142"/>
      <c r="J291" s="143">
        <f>ROUND(I291*H291,2)</f>
        <v>0</v>
      </c>
      <c r="K291" s="139" t="s">
        <v>201</v>
      </c>
      <c r="L291" s="32"/>
      <c r="M291" s="144" t="s">
        <v>1</v>
      </c>
      <c r="N291" s="145" t="s">
        <v>42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R291" s="148" t="s">
        <v>202</v>
      </c>
      <c r="AT291" s="148" t="s">
        <v>197</v>
      </c>
      <c r="AU291" s="148" t="s">
        <v>86</v>
      </c>
      <c r="AY291" s="17" t="s">
        <v>195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84</v>
      </c>
      <c r="BK291" s="149">
        <f>ROUND(I291*H291,2)</f>
        <v>0</v>
      </c>
      <c r="BL291" s="17" t="s">
        <v>202</v>
      </c>
      <c r="BM291" s="148" t="s">
        <v>1212</v>
      </c>
    </row>
    <row r="292" spans="2:65" s="1" customFormat="1" ht="24.2" customHeight="1">
      <c r="B292" s="32"/>
      <c r="C292" s="137" t="s">
        <v>428</v>
      </c>
      <c r="D292" s="137" t="s">
        <v>197</v>
      </c>
      <c r="E292" s="138" t="s">
        <v>1201</v>
      </c>
      <c r="F292" s="139" t="s">
        <v>1202</v>
      </c>
      <c r="G292" s="140" t="s">
        <v>332</v>
      </c>
      <c r="H292" s="141">
        <v>20.398</v>
      </c>
      <c r="I292" s="142"/>
      <c r="J292" s="143">
        <f>ROUND(I292*H292,2)</f>
        <v>0</v>
      </c>
      <c r="K292" s="139" t="s">
        <v>201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202</v>
      </c>
      <c r="AT292" s="148" t="s">
        <v>197</v>
      </c>
      <c r="AU292" s="148" t="s">
        <v>86</v>
      </c>
      <c r="AY292" s="17" t="s">
        <v>195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84</v>
      </c>
      <c r="BK292" s="149">
        <f>ROUND(I292*H292,2)</f>
        <v>0</v>
      </c>
      <c r="BL292" s="17" t="s">
        <v>202</v>
      </c>
      <c r="BM292" s="148" t="s">
        <v>2767</v>
      </c>
    </row>
    <row r="293" spans="2:65" s="14" customFormat="1" ht="11.25">
      <c r="B293" s="168"/>
      <c r="D293" s="151" t="s">
        <v>204</v>
      </c>
      <c r="E293" s="169" t="s">
        <v>1</v>
      </c>
      <c r="F293" s="170" t="s">
        <v>2768</v>
      </c>
      <c r="H293" s="169" t="s">
        <v>1</v>
      </c>
      <c r="I293" s="171"/>
      <c r="L293" s="168"/>
      <c r="M293" s="172"/>
      <c r="T293" s="173"/>
      <c r="AT293" s="169" t="s">
        <v>204</v>
      </c>
      <c r="AU293" s="169" t="s">
        <v>86</v>
      </c>
      <c r="AV293" s="14" t="s">
        <v>84</v>
      </c>
      <c r="AW293" s="14" t="s">
        <v>32</v>
      </c>
      <c r="AX293" s="14" t="s">
        <v>77</v>
      </c>
      <c r="AY293" s="169" t="s">
        <v>195</v>
      </c>
    </row>
    <row r="294" spans="2:65" s="12" customFormat="1" ht="11.25">
      <c r="B294" s="150"/>
      <c r="D294" s="151" t="s">
        <v>204</v>
      </c>
      <c r="E294" s="152" t="s">
        <v>1</v>
      </c>
      <c r="F294" s="153" t="s">
        <v>2769</v>
      </c>
      <c r="H294" s="154">
        <v>20.015000000000001</v>
      </c>
      <c r="I294" s="155"/>
      <c r="L294" s="150"/>
      <c r="M294" s="156"/>
      <c r="T294" s="157"/>
      <c r="AT294" s="152" t="s">
        <v>204</v>
      </c>
      <c r="AU294" s="152" t="s">
        <v>86</v>
      </c>
      <c r="AV294" s="12" t="s">
        <v>86</v>
      </c>
      <c r="AW294" s="12" t="s">
        <v>32</v>
      </c>
      <c r="AX294" s="12" t="s">
        <v>77</v>
      </c>
      <c r="AY294" s="152" t="s">
        <v>195</v>
      </c>
    </row>
    <row r="295" spans="2:65" s="12" customFormat="1" ht="11.25">
      <c r="B295" s="150"/>
      <c r="D295" s="151" t="s">
        <v>204</v>
      </c>
      <c r="E295" s="152" t="s">
        <v>1</v>
      </c>
      <c r="F295" s="153" t="s">
        <v>2770</v>
      </c>
      <c r="H295" s="154">
        <v>0.38300000000000001</v>
      </c>
      <c r="I295" s="155"/>
      <c r="L295" s="150"/>
      <c r="M295" s="156"/>
      <c r="T295" s="157"/>
      <c r="AT295" s="152" t="s">
        <v>204</v>
      </c>
      <c r="AU295" s="152" t="s">
        <v>86</v>
      </c>
      <c r="AV295" s="12" t="s">
        <v>86</v>
      </c>
      <c r="AW295" s="12" t="s">
        <v>32</v>
      </c>
      <c r="AX295" s="12" t="s">
        <v>77</v>
      </c>
      <c r="AY295" s="152" t="s">
        <v>195</v>
      </c>
    </row>
    <row r="296" spans="2:65" s="13" customFormat="1" ht="11.25">
      <c r="B296" s="158"/>
      <c r="D296" s="151" t="s">
        <v>204</v>
      </c>
      <c r="E296" s="159" t="s">
        <v>822</v>
      </c>
      <c r="F296" s="160" t="s">
        <v>205</v>
      </c>
      <c r="H296" s="161">
        <v>20.398</v>
      </c>
      <c r="I296" s="162"/>
      <c r="L296" s="158"/>
      <c r="M296" s="163"/>
      <c r="T296" s="164"/>
      <c r="AT296" s="159" t="s">
        <v>204</v>
      </c>
      <c r="AU296" s="159" t="s">
        <v>86</v>
      </c>
      <c r="AV296" s="13" t="s">
        <v>202</v>
      </c>
      <c r="AW296" s="13" t="s">
        <v>32</v>
      </c>
      <c r="AX296" s="13" t="s">
        <v>84</v>
      </c>
      <c r="AY296" s="159" t="s">
        <v>195</v>
      </c>
    </row>
    <row r="297" spans="2:65" s="1" customFormat="1" ht="16.5" customHeight="1">
      <c r="B297" s="32"/>
      <c r="C297" s="174" t="s">
        <v>353</v>
      </c>
      <c r="D297" s="174" t="s">
        <v>392</v>
      </c>
      <c r="E297" s="175" t="s">
        <v>2771</v>
      </c>
      <c r="F297" s="176" t="s">
        <v>2772</v>
      </c>
      <c r="G297" s="177" t="s">
        <v>395</v>
      </c>
      <c r="H297" s="178">
        <v>38.695</v>
      </c>
      <c r="I297" s="179"/>
      <c r="J297" s="180">
        <f>ROUND(I297*H297,2)</f>
        <v>0</v>
      </c>
      <c r="K297" s="176" t="s">
        <v>201</v>
      </c>
      <c r="L297" s="181"/>
      <c r="M297" s="182" t="s">
        <v>1</v>
      </c>
      <c r="N297" s="183" t="s">
        <v>42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230</v>
      </c>
      <c r="AT297" s="148" t="s">
        <v>392</v>
      </c>
      <c r="AU297" s="148" t="s">
        <v>86</v>
      </c>
      <c r="AY297" s="17" t="s">
        <v>195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84</v>
      </c>
      <c r="BK297" s="149">
        <f>ROUND(I297*H297,2)</f>
        <v>0</v>
      </c>
      <c r="BL297" s="17" t="s">
        <v>202</v>
      </c>
      <c r="BM297" s="148" t="s">
        <v>2773</v>
      </c>
    </row>
    <row r="298" spans="2:65" s="12" customFormat="1" ht="11.25">
      <c r="B298" s="150"/>
      <c r="D298" s="151" t="s">
        <v>204</v>
      </c>
      <c r="E298" s="152" t="s">
        <v>1</v>
      </c>
      <c r="F298" s="153" t="s">
        <v>2774</v>
      </c>
      <c r="H298" s="154">
        <v>38.695</v>
      </c>
      <c r="I298" s="155"/>
      <c r="L298" s="150"/>
      <c r="M298" s="156"/>
      <c r="T298" s="157"/>
      <c r="AT298" s="152" t="s">
        <v>204</v>
      </c>
      <c r="AU298" s="152" t="s">
        <v>86</v>
      </c>
      <c r="AV298" s="12" t="s">
        <v>86</v>
      </c>
      <c r="AW298" s="12" t="s">
        <v>32</v>
      </c>
      <c r="AX298" s="12" t="s">
        <v>84</v>
      </c>
      <c r="AY298" s="152" t="s">
        <v>195</v>
      </c>
    </row>
    <row r="299" spans="2:65" s="1" customFormat="1" ht="24.2" customHeight="1">
      <c r="B299" s="32"/>
      <c r="C299" s="137" t="s">
        <v>437</v>
      </c>
      <c r="D299" s="137" t="s">
        <v>197</v>
      </c>
      <c r="E299" s="138" t="s">
        <v>1233</v>
      </c>
      <c r="F299" s="139" t="s">
        <v>1234</v>
      </c>
      <c r="G299" s="140" t="s">
        <v>332</v>
      </c>
      <c r="H299" s="141">
        <v>20.398</v>
      </c>
      <c r="I299" s="142"/>
      <c r="J299" s="143">
        <f>ROUND(I299*H299,2)</f>
        <v>0</v>
      </c>
      <c r="K299" s="139" t="s">
        <v>201</v>
      </c>
      <c r="L299" s="32"/>
      <c r="M299" s="144" t="s">
        <v>1</v>
      </c>
      <c r="N299" s="145" t="s">
        <v>42</v>
      </c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AR299" s="148" t="s">
        <v>202</v>
      </c>
      <c r="AT299" s="148" t="s">
        <v>197</v>
      </c>
      <c r="AU299" s="148" t="s">
        <v>86</v>
      </c>
      <c r="AY299" s="17" t="s">
        <v>195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84</v>
      </c>
      <c r="BK299" s="149">
        <f>ROUND(I299*H299,2)</f>
        <v>0</v>
      </c>
      <c r="BL299" s="17" t="s">
        <v>202</v>
      </c>
      <c r="BM299" s="148" t="s">
        <v>2775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1211</v>
      </c>
      <c r="H300" s="154">
        <v>20.398</v>
      </c>
      <c r="I300" s="155"/>
      <c r="L300" s="150"/>
      <c r="M300" s="156"/>
      <c r="T300" s="157"/>
      <c r="AT300" s="152" t="s">
        <v>204</v>
      </c>
      <c r="AU300" s="152" t="s">
        <v>86</v>
      </c>
      <c r="AV300" s="12" t="s">
        <v>86</v>
      </c>
      <c r="AW300" s="12" t="s">
        <v>32</v>
      </c>
      <c r="AX300" s="12" t="s">
        <v>84</v>
      </c>
      <c r="AY300" s="152" t="s">
        <v>195</v>
      </c>
    </row>
    <row r="301" spans="2:65" s="1" customFormat="1" ht="37.9" customHeight="1">
      <c r="B301" s="32"/>
      <c r="C301" s="137" t="s">
        <v>357</v>
      </c>
      <c r="D301" s="137" t="s">
        <v>197</v>
      </c>
      <c r="E301" s="138" t="s">
        <v>1198</v>
      </c>
      <c r="F301" s="139" t="s">
        <v>1199</v>
      </c>
      <c r="G301" s="140" t="s">
        <v>332</v>
      </c>
      <c r="H301" s="141">
        <v>20.398</v>
      </c>
      <c r="I301" s="142"/>
      <c r="J301" s="143">
        <f>ROUND(I301*H301,2)</f>
        <v>0</v>
      </c>
      <c r="K301" s="139" t="s">
        <v>201</v>
      </c>
      <c r="L301" s="32"/>
      <c r="M301" s="144" t="s">
        <v>1</v>
      </c>
      <c r="N301" s="145" t="s">
        <v>42</v>
      </c>
      <c r="P301" s="146">
        <f>O301*H301</f>
        <v>0</v>
      </c>
      <c r="Q301" s="146">
        <v>0</v>
      </c>
      <c r="R301" s="146">
        <f>Q301*H301</f>
        <v>0</v>
      </c>
      <c r="S301" s="146">
        <v>0</v>
      </c>
      <c r="T301" s="147">
        <f>S301*H301</f>
        <v>0</v>
      </c>
      <c r="AR301" s="148" t="s">
        <v>202</v>
      </c>
      <c r="AT301" s="148" t="s">
        <v>197</v>
      </c>
      <c r="AU301" s="148" t="s">
        <v>86</v>
      </c>
      <c r="AY301" s="17" t="s">
        <v>195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7" t="s">
        <v>84</v>
      </c>
      <c r="BK301" s="149">
        <f>ROUND(I301*H301,2)</f>
        <v>0</v>
      </c>
      <c r="BL301" s="17" t="s">
        <v>202</v>
      </c>
      <c r="BM301" s="148" t="s">
        <v>2776</v>
      </c>
    </row>
    <row r="302" spans="2:65" s="11" customFormat="1" ht="22.9" customHeight="1">
      <c r="B302" s="125"/>
      <c r="D302" s="126" t="s">
        <v>76</v>
      </c>
      <c r="E302" s="135" t="s">
        <v>202</v>
      </c>
      <c r="F302" s="135" t="s">
        <v>1224</v>
      </c>
      <c r="I302" s="128"/>
      <c r="J302" s="136">
        <f>BK302</f>
        <v>0</v>
      </c>
      <c r="L302" s="125"/>
      <c r="M302" s="130"/>
      <c r="P302" s="131">
        <f>SUM(P303:P341)</f>
        <v>0</v>
      </c>
      <c r="R302" s="131">
        <f>SUM(R303:R341)</f>
        <v>1.684439</v>
      </c>
      <c r="T302" s="132">
        <f>SUM(T303:T341)</f>
        <v>0</v>
      </c>
      <c r="AR302" s="126" t="s">
        <v>84</v>
      </c>
      <c r="AT302" s="133" t="s">
        <v>76</v>
      </c>
      <c r="AU302" s="133" t="s">
        <v>84</v>
      </c>
      <c r="AY302" s="126" t="s">
        <v>195</v>
      </c>
      <c r="BK302" s="134">
        <f>SUM(BK303:BK341)</f>
        <v>0</v>
      </c>
    </row>
    <row r="303" spans="2:65" s="1" customFormat="1" ht="16.5" customHeight="1">
      <c r="B303" s="32"/>
      <c r="C303" s="137" t="s">
        <v>446</v>
      </c>
      <c r="D303" s="137" t="s">
        <v>197</v>
      </c>
      <c r="E303" s="138" t="s">
        <v>1225</v>
      </c>
      <c r="F303" s="139" t="s">
        <v>1226</v>
      </c>
      <c r="G303" s="140" t="s">
        <v>332</v>
      </c>
      <c r="H303" s="141">
        <v>11.015000000000001</v>
      </c>
      <c r="I303" s="142"/>
      <c r="J303" s="143">
        <f>ROUND(I303*H303,2)</f>
        <v>0</v>
      </c>
      <c r="K303" s="139" t="s">
        <v>201</v>
      </c>
      <c r="L303" s="32"/>
      <c r="M303" s="144" t="s">
        <v>1</v>
      </c>
      <c r="N303" s="145" t="s">
        <v>42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202</v>
      </c>
      <c r="AT303" s="148" t="s">
        <v>197</v>
      </c>
      <c r="AU303" s="148" t="s">
        <v>86</v>
      </c>
      <c r="AY303" s="17" t="s">
        <v>195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84</v>
      </c>
      <c r="BK303" s="149">
        <f>ROUND(I303*H303,2)</f>
        <v>0</v>
      </c>
      <c r="BL303" s="17" t="s">
        <v>202</v>
      </c>
      <c r="BM303" s="148" t="s">
        <v>1227</v>
      </c>
    </row>
    <row r="304" spans="2:65" s="14" customFormat="1" ht="11.25">
      <c r="B304" s="168"/>
      <c r="D304" s="151" t="s">
        <v>204</v>
      </c>
      <c r="E304" s="169" t="s">
        <v>1</v>
      </c>
      <c r="F304" s="170" t="s">
        <v>2777</v>
      </c>
      <c r="H304" s="169" t="s">
        <v>1</v>
      </c>
      <c r="I304" s="171"/>
      <c r="L304" s="168"/>
      <c r="M304" s="172"/>
      <c r="T304" s="173"/>
      <c r="AT304" s="169" t="s">
        <v>204</v>
      </c>
      <c r="AU304" s="169" t="s">
        <v>86</v>
      </c>
      <c r="AV304" s="14" t="s">
        <v>84</v>
      </c>
      <c r="AW304" s="14" t="s">
        <v>32</v>
      </c>
      <c r="AX304" s="14" t="s">
        <v>77</v>
      </c>
      <c r="AY304" s="169" t="s">
        <v>195</v>
      </c>
    </row>
    <row r="305" spans="2:65" s="12" customFormat="1" ht="11.25">
      <c r="B305" s="150"/>
      <c r="D305" s="151" t="s">
        <v>204</v>
      </c>
      <c r="E305" s="152" t="s">
        <v>1</v>
      </c>
      <c r="F305" s="153" t="s">
        <v>2778</v>
      </c>
      <c r="H305" s="154">
        <v>1.829</v>
      </c>
      <c r="I305" s="155"/>
      <c r="L305" s="150"/>
      <c r="M305" s="156"/>
      <c r="T305" s="157"/>
      <c r="AT305" s="152" t="s">
        <v>204</v>
      </c>
      <c r="AU305" s="152" t="s">
        <v>86</v>
      </c>
      <c r="AV305" s="12" t="s">
        <v>86</v>
      </c>
      <c r="AW305" s="12" t="s">
        <v>32</v>
      </c>
      <c r="AX305" s="12" t="s">
        <v>77</v>
      </c>
      <c r="AY305" s="152" t="s">
        <v>195</v>
      </c>
    </row>
    <row r="306" spans="2:65" s="12" customFormat="1" ht="11.25">
      <c r="B306" s="150"/>
      <c r="D306" s="151" t="s">
        <v>204</v>
      </c>
      <c r="E306" s="152" t="s">
        <v>1</v>
      </c>
      <c r="F306" s="153" t="s">
        <v>2779</v>
      </c>
      <c r="H306" s="154">
        <v>1.542</v>
      </c>
      <c r="I306" s="155"/>
      <c r="L306" s="150"/>
      <c r="M306" s="156"/>
      <c r="T306" s="157"/>
      <c r="AT306" s="152" t="s">
        <v>204</v>
      </c>
      <c r="AU306" s="152" t="s">
        <v>86</v>
      </c>
      <c r="AV306" s="12" t="s">
        <v>86</v>
      </c>
      <c r="AW306" s="12" t="s">
        <v>32</v>
      </c>
      <c r="AX306" s="12" t="s">
        <v>77</v>
      </c>
      <c r="AY306" s="152" t="s">
        <v>195</v>
      </c>
    </row>
    <row r="307" spans="2:65" s="14" customFormat="1" ht="11.25">
      <c r="B307" s="168"/>
      <c r="D307" s="151" t="s">
        <v>204</v>
      </c>
      <c r="E307" s="169" t="s">
        <v>1</v>
      </c>
      <c r="F307" s="170" t="s">
        <v>2780</v>
      </c>
      <c r="H307" s="169" t="s">
        <v>1</v>
      </c>
      <c r="I307" s="171"/>
      <c r="L307" s="168"/>
      <c r="M307" s="172"/>
      <c r="T307" s="173"/>
      <c r="AT307" s="169" t="s">
        <v>204</v>
      </c>
      <c r="AU307" s="169" t="s">
        <v>86</v>
      </c>
      <c r="AV307" s="14" t="s">
        <v>84</v>
      </c>
      <c r="AW307" s="14" t="s">
        <v>32</v>
      </c>
      <c r="AX307" s="14" t="s">
        <v>77</v>
      </c>
      <c r="AY307" s="169" t="s">
        <v>195</v>
      </c>
    </row>
    <row r="308" spans="2:65" s="12" customFormat="1" ht="11.25">
      <c r="B308" s="150"/>
      <c r="D308" s="151" t="s">
        <v>204</v>
      </c>
      <c r="E308" s="152" t="s">
        <v>1</v>
      </c>
      <c r="F308" s="153" t="s">
        <v>2781</v>
      </c>
      <c r="H308" s="154">
        <v>4.8620000000000001</v>
      </c>
      <c r="I308" s="155"/>
      <c r="L308" s="150"/>
      <c r="M308" s="156"/>
      <c r="T308" s="157"/>
      <c r="AT308" s="152" t="s">
        <v>204</v>
      </c>
      <c r="AU308" s="152" t="s">
        <v>86</v>
      </c>
      <c r="AV308" s="12" t="s">
        <v>86</v>
      </c>
      <c r="AW308" s="12" t="s">
        <v>32</v>
      </c>
      <c r="AX308" s="12" t="s">
        <v>77</v>
      </c>
      <c r="AY308" s="152" t="s">
        <v>195</v>
      </c>
    </row>
    <row r="309" spans="2:65" s="15" customFormat="1" ht="11.25">
      <c r="B309" s="190"/>
      <c r="D309" s="151" t="s">
        <v>204</v>
      </c>
      <c r="E309" s="191" t="s">
        <v>1</v>
      </c>
      <c r="F309" s="192" t="s">
        <v>908</v>
      </c>
      <c r="H309" s="193">
        <v>8.2330000000000005</v>
      </c>
      <c r="I309" s="194"/>
      <c r="L309" s="190"/>
      <c r="M309" s="195"/>
      <c r="T309" s="196"/>
      <c r="AT309" s="191" t="s">
        <v>204</v>
      </c>
      <c r="AU309" s="191" t="s">
        <v>86</v>
      </c>
      <c r="AV309" s="15" t="s">
        <v>112</v>
      </c>
      <c r="AW309" s="15" t="s">
        <v>32</v>
      </c>
      <c r="AX309" s="15" t="s">
        <v>77</v>
      </c>
      <c r="AY309" s="191" t="s">
        <v>195</v>
      </c>
    </row>
    <row r="310" spans="2:65" s="14" customFormat="1" ht="11.25">
      <c r="B310" s="168"/>
      <c r="D310" s="151" t="s">
        <v>204</v>
      </c>
      <c r="E310" s="169" t="s">
        <v>1</v>
      </c>
      <c r="F310" s="170" t="s">
        <v>1176</v>
      </c>
      <c r="H310" s="169" t="s">
        <v>1</v>
      </c>
      <c r="I310" s="171"/>
      <c r="L310" s="168"/>
      <c r="M310" s="172"/>
      <c r="T310" s="173"/>
      <c r="AT310" s="169" t="s">
        <v>204</v>
      </c>
      <c r="AU310" s="169" t="s">
        <v>86</v>
      </c>
      <c r="AV310" s="14" t="s">
        <v>84</v>
      </c>
      <c r="AW310" s="14" t="s">
        <v>32</v>
      </c>
      <c r="AX310" s="14" t="s">
        <v>77</v>
      </c>
      <c r="AY310" s="169" t="s">
        <v>195</v>
      </c>
    </row>
    <row r="311" spans="2:65" s="12" customFormat="1" ht="11.25">
      <c r="B311" s="150"/>
      <c r="D311" s="151" t="s">
        <v>204</v>
      </c>
      <c r="E311" s="152" t="s">
        <v>1</v>
      </c>
      <c r="F311" s="153" t="s">
        <v>2782</v>
      </c>
      <c r="H311" s="154">
        <v>0.77</v>
      </c>
      <c r="I311" s="155"/>
      <c r="L311" s="150"/>
      <c r="M311" s="156"/>
      <c r="T311" s="157"/>
      <c r="AT311" s="152" t="s">
        <v>204</v>
      </c>
      <c r="AU311" s="152" t="s">
        <v>86</v>
      </c>
      <c r="AV311" s="12" t="s">
        <v>86</v>
      </c>
      <c r="AW311" s="12" t="s">
        <v>32</v>
      </c>
      <c r="AX311" s="12" t="s">
        <v>77</v>
      </c>
      <c r="AY311" s="152" t="s">
        <v>195</v>
      </c>
    </row>
    <row r="312" spans="2:65" s="12" customFormat="1" ht="11.25">
      <c r="B312" s="150"/>
      <c r="D312" s="151" t="s">
        <v>204</v>
      </c>
      <c r="E312" s="152" t="s">
        <v>1</v>
      </c>
      <c r="F312" s="153" t="s">
        <v>2783</v>
      </c>
      <c r="H312" s="154">
        <v>0.54600000000000004</v>
      </c>
      <c r="I312" s="155"/>
      <c r="L312" s="150"/>
      <c r="M312" s="156"/>
      <c r="T312" s="157"/>
      <c r="AT312" s="152" t="s">
        <v>204</v>
      </c>
      <c r="AU312" s="152" t="s">
        <v>86</v>
      </c>
      <c r="AV312" s="12" t="s">
        <v>86</v>
      </c>
      <c r="AW312" s="12" t="s">
        <v>32</v>
      </c>
      <c r="AX312" s="12" t="s">
        <v>77</v>
      </c>
      <c r="AY312" s="152" t="s">
        <v>195</v>
      </c>
    </row>
    <row r="313" spans="2:65" s="12" customFormat="1" ht="11.25">
      <c r="B313" s="150"/>
      <c r="D313" s="151" t="s">
        <v>204</v>
      </c>
      <c r="E313" s="152" t="s">
        <v>1</v>
      </c>
      <c r="F313" s="153" t="s">
        <v>2784</v>
      </c>
      <c r="H313" s="154">
        <v>0.625</v>
      </c>
      <c r="I313" s="155"/>
      <c r="L313" s="150"/>
      <c r="M313" s="156"/>
      <c r="T313" s="157"/>
      <c r="AT313" s="152" t="s">
        <v>204</v>
      </c>
      <c r="AU313" s="152" t="s">
        <v>86</v>
      </c>
      <c r="AV313" s="12" t="s">
        <v>86</v>
      </c>
      <c r="AW313" s="12" t="s">
        <v>32</v>
      </c>
      <c r="AX313" s="12" t="s">
        <v>77</v>
      </c>
      <c r="AY313" s="152" t="s">
        <v>195</v>
      </c>
    </row>
    <row r="314" spans="2:65" s="12" customFormat="1" ht="11.25">
      <c r="B314" s="150"/>
      <c r="D314" s="151" t="s">
        <v>204</v>
      </c>
      <c r="E314" s="152" t="s">
        <v>1</v>
      </c>
      <c r="F314" s="153" t="s">
        <v>2785</v>
      </c>
      <c r="H314" s="154">
        <v>0.84099999999999997</v>
      </c>
      <c r="I314" s="155"/>
      <c r="L314" s="150"/>
      <c r="M314" s="156"/>
      <c r="T314" s="157"/>
      <c r="AT314" s="152" t="s">
        <v>204</v>
      </c>
      <c r="AU314" s="152" t="s">
        <v>86</v>
      </c>
      <c r="AV314" s="12" t="s">
        <v>86</v>
      </c>
      <c r="AW314" s="12" t="s">
        <v>32</v>
      </c>
      <c r="AX314" s="12" t="s">
        <v>77</v>
      </c>
      <c r="AY314" s="152" t="s">
        <v>195</v>
      </c>
    </row>
    <row r="315" spans="2:65" s="15" customFormat="1" ht="11.25">
      <c r="B315" s="190"/>
      <c r="D315" s="151" t="s">
        <v>204</v>
      </c>
      <c r="E315" s="191" t="s">
        <v>1</v>
      </c>
      <c r="F315" s="192" t="s">
        <v>908</v>
      </c>
      <c r="H315" s="193">
        <v>2.782</v>
      </c>
      <c r="I315" s="194"/>
      <c r="L315" s="190"/>
      <c r="M315" s="195"/>
      <c r="T315" s="196"/>
      <c r="AT315" s="191" t="s">
        <v>204</v>
      </c>
      <c r="AU315" s="191" t="s">
        <v>86</v>
      </c>
      <c r="AV315" s="15" t="s">
        <v>112</v>
      </c>
      <c r="AW315" s="15" t="s">
        <v>32</v>
      </c>
      <c r="AX315" s="15" t="s">
        <v>77</v>
      </c>
      <c r="AY315" s="191" t="s">
        <v>195</v>
      </c>
    </row>
    <row r="316" spans="2:65" s="13" customFormat="1" ht="11.25">
      <c r="B316" s="158"/>
      <c r="D316" s="151" t="s">
        <v>204</v>
      </c>
      <c r="E316" s="159" t="s">
        <v>820</v>
      </c>
      <c r="F316" s="160" t="s">
        <v>205</v>
      </c>
      <c r="H316" s="161">
        <v>11.015000000000001</v>
      </c>
      <c r="I316" s="162"/>
      <c r="L316" s="158"/>
      <c r="M316" s="163"/>
      <c r="T316" s="164"/>
      <c r="AT316" s="159" t="s">
        <v>204</v>
      </c>
      <c r="AU316" s="159" t="s">
        <v>86</v>
      </c>
      <c r="AV316" s="13" t="s">
        <v>202</v>
      </c>
      <c r="AW316" s="13" t="s">
        <v>32</v>
      </c>
      <c r="AX316" s="13" t="s">
        <v>84</v>
      </c>
      <c r="AY316" s="159" t="s">
        <v>195</v>
      </c>
    </row>
    <row r="317" spans="2:65" s="1" customFormat="1" ht="24.2" customHeight="1">
      <c r="B317" s="32"/>
      <c r="C317" s="137" t="s">
        <v>361</v>
      </c>
      <c r="D317" s="137" t="s">
        <v>197</v>
      </c>
      <c r="E317" s="138" t="s">
        <v>1233</v>
      </c>
      <c r="F317" s="139" t="s">
        <v>1234</v>
      </c>
      <c r="G317" s="140" t="s">
        <v>332</v>
      </c>
      <c r="H317" s="141">
        <v>11.015000000000001</v>
      </c>
      <c r="I317" s="142"/>
      <c r="J317" s="143">
        <f>ROUND(I317*H317,2)</f>
        <v>0</v>
      </c>
      <c r="K317" s="139" t="s">
        <v>201</v>
      </c>
      <c r="L317" s="32"/>
      <c r="M317" s="144" t="s">
        <v>1</v>
      </c>
      <c r="N317" s="145" t="s">
        <v>42</v>
      </c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AR317" s="148" t="s">
        <v>202</v>
      </c>
      <c r="AT317" s="148" t="s">
        <v>197</v>
      </c>
      <c r="AU317" s="148" t="s">
        <v>86</v>
      </c>
      <c r="AY317" s="17" t="s">
        <v>195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84</v>
      </c>
      <c r="BK317" s="149">
        <f>ROUND(I317*H317,2)</f>
        <v>0</v>
      </c>
      <c r="BL317" s="17" t="s">
        <v>202</v>
      </c>
      <c r="BM317" s="148" t="s">
        <v>1235</v>
      </c>
    </row>
    <row r="318" spans="2:65" s="12" customFormat="1" ht="11.25">
      <c r="B318" s="150"/>
      <c r="D318" s="151" t="s">
        <v>204</v>
      </c>
      <c r="E318" s="152" t="s">
        <v>1</v>
      </c>
      <c r="F318" s="153" t="s">
        <v>1236</v>
      </c>
      <c r="H318" s="154">
        <v>11.015000000000001</v>
      </c>
      <c r="I318" s="155"/>
      <c r="L318" s="150"/>
      <c r="M318" s="156"/>
      <c r="T318" s="157"/>
      <c r="AT318" s="152" t="s">
        <v>204</v>
      </c>
      <c r="AU318" s="152" t="s">
        <v>86</v>
      </c>
      <c r="AV318" s="12" t="s">
        <v>86</v>
      </c>
      <c r="AW318" s="12" t="s">
        <v>32</v>
      </c>
      <c r="AX318" s="12" t="s">
        <v>84</v>
      </c>
      <c r="AY318" s="152" t="s">
        <v>195</v>
      </c>
    </row>
    <row r="319" spans="2:65" s="1" customFormat="1" ht="37.9" customHeight="1">
      <c r="B319" s="32"/>
      <c r="C319" s="137" t="s">
        <v>455</v>
      </c>
      <c r="D319" s="137" t="s">
        <v>197</v>
      </c>
      <c r="E319" s="138" t="s">
        <v>1237</v>
      </c>
      <c r="F319" s="139" t="s">
        <v>1238</v>
      </c>
      <c r="G319" s="140" t="s">
        <v>332</v>
      </c>
      <c r="H319" s="141">
        <v>11.015000000000001</v>
      </c>
      <c r="I319" s="142"/>
      <c r="J319" s="143">
        <f>ROUND(I319*H319,2)</f>
        <v>0</v>
      </c>
      <c r="K319" s="139" t="s">
        <v>201</v>
      </c>
      <c r="L319" s="32"/>
      <c r="M319" s="144" t="s">
        <v>1</v>
      </c>
      <c r="N319" s="145" t="s">
        <v>42</v>
      </c>
      <c r="P319" s="146">
        <f>O319*H319</f>
        <v>0</v>
      </c>
      <c r="Q319" s="146">
        <v>0</v>
      </c>
      <c r="R319" s="146">
        <f>Q319*H319</f>
        <v>0</v>
      </c>
      <c r="S319" s="146">
        <v>0</v>
      </c>
      <c r="T319" s="147">
        <f>S319*H319</f>
        <v>0</v>
      </c>
      <c r="AR319" s="148" t="s">
        <v>202</v>
      </c>
      <c r="AT319" s="148" t="s">
        <v>197</v>
      </c>
      <c r="AU319" s="148" t="s">
        <v>86</v>
      </c>
      <c r="AY319" s="17" t="s">
        <v>195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84</v>
      </c>
      <c r="BK319" s="149">
        <f>ROUND(I319*H319,2)</f>
        <v>0</v>
      </c>
      <c r="BL319" s="17" t="s">
        <v>202</v>
      </c>
      <c r="BM319" s="148" t="s">
        <v>1239</v>
      </c>
    </row>
    <row r="320" spans="2:65" s="1" customFormat="1" ht="24.2" customHeight="1">
      <c r="B320" s="32"/>
      <c r="C320" s="137" t="s">
        <v>365</v>
      </c>
      <c r="D320" s="137" t="s">
        <v>197</v>
      </c>
      <c r="E320" s="138" t="s">
        <v>1240</v>
      </c>
      <c r="F320" s="139" t="s">
        <v>1241</v>
      </c>
      <c r="G320" s="140" t="s">
        <v>212</v>
      </c>
      <c r="H320" s="141">
        <v>26.32</v>
      </c>
      <c r="I320" s="142"/>
      <c r="J320" s="143">
        <f>ROUND(I320*H320,2)</f>
        <v>0</v>
      </c>
      <c r="K320" s="139" t="s">
        <v>201</v>
      </c>
      <c r="L320" s="32"/>
      <c r="M320" s="144" t="s">
        <v>1</v>
      </c>
      <c r="N320" s="145" t="s">
        <v>42</v>
      </c>
      <c r="P320" s="146">
        <f>O320*H320</f>
        <v>0</v>
      </c>
      <c r="Q320" s="146">
        <v>1.65E-3</v>
      </c>
      <c r="R320" s="146">
        <f>Q320*H320</f>
        <v>4.3428000000000001E-2</v>
      </c>
      <c r="S320" s="146">
        <v>0</v>
      </c>
      <c r="T320" s="147">
        <f>S320*H320</f>
        <v>0</v>
      </c>
      <c r="AR320" s="148" t="s">
        <v>202</v>
      </c>
      <c r="AT320" s="148" t="s">
        <v>197</v>
      </c>
      <c r="AU320" s="148" t="s">
        <v>86</v>
      </c>
      <c r="AY320" s="17" t="s">
        <v>195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84</v>
      </c>
      <c r="BK320" s="149">
        <f>ROUND(I320*H320,2)</f>
        <v>0</v>
      </c>
      <c r="BL320" s="17" t="s">
        <v>202</v>
      </c>
      <c r="BM320" s="148" t="s">
        <v>2786</v>
      </c>
    </row>
    <row r="321" spans="2:65" s="14" customFormat="1" ht="11.25">
      <c r="B321" s="168"/>
      <c r="D321" s="151" t="s">
        <v>204</v>
      </c>
      <c r="E321" s="169" t="s">
        <v>1</v>
      </c>
      <c r="F321" s="170" t="s">
        <v>1243</v>
      </c>
      <c r="H321" s="169" t="s">
        <v>1</v>
      </c>
      <c r="I321" s="171"/>
      <c r="L321" s="168"/>
      <c r="M321" s="172"/>
      <c r="T321" s="173"/>
      <c r="AT321" s="169" t="s">
        <v>204</v>
      </c>
      <c r="AU321" s="169" t="s">
        <v>86</v>
      </c>
      <c r="AV321" s="14" t="s">
        <v>84</v>
      </c>
      <c r="AW321" s="14" t="s">
        <v>32</v>
      </c>
      <c r="AX321" s="14" t="s">
        <v>77</v>
      </c>
      <c r="AY321" s="169" t="s">
        <v>195</v>
      </c>
    </row>
    <row r="322" spans="2:65" s="12" customFormat="1" ht="11.25">
      <c r="B322" s="150"/>
      <c r="D322" s="151" t="s">
        <v>204</v>
      </c>
      <c r="E322" s="152" t="s">
        <v>1</v>
      </c>
      <c r="F322" s="153" t="s">
        <v>2787</v>
      </c>
      <c r="H322" s="154">
        <v>26.32</v>
      </c>
      <c r="I322" s="155"/>
      <c r="L322" s="150"/>
      <c r="M322" s="156"/>
      <c r="T322" s="157"/>
      <c r="AT322" s="152" t="s">
        <v>204</v>
      </c>
      <c r="AU322" s="152" t="s">
        <v>86</v>
      </c>
      <c r="AV322" s="12" t="s">
        <v>86</v>
      </c>
      <c r="AW322" s="12" t="s">
        <v>32</v>
      </c>
      <c r="AX322" s="12" t="s">
        <v>84</v>
      </c>
      <c r="AY322" s="152" t="s">
        <v>195</v>
      </c>
    </row>
    <row r="323" spans="2:65" s="1" customFormat="1" ht="16.5" customHeight="1">
      <c r="B323" s="32"/>
      <c r="C323" s="174" t="s">
        <v>466</v>
      </c>
      <c r="D323" s="174" t="s">
        <v>392</v>
      </c>
      <c r="E323" s="175" t="s">
        <v>2788</v>
      </c>
      <c r="F323" s="176" t="s">
        <v>2789</v>
      </c>
      <c r="G323" s="177" t="s">
        <v>212</v>
      </c>
      <c r="H323" s="178">
        <v>26.582999999999998</v>
      </c>
      <c r="I323" s="179"/>
      <c r="J323" s="180">
        <f>ROUND(I323*H323,2)</f>
        <v>0</v>
      </c>
      <c r="K323" s="176" t="s">
        <v>208</v>
      </c>
      <c r="L323" s="181"/>
      <c r="M323" s="182" t="s">
        <v>1</v>
      </c>
      <c r="N323" s="183" t="s">
        <v>42</v>
      </c>
      <c r="P323" s="146">
        <f>O323*H323</f>
        <v>0</v>
      </c>
      <c r="Q323" s="146">
        <v>1.7000000000000001E-2</v>
      </c>
      <c r="R323" s="146">
        <f>Q323*H323</f>
        <v>0.45191100000000001</v>
      </c>
      <c r="S323" s="146">
        <v>0</v>
      </c>
      <c r="T323" s="147">
        <f>S323*H323</f>
        <v>0</v>
      </c>
      <c r="AR323" s="148" t="s">
        <v>230</v>
      </c>
      <c r="AT323" s="148" t="s">
        <v>392</v>
      </c>
      <c r="AU323" s="148" t="s">
        <v>86</v>
      </c>
      <c r="AY323" s="17" t="s">
        <v>195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7" t="s">
        <v>84</v>
      </c>
      <c r="BK323" s="149">
        <f>ROUND(I323*H323,2)</f>
        <v>0</v>
      </c>
      <c r="BL323" s="17" t="s">
        <v>202</v>
      </c>
      <c r="BM323" s="148" t="s">
        <v>2790</v>
      </c>
    </row>
    <row r="324" spans="2:65" s="12" customFormat="1" ht="11.25">
      <c r="B324" s="150"/>
      <c r="D324" s="151" t="s">
        <v>204</v>
      </c>
      <c r="F324" s="153" t="s">
        <v>2791</v>
      </c>
      <c r="H324" s="154">
        <v>26.582999999999998</v>
      </c>
      <c r="I324" s="155"/>
      <c r="L324" s="150"/>
      <c r="M324" s="156"/>
      <c r="T324" s="157"/>
      <c r="AT324" s="152" t="s">
        <v>204</v>
      </c>
      <c r="AU324" s="152" t="s">
        <v>86</v>
      </c>
      <c r="AV324" s="12" t="s">
        <v>86</v>
      </c>
      <c r="AW324" s="12" t="s">
        <v>4</v>
      </c>
      <c r="AX324" s="12" t="s">
        <v>84</v>
      </c>
      <c r="AY324" s="152" t="s">
        <v>195</v>
      </c>
    </row>
    <row r="325" spans="2:65" s="1" customFormat="1" ht="21.75" customHeight="1">
      <c r="B325" s="32"/>
      <c r="C325" s="137" t="s">
        <v>369</v>
      </c>
      <c r="D325" s="137" t="s">
        <v>197</v>
      </c>
      <c r="E325" s="138" t="s">
        <v>1250</v>
      </c>
      <c r="F325" s="139" t="s">
        <v>1251</v>
      </c>
      <c r="G325" s="140" t="s">
        <v>212</v>
      </c>
      <c r="H325" s="141">
        <v>3</v>
      </c>
      <c r="I325" s="142"/>
      <c r="J325" s="143">
        <f>ROUND(I325*H325,2)</f>
        <v>0</v>
      </c>
      <c r="K325" s="139" t="s">
        <v>201</v>
      </c>
      <c r="L325" s="32"/>
      <c r="M325" s="144" t="s">
        <v>1</v>
      </c>
      <c r="N325" s="145" t="s">
        <v>42</v>
      </c>
      <c r="P325" s="146">
        <f>O325*H325</f>
        <v>0</v>
      </c>
      <c r="Q325" s="146">
        <v>0.22394</v>
      </c>
      <c r="R325" s="146">
        <f>Q325*H325</f>
        <v>0.67181999999999997</v>
      </c>
      <c r="S325" s="146">
        <v>0</v>
      </c>
      <c r="T325" s="147">
        <f>S325*H325</f>
        <v>0</v>
      </c>
      <c r="AR325" s="148" t="s">
        <v>202</v>
      </c>
      <c r="AT325" s="148" t="s">
        <v>197</v>
      </c>
      <c r="AU325" s="148" t="s">
        <v>86</v>
      </c>
      <c r="AY325" s="17" t="s">
        <v>195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7" t="s">
        <v>84</v>
      </c>
      <c r="BK325" s="149">
        <f>ROUND(I325*H325,2)</f>
        <v>0</v>
      </c>
      <c r="BL325" s="17" t="s">
        <v>202</v>
      </c>
      <c r="BM325" s="148" t="s">
        <v>1252</v>
      </c>
    </row>
    <row r="326" spans="2:65" s="1" customFormat="1" ht="24.2" customHeight="1">
      <c r="B326" s="32"/>
      <c r="C326" s="174" t="s">
        <v>481</v>
      </c>
      <c r="D326" s="174" t="s">
        <v>392</v>
      </c>
      <c r="E326" s="175" t="s">
        <v>1255</v>
      </c>
      <c r="F326" s="176" t="s">
        <v>1256</v>
      </c>
      <c r="G326" s="177" t="s">
        <v>212</v>
      </c>
      <c r="H326" s="178">
        <v>1</v>
      </c>
      <c r="I326" s="179"/>
      <c r="J326" s="180">
        <f>ROUND(I326*H326,2)</f>
        <v>0</v>
      </c>
      <c r="K326" s="176" t="s">
        <v>201</v>
      </c>
      <c r="L326" s="181"/>
      <c r="M326" s="182" t="s">
        <v>1</v>
      </c>
      <c r="N326" s="183" t="s">
        <v>42</v>
      </c>
      <c r="P326" s="146">
        <f>O326*H326</f>
        <v>0</v>
      </c>
      <c r="Q326" s="146">
        <v>2.8000000000000001E-2</v>
      </c>
      <c r="R326" s="146">
        <f>Q326*H326</f>
        <v>2.8000000000000001E-2</v>
      </c>
      <c r="S326" s="146">
        <v>0</v>
      </c>
      <c r="T326" s="147">
        <f>S326*H326</f>
        <v>0</v>
      </c>
      <c r="AR326" s="148" t="s">
        <v>230</v>
      </c>
      <c r="AT326" s="148" t="s">
        <v>392</v>
      </c>
      <c r="AU326" s="148" t="s">
        <v>86</v>
      </c>
      <c r="AY326" s="17" t="s">
        <v>195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84</v>
      </c>
      <c r="BK326" s="149">
        <f>ROUND(I326*H326,2)</f>
        <v>0</v>
      </c>
      <c r="BL326" s="17" t="s">
        <v>202</v>
      </c>
      <c r="BM326" s="148" t="s">
        <v>1257</v>
      </c>
    </row>
    <row r="327" spans="2:65" s="1" customFormat="1" ht="24.2" customHeight="1">
      <c r="B327" s="32"/>
      <c r="C327" s="174" t="s">
        <v>373</v>
      </c>
      <c r="D327" s="174" t="s">
        <v>392</v>
      </c>
      <c r="E327" s="175" t="s">
        <v>1264</v>
      </c>
      <c r="F327" s="176" t="s">
        <v>1265</v>
      </c>
      <c r="G327" s="177" t="s">
        <v>212</v>
      </c>
      <c r="H327" s="178">
        <v>2</v>
      </c>
      <c r="I327" s="179"/>
      <c r="J327" s="180">
        <f>ROUND(I327*H327,2)</f>
        <v>0</v>
      </c>
      <c r="K327" s="176" t="s">
        <v>201</v>
      </c>
      <c r="L327" s="181"/>
      <c r="M327" s="182" t="s">
        <v>1</v>
      </c>
      <c r="N327" s="183" t="s">
        <v>42</v>
      </c>
      <c r="P327" s="146">
        <f>O327*H327</f>
        <v>0</v>
      </c>
      <c r="Q327" s="146">
        <v>6.8000000000000005E-2</v>
      </c>
      <c r="R327" s="146">
        <f>Q327*H327</f>
        <v>0.13600000000000001</v>
      </c>
      <c r="S327" s="146">
        <v>0</v>
      </c>
      <c r="T327" s="147">
        <f>S327*H327</f>
        <v>0</v>
      </c>
      <c r="AR327" s="148" t="s">
        <v>230</v>
      </c>
      <c r="AT327" s="148" t="s">
        <v>392</v>
      </c>
      <c r="AU327" s="148" t="s">
        <v>86</v>
      </c>
      <c r="AY327" s="17" t="s">
        <v>195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7" t="s">
        <v>84</v>
      </c>
      <c r="BK327" s="149">
        <f>ROUND(I327*H327,2)</f>
        <v>0</v>
      </c>
      <c r="BL327" s="17" t="s">
        <v>202</v>
      </c>
      <c r="BM327" s="148" t="s">
        <v>1266</v>
      </c>
    </row>
    <row r="328" spans="2:65" s="1" customFormat="1" ht="24.2" customHeight="1">
      <c r="B328" s="32"/>
      <c r="C328" s="137" t="s">
        <v>488</v>
      </c>
      <c r="D328" s="137" t="s">
        <v>197</v>
      </c>
      <c r="E328" s="138" t="s">
        <v>1267</v>
      </c>
      <c r="F328" s="139" t="s">
        <v>1268</v>
      </c>
      <c r="G328" s="140" t="s">
        <v>212</v>
      </c>
      <c r="H328" s="141">
        <v>4</v>
      </c>
      <c r="I328" s="142"/>
      <c r="J328" s="143">
        <f>ROUND(I328*H328,2)</f>
        <v>0</v>
      </c>
      <c r="K328" s="139" t="s">
        <v>201</v>
      </c>
      <c r="L328" s="32"/>
      <c r="M328" s="144" t="s">
        <v>1</v>
      </c>
      <c r="N328" s="145" t="s">
        <v>42</v>
      </c>
      <c r="P328" s="146">
        <f>O328*H328</f>
        <v>0</v>
      </c>
      <c r="Q328" s="146">
        <v>8.8319999999999996E-2</v>
      </c>
      <c r="R328" s="146">
        <f>Q328*H328</f>
        <v>0.35327999999999998</v>
      </c>
      <c r="S328" s="146">
        <v>0</v>
      </c>
      <c r="T328" s="147">
        <f>S328*H328</f>
        <v>0</v>
      </c>
      <c r="AR328" s="148" t="s">
        <v>202</v>
      </c>
      <c r="AT328" s="148" t="s">
        <v>197</v>
      </c>
      <c r="AU328" s="148" t="s">
        <v>86</v>
      </c>
      <c r="AY328" s="17" t="s">
        <v>195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7" t="s">
        <v>84</v>
      </c>
      <c r="BK328" s="149">
        <f>ROUND(I328*H328,2)</f>
        <v>0</v>
      </c>
      <c r="BL328" s="17" t="s">
        <v>202</v>
      </c>
      <c r="BM328" s="148" t="s">
        <v>1269</v>
      </c>
    </row>
    <row r="329" spans="2:65" s="12" customFormat="1" ht="11.25">
      <c r="B329" s="150"/>
      <c r="D329" s="151" t="s">
        <v>204</v>
      </c>
      <c r="E329" s="152" t="s">
        <v>1</v>
      </c>
      <c r="F329" s="153" t="s">
        <v>2792</v>
      </c>
      <c r="H329" s="154">
        <v>4</v>
      </c>
      <c r="I329" s="155"/>
      <c r="L329" s="150"/>
      <c r="M329" s="156"/>
      <c r="T329" s="157"/>
      <c r="AT329" s="152" t="s">
        <v>204</v>
      </c>
      <c r="AU329" s="152" t="s">
        <v>86</v>
      </c>
      <c r="AV329" s="12" t="s">
        <v>86</v>
      </c>
      <c r="AW329" s="12" t="s">
        <v>32</v>
      </c>
      <c r="AX329" s="12" t="s">
        <v>84</v>
      </c>
      <c r="AY329" s="152" t="s">
        <v>195</v>
      </c>
    </row>
    <row r="330" spans="2:65" s="1" customFormat="1" ht="24.2" customHeight="1">
      <c r="B330" s="32"/>
      <c r="C330" s="137" t="s">
        <v>379</v>
      </c>
      <c r="D330" s="137" t="s">
        <v>197</v>
      </c>
      <c r="E330" s="138" t="s">
        <v>1271</v>
      </c>
      <c r="F330" s="139" t="s">
        <v>1272</v>
      </c>
      <c r="G330" s="140" t="s">
        <v>332</v>
      </c>
      <c r="H330" s="141">
        <v>6.1529999999999996</v>
      </c>
      <c r="I330" s="142"/>
      <c r="J330" s="143">
        <f>ROUND(I330*H330,2)</f>
        <v>0</v>
      </c>
      <c r="K330" s="139" t="s">
        <v>201</v>
      </c>
      <c r="L330" s="32"/>
      <c r="M330" s="144" t="s">
        <v>1</v>
      </c>
      <c r="N330" s="145" t="s">
        <v>42</v>
      </c>
      <c r="P330" s="146">
        <f>O330*H330</f>
        <v>0</v>
      </c>
      <c r="Q330" s="146">
        <v>0</v>
      </c>
      <c r="R330" s="146">
        <f>Q330*H330</f>
        <v>0</v>
      </c>
      <c r="S330" s="146">
        <v>0</v>
      </c>
      <c r="T330" s="147">
        <f>S330*H330</f>
        <v>0</v>
      </c>
      <c r="AR330" s="148" t="s">
        <v>202</v>
      </c>
      <c r="AT330" s="148" t="s">
        <v>197</v>
      </c>
      <c r="AU330" s="148" t="s">
        <v>86</v>
      </c>
      <c r="AY330" s="17" t="s">
        <v>195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7" t="s">
        <v>84</v>
      </c>
      <c r="BK330" s="149">
        <f>ROUND(I330*H330,2)</f>
        <v>0</v>
      </c>
      <c r="BL330" s="17" t="s">
        <v>202</v>
      </c>
      <c r="BM330" s="148" t="s">
        <v>1273</v>
      </c>
    </row>
    <row r="331" spans="2:65" s="14" customFormat="1" ht="11.25">
      <c r="B331" s="168"/>
      <c r="D331" s="151" t="s">
        <v>204</v>
      </c>
      <c r="E331" s="169" t="s">
        <v>1</v>
      </c>
      <c r="F331" s="170" t="s">
        <v>2777</v>
      </c>
      <c r="H331" s="169" t="s">
        <v>1</v>
      </c>
      <c r="I331" s="171"/>
      <c r="L331" s="168"/>
      <c r="M331" s="172"/>
      <c r="T331" s="173"/>
      <c r="AT331" s="169" t="s">
        <v>204</v>
      </c>
      <c r="AU331" s="169" t="s">
        <v>86</v>
      </c>
      <c r="AV331" s="14" t="s">
        <v>84</v>
      </c>
      <c r="AW331" s="14" t="s">
        <v>32</v>
      </c>
      <c r="AX331" s="14" t="s">
        <v>77</v>
      </c>
      <c r="AY331" s="169" t="s">
        <v>195</v>
      </c>
    </row>
    <row r="332" spans="2:65" s="12" customFormat="1" ht="11.25">
      <c r="B332" s="150"/>
      <c r="D332" s="151" t="s">
        <v>204</v>
      </c>
      <c r="E332" s="152" t="s">
        <v>1</v>
      </c>
      <c r="F332" s="153" t="s">
        <v>2778</v>
      </c>
      <c r="H332" s="154">
        <v>1.829</v>
      </c>
      <c r="I332" s="155"/>
      <c r="L332" s="150"/>
      <c r="M332" s="156"/>
      <c r="T332" s="157"/>
      <c r="AT332" s="152" t="s">
        <v>204</v>
      </c>
      <c r="AU332" s="152" t="s">
        <v>86</v>
      </c>
      <c r="AV332" s="12" t="s">
        <v>86</v>
      </c>
      <c r="AW332" s="12" t="s">
        <v>32</v>
      </c>
      <c r="AX332" s="12" t="s">
        <v>77</v>
      </c>
      <c r="AY332" s="152" t="s">
        <v>195</v>
      </c>
    </row>
    <row r="333" spans="2:65" s="12" customFormat="1" ht="11.25">
      <c r="B333" s="150"/>
      <c r="D333" s="151" t="s">
        <v>204</v>
      </c>
      <c r="E333" s="152" t="s">
        <v>1</v>
      </c>
      <c r="F333" s="153" t="s">
        <v>2779</v>
      </c>
      <c r="H333" s="154">
        <v>1.542</v>
      </c>
      <c r="I333" s="155"/>
      <c r="L333" s="150"/>
      <c r="M333" s="156"/>
      <c r="T333" s="157"/>
      <c r="AT333" s="152" t="s">
        <v>204</v>
      </c>
      <c r="AU333" s="152" t="s">
        <v>86</v>
      </c>
      <c r="AV333" s="12" t="s">
        <v>86</v>
      </c>
      <c r="AW333" s="12" t="s">
        <v>32</v>
      </c>
      <c r="AX333" s="12" t="s">
        <v>77</v>
      </c>
      <c r="AY333" s="152" t="s">
        <v>195</v>
      </c>
    </row>
    <row r="334" spans="2:65" s="15" customFormat="1" ht="11.25">
      <c r="B334" s="190"/>
      <c r="D334" s="151" t="s">
        <v>204</v>
      </c>
      <c r="E334" s="191" t="s">
        <v>1</v>
      </c>
      <c r="F334" s="192" t="s">
        <v>908</v>
      </c>
      <c r="H334" s="193">
        <v>3.371</v>
      </c>
      <c r="I334" s="194"/>
      <c r="L334" s="190"/>
      <c r="M334" s="195"/>
      <c r="T334" s="196"/>
      <c r="AT334" s="191" t="s">
        <v>204</v>
      </c>
      <c r="AU334" s="191" t="s">
        <v>86</v>
      </c>
      <c r="AV334" s="15" t="s">
        <v>112</v>
      </c>
      <c r="AW334" s="15" t="s">
        <v>32</v>
      </c>
      <c r="AX334" s="15" t="s">
        <v>77</v>
      </c>
      <c r="AY334" s="191" t="s">
        <v>195</v>
      </c>
    </row>
    <row r="335" spans="2:65" s="14" customFormat="1" ht="11.25">
      <c r="B335" s="168"/>
      <c r="D335" s="151" t="s">
        <v>204</v>
      </c>
      <c r="E335" s="169" t="s">
        <v>1</v>
      </c>
      <c r="F335" s="170" t="s">
        <v>1176</v>
      </c>
      <c r="H335" s="169" t="s">
        <v>1</v>
      </c>
      <c r="I335" s="171"/>
      <c r="L335" s="168"/>
      <c r="M335" s="172"/>
      <c r="T335" s="173"/>
      <c r="AT335" s="169" t="s">
        <v>204</v>
      </c>
      <c r="AU335" s="169" t="s">
        <v>86</v>
      </c>
      <c r="AV335" s="14" t="s">
        <v>84</v>
      </c>
      <c r="AW335" s="14" t="s">
        <v>32</v>
      </c>
      <c r="AX335" s="14" t="s">
        <v>77</v>
      </c>
      <c r="AY335" s="169" t="s">
        <v>195</v>
      </c>
    </row>
    <row r="336" spans="2:65" s="12" customFormat="1" ht="11.25">
      <c r="B336" s="150"/>
      <c r="D336" s="151" t="s">
        <v>204</v>
      </c>
      <c r="E336" s="152" t="s">
        <v>1</v>
      </c>
      <c r="F336" s="153" t="s">
        <v>2782</v>
      </c>
      <c r="H336" s="154">
        <v>0.77</v>
      </c>
      <c r="I336" s="155"/>
      <c r="L336" s="150"/>
      <c r="M336" s="156"/>
      <c r="T336" s="157"/>
      <c r="AT336" s="152" t="s">
        <v>204</v>
      </c>
      <c r="AU336" s="152" t="s">
        <v>86</v>
      </c>
      <c r="AV336" s="12" t="s">
        <v>86</v>
      </c>
      <c r="AW336" s="12" t="s">
        <v>32</v>
      </c>
      <c r="AX336" s="12" t="s">
        <v>77</v>
      </c>
      <c r="AY336" s="152" t="s">
        <v>195</v>
      </c>
    </row>
    <row r="337" spans="2:65" s="12" customFormat="1" ht="11.25">
      <c r="B337" s="150"/>
      <c r="D337" s="151" t="s">
        <v>204</v>
      </c>
      <c r="E337" s="152" t="s">
        <v>1</v>
      </c>
      <c r="F337" s="153" t="s">
        <v>2783</v>
      </c>
      <c r="H337" s="154">
        <v>0.54600000000000004</v>
      </c>
      <c r="I337" s="155"/>
      <c r="L337" s="150"/>
      <c r="M337" s="156"/>
      <c r="T337" s="157"/>
      <c r="AT337" s="152" t="s">
        <v>204</v>
      </c>
      <c r="AU337" s="152" t="s">
        <v>86</v>
      </c>
      <c r="AV337" s="12" t="s">
        <v>86</v>
      </c>
      <c r="AW337" s="12" t="s">
        <v>32</v>
      </c>
      <c r="AX337" s="12" t="s">
        <v>77</v>
      </c>
      <c r="AY337" s="152" t="s">
        <v>195</v>
      </c>
    </row>
    <row r="338" spans="2:65" s="12" customFormat="1" ht="11.25">
      <c r="B338" s="150"/>
      <c r="D338" s="151" t="s">
        <v>204</v>
      </c>
      <c r="E338" s="152" t="s">
        <v>1</v>
      </c>
      <c r="F338" s="153" t="s">
        <v>2784</v>
      </c>
      <c r="H338" s="154">
        <v>0.625</v>
      </c>
      <c r="I338" s="155"/>
      <c r="L338" s="150"/>
      <c r="M338" s="156"/>
      <c r="T338" s="157"/>
      <c r="AT338" s="152" t="s">
        <v>204</v>
      </c>
      <c r="AU338" s="152" t="s">
        <v>86</v>
      </c>
      <c r="AV338" s="12" t="s">
        <v>86</v>
      </c>
      <c r="AW338" s="12" t="s">
        <v>32</v>
      </c>
      <c r="AX338" s="12" t="s">
        <v>77</v>
      </c>
      <c r="AY338" s="152" t="s">
        <v>195</v>
      </c>
    </row>
    <row r="339" spans="2:65" s="12" customFormat="1" ht="11.25">
      <c r="B339" s="150"/>
      <c r="D339" s="151" t="s">
        <v>204</v>
      </c>
      <c r="E339" s="152" t="s">
        <v>1</v>
      </c>
      <c r="F339" s="153" t="s">
        <v>2785</v>
      </c>
      <c r="H339" s="154">
        <v>0.84099999999999997</v>
      </c>
      <c r="I339" s="155"/>
      <c r="L339" s="150"/>
      <c r="M339" s="156"/>
      <c r="T339" s="157"/>
      <c r="AT339" s="152" t="s">
        <v>204</v>
      </c>
      <c r="AU339" s="152" t="s">
        <v>86</v>
      </c>
      <c r="AV339" s="12" t="s">
        <v>86</v>
      </c>
      <c r="AW339" s="12" t="s">
        <v>32</v>
      </c>
      <c r="AX339" s="12" t="s">
        <v>77</v>
      </c>
      <c r="AY339" s="152" t="s">
        <v>195</v>
      </c>
    </row>
    <row r="340" spans="2:65" s="15" customFormat="1" ht="11.25">
      <c r="B340" s="190"/>
      <c r="D340" s="151" t="s">
        <v>204</v>
      </c>
      <c r="E340" s="191" t="s">
        <v>1</v>
      </c>
      <c r="F340" s="192" t="s">
        <v>908</v>
      </c>
      <c r="H340" s="193">
        <v>2.782</v>
      </c>
      <c r="I340" s="194"/>
      <c r="L340" s="190"/>
      <c r="M340" s="195"/>
      <c r="T340" s="196"/>
      <c r="AT340" s="191" t="s">
        <v>204</v>
      </c>
      <c r="AU340" s="191" t="s">
        <v>86</v>
      </c>
      <c r="AV340" s="15" t="s">
        <v>112</v>
      </c>
      <c r="AW340" s="15" t="s">
        <v>32</v>
      </c>
      <c r="AX340" s="15" t="s">
        <v>77</v>
      </c>
      <c r="AY340" s="191" t="s">
        <v>195</v>
      </c>
    </row>
    <row r="341" spans="2:65" s="13" customFormat="1" ht="11.25">
      <c r="B341" s="158"/>
      <c r="D341" s="151" t="s">
        <v>204</v>
      </c>
      <c r="E341" s="159" t="s">
        <v>1274</v>
      </c>
      <c r="F341" s="160" t="s">
        <v>205</v>
      </c>
      <c r="H341" s="161">
        <v>6.1529999999999996</v>
      </c>
      <c r="I341" s="162"/>
      <c r="L341" s="158"/>
      <c r="M341" s="163"/>
      <c r="T341" s="164"/>
      <c r="AT341" s="159" t="s">
        <v>204</v>
      </c>
      <c r="AU341" s="159" t="s">
        <v>86</v>
      </c>
      <c r="AV341" s="13" t="s">
        <v>202</v>
      </c>
      <c r="AW341" s="13" t="s">
        <v>32</v>
      </c>
      <c r="AX341" s="13" t="s">
        <v>84</v>
      </c>
      <c r="AY341" s="159" t="s">
        <v>195</v>
      </c>
    </row>
    <row r="342" spans="2:65" s="11" customFormat="1" ht="22.9" customHeight="1">
      <c r="B342" s="125"/>
      <c r="D342" s="126" t="s">
        <v>76</v>
      </c>
      <c r="E342" s="135" t="s">
        <v>509</v>
      </c>
      <c r="F342" s="135" t="s">
        <v>1281</v>
      </c>
      <c r="I342" s="128"/>
      <c r="J342" s="136">
        <f>BK342</f>
        <v>0</v>
      </c>
      <c r="L342" s="125"/>
      <c r="M342" s="130"/>
      <c r="P342" s="131">
        <f>SUM(P343:P349)</f>
        <v>0</v>
      </c>
      <c r="R342" s="131">
        <f>SUM(R343:R349)</f>
        <v>0</v>
      </c>
      <c r="T342" s="132">
        <f>SUM(T343:T349)</f>
        <v>0</v>
      </c>
      <c r="AR342" s="126" t="s">
        <v>84</v>
      </c>
      <c r="AT342" s="133" t="s">
        <v>76</v>
      </c>
      <c r="AU342" s="133" t="s">
        <v>84</v>
      </c>
      <c r="AY342" s="126" t="s">
        <v>195</v>
      </c>
      <c r="BK342" s="134">
        <f>SUM(BK343:BK349)</f>
        <v>0</v>
      </c>
    </row>
    <row r="343" spans="2:65" s="1" customFormat="1" ht="16.5" customHeight="1">
      <c r="B343" s="32"/>
      <c r="C343" s="137" t="s">
        <v>494</v>
      </c>
      <c r="D343" s="137" t="s">
        <v>197</v>
      </c>
      <c r="E343" s="138" t="s">
        <v>1282</v>
      </c>
      <c r="F343" s="139" t="s">
        <v>1283</v>
      </c>
      <c r="G343" s="140" t="s">
        <v>200</v>
      </c>
      <c r="H343" s="141">
        <v>104.90300000000001</v>
      </c>
      <c r="I343" s="142"/>
      <c r="J343" s="143">
        <f>ROUND(I343*H343,2)</f>
        <v>0</v>
      </c>
      <c r="K343" s="139" t="s">
        <v>208</v>
      </c>
      <c r="L343" s="32"/>
      <c r="M343" s="144" t="s">
        <v>1</v>
      </c>
      <c r="N343" s="145" t="s">
        <v>42</v>
      </c>
      <c r="P343" s="146">
        <f>O343*H343</f>
        <v>0</v>
      </c>
      <c r="Q343" s="146">
        <v>0</v>
      </c>
      <c r="R343" s="146">
        <f>Q343*H343</f>
        <v>0</v>
      </c>
      <c r="S343" s="146">
        <v>0</v>
      </c>
      <c r="T343" s="147">
        <f>S343*H343</f>
        <v>0</v>
      </c>
      <c r="AR343" s="148" t="s">
        <v>202</v>
      </c>
      <c r="AT343" s="148" t="s">
        <v>197</v>
      </c>
      <c r="AU343" s="148" t="s">
        <v>86</v>
      </c>
      <c r="AY343" s="17" t="s">
        <v>195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84</v>
      </c>
      <c r="BK343" s="149">
        <f>ROUND(I343*H343,2)</f>
        <v>0</v>
      </c>
      <c r="BL343" s="17" t="s">
        <v>202</v>
      </c>
      <c r="BM343" s="148" t="s">
        <v>1284</v>
      </c>
    </row>
    <row r="344" spans="2:65" s="12" customFormat="1" ht="11.25">
      <c r="B344" s="150"/>
      <c r="D344" s="151" t="s">
        <v>204</v>
      </c>
      <c r="E344" s="152" t="s">
        <v>1</v>
      </c>
      <c r="F344" s="153" t="s">
        <v>2793</v>
      </c>
      <c r="H344" s="154">
        <v>104.90300000000001</v>
      </c>
      <c r="I344" s="155"/>
      <c r="L344" s="150"/>
      <c r="M344" s="156"/>
      <c r="T344" s="157"/>
      <c r="AT344" s="152" t="s">
        <v>204</v>
      </c>
      <c r="AU344" s="152" t="s">
        <v>86</v>
      </c>
      <c r="AV344" s="12" t="s">
        <v>86</v>
      </c>
      <c r="AW344" s="12" t="s">
        <v>32</v>
      </c>
      <c r="AX344" s="12" t="s">
        <v>77</v>
      </c>
      <c r="AY344" s="152" t="s">
        <v>195</v>
      </c>
    </row>
    <row r="345" spans="2:65" s="13" customFormat="1" ht="11.25">
      <c r="B345" s="158"/>
      <c r="D345" s="151" t="s">
        <v>204</v>
      </c>
      <c r="E345" s="159" t="s">
        <v>834</v>
      </c>
      <c r="F345" s="160" t="s">
        <v>205</v>
      </c>
      <c r="H345" s="161">
        <v>104.90300000000001</v>
      </c>
      <c r="I345" s="162"/>
      <c r="L345" s="158"/>
      <c r="M345" s="163"/>
      <c r="T345" s="164"/>
      <c r="AT345" s="159" t="s">
        <v>204</v>
      </c>
      <c r="AU345" s="159" t="s">
        <v>86</v>
      </c>
      <c r="AV345" s="13" t="s">
        <v>202</v>
      </c>
      <c r="AW345" s="13" t="s">
        <v>32</v>
      </c>
      <c r="AX345" s="13" t="s">
        <v>84</v>
      </c>
      <c r="AY345" s="159" t="s">
        <v>195</v>
      </c>
    </row>
    <row r="346" spans="2:65" s="1" customFormat="1" ht="24.2" customHeight="1">
      <c r="B346" s="32"/>
      <c r="C346" s="137" t="s">
        <v>384</v>
      </c>
      <c r="D346" s="137" t="s">
        <v>197</v>
      </c>
      <c r="E346" s="138" t="s">
        <v>1194</v>
      </c>
      <c r="F346" s="139" t="s">
        <v>1195</v>
      </c>
      <c r="G346" s="140" t="s">
        <v>332</v>
      </c>
      <c r="H346" s="141">
        <v>20.981000000000002</v>
      </c>
      <c r="I346" s="142"/>
      <c r="J346" s="143">
        <f>ROUND(I346*H346,2)</f>
        <v>0</v>
      </c>
      <c r="K346" s="139" t="s">
        <v>201</v>
      </c>
      <c r="L346" s="32"/>
      <c r="M346" s="144" t="s">
        <v>1</v>
      </c>
      <c r="N346" s="145" t="s">
        <v>42</v>
      </c>
      <c r="P346" s="146">
        <f>O346*H346</f>
        <v>0</v>
      </c>
      <c r="Q346" s="146">
        <v>0</v>
      </c>
      <c r="R346" s="146">
        <f>Q346*H346</f>
        <v>0</v>
      </c>
      <c r="S346" s="146">
        <v>0</v>
      </c>
      <c r="T346" s="147">
        <f>S346*H346</f>
        <v>0</v>
      </c>
      <c r="AR346" s="148" t="s">
        <v>202</v>
      </c>
      <c r="AT346" s="148" t="s">
        <v>197</v>
      </c>
      <c r="AU346" s="148" t="s">
        <v>86</v>
      </c>
      <c r="AY346" s="17" t="s">
        <v>195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7" t="s">
        <v>84</v>
      </c>
      <c r="BK346" s="149">
        <f>ROUND(I346*H346,2)</f>
        <v>0</v>
      </c>
      <c r="BL346" s="17" t="s">
        <v>202</v>
      </c>
      <c r="BM346" s="148" t="s">
        <v>1287</v>
      </c>
    </row>
    <row r="347" spans="2:65" s="14" customFormat="1" ht="11.25">
      <c r="B347" s="168"/>
      <c r="D347" s="151" t="s">
        <v>204</v>
      </c>
      <c r="E347" s="169" t="s">
        <v>1</v>
      </c>
      <c r="F347" s="170" t="s">
        <v>1288</v>
      </c>
      <c r="H347" s="169" t="s">
        <v>1</v>
      </c>
      <c r="I347" s="171"/>
      <c r="L347" s="168"/>
      <c r="M347" s="172"/>
      <c r="T347" s="173"/>
      <c r="AT347" s="169" t="s">
        <v>204</v>
      </c>
      <c r="AU347" s="169" t="s">
        <v>86</v>
      </c>
      <c r="AV347" s="14" t="s">
        <v>84</v>
      </c>
      <c r="AW347" s="14" t="s">
        <v>32</v>
      </c>
      <c r="AX347" s="14" t="s">
        <v>77</v>
      </c>
      <c r="AY347" s="169" t="s">
        <v>195</v>
      </c>
    </row>
    <row r="348" spans="2:65" s="12" customFormat="1" ht="11.25">
      <c r="B348" s="150"/>
      <c r="D348" s="151" t="s">
        <v>204</v>
      </c>
      <c r="E348" s="152" t="s">
        <v>1</v>
      </c>
      <c r="F348" s="153" t="s">
        <v>1289</v>
      </c>
      <c r="H348" s="154">
        <v>20.981000000000002</v>
      </c>
      <c r="I348" s="155"/>
      <c r="L348" s="150"/>
      <c r="M348" s="156"/>
      <c r="T348" s="157"/>
      <c r="AT348" s="152" t="s">
        <v>204</v>
      </c>
      <c r="AU348" s="152" t="s">
        <v>86</v>
      </c>
      <c r="AV348" s="12" t="s">
        <v>86</v>
      </c>
      <c r="AW348" s="12" t="s">
        <v>32</v>
      </c>
      <c r="AX348" s="12" t="s">
        <v>84</v>
      </c>
      <c r="AY348" s="152" t="s">
        <v>195</v>
      </c>
    </row>
    <row r="349" spans="2:65" s="1" customFormat="1" ht="37.9" customHeight="1">
      <c r="B349" s="32"/>
      <c r="C349" s="137" t="s">
        <v>501</v>
      </c>
      <c r="D349" s="137" t="s">
        <v>197</v>
      </c>
      <c r="E349" s="138" t="s">
        <v>1237</v>
      </c>
      <c r="F349" s="139" t="s">
        <v>1238</v>
      </c>
      <c r="G349" s="140" t="s">
        <v>332</v>
      </c>
      <c r="H349" s="141">
        <v>20.981000000000002</v>
      </c>
      <c r="I349" s="142"/>
      <c r="J349" s="143">
        <f>ROUND(I349*H349,2)</f>
        <v>0</v>
      </c>
      <c r="K349" s="139" t="s">
        <v>201</v>
      </c>
      <c r="L349" s="32"/>
      <c r="M349" s="144" t="s">
        <v>1</v>
      </c>
      <c r="N349" s="145" t="s">
        <v>42</v>
      </c>
      <c r="P349" s="146">
        <f>O349*H349</f>
        <v>0</v>
      </c>
      <c r="Q349" s="146">
        <v>0</v>
      </c>
      <c r="R349" s="146">
        <f>Q349*H349</f>
        <v>0</v>
      </c>
      <c r="S349" s="146">
        <v>0</v>
      </c>
      <c r="T349" s="147">
        <f>S349*H349</f>
        <v>0</v>
      </c>
      <c r="AR349" s="148" t="s">
        <v>202</v>
      </c>
      <c r="AT349" s="148" t="s">
        <v>197</v>
      </c>
      <c r="AU349" s="148" t="s">
        <v>86</v>
      </c>
      <c r="AY349" s="17" t="s">
        <v>195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7" t="s">
        <v>84</v>
      </c>
      <c r="BK349" s="149">
        <f>ROUND(I349*H349,2)</f>
        <v>0</v>
      </c>
      <c r="BL349" s="17" t="s">
        <v>202</v>
      </c>
      <c r="BM349" s="148" t="s">
        <v>1290</v>
      </c>
    </row>
    <row r="350" spans="2:65" s="11" customFormat="1" ht="22.9" customHeight="1">
      <c r="B350" s="125"/>
      <c r="D350" s="126" t="s">
        <v>76</v>
      </c>
      <c r="E350" s="135" t="s">
        <v>230</v>
      </c>
      <c r="F350" s="135" t="s">
        <v>1321</v>
      </c>
      <c r="I350" s="128"/>
      <c r="J350" s="136">
        <f>BK350</f>
        <v>0</v>
      </c>
      <c r="L350" s="125"/>
      <c r="M350" s="130"/>
      <c r="P350" s="131">
        <f>SUM(P351:P542)</f>
        <v>0</v>
      </c>
      <c r="R350" s="131">
        <f>SUM(R351:R542)</f>
        <v>22.425772039999998</v>
      </c>
      <c r="T350" s="132">
        <f>SUM(T351:T542)</f>
        <v>3.4752000000000001</v>
      </c>
      <c r="AR350" s="126" t="s">
        <v>84</v>
      </c>
      <c r="AT350" s="133" t="s">
        <v>76</v>
      </c>
      <c r="AU350" s="133" t="s">
        <v>84</v>
      </c>
      <c r="AY350" s="126" t="s">
        <v>195</v>
      </c>
      <c r="BK350" s="134">
        <f>SUM(BK351:BK542)</f>
        <v>0</v>
      </c>
    </row>
    <row r="351" spans="2:65" s="1" customFormat="1" ht="33" customHeight="1">
      <c r="B351" s="32"/>
      <c r="C351" s="137" t="s">
        <v>389</v>
      </c>
      <c r="D351" s="137" t="s">
        <v>197</v>
      </c>
      <c r="E351" s="138" t="s">
        <v>2794</v>
      </c>
      <c r="F351" s="139" t="s">
        <v>2795</v>
      </c>
      <c r="G351" s="140" t="s">
        <v>319</v>
      </c>
      <c r="H351" s="141">
        <v>19.45</v>
      </c>
      <c r="I351" s="142"/>
      <c r="J351" s="143">
        <f>ROUND(I351*H351,2)</f>
        <v>0</v>
      </c>
      <c r="K351" s="139" t="s">
        <v>201</v>
      </c>
      <c r="L351" s="32"/>
      <c r="M351" s="144" t="s">
        <v>1</v>
      </c>
      <c r="N351" s="145" t="s">
        <v>42</v>
      </c>
      <c r="P351" s="146">
        <f>O351*H351</f>
        <v>0</v>
      </c>
      <c r="Q351" s="146">
        <v>8.0000000000000007E-5</v>
      </c>
      <c r="R351" s="146">
        <f>Q351*H351</f>
        <v>1.5560000000000001E-3</v>
      </c>
      <c r="S351" s="146">
        <v>0</v>
      </c>
      <c r="T351" s="147">
        <f>S351*H351</f>
        <v>0</v>
      </c>
      <c r="AR351" s="148" t="s">
        <v>202</v>
      </c>
      <c r="AT351" s="148" t="s">
        <v>197</v>
      </c>
      <c r="AU351" s="148" t="s">
        <v>86</v>
      </c>
      <c r="AY351" s="17" t="s">
        <v>195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7" t="s">
        <v>84</v>
      </c>
      <c r="BK351" s="149">
        <f>ROUND(I351*H351,2)</f>
        <v>0</v>
      </c>
      <c r="BL351" s="17" t="s">
        <v>202</v>
      </c>
      <c r="BM351" s="148" t="s">
        <v>1324</v>
      </c>
    </row>
    <row r="352" spans="2:65" s="14" customFormat="1" ht="11.25">
      <c r="B352" s="168"/>
      <c r="D352" s="151" t="s">
        <v>204</v>
      </c>
      <c r="E352" s="169" t="s">
        <v>1</v>
      </c>
      <c r="F352" s="170" t="s">
        <v>1325</v>
      </c>
      <c r="H352" s="169" t="s">
        <v>1</v>
      </c>
      <c r="I352" s="171"/>
      <c r="L352" s="168"/>
      <c r="M352" s="172"/>
      <c r="T352" s="173"/>
      <c r="AT352" s="169" t="s">
        <v>204</v>
      </c>
      <c r="AU352" s="169" t="s">
        <v>86</v>
      </c>
      <c r="AV352" s="14" t="s">
        <v>84</v>
      </c>
      <c r="AW352" s="14" t="s">
        <v>32</v>
      </c>
      <c r="AX352" s="14" t="s">
        <v>77</v>
      </c>
      <c r="AY352" s="169" t="s">
        <v>195</v>
      </c>
    </row>
    <row r="353" spans="2:65" s="12" customFormat="1" ht="11.25">
      <c r="B353" s="150"/>
      <c r="D353" s="151" t="s">
        <v>204</v>
      </c>
      <c r="E353" s="152" t="s">
        <v>1</v>
      </c>
      <c r="F353" s="153" t="s">
        <v>2796</v>
      </c>
      <c r="H353" s="154">
        <v>21</v>
      </c>
      <c r="I353" s="155"/>
      <c r="L353" s="150"/>
      <c r="M353" s="156"/>
      <c r="T353" s="157"/>
      <c r="AT353" s="152" t="s">
        <v>204</v>
      </c>
      <c r="AU353" s="152" t="s">
        <v>86</v>
      </c>
      <c r="AV353" s="12" t="s">
        <v>86</v>
      </c>
      <c r="AW353" s="12" t="s">
        <v>32</v>
      </c>
      <c r="AX353" s="12" t="s">
        <v>77</v>
      </c>
      <c r="AY353" s="152" t="s">
        <v>195</v>
      </c>
    </row>
    <row r="354" spans="2:65" s="13" customFormat="1" ht="11.25">
      <c r="B354" s="158"/>
      <c r="D354" s="151" t="s">
        <v>204</v>
      </c>
      <c r="E354" s="159" t="s">
        <v>1</v>
      </c>
      <c r="F354" s="160" t="s">
        <v>205</v>
      </c>
      <c r="H354" s="161">
        <v>21</v>
      </c>
      <c r="I354" s="162"/>
      <c r="L354" s="158"/>
      <c r="M354" s="163"/>
      <c r="T354" s="164"/>
      <c r="AT354" s="159" t="s">
        <v>204</v>
      </c>
      <c r="AU354" s="159" t="s">
        <v>86</v>
      </c>
      <c r="AV354" s="13" t="s">
        <v>202</v>
      </c>
      <c r="AW354" s="13" t="s">
        <v>32</v>
      </c>
      <c r="AX354" s="13" t="s">
        <v>77</v>
      </c>
      <c r="AY354" s="159" t="s">
        <v>195</v>
      </c>
    </row>
    <row r="355" spans="2:65" s="14" customFormat="1" ht="11.25">
      <c r="B355" s="168"/>
      <c r="D355" s="151" t="s">
        <v>204</v>
      </c>
      <c r="E355" s="169" t="s">
        <v>1</v>
      </c>
      <c r="F355" s="170" t="s">
        <v>1329</v>
      </c>
      <c r="H355" s="169" t="s">
        <v>1</v>
      </c>
      <c r="I355" s="171"/>
      <c r="L355" s="168"/>
      <c r="M355" s="172"/>
      <c r="T355" s="173"/>
      <c r="AT355" s="169" t="s">
        <v>204</v>
      </c>
      <c r="AU355" s="169" t="s">
        <v>86</v>
      </c>
      <c r="AV355" s="14" t="s">
        <v>84</v>
      </c>
      <c r="AW355" s="14" t="s">
        <v>32</v>
      </c>
      <c r="AX355" s="14" t="s">
        <v>77</v>
      </c>
      <c r="AY355" s="169" t="s">
        <v>195</v>
      </c>
    </row>
    <row r="356" spans="2:65" s="12" customFormat="1" ht="11.25">
      <c r="B356" s="150"/>
      <c r="D356" s="151" t="s">
        <v>204</v>
      </c>
      <c r="E356" s="152" t="s">
        <v>1</v>
      </c>
      <c r="F356" s="153" t="s">
        <v>2797</v>
      </c>
      <c r="H356" s="154">
        <v>19.05</v>
      </c>
      <c r="I356" s="155"/>
      <c r="L356" s="150"/>
      <c r="M356" s="156"/>
      <c r="T356" s="157"/>
      <c r="AT356" s="152" t="s">
        <v>204</v>
      </c>
      <c r="AU356" s="152" t="s">
        <v>86</v>
      </c>
      <c r="AV356" s="12" t="s">
        <v>86</v>
      </c>
      <c r="AW356" s="12" t="s">
        <v>32</v>
      </c>
      <c r="AX356" s="12" t="s">
        <v>77</v>
      </c>
      <c r="AY356" s="152" t="s">
        <v>195</v>
      </c>
    </row>
    <row r="357" spans="2:65" s="13" customFormat="1" ht="11.25">
      <c r="B357" s="158"/>
      <c r="D357" s="151" t="s">
        <v>204</v>
      </c>
      <c r="E357" s="159" t="s">
        <v>2673</v>
      </c>
      <c r="F357" s="160" t="s">
        <v>205</v>
      </c>
      <c r="H357" s="161">
        <v>19.05</v>
      </c>
      <c r="I357" s="162"/>
      <c r="L357" s="158"/>
      <c r="M357" s="163"/>
      <c r="T357" s="164"/>
      <c r="AT357" s="159" t="s">
        <v>204</v>
      </c>
      <c r="AU357" s="159" t="s">
        <v>86</v>
      </c>
      <c r="AV357" s="13" t="s">
        <v>202</v>
      </c>
      <c r="AW357" s="13" t="s">
        <v>32</v>
      </c>
      <c r="AX357" s="13" t="s">
        <v>77</v>
      </c>
      <c r="AY357" s="159" t="s">
        <v>195</v>
      </c>
    </row>
    <row r="358" spans="2:65" s="14" customFormat="1" ht="11.25">
      <c r="B358" s="168"/>
      <c r="D358" s="151" t="s">
        <v>204</v>
      </c>
      <c r="E358" s="169" t="s">
        <v>1</v>
      </c>
      <c r="F358" s="170" t="s">
        <v>1333</v>
      </c>
      <c r="H358" s="169" t="s">
        <v>1</v>
      </c>
      <c r="I358" s="171"/>
      <c r="L358" s="168"/>
      <c r="M358" s="172"/>
      <c r="T358" s="173"/>
      <c r="AT358" s="169" t="s">
        <v>204</v>
      </c>
      <c r="AU358" s="169" t="s">
        <v>86</v>
      </c>
      <c r="AV358" s="14" t="s">
        <v>84</v>
      </c>
      <c r="AW358" s="14" t="s">
        <v>32</v>
      </c>
      <c r="AX358" s="14" t="s">
        <v>77</v>
      </c>
      <c r="AY358" s="169" t="s">
        <v>195</v>
      </c>
    </row>
    <row r="359" spans="2:65" s="12" customFormat="1" ht="11.25">
      <c r="B359" s="150"/>
      <c r="D359" s="151" t="s">
        <v>204</v>
      </c>
      <c r="E359" s="152" t="s">
        <v>1</v>
      </c>
      <c r="F359" s="153" t="s">
        <v>2798</v>
      </c>
      <c r="H359" s="154">
        <v>19.45</v>
      </c>
      <c r="I359" s="155"/>
      <c r="L359" s="150"/>
      <c r="M359" s="156"/>
      <c r="T359" s="157"/>
      <c r="AT359" s="152" t="s">
        <v>204</v>
      </c>
      <c r="AU359" s="152" t="s">
        <v>86</v>
      </c>
      <c r="AV359" s="12" t="s">
        <v>86</v>
      </c>
      <c r="AW359" s="12" t="s">
        <v>32</v>
      </c>
      <c r="AX359" s="12" t="s">
        <v>77</v>
      </c>
      <c r="AY359" s="152" t="s">
        <v>195</v>
      </c>
    </row>
    <row r="360" spans="2:65" s="13" customFormat="1" ht="11.25">
      <c r="B360" s="158"/>
      <c r="D360" s="151" t="s">
        <v>204</v>
      </c>
      <c r="E360" s="159" t="s">
        <v>1</v>
      </c>
      <c r="F360" s="160" t="s">
        <v>205</v>
      </c>
      <c r="H360" s="161">
        <v>19.45</v>
      </c>
      <c r="I360" s="162"/>
      <c r="L360" s="158"/>
      <c r="M360" s="163"/>
      <c r="T360" s="164"/>
      <c r="AT360" s="159" t="s">
        <v>204</v>
      </c>
      <c r="AU360" s="159" t="s">
        <v>86</v>
      </c>
      <c r="AV360" s="13" t="s">
        <v>202</v>
      </c>
      <c r="AW360" s="13" t="s">
        <v>32</v>
      </c>
      <c r="AX360" s="13" t="s">
        <v>84</v>
      </c>
      <c r="AY360" s="159" t="s">
        <v>195</v>
      </c>
    </row>
    <row r="361" spans="2:65" s="1" customFormat="1" ht="24.2" customHeight="1">
      <c r="B361" s="32"/>
      <c r="C361" s="174" t="s">
        <v>509</v>
      </c>
      <c r="D361" s="174" t="s">
        <v>392</v>
      </c>
      <c r="E361" s="175" t="s">
        <v>2799</v>
      </c>
      <c r="F361" s="176" t="s">
        <v>2800</v>
      </c>
      <c r="G361" s="177" t="s">
        <v>319</v>
      </c>
      <c r="H361" s="178">
        <v>19.742000000000001</v>
      </c>
      <c r="I361" s="179"/>
      <c r="J361" s="180">
        <f>ROUND(I361*H361,2)</f>
        <v>0</v>
      </c>
      <c r="K361" s="176" t="s">
        <v>201</v>
      </c>
      <c r="L361" s="181"/>
      <c r="M361" s="182" t="s">
        <v>1</v>
      </c>
      <c r="N361" s="183" t="s">
        <v>42</v>
      </c>
      <c r="P361" s="146">
        <f>O361*H361</f>
        <v>0</v>
      </c>
      <c r="Q361" s="146">
        <v>7.1999999999999995E-2</v>
      </c>
      <c r="R361" s="146">
        <f>Q361*H361</f>
        <v>1.421424</v>
      </c>
      <c r="S361" s="146">
        <v>0</v>
      </c>
      <c r="T361" s="147">
        <f>S361*H361</f>
        <v>0</v>
      </c>
      <c r="AR361" s="148" t="s">
        <v>230</v>
      </c>
      <c r="AT361" s="148" t="s">
        <v>392</v>
      </c>
      <c r="AU361" s="148" t="s">
        <v>86</v>
      </c>
      <c r="AY361" s="17" t="s">
        <v>195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84</v>
      </c>
      <c r="BK361" s="149">
        <f>ROUND(I361*H361,2)</f>
        <v>0</v>
      </c>
      <c r="BL361" s="17" t="s">
        <v>202</v>
      </c>
      <c r="BM361" s="148" t="s">
        <v>2801</v>
      </c>
    </row>
    <row r="362" spans="2:65" s="12" customFormat="1" ht="11.25">
      <c r="B362" s="150"/>
      <c r="D362" s="151" t="s">
        <v>204</v>
      </c>
      <c r="F362" s="153" t="s">
        <v>2802</v>
      </c>
      <c r="H362" s="154">
        <v>19.742000000000001</v>
      </c>
      <c r="I362" s="155"/>
      <c r="L362" s="150"/>
      <c r="M362" s="156"/>
      <c r="T362" s="157"/>
      <c r="AT362" s="152" t="s">
        <v>204</v>
      </c>
      <c r="AU362" s="152" t="s">
        <v>86</v>
      </c>
      <c r="AV362" s="12" t="s">
        <v>86</v>
      </c>
      <c r="AW362" s="12" t="s">
        <v>4</v>
      </c>
      <c r="AX362" s="12" t="s">
        <v>84</v>
      </c>
      <c r="AY362" s="152" t="s">
        <v>195</v>
      </c>
    </row>
    <row r="363" spans="2:65" s="1" customFormat="1" ht="33" customHeight="1">
      <c r="B363" s="32"/>
      <c r="C363" s="137" t="s">
        <v>396</v>
      </c>
      <c r="D363" s="137" t="s">
        <v>197</v>
      </c>
      <c r="E363" s="138" t="s">
        <v>2803</v>
      </c>
      <c r="F363" s="139" t="s">
        <v>2804</v>
      </c>
      <c r="G363" s="140" t="s">
        <v>319</v>
      </c>
      <c r="H363" s="141">
        <v>12.75</v>
      </c>
      <c r="I363" s="142"/>
      <c r="J363" s="143">
        <f>ROUND(I363*H363,2)</f>
        <v>0</v>
      </c>
      <c r="K363" s="139" t="s">
        <v>201</v>
      </c>
      <c r="L363" s="32"/>
      <c r="M363" s="144" t="s">
        <v>1</v>
      </c>
      <c r="N363" s="145" t="s">
        <v>42</v>
      </c>
      <c r="P363" s="146">
        <f>O363*H363</f>
        <v>0</v>
      </c>
      <c r="Q363" s="146">
        <v>1.4999999999999999E-4</v>
      </c>
      <c r="R363" s="146">
        <f>Q363*H363</f>
        <v>1.9124999999999999E-3</v>
      </c>
      <c r="S363" s="146">
        <v>0</v>
      </c>
      <c r="T363" s="147">
        <f>S363*H363</f>
        <v>0</v>
      </c>
      <c r="AR363" s="148" t="s">
        <v>202</v>
      </c>
      <c r="AT363" s="148" t="s">
        <v>197</v>
      </c>
      <c r="AU363" s="148" t="s">
        <v>86</v>
      </c>
      <c r="AY363" s="17" t="s">
        <v>195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7" t="s">
        <v>84</v>
      </c>
      <c r="BK363" s="149">
        <f>ROUND(I363*H363,2)</f>
        <v>0</v>
      </c>
      <c r="BL363" s="17" t="s">
        <v>202</v>
      </c>
      <c r="BM363" s="148" t="s">
        <v>1343</v>
      </c>
    </row>
    <row r="364" spans="2:65" s="14" customFormat="1" ht="11.25">
      <c r="B364" s="168"/>
      <c r="D364" s="151" t="s">
        <v>204</v>
      </c>
      <c r="E364" s="169" t="s">
        <v>1</v>
      </c>
      <c r="F364" s="170" t="s">
        <v>1325</v>
      </c>
      <c r="H364" s="169" t="s">
        <v>1</v>
      </c>
      <c r="I364" s="171"/>
      <c r="L364" s="168"/>
      <c r="M364" s="172"/>
      <c r="T364" s="173"/>
      <c r="AT364" s="169" t="s">
        <v>204</v>
      </c>
      <c r="AU364" s="169" t="s">
        <v>86</v>
      </c>
      <c r="AV364" s="14" t="s">
        <v>84</v>
      </c>
      <c r="AW364" s="14" t="s">
        <v>32</v>
      </c>
      <c r="AX364" s="14" t="s">
        <v>77</v>
      </c>
      <c r="AY364" s="169" t="s">
        <v>195</v>
      </c>
    </row>
    <row r="365" spans="2:65" s="12" customFormat="1" ht="11.25">
      <c r="B365" s="150"/>
      <c r="D365" s="151" t="s">
        <v>204</v>
      </c>
      <c r="E365" s="152" t="s">
        <v>1</v>
      </c>
      <c r="F365" s="153" t="s">
        <v>2805</v>
      </c>
      <c r="H365" s="154">
        <v>14</v>
      </c>
      <c r="I365" s="155"/>
      <c r="L365" s="150"/>
      <c r="M365" s="156"/>
      <c r="T365" s="157"/>
      <c r="AT365" s="152" t="s">
        <v>204</v>
      </c>
      <c r="AU365" s="152" t="s">
        <v>86</v>
      </c>
      <c r="AV365" s="12" t="s">
        <v>86</v>
      </c>
      <c r="AW365" s="12" t="s">
        <v>32</v>
      </c>
      <c r="AX365" s="12" t="s">
        <v>77</v>
      </c>
      <c r="AY365" s="152" t="s">
        <v>195</v>
      </c>
    </row>
    <row r="366" spans="2:65" s="13" customFormat="1" ht="11.25">
      <c r="B366" s="158"/>
      <c r="D366" s="151" t="s">
        <v>204</v>
      </c>
      <c r="E366" s="159" t="s">
        <v>1</v>
      </c>
      <c r="F366" s="160" t="s">
        <v>205</v>
      </c>
      <c r="H366" s="161">
        <v>14</v>
      </c>
      <c r="I366" s="162"/>
      <c r="L366" s="158"/>
      <c r="M366" s="163"/>
      <c r="T366" s="164"/>
      <c r="AT366" s="159" t="s">
        <v>204</v>
      </c>
      <c r="AU366" s="159" t="s">
        <v>86</v>
      </c>
      <c r="AV366" s="13" t="s">
        <v>202</v>
      </c>
      <c r="AW366" s="13" t="s">
        <v>32</v>
      </c>
      <c r="AX366" s="13" t="s">
        <v>77</v>
      </c>
      <c r="AY366" s="159" t="s">
        <v>195</v>
      </c>
    </row>
    <row r="367" spans="2:65" s="14" customFormat="1" ht="11.25">
      <c r="B367" s="168"/>
      <c r="D367" s="151" t="s">
        <v>204</v>
      </c>
      <c r="E367" s="169" t="s">
        <v>1</v>
      </c>
      <c r="F367" s="170" t="s">
        <v>1329</v>
      </c>
      <c r="H367" s="169" t="s">
        <v>1</v>
      </c>
      <c r="I367" s="171"/>
      <c r="L367" s="168"/>
      <c r="M367" s="172"/>
      <c r="T367" s="173"/>
      <c r="AT367" s="169" t="s">
        <v>204</v>
      </c>
      <c r="AU367" s="169" t="s">
        <v>86</v>
      </c>
      <c r="AV367" s="14" t="s">
        <v>84</v>
      </c>
      <c r="AW367" s="14" t="s">
        <v>32</v>
      </c>
      <c r="AX367" s="14" t="s">
        <v>77</v>
      </c>
      <c r="AY367" s="169" t="s">
        <v>195</v>
      </c>
    </row>
    <row r="368" spans="2:65" s="12" customFormat="1" ht="11.25">
      <c r="B368" s="150"/>
      <c r="D368" s="151" t="s">
        <v>204</v>
      </c>
      <c r="E368" s="152" t="s">
        <v>1</v>
      </c>
      <c r="F368" s="153" t="s">
        <v>2806</v>
      </c>
      <c r="H368" s="154">
        <v>12.05</v>
      </c>
      <c r="I368" s="155"/>
      <c r="L368" s="150"/>
      <c r="M368" s="156"/>
      <c r="T368" s="157"/>
      <c r="AT368" s="152" t="s">
        <v>204</v>
      </c>
      <c r="AU368" s="152" t="s">
        <v>86</v>
      </c>
      <c r="AV368" s="12" t="s">
        <v>86</v>
      </c>
      <c r="AW368" s="12" t="s">
        <v>32</v>
      </c>
      <c r="AX368" s="12" t="s">
        <v>77</v>
      </c>
      <c r="AY368" s="152" t="s">
        <v>195</v>
      </c>
    </row>
    <row r="369" spans="2:65" s="13" customFormat="1" ht="11.25">
      <c r="B369" s="158"/>
      <c r="D369" s="151" t="s">
        <v>204</v>
      </c>
      <c r="E369" s="159" t="s">
        <v>2675</v>
      </c>
      <c r="F369" s="160" t="s">
        <v>205</v>
      </c>
      <c r="H369" s="161">
        <v>12.05</v>
      </c>
      <c r="I369" s="162"/>
      <c r="L369" s="158"/>
      <c r="M369" s="163"/>
      <c r="T369" s="164"/>
      <c r="AT369" s="159" t="s">
        <v>204</v>
      </c>
      <c r="AU369" s="159" t="s">
        <v>86</v>
      </c>
      <c r="AV369" s="13" t="s">
        <v>202</v>
      </c>
      <c r="AW369" s="13" t="s">
        <v>32</v>
      </c>
      <c r="AX369" s="13" t="s">
        <v>77</v>
      </c>
      <c r="AY369" s="159" t="s">
        <v>195</v>
      </c>
    </row>
    <row r="370" spans="2:65" s="14" customFormat="1" ht="11.25">
      <c r="B370" s="168"/>
      <c r="D370" s="151" t="s">
        <v>204</v>
      </c>
      <c r="E370" s="169" t="s">
        <v>1</v>
      </c>
      <c r="F370" s="170" t="s">
        <v>1333</v>
      </c>
      <c r="H370" s="169" t="s">
        <v>1</v>
      </c>
      <c r="I370" s="171"/>
      <c r="L370" s="168"/>
      <c r="M370" s="172"/>
      <c r="T370" s="173"/>
      <c r="AT370" s="169" t="s">
        <v>204</v>
      </c>
      <c r="AU370" s="169" t="s">
        <v>86</v>
      </c>
      <c r="AV370" s="14" t="s">
        <v>84</v>
      </c>
      <c r="AW370" s="14" t="s">
        <v>32</v>
      </c>
      <c r="AX370" s="14" t="s">
        <v>77</v>
      </c>
      <c r="AY370" s="169" t="s">
        <v>195</v>
      </c>
    </row>
    <row r="371" spans="2:65" s="12" customFormat="1" ht="11.25">
      <c r="B371" s="150"/>
      <c r="D371" s="151" t="s">
        <v>204</v>
      </c>
      <c r="E371" s="152" t="s">
        <v>1</v>
      </c>
      <c r="F371" s="153" t="s">
        <v>2807</v>
      </c>
      <c r="H371" s="154">
        <v>12.75</v>
      </c>
      <c r="I371" s="155"/>
      <c r="L371" s="150"/>
      <c r="M371" s="156"/>
      <c r="T371" s="157"/>
      <c r="AT371" s="152" t="s">
        <v>204</v>
      </c>
      <c r="AU371" s="152" t="s">
        <v>86</v>
      </c>
      <c r="AV371" s="12" t="s">
        <v>86</v>
      </c>
      <c r="AW371" s="12" t="s">
        <v>32</v>
      </c>
      <c r="AX371" s="12" t="s">
        <v>77</v>
      </c>
      <c r="AY371" s="152" t="s">
        <v>195</v>
      </c>
    </row>
    <row r="372" spans="2:65" s="13" customFormat="1" ht="11.25">
      <c r="B372" s="158"/>
      <c r="D372" s="151" t="s">
        <v>204</v>
      </c>
      <c r="E372" s="159" t="s">
        <v>1</v>
      </c>
      <c r="F372" s="160" t="s">
        <v>205</v>
      </c>
      <c r="H372" s="161">
        <v>12.75</v>
      </c>
      <c r="I372" s="162"/>
      <c r="L372" s="158"/>
      <c r="M372" s="163"/>
      <c r="T372" s="164"/>
      <c r="AT372" s="159" t="s">
        <v>204</v>
      </c>
      <c r="AU372" s="159" t="s">
        <v>86</v>
      </c>
      <c r="AV372" s="13" t="s">
        <v>202</v>
      </c>
      <c r="AW372" s="13" t="s">
        <v>32</v>
      </c>
      <c r="AX372" s="13" t="s">
        <v>84</v>
      </c>
      <c r="AY372" s="159" t="s">
        <v>195</v>
      </c>
    </row>
    <row r="373" spans="2:65" s="1" customFormat="1" ht="24.2" customHeight="1">
      <c r="B373" s="32"/>
      <c r="C373" s="174" t="s">
        <v>519</v>
      </c>
      <c r="D373" s="174" t="s">
        <v>392</v>
      </c>
      <c r="E373" s="175" t="s">
        <v>2808</v>
      </c>
      <c r="F373" s="176" t="s">
        <v>2809</v>
      </c>
      <c r="G373" s="177" t="s">
        <v>319</v>
      </c>
      <c r="H373" s="178">
        <v>12.941000000000001</v>
      </c>
      <c r="I373" s="179"/>
      <c r="J373" s="180">
        <f>ROUND(I373*H373,2)</f>
        <v>0</v>
      </c>
      <c r="K373" s="176" t="s">
        <v>201</v>
      </c>
      <c r="L373" s="181"/>
      <c r="M373" s="182" t="s">
        <v>1</v>
      </c>
      <c r="N373" s="183" t="s">
        <v>42</v>
      </c>
      <c r="P373" s="146">
        <f>O373*H373</f>
        <v>0</v>
      </c>
      <c r="Q373" s="146">
        <v>0.23</v>
      </c>
      <c r="R373" s="146">
        <f>Q373*H373</f>
        <v>2.9764300000000001</v>
      </c>
      <c r="S373" s="146">
        <v>0</v>
      </c>
      <c r="T373" s="147">
        <f>S373*H373</f>
        <v>0</v>
      </c>
      <c r="AR373" s="148" t="s">
        <v>230</v>
      </c>
      <c r="AT373" s="148" t="s">
        <v>392</v>
      </c>
      <c r="AU373" s="148" t="s">
        <v>86</v>
      </c>
      <c r="AY373" s="17" t="s">
        <v>195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7" t="s">
        <v>84</v>
      </c>
      <c r="BK373" s="149">
        <f>ROUND(I373*H373,2)</f>
        <v>0</v>
      </c>
      <c r="BL373" s="17" t="s">
        <v>202</v>
      </c>
      <c r="BM373" s="148" t="s">
        <v>2810</v>
      </c>
    </row>
    <row r="374" spans="2:65" s="12" customFormat="1" ht="11.25">
      <c r="B374" s="150"/>
      <c r="D374" s="151" t="s">
        <v>204</v>
      </c>
      <c r="F374" s="153" t="s">
        <v>2811</v>
      </c>
      <c r="H374" s="154">
        <v>12.941000000000001</v>
      </c>
      <c r="I374" s="155"/>
      <c r="L374" s="150"/>
      <c r="M374" s="156"/>
      <c r="T374" s="157"/>
      <c r="AT374" s="152" t="s">
        <v>204</v>
      </c>
      <c r="AU374" s="152" t="s">
        <v>86</v>
      </c>
      <c r="AV374" s="12" t="s">
        <v>86</v>
      </c>
      <c r="AW374" s="12" t="s">
        <v>4</v>
      </c>
      <c r="AX374" s="12" t="s">
        <v>84</v>
      </c>
      <c r="AY374" s="152" t="s">
        <v>195</v>
      </c>
    </row>
    <row r="375" spans="2:65" s="1" customFormat="1" ht="24.2" customHeight="1">
      <c r="B375" s="32"/>
      <c r="C375" s="137" t="s">
        <v>402</v>
      </c>
      <c r="D375" s="137" t="s">
        <v>197</v>
      </c>
      <c r="E375" s="138" t="s">
        <v>2812</v>
      </c>
      <c r="F375" s="139" t="s">
        <v>2813</v>
      </c>
      <c r="G375" s="140" t="s">
        <v>212</v>
      </c>
      <c r="H375" s="141">
        <v>4</v>
      </c>
      <c r="I375" s="142"/>
      <c r="J375" s="143">
        <f>ROUND(I375*H375,2)</f>
        <v>0</v>
      </c>
      <c r="K375" s="139" t="s">
        <v>201</v>
      </c>
      <c r="L375" s="32"/>
      <c r="M375" s="144" t="s">
        <v>1</v>
      </c>
      <c r="N375" s="145" t="s">
        <v>42</v>
      </c>
      <c r="P375" s="146">
        <f>O375*H375</f>
        <v>0</v>
      </c>
      <c r="Q375" s="146">
        <v>1.6000000000000001E-4</v>
      </c>
      <c r="R375" s="146">
        <f>Q375*H375</f>
        <v>6.4000000000000005E-4</v>
      </c>
      <c r="S375" s="146">
        <v>0</v>
      </c>
      <c r="T375" s="147">
        <f>S375*H375</f>
        <v>0</v>
      </c>
      <c r="AR375" s="148" t="s">
        <v>202</v>
      </c>
      <c r="AT375" s="148" t="s">
        <v>197</v>
      </c>
      <c r="AU375" s="148" t="s">
        <v>86</v>
      </c>
      <c r="AY375" s="17" t="s">
        <v>195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7" t="s">
        <v>84</v>
      </c>
      <c r="BK375" s="149">
        <f>ROUND(I375*H375,2)</f>
        <v>0</v>
      </c>
      <c r="BL375" s="17" t="s">
        <v>202</v>
      </c>
      <c r="BM375" s="148" t="s">
        <v>2814</v>
      </c>
    </row>
    <row r="376" spans="2:65" s="1" customFormat="1" ht="33" customHeight="1">
      <c r="B376" s="32"/>
      <c r="C376" s="174" t="s">
        <v>527</v>
      </c>
      <c r="D376" s="174" t="s">
        <v>392</v>
      </c>
      <c r="E376" s="175" t="s">
        <v>2815</v>
      </c>
      <c r="F376" s="176" t="s">
        <v>2816</v>
      </c>
      <c r="G376" s="177" t="s">
        <v>212</v>
      </c>
      <c r="H376" s="178">
        <v>4.0599999999999996</v>
      </c>
      <c r="I376" s="179"/>
      <c r="J376" s="180">
        <f>ROUND(I376*H376,2)</f>
        <v>0</v>
      </c>
      <c r="K376" s="176" t="s">
        <v>201</v>
      </c>
      <c r="L376" s="181"/>
      <c r="M376" s="182" t="s">
        <v>1</v>
      </c>
      <c r="N376" s="183" t="s">
        <v>42</v>
      </c>
      <c r="P376" s="146">
        <f>O376*H376</f>
        <v>0</v>
      </c>
      <c r="Q376" s="146">
        <v>7.2999999999999995E-2</v>
      </c>
      <c r="R376" s="146">
        <f>Q376*H376</f>
        <v>0.29637999999999998</v>
      </c>
      <c r="S376" s="146">
        <v>0</v>
      </c>
      <c r="T376" s="147">
        <f>S376*H376</f>
        <v>0</v>
      </c>
      <c r="AR376" s="148" t="s">
        <v>230</v>
      </c>
      <c r="AT376" s="148" t="s">
        <v>392</v>
      </c>
      <c r="AU376" s="148" t="s">
        <v>86</v>
      </c>
      <c r="AY376" s="17" t="s">
        <v>195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7" t="s">
        <v>84</v>
      </c>
      <c r="BK376" s="149">
        <f>ROUND(I376*H376,2)</f>
        <v>0</v>
      </c>
      <c r="BL376" s="17" t="s">
        <v>202</v>
      </c>
      <c r="BM376" s="148" t="s">
        <v>2817</v>
      </c>
    </row>
    <row r="377" spans="2:65" s="12" customFormat="1" ht="11.25">
      <c r="B377" s="150"/>
      <c r="D377" s="151" t="s">
        <v>204</v>
      </c>
      <c r="F377" s="153" t="s">
        <v>2818</v>
      </c>
      <c r="H377" s="154">
        <v>4.0599999999999996</v>
      </c>
      <c r="I377" s="155"/>
      <c r="L377" s="150"/>
      <c r="M377" s="156"/>
      <c r="T377" s="157"/>
      <c r="AT377" s="152" t="s">
        <v>204</v>
      </c>
      <c r="AU377" s="152" t="s">
        <v>86</v>
      </c>
      <c r="AV377" s="12" t="s">
        <v>86</v>
      </c>
      <c r="AW377" s="12" t="s">
        <v>4</v>
      </c>
      <c r="AX377" s="12" t="s">
        <v>84</v>
      </c>
      <c r="AY377" s="152" t="s">
        <v>195</v>
      </c>
    </row>
    <row r="378" spans="2:65" s="1" customFormat="1" ht="24.2" customHeight="1">
      <c r="B378" s="32"/>
      <c r="C378" s="137" t="s">
        <v>407</v>
      </c>
      <c r="D378" s="137" t="s">
        <v>197</v>
      </c>
      <c r="E378" s="138" t="s">
        <v>2819</v>
      </c>
      <c r="F378" s="139" t="s">
        <v>2820</v>
      </c>
      <c r="G378" s="140" t="s">
        <v>212</v>
      </c>
      <c r="H378" s="141">
        <v>4</v>
      </c>
      <c r="I378" s="142"/>
      <c r="J378" s="143">
        <f>ROUND(I378*H378,2)</f>
        <v>0</v>
      </c>
      <c r="K378" s="139" t="s">
        <v>201</v>
      </c>
      <c r="L378" s="32"/>
      <c r="M378" s="144" t="s">
        <v>1</v>
      </c>
      <c r="N378" s="145" t="s">
        <v>42</v>
      </c>
      <c r="P378" s="146">
        <f>O378*H378</f>
        <v>0</v>
      </c>
      <c r="Q378" s="146">
        <v>1.9000000000000001E-4</v>
      </c>
      <c r="R378" s="146">
        <f>Q378*H378</f>
        <v>7.6000000000000004E-4</v>
      </c>
      <c r="S378" s="146">
        <v>0</v>
      </c>
      <c r="T378" s="147">
        <f>S378*H378</f>
        <v>0</v>
      </c>
      <c r="AR378" s="148" t="s">
        <v>202</v>
      </c>
      <c r="AT378" s="148" t="s">
        <v>197</v>
      </c>
      <c r="AU378" s="148" t="s">
        <v>86</v>
      </c>
      <c r="AY378" s="17" t="s">
        <v>195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84</v>
      </c>
      <c r="BK378" s="149">
        <f>ROUND(I378*H378,2)</f>
        <v>0</v>
      </c>
      <c r="BL378" s="17" t="s">
        <v>202</v>
      </c>
      <c r="BM378" s="148" t="s">
        <v>2821</v>
      </c>
    </row>
    <row r="379" spans="2:65" s="1" customFormat="1" ht="33" customHeight="1">
      <c r="B379" s="32"/>
      <c r="C379" s="174" t="s">
        <v>459</v>
      </c>
      <c r="D379" s="174" t="s">
        <v>392</v>
      </c>
      <c r="E379" s="175" t="s">
        <v>2822</v>
      </c>
      <c r="F379" s="176" t="s">
        <v>2823</v>
      </c>
      <c r="G379" s="177" t="s">
        <v>212</v>
      </c>
      <c r="H379" s="178">
        <v>4.0599999999999996</v>
      </c>
      <c r="I379" s="179"/>
      <c r="J379" s="180">
        <f>ROUND(I379*H379,2)</f>
        <v>0</v>
      </c>
      <c r="K379" s="176" t="s">
        <v>201</v>
      </c>
      <c r="L379" s="181"/>
      <c r="M379" s="182" t="s">
        <v>1</v>
      </c>
      <c r="N379" s="183" t="s">
        <v>42</v>
      </c>
      <c r="P379" s="146">
        <f>O379*H379</f>
        <v>0</v>
      </c>
      <c r="Q379" s="146">
        <v>0.36</v>
      </c>
      <c r="R379" s="146">
        <f>Q379*H379</f>
        <v>1.4615999999999998</v>
      </c>
      <c r="S379" s="146">
        <v>0</v>
      </c>
      <c r="T379" s="147">
        <f>S379*H379</f>
        <v>0</v>
      </c>
      <c r="AR379" s="148" t="s">
        <v>230</v>
      </c>
      <c r="AT379" s="148" t="s">
        <v>392</v>
      </c>
      <c r="AU379" s="148" t="s">
        <v>86</v>
      </c>
      <c r="AY379" s="17" t="s">
        <v>195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84</v>
      </c>
      <c r="BK379" s="149">
        <f>ROUND(I379*H379,2)</f>
        <v>0</v>
      </c>
      <c r="BL379" s="17" t="s">
        <v>202</v>
      </c>
      <c r="BM379" s="148" t="s">
        <v>2824</v>
      </c>
    </row>
    <row r="380" spans="2:65" s="12" customFormat="1" ht="11.25">
      <c r="B380" s="150"/>
      <c r="D380" s="151" t="s">
        <v>204</v>
      </c>
      <c r="F380" s="153" t="s">
        <v>2818</v>
      </c>
      <c r="H380" s="154">
        <v>4.0599999999999996</v>
      </c>
      <c r="I380" s="155"/>
      <c r="L380" s="150"/>
      <c r="M380" s="156"/>
      <c r="T380" s="157"/>
      <c r="AT380" s="152" t="s">
        <v>204</v>
      </c>
      <c r="AU380" s="152" t="s">
        <v>86</v>
      </c>
      <c r="AV380" s="12" t="s">
        <v>86</v>
      </c>
      <c r="AW380" s="12" t="s">
        <v>4</v>
      </c>
      <c r="AX380" s="12" t="s">
        <v>84</v>
      </c>
      <c r="AY380" s="152" t="s">
        <v>195</v>
      </c>
    </row>
    <row r="381" spans="2:65" s="1" customFormat="1" ht="24.2" customHeight="1">
      <c r="B381" s="32"/>
      <c r="C381" s="137" t="s">
        <v>413</v>
      </c>
      <c r="D381" s="137" t="s">
        <v>197</v>
      </c>
      <c r="E381" s="138" t="s">
        <v>1361</v>
      </c>
      <c r="F381" s="139" t="s">
        <v>1362</v>
      </c>
      <c r="G381" s="140" t="s">
        <v>212</v>
      </c>
      <c r="H381" s="141">
        <v>8</v>
      </c>
      <c r="I381" s="142"/>
      <c r="J381" s="143">
        <f>ROUND(I381*H381,2)</f>
        <v>0</v>
      </c>
      <c r="K381" s="139" t="s">
        <v>201</v>
      </c>
      <c r="L381" s="32"/>
      <c r="M381" s="144" t="s">
        <v>1</v>
      </c>
      <c r="N381" s="145" t="s">
        <v>42</v>
      </c>
      <c r="P381" s="146">
        <f>O381*H381</f>
        <v>0</v>
      </c>
      <c r="Q381" s="146">
        <v>6.9999999999999994E-5</v>
      </c>
      <c r="R381" s="146">
        <f>Q381*H381</f>
        <v>5.5999999999999995E-4</v>
      </c>
      <c r="S381" s="146">
        <v>0</v>
      </c>
      <c r="T381" s="147">
        <f>S381*H381</f>
        <v>0</v>
      </c>
      <c r="AR381" s="148" t="s">
        <v>202</v>
      </c>
      <c r="AT381" s="148" t="s">
        <v>197</v>
      </c>
      <c r="AU381" s="148" t="s">
        <v>86</v>
      </c>
      <c r="AY381" s="17" t="s">
        <v>195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7" t="s">
        <v>84</v>
      </c>
      <c r="BK381" s="149">
        <f>ROUND(I381*H381,2)</f>
        <v>0</v>
      </c>
      <c r="BL381" s="17" t="s">
        <v>202</v>
      </c>
      <c r="BM381" s="148" t="s">
        <v>2825</v>
      </c>
    </row>
    <row r="382" spans="2:65" s="1" customFormat="1" ht="24.2" customHeight="1">
      <c r="B382" s="32"/>
      <c r="C382" s="174" t="s">
        <v>471</v>
      </c>
      <c r="D382" s="174" t="s">
        <v>392</v>
      </c>
      <c r="E382" s="175" t="s">
        <v>1365</v>
      </c>
      <c r="F382" s="176" t="s">
        <v>1366</v>
      </c>
      <c r="G382" s="177" t="s">
        <v>212</v>
      </c>
      <c r="H382" s="178">
        <v>8.1199999999999992</v>
      </c>
      <c r="I382" s="179"/>
      <c r="J382" s="180">
        <f>ROUND(I382*H382,2)</f>
        <v>0</v>
      </c>
      <c r="K382" s="176" t="s">
        <v>201</v>
      </c>
      <c r="L382" s="181"/>
      <c r="M382" s="182" t="s">
        <v>1</v>
      </c>
      <c r="N382" s="183" t="s">
        <v>42</v>
      </c>
      <c r="P382" s="146">
        <f>O382*H382</f>
        <v>0</v>
      </c>
      <c r="Q382" s="146">
        <v>3.0000000000000001E-3</v>
      </c>
      <c r="R382" s="146">
        <f>Q382*H382</f>
        <v>2.436E-2</v>
      </c>
      <c r="S382" s="146">
        <v>0</v>
      </c>
      <c r="T382" s="147">
        <f>S382*H382</f>
        <v>0</v>
      </c>
      <c r="AR382" s="148" t="s">
        <v>230</v>
      </c>
      <c r="AT382" s="148" t="s">
        <v>392</v>
      </c>
      <c r="AU382" s="148" t="s">
        <v>86</v>
      </c>
      <c r="AY382" s="17" t="s">
        <v>195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7" t="s">
        <v>84</v>
      </c>
      <c r="BK382" s="149">
        <f>ROUND(I382*H382,2)</f>
        <v>0</v>
      </c>
      <c r="BL382" s="17" t="s">
        <v>202</v>
      </c>
      <c r="BM382" s="148" t="s">
        <v>2826</v>
      </c>
    </row>
    <row r="383" spans="2:65" s="12" customFormat="1" ht="11.25">
      <c r="B383" s="150"/>
      <c r="D383" s="151" t="s">
        <v>204</v>
      </c>
      <c r="F383" s="153" t="s">
        <v>2827</v>
      </c>
      <c r="H383" s="154">
        <v>8.1199999999999992</v>
      </c>
      <c r="I383" s="155"/>
      <c r="L383" s="150"/>
      <c r="M383" s="156"/>
      <c r="T383" s="157"/>
      <c r="AT383" s="152" t="s">
        <v>204</v>
      </c>
      <c r="AU383" s="152" t="s">
        <v>86</v>
      </c>
      <c r="AV383" s="12" t="s">
        <v>86</v>
      </c>
      <c r="AW383" s="12" t="s">
        <v>4</v>
      </c>
      <c r="AX383" s="12" t="s">
        <v>84</v>
      </c>
      <c r="AY383" s="152" t="s">
        <v>195</v>
      </c>
    </row>
    <row r="384" spans="2:65" s="1" customFormat="1" ht="24.2" customHeight="1">
      <c r="B384" s="32"/>
      <c r="C384" s="137" t="s">
        <v>418</v>
      </c>
      <c r="D384" s="137" t="s">
        <v>197</v>
      </c>
      <c r="E384" s="138" t="s">
        <v>2655</v>
      </c>
      <c r="F384" s="139" t="s">
        <v>2656</v>
      </c>
      <c r="G384" s="140" t="s">
        <v>332</v>
      </c>
      <c r="H384" s="141">
        <v>12.252000000000001</v>
      </c>
      <c r="I384" s="142"/>
      <c r="J384" s="143">
        <f>ROUND(I384*H384,2)</f>
        <v>0</v>
      </c>
      <c r="K384" s="139" t="s">
        <v>201</v>
      </c>
      <c r="L384" s="32"/>
      <c r="M384" s="144" t="s">
        <v>1</v>
      </c>
      <c r="N384" s="145" t="s">
        <v>42</v>
      </c>
      <c r="P384" s="146">
        <f>O384*H384</f>
        <v>0</v>
      </c>
      <c r="Q384" s="146">
        <v>0</v>
      </c>
      <c r="R384" s="146">
        <f>Q384*H384</f>
        <v>0</v>
      </c>
      <c r="S384" s="146">
        <v>0</v>
      </c>
      <c r="T384" s="147">
        <f>S384*H384</f>
        <v>0</v>
      </c>
      <c r="AR384" s="148" t="s">
        <v>202</v>
      </c>
      <c r="AT384" s="148" t="s">
        <v>197</v>
      </c>
      <c r="AU384" s="148" t="s">
        <v>86</v>
      </c>
      <c r="AY384" s="17" t="s">
        <v>195</v>
      </c>
      <c r="BE384" s="149">
        <f>IF(N384="základní",J384,0)</f>
        <v>0</v>
      </c>
      <c r="BF384" s="149">
        <f>IF(N384="snížená",J384,0)</f>
        <v>0</v>
      </c>
      <c r="BG384" s="149">
        <f>IF(N384="zákl. přenesená",J384,0)</f>
        <v>0</v>
      </c>
      <c r="BH384" s="149">
        <f>IF(N384="sníž. přenesená",J384,0)</f>
        <v>0</v>
      </c>
      <c r="BI384" s="149">
        <f>IF(N384="nulová",J384,0)</f>
        <v>0</v>
      </c>
      <c r="BJ384" s="17" t="s">
        <v>84</v>
      </c>
      <c r="BK384" s="149">
        <f>ROUND(I384*H384,2)</f>
        <v>0</v>
      </c>
      <c r="BL384" s="17" t="s">
        <v>202</v>
      </c>
      <c r="BM384" s="148" t="s">
        <v>1277</v>
      </c>
    </row>
    <row r="385" spans="2:65" s="14" customFormat="1" ht="11.25">
      <c r="B385" s="168"/>
      <c r="D385" s="151" t="s">
        <v>204</v>
      </c>
      <c r="E385" s="169" t="s">
        <v>1</v>
      </c>
      <c r="F385" s="170" t="s">
        <v>2828</v>
      </c>
      <c r="H385" s="169" t="s">
        <v>1</v>
      </c>
      <c r="I385" s="171"/>
      <c r="L385" s="168"/>
      <c r="M385" s="172"/>
      <c r="T385" s="173"/>
      <c r="AT385" s="169" t="s">
        <v>204</v>
      </c>
      <c r="AU385" s="169" t="s">
        <v>86</v>
      </c>
      <c r="AV385" s="14" t="s">
        <v>84</v>
      </c>
      <c r="AW385" s="14" t="s">
        <v>32</v>
      </c>
      <c r="AX385" s="14" t="s">
        <v>77</v>
      </c>
      <c r="AY385" s="169" t="s">
        <v>195</v>
      </c>
    </row>
    <row r="386" spans="2:65" s="12" customFormat="1" ht="11.25">
      <c r="B386" s="150"/>
      <c r="D386" s="151" t="s">
        <v>204</v>
      </c>
      <c r="E386" s="152" t="s">
        <v>1</v>
      </c>
      <c r="F386" s="153" t="s">
        <v>2829</v>
      </c>
      <c r="H386" s="154">
        <v>6.5629999999999997</v>
      </c>
      <c r="I386" s="155"/>
      <c r="L386" s="150"/>
      <c r="M386" s="156"/>
      <c r="T386" s="157"/>
      <c r="AT386" s="152" t="s">
        <v>204</v>
      </c>
      <c r="AU386" s="152" t="s">
        <v>86</v>
      </c>
      <c r="AV386" s="12" t="s">
        <v>86</v>
      </c>
      <c r="AW386" s="12" t="s">
        <v>32</v>
      </c>
      <c r="AX386" s="12" t="s">
        <v>77</v>
      </c>
      <c r="AY386" s="152" t="s">
        <v>195</v>
      </c>
    </row>
    <row r="387" spans="2:65" s="12" customFormat="1" ht="11.25">
      <c r="B387" s="150"/>
      <c r="D387" s="151" t="s">
        <v>204</v>
      </c>
      <c r="E387" s="152" t="s">
        <v>1</v>
      </c>
      <c r="F387" s="153" t="s">
        <v>2830</v>
      </c>
      <c r="H387" s="154">
        <v>5.6890000000000001</v>
      </c>
      <c r="I387" s="155"/>
      <c r="L387" s="150"/>
      <c r="M387" s="156"/>
      <c r="T387" s="157"/>
      <c r="AT387" s="152" t="s">
        <v>204</v>
      </c>
      <c r="AU387" s="152" t="s">
        <v>86</v>
      </c>
      <c r="AV387" s="12" t="s">
        <v>86</v>
      </c>
      <c r="AW387" s="12" t="s">
        <v>32</v>
      </c>
      <c r="AX387" s="12" t="s">
        <v>77</v>
      </c>
      <c r="AY387" s="152" t="s">
        <v>195</v>
      </c>
    </row>
    <row r="388" spans="2:65" s="13" customFormat="1" ht="11.25">
      <c r="B388" s="158"/>
      <c r="D388" s="151" t="s">
        <v>204</v>
      </c>
      <c r="E388" s="159" t="s">
        <v>1</v>
      </c>
      <c r="F388" s="160" t="s">
        <v>205</v>
      </c>
      <c r="H388" s="161">
        <v>12.252000000000001</v>
      </c>
      <c r="I388" s="162"/>
      <c r="L388" s="158"/>
      <c r="M388" s="163"/>
      <c r="T388" s="164"/>
      <c r="AT388" s="159" t="s">
        <v>204</v>
      </c>
      <c r="AU388" s="159" t="s">
        <v>86</v>
      </c>
      <c r="AV388" s="13" t="s">
        <v>202</v>
      </c>
      <c r="AW388" s="13" t="s">
        <v>32</v>
      </c>
      <c r="AX388" s="13" t="s">
        <v>84</v>
      </c>
      <c r="AY388" s="159" t="s">
        <v>195</v>
      </c>
    </row>
    <row r="389" spans="2:65" s="1" customFormat="1" ht="24.2" customHeight="1">
      <c r="B389" s="32"/>
      <c r="C389" s="137" t="s">
        <v>548</v>
      </c>
      <c r="D389" s="137" t="s">
        <v>197</v>
      </c>
      <c r="E389" s="138" t="s">
        <v>2831</v>
      </c>
      <c r="F389" s="139" t="s">
        <v>2832</v>
      </c>
      <c r="G389" s="140" t="s">
        <v>319</v>
      </c>
      <c r="H389" s="141">
        <v>44.58</v>
      </c>
      <c r="I389" s="142"/>
      <c r="J389" s="143">
        <f>ROUND(I389*H389,2)</f>
        <v>0</v>
      </c>
      <c r="K389" s="139" t="s">
        <v>201</v>
      </c>
      <c r="L389" s="32"/>
      <c r="M389" s="144" t="s">
        <v>1</v>
      </c>
      <c r="N389" s="145" t="s">
        <v>42</v>
      </c>
      <c r="P389" s="146">
        <f>O389*H389</f>
        <v>0</v>
      </c>
      <c r="Q389" s="146">
        <v>0</v>
      </c>
      <c r="R389" s="146">
        <f>Q389*H389</f>
        <v>0</v>
      </c>
      <c r="S389" s="146">
        <v>0</v>
      </c>
      <c r="T389" s="147">
        <f>S389*H389</f>
        <v>0</v>
      </c>
      <c r="AR389" s="148" t="s">
        <v>202</v>
      </c>
      <c r="AT389" s="148" t="s">
        <v>197</v>
      </c>
      <c r="AU389" s="148" t="s">
        <v>86</v>
      </c>
      <c r="AY389" s="17" t="s">
        <v>195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84</v>
      </c>
      <c r="BK389" s="149">
        <f>ROUND(I389*H389,2)</f>
        <v>0</v>
      </c>
      <c r="BL389" s="17" t="s">
        <v>202</v>
      </c>
      <c r="BM389" s="148" t="s">
        <v>2833</v>
      </c>
    </row>
    <row r="390" spans="2:65" s="14" customFormat="1" ht="11.25">
      <c r="B390" s="168"/>
      <c r="D390" s="151" t="s">
        <v>204</v>
      </c>
      <c r="E390" s="169" t="s">
        <v>1</v>
      </c>
      <c r="F390" s="170" t="s">
        <v>2834</v>
      </c>
      <c r="H390" s="169" t="s">
        <v>1</v>
      </c>
      <c r="I390" s="171"/>
      <c r="L390" s="168"/>
      <c r="M390" s="172"/>
      <c r="T390" s="173"/>
      <c r="AT390" s="169" t="s">
        <v>204</v>
      </c>
      <c r="AU390" s="169" t="s">
        <v>86</v>
      </c>
      <c r="AV390" s="14" t="s">
        <v>84</v>
      </c>
      <c r="AW390" s="14" t="s">
        <v>32</v>
      </c>
      <c r="AX390" s="14" t="s">
        <v>77</v>
      </c>
      <c r="AY390" s="169" t="s">
        <v>195</v>
      </c>
    </row>
    <row r="391" spans="2:65" s="14" customFormat="1" ht="11.25">
      <c r="B391" s="168"/>
      <c r="D391" s="151" t="s">
        <v>204</v>
      </c>
      <c r="E391" s="169" t="s">
        <v>1</v>
      </c>
      <c r="F391" s="170" t="s">
        <v>1325</v>
      </c>
      <c r="H391" s="169" t="s">
        <v>1</v>
      </c>
      <c r="I391" s="171"/>
      <c r="L391" s="168"/>
      <c r="M391" s="172"/>
      <c r="T391" s="173"/>
      <c r="AT391" s="169" t="s">
        <v>204</v>
      </c>
      <c r="AU391" s="169" t="s">
        <v>86</v>
      </c>
      <c r="AV391" s="14" t="s">
        <v>84</v>
      </c>
      <c r="AW391" s="14" t="s">
        <v>32</v>
      </c>
      <c r="AX391" s="14" t="s">
        <v>77</v>
      </c>
      <c r="AY391" s="169" t="s">
        <v>195</v>
      </c>
    </row>
    <row r="392" spans="2:65" s="12" customFormat="1" ht="11.25">
      <c r="B392" s="150"/>
      <c r="D392" s="151" t="s">
        <v>204</v>
      </c>
      <c r="E392" s="152" t="s">
        <v>1</v>
      </c>
      <c r="F392" s="153" t="s">
        <v>2835</v>
      </c>
      <c r="H392" s="154">
        <v>44.18</v>
      </c>
      <c r="I392" s="155"/>
      <c r="L392" s="150"/>
      <c r="M392" s="156"/>
      <c r="T392" s="157"/>
      <c r="AT392" s="152" t="s">
        <v>204</v>
      </c>
      <c r="AU392" s="152" t="s">
        <v>86</v>
      </c>
      <c r="AV392" s="12" t="s">
        <v>86</v>
      </c>
      <c r="AW392" s="12" t="s">
        <v>32</v>
      </c>
      <c r="AX392" s="12" t="s">
        <v>77</v>
      </c>
      <c r="AY392" s="152" t="s">
        <v>195</v>
      </c>
    </row>
    <row r="393" spans="2:65" s="13" customFormat="1" ht="11.25">
      <c r="B393" s="158"/>
      <c r="D393" s="151" t="s">
        <v>204</v>
      </c>
      <c r="E393" s="159" t="s">
        <v>1</v>
      </c>
      <c r="F393" s="160" t="s">
        <v>205</v>
      </c>
      <c r="H393" s="161">
        <v>44.18</v>
      </c>
      <c r="I393" s="162"/>
      <c r="L393" s="158"/>
      <c r="M393" s="163"/>
      <c r="T393" s="164"/>
      <c r="AT393" s="159" t="s">
        <v>204</v>
      </c>
      <c r="AU393" s="159" t="s">
        <v>86</v>
      </c>
      <c r="AV393" s="13" t="s">
        <v>202</v>
      </c>
      <c r="AW393" s="13" t="s">
        <v>32</v>
      </c>
      <c r="AX393" s="13" t="s">
        <v>77</v>
      </c>
      <c r="AY393" s="159" t="s">
        <v>195</v>
      </c>
    </row>
    <row r="394" spans="2:65" s="14" customFormat="1" ht="11.25">
      <c r="B394" s="168"/>
      <c r="D394" s="151" t="s">
        <v>204</v>
      </c>
      <c r="E394" s="169" t="s">
        <v>1</v>
      </c>
      <c r="F394" s="170" t="s">
        <v>1329</v>
      </c>
      <c r="H394" s="169" t="s">
        <v>1</v>
      </c>
      <c r="I394" s="171"/>
      <c r="L394" s="168"/>
      <c r="M394" s="172"/>
      <c r="T394" s="173"/>
      <c r="AT394" s="169" t="s">
        <v>204</v>
      </c>
      <c r="AU394" s="169" t="s">
        <v>86</v>
      </c>
      <c r="AV394" s="14" t="s">
        <v>84</v>
      </c>
      <c r="AW394" s="14" t="s">
        <v>32</v>
      </c>
      <c r="AX394" s="14" t="s">
        <v>77</v>
      </c>
      <c r="AY394" s="169" t="s">
        <v>195</v>
      </c>
    </row>
    <row r="395" spans="2:65" s="12" customFormat="1" ht="11.25">
      <c r="B395" s="150"/>
      <c r="D395" s="151" t="s">
        <v>204</v>
      </c>
      <c r="E395" s="152" t="s">
        <v>1</v>
      </c>
      <c r="F395" s="153" t="s">
        <v>2836</v>
      </c>
      <c r="H395" s="154">
        <v>43.53</v>
      </c>
      <c r="I395" s="155"/>
      <c r="L395" s="150"/>
      <c r="M395" s="156"/>
      <c r="T395" s="157"/>
      <c r="AT395" s="152" t="s">
        <v>204</v>
      </c>
      <c r="AU395" s="152" t="s">
        <v>86</v>
      </c>
      <c r="AV395" s="12" t="s">
        <v>86</v>
      </c>
      <c r="AW395" s="12" t="s">
        <v>32</v>
      </c>
      <c r="AX395" s="12" t="s">
        <v>77</v>
      </c>
      <c r="AY395" s="152" t="s">
        <v>195</v>
      </c>
    </row>
    <row r="396" spans="2:65" s="13" customFormat="1" ht="11.25">
      <c r="B396" s="158"/>
      <c r="D396" s="151" t="s">
        <v>204</v>
      </c>
      <c r="E396" s="159" t="s">
        <v>2678</v>
      </c>
      <c r="F396" s="160" t="s">
        <v>205</v>
      </c>
      <c r="H396" s="161">
        <v>43.53</v>
      </c>
      <c r="I396" s="162"/>
      <c r="L396" s="158"/>
      <c r="M396" s="163"/>
      <c r="T396" s="164"/>
      <c r="AT396" s="159" t="s">
        <v>204</v>
      </c>
      <c r="AU396" s="159" t="s">
        <v>86</v>
      </c>
      <c r="AV396" s="13" t="s">
        <v>202</v>
      </c>
      <c r="AW396" s="13" t="s">
        <v>32</v>
      </c>
      <c r="AX396" s="13" t="s">
        <v>77</v>
      </c>
      <c r="AY396" s="159" t="s">
        <v>195</v>
      </c>
    </row>
    <row r="397" spans="2:65" s="14" customFormat="1" ht="11.25">
      <c r="B397" s="168"/>
      <c r="D397" s="151" t="s">
        <v>204</v>
      </c>
      <c r="E397" s="169" t="s">
        <v>1</v>
      </c>
      <c r="F397" s="170" t="s">
        <v>1333</v>
      </c>
      <c r="H397" s="169" t="s">
        <v>1</v>
      </c>
      <c r="I397" s="171"/>
      <c r="L397" s="168"/>
      <c r="M397" s="172"/>
      <c r="T397" s="173"/>
      <c r="AT397" s="169" t="s">
        <v>204</v>
      </c>
      <c r="AU397" s="169" t="s">
        <v>86</v>
      </c>
      <c r="AV397" s="14" t="s">
        <v>84</v>
      </c>
      <c r="AW397" s="14" t="s">
        <v>32</v>
      </c>
      <c r="AX397" s="14" t="s">
        <v>77</v>
      </c>
      <c r="AY397" s="169" t="s">
        <v>195</v>
      </c>
    </row>
    <row r="398" spans="2:65" s="12" customFormat="1" ht="11.25">
      <c r="B398" s="150"/>
      <c r="D398" s="151" t="s">
        <v>204</v>
      </c>
      <c r="E398" s="152" t="s">
        <v>1</v>
      </c>
      <c r="F398" s="153" t="s">
        <v>2837</v>
      </c>
      <c r="H398" s="154">
        <v>43.68</v>
      </c>
      <c r="I398" s="155"/>
      <c r="L398" s="150"/>
      <c r="M398" s="156"/>
      <c r="T398" s="157"/>
      <c r="AT398" s="152" t="s">
        <v>204</v>
      </c>
      <c r="AU398" s="152" t="s">
        <v>86</v>
      </c>
      <c r="AV398" s="12" t="s">
        <v>86</v>
      </c>
      <c r="AW398" s="12" t="s">
        <v>32</v>
      </c>
      <c r="AX398" s="12" t="s">
        <v>77</v>
      </c>
      <c r="AY398" s="152" t="s">
        <v>195</v>
      </c>
    </row>
    <row r="399" spans="2:65" s="12" customFormat="1" ht="11.25">
      <c r="B399" s="150"/>
      <c r="D399" s="151" t="s">
        <v>204</v>
      </c>
      <c r="E399" s="152" t="s">
        <v>1</v>
      </c>
      <c r="F399" s="153" t="s">
        <v>2838</v>
      </c>
      <c r="H399" s="154">
        <v>0.9</v>
      </c>
      <c r="I399" s="155"/>
      <c r="L399" s="150"/>
      <c r="M399" s="156"/>
      <c r="T399" s="157"/>
      <c r="AT399" s="152" t="s">
        <v>204</v>
      </c>
      <c r="AU399" s="152" t="s">
        <v>86</v>
      </c>
      <c r="AV399" s="12" t="s">
        <v>86</v>
      </c>
      <c r="AW399" s="12" t="s">
        <v>32</v>
      </c>
      <c r="AX399" s="12" t="s">
        <v>77</v>
      </c>
      <c r="AY399" s="152" t="s">
        <v>195</v>
      </c>
    </row>
    <row r="400" spans="2:65" s="13" customFormat="1" ht="11.25">
      <c r="B400" s="158"/>
      <c r="D400" s="151" t="s">
        <v>204</v>
      </c>
      <c r="E400" s="159" t="s">
        <v>1</v>
      </c>
      <c r="F400" s="160" t="s">
        <v>205</v>
      </c>
      <c r="H400" s="161">
        <v>44.58</v>
      </c>
      <c r="I400" s="162"/>
      <c r="L400" s="158"/>
      <c r="M400" s="163"/>
      <c r="T400" s="164"/>
      <c r="AT400" s="159" t="s">
        <v>204</v>
      </c>
      <c r="AU400" s="159" t="s">
        <v>86</v>
      </c>
      <c r="AV400" s="13" t="s">
        <v>202</v>
      </c>
      <c r="AW400" s="13" t="s">
        <v>32</v>
      </c>
      <c r="AX400" s="13" t="s">
        <v>84</v>
      </c>
      <c r="AY400" s="159" t="s">
        <v>195</v>
      </c>
    </row>
    <row r="401" spans="2:65" s="1" customFormat="1" ht="24.2" customHeight="1">
      <c r="B401" s="32"/>
      <c r="C401" s="174" t="s">
        <v>423</v>
      </c>
      <c r="D401" s="174" t="s">
        <v>392</v>
      </c>
      <c r="E401" s="175" t="s">
        <v>2839</v>
      </c>
      <c r="F401" s="176" t="s">
        <v>2840</v>
      </c>
      <c r="G401" s="177" t="s">
        <v>319</v>
      </c>
      <c r="H401" s="178">
        <v>44.58</v>
      </c>
      <c r="I401" s="179"/>
      <c r="J401" s="180">
        <f>ROUND(I401*H401,2)</f>
        <v>0</v>
      </c>
      <c r="K401" s="176" t="s">
        <v>201</v>
      </c>
      <c r="L401" s="181"/>
      <c r="M401" s="182" t="s">
        <v>1</v>
      </c>
      <c r="N401" s="183" t="s">
        <v>42</v>
      </c>
      <c r="P401" s="146">
        <f>O401*H401</f>
        <v>0</v>
      </c>
      <c r="Q401" s="146">
        <v>1.593E-2</v>
      </c>
      <c r="R401" s="146">
        <f>Q401*H401</f>
        <v>0.7101594</v>
      </c>
      <c r="S401" s="146">
        <v>0</v>
      </c>
      <c r="T401" s="147">
        <f>S401*H401</f>
        <v>0</v>
      </c>
      <c r="AR401" s="148" t="s">
        <v>230</v>
      </c>
      <c r="AT401" s="148" t="s">
        <v>392</v>
      </c>
      <c r="AU401" s="148" t="s">
        <v>86</v>
      </c>
      <c r="AY401" s="17" t="s">
        <v>195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7" t="s">
        <v>84</v>
      </c>
      <c r="BK401" s="149">
        <f>ROUND(I401*H401,2)</f>
        <v>0</v>
      </c>
      <c r="BL401" s="17" t="s">
        <v>202</v>
      </c>
      <c r="BM401" s="148" t="s">
        <v>2841</v>
      </c>
    </row>
    <row r="402" spans="2:65" s="1" customFormat="1" ht="16.5" customHeight="1">
      <c r="B402" s="32"/>
      <c r="C402" s="174" t="s">
        <v>557</v>
      </c>
      <c r="D402" s="174" t="s">
        <v>392</v>
      </c>
      <c r="E402" s="175" t="s">
        <v>2842</v>
      </c>
      <c r="F402" s="176" t="s">
        <v>2843</v>
      </c>
      <c r="G402" s="177" t="s">
        <v>212</v>
      </c>
      <c r="H402" s="178">
        <v>6.12</v>
      </c>
      <c r="I402" s="179"/>
      <c r="J402" s="180">
        <f>ROUND(I402*H402,2)</f>
        <v>0</v>
      </c>
      <c r="K402" s="176" t="s">
        <v>208</v>
      </c>
      <c r="L402" s="181"/>
      <c r="M402" s="182" t="s">
        <v>1</v>
      </c>
      <c r="N402" s="183" t="s">
        <v>42</v>
      </c>
      <c r="P402" s="146">
        <f>O402*H402</f>
        <v>0</v>
      </c>
      <c r="Q402" s="146">
        <v>4.0999999999999999E-4</v>
      </c>
      <c r="R402" s="146">
        <f>Q402*H402</f>
        <v>2.5092000000000001E-3</v>
      </c>
      <c r="S402" s="146">
        <v>0</v>
      </c>
      <c r="T402" s="147">
        <f>S402*H402</f>
        <v>0</v>
      </c>
      <c r="AR402" s="148" t="s">
        <v>230</v>
      </c>
      <c r="AT402" s="148" t="s">
        <v>392</v>
      </c>
      <c r="AU402" s="148" t="s">
        <v>86</v>
      </c>
      <c r="AY402" s="17" t="s">
        <v>195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7" t="s">
        <v>84</v>
      </c>
      <c r="BK402" s="149">
        <f>ROUND(I402*H402,2)</f>
        <v>0</v>
      </c>
      <c r="BL402" s="17" t="s">
        <v>202</v>
      </c>
      <c r="BM402" s="148" t="s">
        <v>2844</v>
      </c>
    </row>
    <row r="403" spans="2:65" s="12" customFormat="1" ht="11.25">
      <c r="B403" s="150"/>
      <c r="D403" s="151" t="s">
        <v>204</v>
      </c>
      <c r="F403" s="153" t="s">
        <v>2845</v>
      </c>
      <c r="H403" s="154">
        <v>6.12</v>
      </c>
      <c r="I403" s="155"/>
      <c r="L403" s="150"/>
      <c r="M403" s="156"/>
      <c r="T403" s="157"/>
      <c r="AT403" s="152" t="s">
        <v>204</v>
      </c>
      <c r="AU403" s="152" t="s">
        <v>86</v>
      </c>
      <c r="AV403" s="12" t="s">
        <v>86</v>
      </c>
      <c r="AW403" s="12" t="s">
        <v>4</v>
      </c>
      <c r="AX403" s="12" t="s">
        <v>84</v>
      </c>
      <c r="AY403" s="152" t="s">
        <v>195</v>
      </c>
    </row>
    <row r="404" spans="2:65" s="1" customFormat="1" ht="24.2" customHeight="1">
      <c r="B404" s="32"/>
      <c r="C404" s="174" t="s">
        <v>426</v>
      </c>
      <c r="D404" s="174" t="s">
        <v>392</v>
      </c>
      <c r="E404" s="175" t="s">
        <v>2846</v>
      </c>
      <c r="F404" s="176" t="s">
        <v>2847</v>
      </c>
      <c r="G404" s="177" t="s">
        <v>212</v>
      </c>
      <c r="H404" s="178">
        <v>6.12</v>
      </c>
      <c r="I404" s="179"/>
      <c r="J404" s="180">
        <f>ROUND(I404*H404,2)</f>
        <v>0</v>
      </c>
      <c r="K404" s="176" t="s">
        <v>201</v>
      </c>
      <c r="L404" s="181"/>
      <c r="M404" s="182" t="s">
        <v>1</v>
      </c>
      <c r="N404" s="183" t="s">
        <v>42</v>
      </c>
      <c r="P404" s="146">
        <f>O404*H404</f>
        <v>0</v>
      </c>
      <c r="Q404" s="146">
        <v>1E-4</v>
      </c>
      <c r="R404" s="146">
        <f>Q404*H404</f>
        <v>6.1200000000000002E-4</v>
      </c>
      <c r="S404" s="146">
        <v>0</v>
      </c>
      <c r="T404" s="147">
        <f>S404*H404</f>
        <v>0</v>
      </c>
      <c r="AR404" s="148" t="s">
        <v>230</v>
      </c>
      <c r="AT404" s="148" t="s">
        <v>392</v>
      </c>
      <c r="AU404" s="148" t="s">
        <v>86</v>
      </c>
      <c r="AY404" s="17" t="s">
        <v>195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7" t="s">
        <v>84</v>
      </c>
      <c r="BK404" s="149">
        <f>ROUND(I404*H404,2)</f>
        <v>0</v>
      </c>
      <c r="BL404" s="17" t="s">
        <v>202</v>
      </c>
      <c r="BM404" s="148" t="s">
        <v>2848</v>
      </c>
    </row>
    <row r="405" spans="2:65" s="12" customFormat="1" ht="11.25">
      <c r="B405" s="150"/>
      <c r="D405" s="151" t="s">
        <v>204</v>
      </c>
      <c r="F405" s="153" t="s">
        <v>2845</v>
      </c>
      <c r="H405" s="154">
        <v>6.12</v>
      </c>
      <c r="I405" s="155"/>
      <c r="L405" s="150"/>
      <c r="M405" s="156"/>
      <c r="T405" s="157"/>
      <c r="AT405" s="152" t="s">
        <v>204</v>
      </c>
      <c r="AU405" s="152" t="s">
        <v>86</v>
      </c>
      <c r="AV405" s="12" t="s">
        <v>86</v>
      </c>
      <c r="AW405" s="12" t="s">
        <v>4</v>
      </c>
      <c r="AX405" s="12" t="s">
        <v>84</v>
      </c>
      <c r="AY405" s="152" t="s">
        <v>195</v>
      </c>
    </row>
    <row r="406" spans="2:65" s="1" customFormat="1" ht="24.2" customHeight="1">
      <c r="B406" s="32"/>
      <c r="C406" s="137" t="s">
        <v>564</v>
      </c>
      <c r="D406" s="137" t="s">
        <v>197</v>
      </c>
      <c r="E406" s="138" t="s">
        <v>2849</v>
      </c>
      <c r="F406" s="139" t="s">
        <v>2850</v>
      </c>
      <c r="G406" s="140" t="s">
        <v>319</v>
      </c>
      <c r="H406" s="141">
        <v>0.96</v>
      </c>
      <c r="I406" s="142"/>
      <c r="J406" s="143">
        <f>ROUND(I406*H406,2)</f>
        <v>0</v>
      </c>
      <c r="K406" s="139" t="s">
        <v>201</v>
      </c>
      <c r="L406" s="32"/>
      <c r="M406" s="144" t="s">
        <v>1</v>
      </c>
      <c r="N406" s="145" t="s">
        <v>42</v>
      </c>
      <c r="P406" s="146">
        <f>O406*H406</f>
        <v>0</v>
      </c>
      <c r="Q406" s="146">
        <v>0</v>
      </c>
      <c r="R406" s="146">
        <f>Q406*H406</f>
        <v>0</v>
      </c>
      <c r="S406" s="146">
        <v>0</v>
      </c>
      <c r="T406" s="147">
        <f>S406*H406</f>
        <v>0</v>
      </c>
      <c r="AR406" s="148" t="s">
        <v>202</v>
      </c>
      <c r="AT406" s="148" t="s">
        <v>197</v>
      </c>
      <c r="AU406" s="148" t="s">
        <v>86</v>
      </c>
      <c r="AY406" s="17" t="s">
        <v>195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7" t="s">
        <v>84</v>
      </c>
      <c r="BK406" s="149">
        <f>ROUND(I406*H406,2)</f>
        <v>0</v>
      </c>
      <c r="BL406" s="17" t="s">
        <v>202</v>
      </c>
      <c r="BM406" s="148" t="s">
        <v>2851</v>
      </c>
    </row>
    <row r="407" spans="2:65" s="14" customFormat="1" ht="11.25">
      <c r="B407" s="168"/>
      <c r="D407" s="151" t="s">
        <v>204</v>
      </c>
      <c r="E407" s="169" t="s">
        <v>1</v>
      </c>
      <c r="F407" s="170" t="s">
        <v>1325</v>
      </c>
      <c r="H407" s="169" t="s">
        <v>1</v>
      </c>
      <c r="I407" s="171"/>
      <c r="L407" s="168"/>
      <c r="M407" s="172"/>
      <c r="T407" s="173"/>
      <c r="AT407" s="169" t="s">
        <v>204</v>
      </c>
      <c r="AU407" s="169" t="s">
        <v>86</v>
      </c>
      <c r="AV407" s="14" t="s">
        <v>84</v>
      </c>
      <c r="AW407" s="14" t="s">
        <v>32</v>
      </c>
      <c r="AX407" s="14" t="s">
        <v>77</v>
      </c>
      <c r="AY407" s="169" t="s">
        <v>195</v>
      </c>
    </row>
    <row r="408" spans="2:65" s="12" customFormat="1" ht="11.25">
      <c r="B408" s="150"/>
      <c r="D408" s="151" t="s">
        <v>204</v>
      </c>
      <c r="E408" s="152" t="s">
        <v>1</v>
      </c>
      <c r="F408" s="153" t="s">
        <v>2852</v>
      </c>
      <c r="H408" s="154">
        <v>2.71</v>
      </c>
      <c r="I408" s="155"/>
      <c r="L408" s="150"/>
      <c r="M408" s="156"/>
      <c r="T408" s="157"/>
      <c r="AT408" s="152" t="s">
        <v>204</v>
      </c>
      <c r="AU408" s="152" t="s">
        <v>86</v>
      </c>
      <c r="AV408" s="12" t="s">
        <v>86</v>
      </c>
      <c r="AW408" s="12" t="s">
        <v>32</v>
      </c>
      <c r="AX408" s="12" t="s">
        <v>77</v>
      </c>
      <c r="AY408" s="152" t="s">
        <v>195</v>
      </c>
    </row>
    <row r="409" spans="2:65" s="13" customFormat="1" ht="11.25">
      <c r="B409" s="158"/>
      <c r="D409" s="151" t="s">
        <v>204</v>
      </c>
      <c r="E409" s="159" t="s">
        <v>1</v>
      </c>
      <c r="F409" s="160" t="s">
        <v>205</v>
      </c>
      <c r="H409" s="161">
        <v>2.71</v>
      </c>
      <c r="I409" s="162"/>
      <c r="L409" s="158"/>
      <c r="M409" s="163"/>
      <c r="T409" s="164"/>
      <c r="AT409" s="159" t="s">
        <v>204</v>
      </c>
      <c r="AU409" s="159" t="s">
        <v>86</v>
      </c>
      <c r="AV409" s="13" t="s">
        <v>202</v>
      </c>
      <c r="AW409" s="13" t="s">
        <v>32</v>
      </c>
      <c r="AX409" s="13" t="s">
        <v>77</v>
      </c>
      <c r="AY409" s="159" t="s">
        <v>195</v>
      </c>
    </row>
    <row r="410" spans="2:65" s="14" customFormat="1" ht="11.25">
      <c r="B410" s="168"/>
      <c r="D410" s="151" t="s">
        <v>204</v>
      </c>
      <c r="E410" s="169" t="s">
        <v>1</v>
      </c>
      <c r="F410" s="170" t="s">
        <v>1329</v>
      </c>
      <c r="H410" s="169" t="s">
        <v>1</v>
      </c>
      <c r="I410" s="171"/>
      <c r="L410" s="168"/>
      <c r="M410" s="172"/>
      <c r="T410" s="173"/>
      <c r="AT410" s="169" t="s">
        <v>204</v>
      </c>
      <c r="AU410" s="169" t="s">
        <v>86</v>
      </c>
      <c r="AV410" s="14" t="s">
        <v>84</v>
      </c>
      <c r="AW410" s="14" t="s">
        <v>32</v>
      </c>
      <c r="AX410" s="14" t="s">
        <v>77</v>
      </c>
      <c r="AY410" s="169" t="s">
        <v>195</v>
      </c>
    </row>
    <row r="411" spans="2:65" s="12" customFormat="1" ht="11.25">
      <c r="B411" s="150"/>
      <c r="D411" s="151" t="s">
        <v>204</v>
      </c>
      <c r="E411" s="152" t="s">
        <v>1</v>
      </c>
      <c r="F411" s="153" t="s">
        <v>2853</v>
      </c>
      <c r="H411" s="154">
        <v>0.66700000000000004</v>
      </c>
      <c r="I411" s="155"/>
      <c r="L411" s="150"/>
      <c r="M411" s="156"/>
      <c r="T411" s="157"/>
      <c r="AT411" s="152" t="s">
        <v>204</v>
      </c>
      <c r="AU411" s="152" t="s">
        <v>86</v>
      </c>
      <c r="AV411" s="12" t="s">
        <v>86</v>
      </c>
      <c r="AW411" s="12" t="s">
        <v>32</v>
      </c>
      <c r="AX411" s="12" t="s">
        <v>77</v>
      </c>
      <c r="AY411" s="152" t="s">
        <v>195</v>
      </c>
    </row>
    <row r="412" spans="2:65" s="13" customFormat="1" ht="11.25">
      <c r="B412" s="158"/>
      <c r="D412" s="151" t="s">
        <v>204</v>
      </c>
      <c r="E412" s="159" t="s">
        <v>2680</v>
      </c>
      <c r="F412" s="160" t="s">
        <v>205</v>
      </c>
      <c r="H412" s="161">
        <v>0.66700000000000004</v>
      </c>
      <c r="I412" s="162"/>
      <c r="L412" s="158"/>
      <c r="M412" s="163"/>
      <c r="T412" s="164"/>
      <c r="AT412" s="159" t="s">
        <v>204</v>
      </c>
      <c r="AU412" s="159" t="s">
        <v>86</v>
      </c>
      <c r="AV412" s="13" t="s">
        <v>202</v>
      </c>
      <c r="AW412" s="13" t="s">
        <v>32</v>
      </c>
      <c r="AX412" s="13" t="s">
        <v>77</v>
      </c>
      <c r="AY412" s="159" t="s">
        <v>195</v>
      </c>
    </row>
    <row r="413" spans="2:65" s="14" customFormat="1" ht="11.25">
      <c r="B413" s="168"/>
      <c r="D413" s="151" t="s">
        <v>204</v>
      </c>
      <c r="E413" s="169" t="s">
        <v>1</v>
      </c>
      <c r="F413" s="170" t="s">
        <v>1333</v>
      </c>
      <c r="H413" s="169" t="s">
        <v>1</v>
      </c>
      <c r="I413" s="171"/>
      <c r="L413" s="168"/>
      <c r="M413" s="172"/>
      <c r="T413" s="173"/>
      <c r="AT413" s="169" t="s">
        <v>204</v>
      </c>
      <c r="AU413" s="169" t="s">
        <v>86</v>
      </c>
      <c r="AV413" s="14" t="s">
        <v>84</v>
      </c>
      <c r="AW413" s="14" t="s">
        <v>32</v>
      </c>
      <c r="AX413" s="14" t="s">
        <v>77</v>
      </c>
      <c r="AY413" s="169" t="s">
        <v>195</v>
      </c>
    </row>
    <row r="414" spans="2:65" s="12" customFormat="1" ht="11.25">
      <c r="B414" s="150"/>
      <c r="D414" s="151" t="s">
        <v>204</v>
      </c>
      <c r="E414" s="152" t="s">
        <v>1</v>
      </c>
      <c r="F414" s="153" t="s">
        <v>2854</v>
      </c>
      <c r="H414" s="154">
        <v>0.96</v>
      </c>
      <c r="I414" s="155"/>
      <c r="L414" s="150"/>
      <c r="M414" s="156"/>
      <c r="T414" s="157"/>
      <c r="AT414" s="152" t="s">
        <v>204</v>
      </c>
      <c r="AU414" s="152" t="s">
        <v>86</v>
      </c>
      <c r="AV414" s="12" t="s">
        <v>86</v>
      </c>
      <c r="AW414" s="12" t="s">
        <v>32</v>
      </c>
      <c r="AX414" s="12" t="s">
        <v>77</v>
      </c>
      <c r="AY414" s="152" t="s">
        <v>195</v>
      </c>
    </row>
    <row r="415" spans="2:65" s="13" customFormat="1" ht="11.25">
      <c r="B415" s="158"/>
      <c r="D415" s="151" t="s">
        <v>204</v>
      </c>
      <c r="E415" s="159" t="s">
        <v>1</v>
      </c>
      <c r="F415" s="160" t="s">
        <v>205</v>
      </c>
      <c r="H415" s="161">
        <v>0.96</v>
      </c>
      <c r="I415" s="162"/>
      <c r="L415" s="158"/>
      <c r="M415" s="163"/>
      <c r="T415" s="164"/>
      <c r="AT415" s="159" t="s">
        <v>204</v>
      </c>
      <c r="AU415" s="159" t="s">
        <v>86</v>
      </c>
      <c r="AV415" s="13" t="s">
        <v>202</v>
      </c>
      <c r="AW415" s="13" t="s">
        <v>32</v>
      </c>
      <c r="AX415" s="13" t="s">
        <v>84</v>
      </c>
      <c r="AY415" s="159" t="s">
        <v>195</v>
      </c>
    </row>
    <row r="416" spans="2:65" s="1" customFormat="1" ht="24.2" customHeight="1">
      <c r="B416" s="32"/>
      <c r="C416" s="174" t="s">
        <v>431</v>
      </c>
      <c r="D416" s="174" t="s">
        <v>392</v>
      </c>
      <c r="E416" s="175" t="s">
        <v>2855</v>
      </c>
      <c r="F416" s="176" t="s">
        <v>2856</v>
      </c>
      <c r="G416" s="177" t="s">
        <v>319</v>
      </c>
      <c r="H416" s="178">
        <v>0.97</v>
      </c>
      <c r="I416" s="179"/>
      <c r="J416" s="180">
        <f>ROUND(I416*H416,2)</f>
        <v>0</v>
      </c>
      <c r="K416" s="176" t="s">
        <v>201</v>
      </c>
      <c r="L416" s="181"/>
      <c r="M416" s="182" t="s">
        <v>1</v>
      </c>
      <c r="N416" s="183" t="s">
        <v>42</v>
      </c>
      <c r="P416" s="146">
        <f>O416*H416</f>
        <v>0</v>
      </c>
      <c r="Q416" s="146">
        <v>3.3869999999999997E-2</v>
      </c>
      <c r="R416" s="146">
        <f>Q416*H416</f>
        <v>3.2853899999999998E-2</v>
      </c>
      <c r="S416" s="146">
        <v>0</v>
      </c>
      <c r="T416" s="147">
        <f>S416*H416</f>
        <v>0</v>
      </c>
      <c r="AR416" s="148" t="s">
        <v>230</v>
      </c>
      <c r="AT416" s="148" t="s">
        <v>392</v>
      </c>
      <c r="AU416" s="148" t="s">
        <v>86</v>
      </c>
      <c r="AY416" s="17" t="s">
        <v>195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7" t="s">
        <v>84</v>
      </c>
      <c r="BK416" s="149">
        <f>ROUND(I416*H416,2)</f>
        <v>0</v>
      </c>
      <c r="BL416" s="17" t="s">
        <v>202</v>
      </c>
      <c r="BM416" s="148" t="s">
        <v>2857</v>
      </c>
    </row>
    <row r="417" spans="2:65" s="12" customFormat="1" ht="11.25">
      <c r="B417" s="150"/>
      <c r="D417" s="151" t="s">
        <v>204</v>
      </c>
      <c r="F417" s="153" t="s">
        <v>2858</v>
      </c>
      <c r="H417" s="154">
        <v>0.97</v>
      </c>
      <c r="I417" s="155"/>
      <c r="L417" s="150"/>
      <c r="M417" s="156"/>
      <c r="T417" s="157"/>
      <c r="AT417" s="152" t="s">
        <v>204</v>
      </c>
      <c r="AU417" s="152" t="s">
        <v>86</v>
      </c>
      <c r="AV417" s="12" t="s">
        <v>86</v>
      </c>
      <c r="AW417" s="12" t="s">
        <v>4</v>
      </c>
      <c r="AX417" s="12" t="s">
        <v>84</v>
      </c>
      <c r="AY417" s="152" t="s">
        <v>195</v>
      </c>
    </row>
    <row r="418" spans="2:65" s="1" customFormat="1" ht="24.2" customHeight="1">
      <c r="B418" s="32"/>
      <c r="C418" s="137" t="s">
        <v>573</v>
      </c>
      <c r="D418" s="137" t="s">
        <v>197</v>
      </c>
      <c r="E418" s="138" t="s">
        <v>2859</v>
      </c>
      <c r="F418" s="139" t="s">
        <v>2860</v>
      </c>
      <c r="G418" s="140" t="s">
        <v>319</v>
      </c>
      <c r="H418" s="141">
        <v>91.394000000000005</v>
      </c>
      <c r="I418" s="142"/>
      <c r="J418" s="143">
        <f>ROUND(I418*H418,2)</f>
        <v>0</v>
      </c>
      <c r="K418" s="139" t="s">
        <v>208</v>
      </c>
      <c r="L418" s="32"/>
      <c r="M418" s="144" t="s">
        <v>1</v>
      </c>
      <c r="N418" s="145" t="s">
        <v>42</v>
      </c>
      <c r="P418" s="146">
        <f>O418*H418</f>
        <v>0</v>
      </c>
      <c r="Q418" s="146">
        <v>1.9000000000000001E-4</v>
      </c>
      <c r="R418" s="146">
        <f>Q418*H418</f>
        <v>1.7364860000000003E-2</v>
      </c>
      <c r="S418" s="146">
        <v>0</v>
      </c>
      <c r="T418" s="147">
        <f>S418*H418</f>
        <v>0</v>
      </c>
      <c r="AR418" s="148" t="s">
        <v>202</v>
      </c>
      <c r="AT418" s="148" t="s">
        <v>197</v>
      </c>
      <c r="AU418" s="148" t="s">
        <v>86</v>
      </c>
      <c r="AY418" s="17" t="s">
        <v>195</v>
      </c>
      <c r="BE418" s="149">
        <f>IF(N418="základní",J418,0)</f>
        <v>0</v>
      </c>
      <c r="BF418" s="149">
        <f>IF(N418="snížená",J418,0)</f>
        <v>0</v>
      </c>
      <c r="BG418" s="149">
        <f>IF(N418="zákl. přenesená",J418,0)</f>
        <v>0</v>
      </c>
      <c r="BH418" s="149">
        <f>IF(N418="sníž. přenesená",J418,0)</f>
        <v>0</v>
      </c>
      <c r="BI418" s="149">
        <f>IF(N418="nulová",J418,0)</f>
        <v>0</v>
      </c>
      <c r="BJ418" s="17" t="s">
        <v>84</v>
      </c>
      <c r="BK418" s="149">
        <f>ROUND(I418*H418,2)</f>
        <v>0</v>
      </c>
      <c r="BL418" s="17" t="s">
        <v>202</v>
      </c>
      <c r="BM418" s="148" t="s">
        <v>2861</v>
      </c>
    </row>
    <row r="419" spans="2:65" s="12" customFormat="1" ht="11.25">
      <c r="B419" s="150"/>
      <c r="D419" s="151" t="s">
        <v>204</v>
      </c>
      <c r="E419" s="152" t="s">
        <v>1</v>
      </c>
      <c r="F419" s="153" t="s">
        <v>2862</v>
      </c>
      <c r="H419" s="154">
        <v>91.394000000000005</v>
      </c>
      <c r="I419" s="155"/>
      <c r="L419" s="150"/>
      <c r="M419" s="156"/>
      <c r="T419" s="157"/>
      <c r="AT419" s="152" t="s">
        <v>204</v>
      </c>
      <c r="AU419" s="152" t="s">
        <v>86</v>
      </c>
      <c r="AV419" s="12" t="s">
        <v>86</v>
      </c>
      <c r="AW419" s="12" t="s">
        <v>32</v>
      </c>
      <c r="AX419" s="12" t="s">
        <v>84</v>
      </c>
      <c r="AY419" s="152" t="s">
        <v>195</v>
      </c>
    </row>
    <row r="420" spans="2:65" s="1" customFormat="1" ht="16.5" customHeight="1">
      <c r="B420" s="32"/>
      <c r="C420" s="137" t="s">
        <v>435</v>
      </c>
      <c r="D420" s="137" t="s">
        <v>197</v>
      </c>
      <c r="E420" s="138" t="s">
        <v>2863</v>
      </c>
      <c r="F420" s="139" t="s">
        <v>2864</v>
      </c>
      <c r="G420" s="140" t="s">
        <v>319</v>
      </c>
      <c r="H420" s="141">
        <v>10</v>
      </c>
      <c r="I420" s="142"/>
      <c r="J420" s="143">
        <f>ROUND(I420*H420,2)</f>
        <v>0</v>
      </c>
      <c r="K420" s="139" t="s">
        <v>208</v>
      </c>
      <c r="L420" s="32"/>
      <c r="M420" s="144" t="s">
        <v>1</v>
      </c>
      <c r="N420" s="145" t="s">
        <v>42</v>
      </c>
      <c r="P420" s="146">
        <f>O420*H420</f>
        <v>0</v>
      </c>
      <c r="Q420" s="146">
        <v>1.9000000000000001E-4</v>
      </c>
      <c r="R420" s="146">
        <f>Q420*H420</f>
        <v>1.9000000000000002E-3</v>
      </c>
      <c r="S420" s="146">
        <v>0</v>
      </c>
      <c r="T420" s="147">
        <f>S420*H420</f>
        <v>0</v>
      </c>
      <c r="AR420" s="148" t="s">
        <v>202</v>
      </c>
      <c r="AT420" s="148" t="s">
        <v>197</v>
      </c>
      <c r="AU420" s="148" t="s">
        <v>86</v>
      </c>
      <c r="AY420" s="17" t="s">
        <v>195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7" t="s">
        <v>84</v>
      </c>
      <c r="BK420" s="149">
        <f>ROUND(I420*H420,2)</f>
        <v>0</v>
      </c>
      <c r="BL420" s="17" t="s">
        <v>202</v>
      </c>
      <c r="BM420" s="148" t="s">
        <v>2865</v>
      </c>
    </row>
    <row r="421" spans="2:65" s="12" customFormat="1" ht="11.25">
      <c r="B421" s="150"/>
      <c r="D421" s="151" t="s">
        <v>204</v>
      </c>
      <c r="E421" s="152" t="s">
        <v>1</v>
      </c>
      <c r="F421" s="153" t="s">
        <v>2866</v>
      </c>
      <c r="H421" s="154">
        <v>10</v>
      </c>
      <c r="I421" s="155"/>
      <c r="L421" s="150"/>
      <c r="M421" s="156"/>
      <c r="T421" s="157"/>
      <c r="AT421" s="152" t="s">
        <v>204</v>
      </c>
      <c r="AU421" s="152" t="s">
        <v>86</v>
      </c>
      <c r="AV421" s="12" t="s">
        <v>86</v>
      </c>
      <c r="AW421" s="12" t="s">
        <v>32</v>
      </c>
      <c r="AX421" s="12" t="s">
        <v>84</v>
      </c>
      <c r="AY421" s="152" t="s">
        <v>195</v>
      </c>
    </row>
    <row r="422" spans="2:65" s="1" customFormat="1" ht="24.2" customHeight="1">
      <c r="B422" s="32"/>
      <c r="C422" s="137" t="s">
        <v>581</v>
      </c>
      <c r="D422" s="137" t="s">
        <v>197</v>
      </c>
      <c r="E422" s="138" t="s">
        <v>2867</v>
      </c>
      <c r="F422" s="139" t="s">
        <v>2868</v>
      </c>
      <c r="G422" s="140" t="s">
        <v>212</v>
      </c>
      <c r="H422" s="141">
        <v>4</v>
      </c>
      <c r="I422" s="142"/>
      <c r="J422" s="143">
        <f>ROUND(I422*H422,2)</f>
        <v>0</v>
      </c>
      <c r="K422" s="139" t="s">
        <v>201</v>
      </c>
      <c r="L422" s="32"/>
      <c r="M422" s="144" t="s">
        <v>1</v>
      </c>
      <c r="N422" s="145" t="s">
        <v>42</v>
      </c>
      <c r="P422" s="146">
        <f>O422*H422</f>
        <v>0</v>
      </c>
      <c r="Q422" s="146">
        <v>0</v>
      </c>
      <c r="R422" s="146">
        <f>Q422*H422</f>
        <v>0</v>
      </c>
      <c r="S422" s="146">
        <v>0</v>
      </c>
      <c r="T422" s="147">
        <f>S422*H422</f>
        <v>0</v>
      </c>
      <c r="AR422" s="148" t="s">
        <v>202</v>
      </c>
      <c r="AT422" s="148" t="s">
        <v>197</v>
      </c>
      <c r="AU422" s="148" t="s">
        <v>86</v>
      </c>
      <c r="AY422" s="17" t="s">
        <v>195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7" t="s">
        <v>84</v>
      </c>
      <c r="BK422" s="149">
        <f>ROUND(I422*H422,2)</f>
        <v>0</v>
      </c>
      <c r="BL422" s="17" t="s">
        <v>202</v>
      </c>
      <c r="BM422" s="148" t="s">
        <v>2869</v>
      </c>
    </row>
    <row r="423" spans="2:65" s="1" customFormat="1" ht="21.75" customHeight="1">
      <c r="B423" s="32"/>
      <c r="C423" s="174" t="s">
        <v>440</v>
      </c>
      <c r="D423" s="174" t="s">
        <v>392</v>
      </c>
      <c r="E423" s="175" t="s">
        <v>2870</v>
      </c>
      <c r="F423" s="176" t="s">
        <v>2871</v>
      </c>
      <c r="G423" s="177" t="s">
        <v>212</v>
      </c>
      <c r="H423" s="178">
        <v>3</v>
      </c>
      <c r="I423" s="179"/>
      <c r="J423" s="180">
        <f>ROUND(I423*H423,2)</f>
        <v>0</v>
      </c>
      <c r="K423" s="176" t="s">
        <v>201</v>
      </c>
      <c r="L423" s="181"/>
      <c r="M423" s="182" t="s">
        <v>1</v>
      </c>
      <c r="N423" s="183" t="s">
        <v>42</v>
      </c>
      <c r="P423" s="146">
        <f>O423*H423</f>
        <v>0</v>
      </c>
      <c r="Q423" s="146">
        <v>8.8999999999999999E-3</v>
      </c>
      <c r="R423" s="146">
        <f>Q423*H423</f>
        <v>2.6700000000000002E-2</v>
      </c>
      <c r="S423" s="146">
        <v>0</v>
      </c>
      <c r="T423" s="147">
        <f>S423*H423</f>
        <v>0</v>
      </c>
      <c r="AR423" s="148" t="s">
        <v>230</v>
      </c>
      <c r="AT423" s="148" t="s">
        <v>392</v>
      </c>
      <c r="AU423" s="148" t="s">
        <v>86</v>
      </c>
      <c r="AY423" s="17" t="s">
        <v>195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84</v>
      </c>
      <c r="BK423" s="149">
        <f>ROUND(I423*H423,2)</f>
        <v>0</v>
      </c>
      <c r="BL423" s="17" t="s">
        <v>202</v>
      </c>
      <c r="BM423" s="148" t="s">
        <v>2872</v>
      </c>
    </row>
    <row r="424" spans="2:65" s="1" customFormat="1" ht="21.75" customHeight="1">
      <c r="B424" s="32"/>
      <c r="C424" s="174" t="s">
        <v>592</v>
      </c>
      <c r="D424" s="174" t="s">
        <v>392</v>
      </c>
      <c r="E424" s="175" t="s">
        <v>2873</v>
      </c>
      <c r="F424" s="176" t="s">
        <v>2874</v>
      </c>
      <c r="G424" s="177" t="s">
        <v>212</v>
      </c>
      <c r="H424" s="178">
        <v>1</v>
      </c>
      <c r="I424" s="179"/>
      <c r="J424" s="180">
        <f>ROUND(I424*H424,2)</f>
        <v>0</v>
      </c>
      <c r="K424" s="176" t="s">
        <v>208</v>
      </c>
      <c r="L424" s="181"/>
      <c r="M424" s="182" t="s">
        <v>1</v>
      </c>
      <c r="N424" s="183" t="s">
        <v>42</v>
      </c>
      <c r="P424" s="146">
        <f>O424*H424</f>
        <v>0</v>
      </c>
      <c r="Q424" s="146">
        <v>8.6999999999999994E-3</v>
      </c>
      <c r="R424" s="146">
        <f>Q424*H424</f>
        <v>8.6999999999999994E-3</v>
      </c>
      <c r="S424" s="146">
        <v>0</v>
      </c>
      <c r="T424" s="147">
        <f>S424*H424</f>
        <v>0</v>
      </c>
      <c r="AR424" s="148" t="s">
        <v>230</v>
      </c>
      <c r="AT424" s="148" t="s">
        <v>392</v>
      </c>
      <c r="AU424" s="148" t="s">
        <v>86</v>
      </c>
      <c r="AY424" s="17" t="s">
        <v>195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7" t="s">
        <v>84</v>
      </c>
      <c r="BK424" s="149">
        <f>ROUND(I424*H424,2)</f>
        <v>0</v>
      </c>
      <c r="BL424" s="17" t="s">
        <v>202</v>
      </c>
      <c r="BM424" s="148" t="s">
        <v>2875</v>
      </c>
    </row>
    <row r="425" spans="2:65" s="1" customFormat="1" ht="16.5" customHeight="1">
      <c r="B425" s="32"/>
      <c r="C425" s="174" t="s">
        <v>444</v>
      </c>
      <c r="D425" s="174" t="s">
        <v>392</v>
      </c>
      <c r="E425" s="175" t="s">
        <v>2842</v>
      </c>
      <c r="F425" s="176" t="s">
        <v>2843</v>
      </c>
      <c r="G425" s="177" t="s">
        <v>212</v>
      </c>
      <c r="H425" s="178">
        <v>7.14</v>
      </c>
      <c r="I425" s="179"/>
      <c r="J425" s="180">
        <f>ROUND(I425*H425,2)</f>
        <v>0</v>
      </c>
      <c r="K425" s="176" t="s">
        <v>208</v>
      </c>
      <c r="L425" s="181"/>
      <c r="M425" s="182" t="s">
        <v>1</v>
      </c>
      <c r="N425" s="183" t="s">
        <v>42</v>
      </c>
      <c r="P425" s="146">
        <f>O425*H425</f>
        <v>0</v>
      </c>
      <c r="Q425" s="146">
        <v>4.0999999999999999E-4</v>
      </c>
      <c r="R425" s="146">
        <f>Q425*H425</f>
        <v>2.9273999999999997E-3</v>
      </c>
      <c r="S425" s="146">
        <v>0</v>
      </c>
      <c r="T425" s="147">
        <f>S425*H425</f>
        <v>0</v>
      </c>
      <c r="AR425" s="148" t="s">
        <v>230</v>
      </c>
      <c r="AT425" s="148" t="s">
        <v>392</v>
      </c>
      <c r="AU425" s="148" t="s">
        <v>86</v>
      </c>
      <c r="AY425" s="17" t="s">
        <v>195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7" t="s">
        <v>84</v>
      </c>
      <c r="BK425" s="149">
        <f>ROUND(I425*H425,2)</f>
        <v>0</v>
      </c>
      <c r="BL425" s="17" t="s">
        <v>202</v>
      </c>
      <c r="BM425" s="148" t="s">
        <v>2876</v>
      </c>
    </row>
    <row r="426" spans="2:65" s="12" customFormat="1" ht="11.25">
      <c r="B426" s="150"/>
      <c r="D426" s="151" t="s">
        <v>204</v>
      </c>
      <c r="F426" s="153" t="s">
        <v>2877</v>
      </c>
      <c r="H426" s="154">
        <v>7.14</v>
      </c>
      <c r="I426" s="155"/>
      <c r="L426" s="150"/>
      <c r="M426" s="156"/>
      <c r="T426" s="157"/>
      <c r="AT426" s="152" t="s">
        <v>204</v>
      </c>
      <c r="AU426" s="152" t="s">
        <v>86</v>
      </c>
      <c r="AV426" s="12" t="s">
        <v>86</v>
      </c>
      <c r="AW426" s="12" t="s">
        <v>4</v>
      </c>
      <c r="AX426" s="12" t="s">
        <v>84</v>
      </c>
      <c r="AY426" s="152" t="s">
        <v>195</v>
      </c>
    </row>
    <row r="427" spans="2:65" s="1" customFormat="1" ht="24.2" customHeight="1">
      <c r="B427" s="32"/>
      <c r="C427" s="174" t="s">
        <v>601</v>
      </c>
      <c r="D427" s="174" t="s">
        <v>392</v>
      </c>
      <c r="E427" s="175" t="s">
        <v>2846</v>
      </c>
      <c r="F427" s="176" t="s">
        <v>2847</v>
      </c>
      <c r="G427" s="177" t="s">
        <v>212</v>
      </c>
      <c r="H427" s="178">
        <v>7.14</v>
      </c>
      <c r="I427" s="179"/>
      <c r="J427" s="180">
        <f>ROUND(I427*H427,2)</f>
        <v>0</v>
      </c>
      <c r="K427" s="176" t="s">
        <v>201</v>
      </c>
      <c r="L427" s="181"/>
      <c r="M427" s="182" t="s">
        <v>1</v>
      </c>
      <c r="N427" s="183" t="s">
        <v>42</v>
      </c>
      <c r="P427" s="146">
        <f>O427*H427</f>
        <v>0</v>
      </c>
      <c r="Q427" s="146">
        <v>1E-4</v>
      </c>
      <c r="R427" s="146">
        <f>Q427*H427</f>
        <v>7.1400000000000001E-4</v>
      </c>
      <c r="S427" s="146">
        <v>0</v>
      </c>
      <c r="T427" s="147">
        <f>S427*H427</f>
        <v>0</v>
      </c>
      <c r="AR427" s="148" t="s">
        <v>230</v>
      </c>
      <c r="AT427" s="148" t="s">
        <v>392</v>
      </c>
      <c r="AU427" s="148" t="s">
        <v>86</v>
      </c>
      <c r="AY427" s="17" t="s">
        <v>195</v>
      </c>
      <c r="BE427" s="149">
        <f>IF(N427="základní",J427,0)</f>
        <v>0</v>
      </c>
      <c r="BF427" s="149">
        <f>IF(N427="snížená",J427,0)</f>
        <v>0</v>
      </c>
      <c r="BG427" s="149">
        <f>IF(N427="zákl. přenesená",J427,0)</f>
        <v>0</v>
      </c>
      <c r="BH427" s="149">
        <f>IF(N427="sníž. přenesená",J427,0)</f>
        <v>0</v>
      </c>
      <c r="BI427" s="149">
        <f>IF(N427="nulová",J427,0)</f>
        <v>0</v>
      </c>
      <c r="BJ427" s="17" t="s">
        <v>84</v>
      </c>
      <c r="BK427" s="149">
        <f>ROUND(I427*H427,2)</f>
        <v>0</v>
      </c>
      <c r="BL427" s="17" t="s">
        <v>202</v>
      </c>
      <c r="BM427" s="148" t="s">
        <v>2878</v>
      </c>
    </row>
    <row r="428" spans="2:65" s="12" customFormat="1" ht="11.25">
      <c r="B428" s="150"/>
      <c r="D428" s="151" t="s">
        <v>204</v>
      </c>
      <c r="F428" s="153" t="s">
        <v>2877</v>
      </c>
      <c r="H428" s="154">
        <v>7.14</v>
      </c>
      <c r="I428" s="155"/>
      <c r="L428" s="150"/>
      <c r="M428" s="156"/>
      <c r="T428" s="157"/>
      <c r="AT428" s="152" t="s">
        <v>204</v>
      </c>
      <c r="AU428" s="152" t="s">
        <v>86</v>
      </c>
      <c r="AV428" s="12" t="s">
        <v>86</v>
      </c>
      <c r="AW428" s="12" t="s">
        <v>4</v>
      </c>
      <c r="AX428" s="12" t="s">
        <v>84</v>
      </c>
      <c r="AY428" s="152" t="s">
        <v>195</v>
      </c>
    </row>
    <row r="429" spans="2:65" s="1" customFormat="1" ht="24.2" customHeight="1">
      <c r="B429" s="32"/>
      <c r="C429" s="137" t="s">
        <v>449</v>
      </c>
      <c r="D429" s="137" t="s">
        <v>197</v>
      </c>
      <c r="E429" s="138" t="s">
        <v>2879</v>
      </c>
      <c r="F429" s="139" t="s">
        <v>2880</v>
      </c>
      <c r="G429" s="140" t="s">
        <v>212</v>
      </c>
      <c r="H429" s="141">
        <v>3</v>
      </c>
      <c r="I429" s="142"/>
      <c r="J429" s="143">
        <f>ROUND(I429*H429,2)</f>
        <v>0</v>
      </c>
      <c r="K429" s="139" t="s">
        <v>208</v>
      </c>
      <c r="L429" s="32"/>
      <c r="M429" s="144" t="s">
        <v>1</v>
      </c>
      <c r="N429" s="145" t="s">
        <v>42</v>
      </c>
      <c r="P429" s="146">
        <f>O429*H429</f>
        <v>0</v>
      </c>
      <c r="Q429" s="146">
        <v>1.67E-3</v>
      </c>
      <c r="R429" s="146">
        <f>Q429*H429</f>
        <v>5.0100000000000006E-3</v>
      </c>
      <c r="S429" s="146">
        <v>0</v>
      </c>
      <c r="T429" s="147">
        <f>S429*H429</f>
        <v>0</v>
      </c>
      <c r="AR429" s="148" t="s">
        <v>202</v>
      </c>
      <c r="AT429" s="148" t="s">
        <v>197</v>
      </c>
      <c r="AU429" s="148" t="s">
        <v>86</v>
      </c>
      <c r="AY429" s="17" t="s">
        <v>195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7" t="s">
        <v>84</v>
      </c>
      <c r="BK429" s="149">
        <f>ROUND(I429*H429,2)</f>
        <v>0</v>
      </c>
      <c r="BL429" s="17" t="s">
        <v>202</v>
      </c>
      <c r="BM429" s="148" t="s">
        <v>2881</v>
      </c>
    </row>
    <row r="430" spans="2:65" s="1" customFormat="1" ht="21.75" customHeight="1">
      <c r="B430" s="32"/>
      <c r="C430" s="174" t="s">
        <v>612</v>
      </c>
      <c r="D430" s="174" t="s">
        <v>392</v>
      </c>
      <c r="E430" s="175" t="s">
        <v>2882</v>
      </c>
      <c r="F430" s="176" t="s">
        <v>2883</v>
      </c>
      <c r="G430" s="177" t="s">
        <v>212</v>
      </c>
      <c r="H430" s="178">
        <v>1</v>
      </c>
      <c r="I430" s="179"/>
      <c r="J430" s="180">
        <f>ROUND(I430*H430,2)</f>
        <v>0</v>
      </c>
      <c r="K430" s="176" t="s">
        <v>208</v>
      </c>
      <c r="L430" s="181"/>
      <c r="M430" s="182" t="s">
        <v>1</v>
      </c>
      <c r="N430" s="183" t="s">
        <v>42</v>
      </c>
      <c r="P430" s="146">
        <f>O430*H430</f>
        <v>0</v>
      </c>
      <c r="Q430" s="146">
        <v>9.7000000000000003E-3</v>
      </c>
      <c r="R430" s="146">
        <f>Q430*H430</f>
        <v>9.7000000000000003E-3</v>
      </c>
      <c r="S430" s="146">
        <v>0</v>
      </c>
      <c r="T430" s="147">
        <f>S430*H430</f>
        <v>0</v>
      </c>
      <c r="AR430" s="148" t="s">
        <v>230</v>
      </c>
      <c r="AT430" s="148" t="s">
        <v>392</v>
      </c>
      <c r="AU430" s="148" t="s">
        <v>86</v>
      </c>
      <c r="AY430" s="17" t="s">
        <v>195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7" t="s">
        <v>84</v>
      </c>
      <c r="BK430" s="149">
        <f>ROUND(I430*H430,2)</f>
        <v>0</v>
      </c>
      <c r="BL430" s="17" t="s">
        <v>202</v>
      </c>
      <c r="BM430" s="148" t="s">
        <v>2884</v>
      </c>
    </row>
    <row r="431" spans="2:65" s="1" customFormat="1" ht="21.75" customHeight="1">
      <c r="B431" s="32"/>
      <c r="C431" s="174" t="s">
        <v>453</v>
      </c>
      <c r="D431" s="174" t="s">
        <v>392</v>
      </c>
      <c r="E431" s="175" t="s">
        <v>2885</v>
      </c>
      <c r="F431" s="176" t="s">
        <v>2886</v>
      </c>
      <c r="G431" s="177" t="s">
        <v>212</v>
      </c>
      <c r="H431" s="178">
        <v>2</v>
      </c>
      <c r="I431" s="179"/>
      <c r="J431" s="180">
        <f>ROUND(I431*H431,2)</f>
        <v>0</v>
      </c>
      <c r="K431" s="176" t="s">
        <v>208</v>
      </c>
      <c r="L431" s="181"/>
      <c r="M431" s="182" t="s">
        <v>1</v>
      </c>
      <c r="N431" s="183" t="s">
        <v>42</v>
      </c>
      <c r="P431" s="146">
        <f>O431*H431</f>
        <v>0</v>
      </c>
      <c r="Q431" s="146">
        <v>1.2E-2</v>
      </c>
      <c r="R431" s="146">
        <f>Q431*H431</f>
        <v>2.4E-2</v>
      </c>
      <c r="S431" s="146">
        <v>0</v>
      </c>
      <c r="T431" s="147">
        <f>S431*H431</f>
        <v>0</v>
      </c>
      <c r="AR431" s="148" t="s">
        <v>230</v>
      </c>
      <c r="AT431" s="148" t="s">
        <v>392</v>
      </c>
      <c r="AU431" s="148" t="s">
        <v>86</v>
      </c>
      <c r="AY431" s="17" t="s">
        <v>195</v>
      </c>
      <c r="BE431" s="149">
        <f>IF(N431="základní",J431,0)</f>
        <v>0</v>
      </c>
      <c r="BF431" s="149">
        <f>IF(N431="snížená",J431,0)</f>
        <v>0</v>
      </c>
      <c r="BG431" s="149">
        <f>IF(N431="zákl. přenesená",J431,0)</f>
        <v>0</v>
      </c>
      <c r="BH431" s="149">
        <f>IF(N431="sníž. přenesená",J431,0)</f>
        <v>0</v>
      </c>
      <c r="BI431" s="149">
        <f>IF(N431="nulová",J431,0)</f>
        <v>0</v>
      </c>
      <c r="BJ431" s="17" t="s">
        <v>84</v>
      </c>
      <c r="BK431" s="149">
        <f>ROUND(I431*H431,2)</f>
        <v>0</v>
      </c>
      <c r="BL431" s="17" t="s">
        <v>202</v>
      </c>
      <c r="BM431" s="148" t="s">
        <v>2887</v>
      </c>
    </row>
    <row r="432" spans="2:65" s="1" customFormat="1" ht="37.9" customHeight="1">
      <c r="B432" s="32"/>
      <c r="C432" s="137" t="s">
        <v>620</v>
      </c>
      <c r="D432" s="137" t="s">
        <v>197</v>
      </c>
      <c r="E432" s="138" t="s">
        <v>2888</v>
      </c>
      <c r="F432" s="139" t="s">
        <v>2889</v>
      </c>
      <c r="G432" s="140" t="s">
        <v>212</v>
      </c>
      <c r="H432" s="141">
        <v>1</v>
      </c>
      <c r="I432" s="142"/>
      <c r="J432" s="143">
        <f>ROUND(I432*H432,2)</f>
        <v>0</v>
      </c>
      <c r="K432" s="139" t="s">
        <v>208</v>
      </c>
      <c r="L432" s="32"/>
      <c r="M432" s="144" t="s">
        <v>1</v>
      </c>
      <c r="N432" s="145" t="s">
        <v>42</v>
      </c>
      <c r="P432" s="146">
        <f>O432*H432</f>
        <v>0</v>
      </c>
      <c r="Q432" s="146">
        <v>1.67E-3</v>
      </c>
      <c r="R432" s="146">
        <f>Q432*H432</f>
        <v>1.67E-3</v>
      </c>
      <c r="S432" s="146">
        <v>0</v>
      </c>
      <c r="T432" s="147">
        <f>S432*H432</f>
        <v>0</v>
      </c>
      <c r="AR432" s="148" t="s">
        <v>202</v>
      </c>
      <c r="AT432" s="148" t="s">
        <v>197</v>
      </c>
      <c r="AU432" s="148" t="s">
        <v>86</v>
      </c>
      <c r="AY432" s="17" t="s">
        <v>195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7" t="s">
        <v>84</v>
      </c>
      <c r="BK432" s="149">
        <f>ROUND(I432*H432,2)</f>
        <v>0</v>
      </c>
      <c r="BL432" s="17" t="s">
        <v>202</v>
      </c>
      <c r="BM432" s="148" t="s">
        <v>2890</v>
      </c>
    </row>
    <row r="433" spans="2:65" s="1" customFormat="1" ht="24.2" customHeight="1">
      <c r="B433" s="32"/>
      <c r="C433" s="174" t="s">
        <v>458</v>
      </c>
      <c r="D433" s="174" t="s">
        <v>392</v>
      </c>
      <c r="E433" s="175" t="s">
        <v>2891</v>
      </c>
      <c r="F433" s="176" t="s">
        <v>2892</v>
      </c>
      <c r="G433" s="177" t="s">
        <v>212</v>
      </c>
      <c r="H433" s="178">
        <v>1.01</v>
      </c>
      <c r="I433" s="179"/>
      <c r="J433" s="180">
        <f>ROUND(I433*H433,2)</f>
        <v>0</v>
      </c>
      <c r="K433" s="176" t="s">
        <v>201</v>
      </c>
      <c r="L433" s="181"/>
      <c r="M433" s="182" t="s">
        <v>1</v>
      </c>
      <c r="N433" s="183" t="s">
        <v>42</v>
      </c>
      <c r="P433" s="146">
        <f>O433*H433</f>
        <v>0</v>
      </c>
      <c r="Q433" s="146">
        <v>1.6500000000000001E-2</v>
      </c>
      <c r="R433" s="146">
        <f>Q433*H433</f>
        <v>1.6664999999999999E-2</v>
      </c>
      <c r="S433" s="146">
        <v>0</v>
      </c>
      <c r="T433" s="147">
        <f>S433*H433</f>
        <v>0</v>
      </c>
      <c r="AR433" s="148" t="s">
        <v>230</v>
      </c>
      <c r="AT433" s="148" t="s">
        <v>392</v>
      </c>
      <c r="AU433" s="148" t="s">
        <v>86</v>
      </c>
      <c r="AY433" s="17" t="s">
        <v>195</v>
      </c>
      <c r="BE433" s="149">
        <f>IF(N433="základní",J433,0)</f>
        <v>0</v>
      </c>
      <c r="BF433" s="149">
        <f>IF(N433="snížená",J433,0)</f>
        <v>0</v>
      </c>
      <c r="BG433" s="149">
        <f>IF(N433="zákl. přenesená",J433,0)</f>
        <v>0</v>
      </c>
      <c r="BH433" s="149">
        <f>IF(N433="sníž. přenesená",J433,0)</f>
        <v>0</v>
      </c>
      <c r="BI433" s="149">
        <f>IF(N433="nulová",J433,0)</f>
        <v>0</v>
      </c>
      <c r="BJ433" s="17" t="s">
        <v>84</v>
      </c>
      <c r="BK433" s="149">
        <f>ROUND(I433*H433,2)</f>
        <v>0</v>
      </c>
      <c r="BL433" s="17" t="s">
        <v>202</v>
      </c>
      <c r="BM433" s="148" t="s">
        <v>2893</v>
      </c>
    </row>
    <row r="434" spans="2:65" s="12" customFormat="1" ht="11.25">
      <c r="B434" s="150"/>
      <c r="D434" s="151" t="s">
        <v>204</v>
      </c>
      <c r="F434" s="153" t="s">
        <v>2058</v>
      </c>
      <c r="H434" s="154">
        <v>1.01</v>
      </c>
      <c r="I434" s="155"/>
      <c r="L434" s="150"/>
      <c r="M434" s="156"/>
      <c r="T434" s="157"/>
      <c r="AT434" s="152" t="s">
        <v>204</v>
      </c>
      <c r="AU434" s="152" t="s">
        <v>86</v>
      </c>
      <c r="AV434" s="12" t="s">
        <v>86</v>
      </c>
      <c r="AW434" s="12" t="s">
        <v>4</v>
      </c>
      <c r="AX434" s="12" t="s">
        <v>84</v>
      </c>
      <c r="AY434" s="152" t="s">
        <v>195</v>
      </c>
    </row>
    <row r="435" spans="2:65" s="1" customFormat="1" ht="16.5" customHeight="1">
      <c r="B435" s="32"/>
      <c r="C435" s="137" t="s">
        <v>627</v>
      </c>
      <c r="D435" s="137" t="s">
        <v>197</v>
      </c>
      <c r="E435" s="138" t="s">
        <v>2894</v>
      </c>
      <c r="F435" s="139" t="s">
        <v>2895</v>
      </c>
      <c r="G435" s="140" t="s">
        <v>319</v>
      </c>
      <c r="H435" s="141">
        <v>45.197000000000003</v>
      </c>
      <c r="I435" s="142"/>
      <c r="J435" s="143">
        <f>ROUND(I435*H435,2)</f>
        <v>0</v>
      </c>
      <c r="K435" s="139" t="s">
        <v>208</v>
      </c>
      <c r="L435" s="32"/>
      <c r="M435" s="144" t="s">
        <v>1</v>
      </c>
      <c r="N435" s="145" t="s">
        <v>42</v>
      </c>
      <c r="P435" s="146">
        <f>O435*H435</f>
        <v>0</v>
      </c>
      <c r="Q435" s="146">
        <v>9.0000000000000006E-5</v>
      </c>
      <c r="R435" s="146">
        <f>Q435*H435</f>
        <v>4.0677300000000003E-3</v>
      </c>
      <c r="S435" s="146">
        <v>0</v>
      </c>
      <c r="T435" s="147">
        <f>S435*H435</f>
        <v>0</v>
      </c>
      <c r="AR435" s="148" t="s">
        <v>202</v>
      </c>
      <c r="AT435" s="148" t="s">
        <v>197</v>
      </c>
      <c r="AU435" s="148" t="s">
        <v>86</v>
      </c>
      <c r="AY435" s="17" t="s">
        <v>195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7" t="s">
        <v>84</v>
      </c>
      <c r="BK435" s="149">
        <f>ROUND(I435*H435,2)</f>
        <v>0</v>
      </c>
      <c r="BL435" s="17" t="s">
        <v>202</v>
      </c>
      <c r="BM435" s="148" t="s">
        <v>2896</v>
      </c>
    </row>
    <row r="436" spans="2:65" s="12" customFormat="1" ht="11.25">
      <c r="B436" s="150"/>
      <c r="D436" s="151" t="s">
        <v>204</v>
      </c>
      <c r="E436" s="152" t="s">
        <v>1</v>
      </c>
      <c r="F436" s="153" t="s">
        <v>2897</v>
      </c>
      <c r="H436" s="154">
        <v>45.197000000000003</v>
      </c>
      <c r="I436" s="155"/>
      <c r="L436" s="150"/>
      <c r="M436" s="156"/>
      <c r="T436" s="157"/>
      <c r="AT436" s="152" t="s">
        <v>204</v>
      </c>
      <c r="AU436" s="152" t="s">
        <v>86</v>
      </c>
      <c r="AV436" s="12" t="s">
        <v>86</v>
      </c>
      <c r="AW436" s="12" t="s">
        <v>32</v>
      </c>
      <c r="AX436" s="12" t="s">
        <v>84</v>
      </c>
      <c r="AY436" s="152" t="s">
        <v>195</v>
      </c>
    </row>
    <row r="437" spans="2:65" s="1" customFormat="1" ht="33" customHeight="1">
      <c r="B437" s="32"/>
      <c r="C437" s="137" t="s">
        <v>463</v>
      </c>
      <c r="D437" s="137" t="s">
        <v>197</v>
      </c>
      <c r="E437" s="138" t="s">
        <v>2898</v>
      </c>
      <c r="F437" s="139" t="s">
        <v>2899</v>
      </c>
      <c r="G437" s="140" t="s">
        <v>332</v>
      </c>
      <c r="H437" s="141">
        <v>2.258</v>
      </c>
      <c r="I437" s="142"/>
      <c r="J437" s="143">
        <f>ROUND(I437*H437,2)</f>
        <v>0</v>
      </c>
      <c r="K437" s="139" t="s">
        <v>208</v>
      </c>
      <c r="L437" s="32"/>
      <c r="M437" s="144" t="s">
        <v>1</v>
      </c>
      <c r="N437" s="145" t="s">
        <v>42</v>
      </c>
      <c r="P437" s="146">
        <f>O437*H437</f>
        <v>0</v>
      </c>
      <c r="Q437" s="146">
        <v>0</v>
      </c>
      <c r="R437" s="146">
        <f>Q437*H437</f>
        <v>0</v>
      </c>
      <c r="S437" s="146">
        <v>0</v>
      </c>
      <c r="T437" s="147">
        <f>S437*H437</f>
        <v>0</v>
      </c>
      <c r="AR437" s="148" t="s">
        <v>202</v>
      </c>
      <c r="AT437" s="148" t="s">
        <v>197</v>
      </c>
      <c r="AU437" s="148" t="s">
        <v>86</v>
      </c>
      <c r="AY437" s="17" t="s">
        <v>195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7" t="s">
        <v>84</v>
      </c>
      <c r="BK437" s="149">
        <f>ROUND(I437*H437,2)</f>
        <v>0</v>
      </c>
      <c r="BL437" s="17" t="s">
        <v>202</v>
      </c>
      <c r="BM437" s="148" t="s">
        <v>1377</v>
      </c>
    </row>
    <row r="438" spans="2:65" s="14" customFormat="1" ht="11.25">
      <c r="B438" s="168"/>
      <c r="D438" s="151" t="s">
        <v>204</v>
      </c>
      <c r="E438" s="169" t="s">
        <v>1</v>
      </c>
      <c r="F438" s="170" t="s">
        <v>1176</v>
      </c>
      <c r="H438" s="169" t="s">
        <v>1</v>
      </c>
      <c r="I438" s="171"/>
      <c r="L438" s="168"/>
      <c r="M438" s="172"/>
      <c r="T438" s="173"/>
      <c r="AT438" s="169" t="s">
        <v>204</v>
      </c>
      <c r="AU438" s="169" t="s">
        <v>86</v>
      </c>
      <c r="AV438" s="14" t="s">
        <v>84</v>
      </c>
      <c r="AW438" s="14" t="s">
        <v>32</v>
      </c>
      <c r="AX438" s="14" t="s">
        <v>77</v>
      </c>
      <c r="AY438" s="169" t="s">
        <v>195</v>
      </c>
    </row>
    <row r="439" spans="2:65" s="12" customFormat="1" ht="11.25">
      <c r="B439" s="150"/>
      <c r="D439" s="151" t="s">
        <v>204</v>
      </c>
      <c r="E439" s="152" t="s">
        <v>1</v>
      </c>
      <c r="F439" s="153" t="s">
        <v>2900</v>
      </c>
      <c r="H439" s="154">
        <v>1.6950000000000001</v>
      </c>
      <c r="I439" s="155"/>
      <c r="L439" s="150"/>
      <c r="M439" s="156"/>
      <c r="T439" s="157"/>
      <c r="AT439" s="152" t="s">
        <v>204</v>
      </c>
      <c r="AU439" s="152" t="s">
        <v>86</v>
      </c>
      <c r="AV439" s="12" t="s">
        <v>86</v>
      </c>
      <c r="AW439" s="12" t="s">
        <v>32</v>
      </c>
      <c r="AX439" s="12" t="s">
        <v>77</v>
      </c>
      <c r="AY439" s="152" t="s">
        <v>195</v>
      </c>
    </row>
    <row r="440" spans="2:65" s="12" customFormat="1" ht="11.25">
      <c r="B440" s="150"/>
      <c r="D440" s="151" t="s">
        <v>204</v>
      </c>
      <c r="E440" s="152" t="s">
        <v>1</v>
      </c>
      <c r="F440" s="153" t="s">
        <v>2901</v>
      </c>
      <c r="H440" s="154">
        <v>0.56299999999999994</v>
      </c>
      <c r="I440" s="155"/>
      <c r="L440" s="150"/>
      <c r="M440" s="156"/>
      <c r="T440" s="157"/>
      <c r="AT440" s="152" t="s">
        <v>204</v>
      </c>
      <c r="AU440" s="152" t="s">
        <v>86</v>
      </c>
      <c r="AV440" s="12" t="s">
        <v>86</v>
      </c>
      <c r="AW440" s="12" t="s">
        <v>32</v>
      </c>
      <c r="AX440" s="12" t="s">
        <v>77</v>
      </c>
      <c r="AY440" s="152" t="s">
        <v>195</v>
      </c>
    </row>
    <row r="441" spans="2:65" s="13" customFormat="1" ht="11.25">
      <c r="B441" s="158"/>
      <c r="D441" s="151" t="s">
        <v>204</v>
      </c>
      <c r="E441" s="159" t="s">
        <v>1</v>
      </c>
      <c r="F441" s="160" t="s">
        <v>205</v>
      </c>
      <c r="H441" s="161">
        <v>2.258</v>
      </c>
      <c r="I441" s="162"/>
      <c r="L441" s="158"/>
      <c r="M441" s="163"/>
      <c r="T441" s="164"/>
      <c r="AT441" s="159" t="s">
        <v>204</v>
      </c>
      <c r="AU441" s="159" t="s">
        <v>86</v>
      </c>
      <c r="AV441" s="13" t="s">
        <v>202</v>
      </c>
      <c r="AW441" s="13" t="s">
        <v>32</v>
      </c>
      <c r="AX441" s="13" t="s">
        <v>84</v>
      </c>
      <c r="AY441" s="159" t="s">
        <v>195</v>
      </c>
    </row>
    <row r="442" spans="2:65" s="1" customFormat="1" ht="33" customHeight="1">
      <c r="B442" s="32"/>
      <c r="C442" s="137" t="s">
        <v>634</v>
      </c>
      <c r="D442" s="137" t="s">
        <v>197</v>
      </c>
      <c r="E442" s="138" t="s">
        <v>2902</v>
      </c>
      <c r="F442" s="139" t="s">
        <v>2903</v>
      </c>
      <c r="G442" s="140" t="s">
        <v>332</v>
      </c>
      <c r="H442" s="141">
        <v>9.0370000000000008</v>
      </c>
      <c r="I442" s="142"/>
      <c r="J442" s="143">
        <f>ROUND(I442*H442,2)</f>
        <v>0</v>
      </c>
      <c r="K442" s="139" t="s">
        <v>208</v>
      </c>
      <c r="L442" s="32"/>
      <c r="M442" s="144" t="s">
        <v>1</v>
      </c>
      <c r="N442" s="145" t="s">
        <v>42</v>
      </c>
      <c r="P442" s="146">
        <f>O442*H442</f>
        <v>0</v>
      </c>
      <c r="Q442" s="146">
        <v>0</v>
      </c>
      <c r="R442" s="146">
        <f>Q442*H442</f>
        <v>0</v>
      </c>
      <c r="S442" s="146">
        <v>0</v>
      </c>
      <c r="T442" s="147">
        <f>S442*H442</f>
        <v>0</v>
      </c>
      <c r="AR442" s="148" t="s">
        <v>202</v>
      </c>
      <c r="AT442" s="148" t="s">
        <v>197</v>
      </c>
      <c r="AU442" s="148" t="s">
        <v>86</v>
      </c>
      <c r="AY442" s="17" t="s">
        <v>195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7" t="s">
        <v>84</v>
      </c>
      <c r="BK442" s="149">
        <f>ROUND(I442*H442,2)</f>
        <v>0</v>
      </c>
      <c r="BL442" s="17" t="s">
        <v>202</v>
      </c>
      <c r="BM442" s="148" t="s">
        <v>1381</v>
      </c>
    </row>
    <row r="443" spans="2:65" s="14" customFormat="1" ht="11.25">
      <c r="B443" s="168"/>
      <c r="D443" s="151" t="s">
        <v>204</v>
      </c>
      <c r="E443" s="169" t="s">
        <v>1</v>
      </c>
      <c r="F443" s="170" t="s">
        <v>1176</v>
      </c>
      <c r="H443" s="169" t="s">
        <v>1</v>
      </c>
      <c r="I443" s="171"/>
      <c r="L443" s="168"/>
      <c r="M443" s="172"/>
      <c r="T443" s="173"/>
      <c r="AT443" s="169" t="s">
        <v>204</v>
      </c>
      <c r="AU443" s="169" t="s">
        <v>86</v>
      </c>
      <c r="AV443" s="14" t="s">
        <v>84</v>
      </c>
      <c r="AW443" s="14" t="s">
        <v>32</v>
      </c>
      <c r="AX443" s="14" t="s">
        <v>77</v>
      </c>
      <c r="AY443" s="169" t="s">
        <v>195</v>
      </c>
    </row>
    <row r="444" spans="2:65" s="12" customFormat="1" ht="11.25">
      <c r="B444" s="150"/>
      <c r="D444" s="151" t="s">
        <v>204</v>
      </c>
      <c r="E444" s="152" t="s">
        <v>1</v>
      </c>
      <c r="F444" s="153" t="s">
        <v>2904</v>
      </c>
      <c r="H444" s="154">
        <v>8.0370000000000008</v>
      </c>
      <c r="I444" s="155"/>
      <c r="L444" s="150"/>
      <c r="M444" s="156"/>
      <c r="T444" s="157"/>
      <c r="AT444" s="152" t="s">
        <v>204</v>
      </c>
      <c r="AU444" s="152" t="s">
        <v>86</v>
      </c>
      <c r="AV444" s="12" t="s">
        <v>86</v>
      </c>
      <c r="AW444" s="12" t="s">
        <v>32</v>
      </c>
      <c r="AX444" s="12" t="s">
        <v>77</v>
      </c>
      <c r="AY444" s="152" t="s">
        <v>195</v>
      </c>
    </row>
    <row r="445" spans="2:65" s="12" customFormat="1" ht="11.25">
      <c r="B445" s="150"/>
      <c r="D445" s="151" t="s">
        <v>204</v>
      </c>
      <c r="E445" s="152" t="s">
        <v>1</v>
      </c>
      <c r="F445" s="153" t="s">
        <v>2905</v>
      </c>
      <c r="H445" s="154">
        <v>1</v>
      </c>
      <c r="I445" s="155"/>
      <c r="L445" s="150"/>
      <c r="M445" s="156"/>
      <c r="T445" s="157"/>
      <c r="AT445" s="152" t="s">
        <v>204</v>
      </c>
      <c r="AU445" s="152" t="s">
        <v>86</v>
      </c>
      <c r="AV445" s="12" t="s">
        <v>86</v>
      </c>
      <c r="AW445" s="12" t="s">
        <v>32</v>
      </c>
      <c r="AX445" s="12" t="s">
        <v>77</v>
      </c>
      <c r="AY445" s="152" t="s">
        <v>195</v>
      </c>
    </row>
    <row r="446" spans="2:65" s="13" customFormat="1" ht="11.25">
      <c r="B446" s="158"/>
      <c r="D446" s="151" t="s">
        <v>204</v>
      </c>
      <c r="E446" s="159" t="s">
        <v>1</v>
      </c>
      <c r="F446" s="160" t="s">
        <v>205</v>
      </c>
      <c r="H446" s="161">
        <v>9.0370000000000008</v>
      </c>
      <c r="I446" s="162"/>
      <c r="L446" s="158"/>
      <c r="M446" s="163"/>
      <c r="T446" s="164"/>
      <c r="AT446" s="159" t="s">
        <v>204</v>
      </c>
      <c r="AU446" s="159" t="s">
        <v>86</v>
      </c>
      <c r="AV446" s="13" t="s">
        <v>202</v>
      </c>
      <c r="AW446" s="13" t="s">
        <v>32</v>
      </c>
      <c r="AX446" s="13" t="s">
        <v>84</v>
      </c>
      <c r="AY446" s="159" t="s">
        <v>195</v>
      </c>
    </row>
    <row r="447" spans="2:65" s="1" customFormat="1" ht="24.2" customHeight="1">
      <c r="B447" s="32"/>
      <c r="C447" s="137" t="s">
        <v>469</v>
      </c>
      <c r="D447" s="137" t="s">
        <v>197</v>
      </c>
      <c r="E447" s="138" t="s">
        <v>1383</v>
      </c>
      <c r="F447" s="139" t="s">
        <v>1384</v>
      </c>
      <c r="G447" s="140" t="s">
        <v>200</v>
      </c>
      <c r="H447" s="141">
        <v>9.8049999999999997</v>
      </c>
      <c r="I447" s="142"/>
      <c r="J447" s="143">
        <f>ROUND(I447*H447,2)</f>
        <v>0</v>
      </c>
      <c r="K447" s="139" t="s">
        <v>201</v>
      </c>
      <c r="L447" s="32"/>
      <c r="M447" s="144" t="s">
        <v>1</v>
      </c>
      <c r="N447" s="145" t="s">
        <v>42</v>
      </c>
      <c r="P447" s="146">
        <f>O447*H447</f>
        <v>0</v>
      </c>
      <c r="Q447" s="146">
        <v>2.32E-3</v>
      </c>
      <c r="R447" s="146">
        <f>Q447*H447</f>
        <v>2.27476E-2</v>
      </c>
      <c r="S447" s="146">
        <v>0</v>
      </c>
      <c r="T447" s="147">
        <f>S447*H447</f>
        <v>0</v>
      </c>
      <c r="AR447" s="148" t="s">
        <v>202</v>
      </c>
      <c r="AT447" s="148" t="s">
        <v>197</v>
      </c>
      <c r="AU447" s="148" t="s">
        <v>86</v>
      </c>
      <c r="AY447" s="17" t="s">
        <v>195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7" t="s">
        <v>84</v>
      </c>
      <c r="BK447" s="149">
        <f>ROUND(I447*H447,2)</f>
        <v>0</v>
      </c>
      <c r="BL447" s="17" t="s">
        <v>202</v>
      </c>
      <c r="BM447" s="148" t="s">
        <v>1385</v>
      </c>
    </row>
    <row r="448" spans="2:65" s="14" customFormat="1" ht="11.25">
      <c r="B448" s="168"/>
      <c r="D448" s="151" t="s">
        <v>204</v>
      </c>
      <c r="E448" s="169" t="s">
        <v>1</v>
      </c>
      <c r="F448" s="170" t="s">
        <v>1176</v>
      </c>
      <c r="H448" s="169" t="s">
        <v>1</v>
      </c>
      <c r="I448" s="171"/>
      <c r="L448" s="168"/>
      <c r="M448" s="172"/>
      <c r="T448" s="173"/>
      <c r="AT448" s="169" t="s">
        <v>204</v>
      </c>
      <c r="AU448" s="169" t="s">
        <v>86</v>
      </c>
      <c r="AV448" s="14" t="s">
        <v>84</v>
      </c>
      <c r="AW448" s="14" t="s">
        <v>32</v>
      </c>
      <c r="AX448" s="14" t="s">
        <v>77</v>
      </c>
      <c r="AY448" s="169" t="s">
        <v>195</v>
      </c>
    </row>
    <row r="449" spans="2:65" s="12" customFormat="1" ht="11.25">
      <c r="B449" s="150"/>
      <c r="D449" s="151" t="s">
        <v>204</v>
      </c>
      <c r="E449" s="152" t="s">
        <v>1</v>
      </c>
      <c r="F449" s="153" t="s">
        <v>2906</v>
      </c>
      <c r="H449" s="154">
        <v>9.8049999999999997</v>
      </c>
      <c r="I449" s="155"/>
      <c r="L449" s="150"/>
      <c r="M449" s="156"/>
      <c r="T449" s="157"/>
      <c r="AT449" s="152" t="s">
        <v>204</v>
      </c>
      <c r="AU449" s="152" t="s">
        <v>86</v>
      </c>
      <c r="AV449" s="12" t="s">
        <v>86</v>
      </c>
      <c r="AW449" s="12" t="s">
        <v>32</v>
      </c>
      <c r="AX449" s="12" t="s">
        <v>84</v>
      </c>
      <c r="AY449" s="152" t="s">
        <v>195</v>
      </c>
    </row>
    <row r="450" spans="2:65" s="1" customFormat="1" ht="24.2" customHeight="1">
      <c r="B450" s="32"/>
      <c r="C450" s="137" t="s">
        <v>586</v>
      </c>
      <c r="D450" s="137" t="s">
        <v>197</v>
      </c>
      <c r="E450" s="138" t="s">
        <v>2907</v>
      </c>
      <c r="F450" s="139" t="s">
        <v>2908</v>
      </c>
      <c r="G450" s="140" t="s">
        <v>200</v>
      </c>
      <c r="H450" s="141">
        <v>10.7</v>
      </c>
      <c r="I450" s="142"/>
      <c r="J450" s="143">
        <f>ROUND(I450*H450,2)</f>
        <v>0</v>
      </c>
      <c r="K450" s="139" t="s">
        <v>201</v>
      </c>
      <c r="L450" s="32"/>
      <c r="M450" s="144" t="s">
        <v>1</v>
      </c>
      <c r="N450" s="145" t="s">
        <v>42</v>
      </c>
      <c r="P450" s="146">
        <f>O450*H450</f>
        <v>0</v>
      </c>
      <c r="Q450" s="146">
        <v>4.6499999999999996E-3</v>
      </c>
      <c r="R450" s="146">
        <f>Q450*H450</f>
        <v>4.9754999999999994E-2</v>
      </c>
      <c r="S450" s="146">
        <v>0</v>
      </c>
      <c r="T450" s="147">
        <f>S450*H450</f>
        <v>0</v>
      </c>
      <c r="AR450" s="148" t="s">
        <v>202</v>
      </c>
      <c r="AT450" s="148" t="s">
        <v>197</v>
      </c>
      <c r="AU450" s="148" t="s">
        <v>86</v>
      </c>
      <c r="AY450" s="17" t="s">
        <v>195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7" t="s">
        <v>84</v>
      </c>
      <c r="BK450" s="149">
        <f>ROUND(I450*H450,2)</f>
        <v>0</v>
      </c>
      <c r="BL450" s="17" t="s">
        <v>202</v>
      </c>
      <c r="BM450" s="148" t="s">
        <v>2909</v>
      </c>
    </row>
    <row r="451" spans="2:65" s="14" customFormat="1" ht="11.25">
      <c r="B451" s="168"/>
      <c r="D451" s="151" t="s">
        <v>204</v>
      </c>
      <c r="E451" s="169" t="s">
        <v>1</v>
      </c>
      <c r="F451" s="170" t="s">
        <v>2910</v>
      </c>
      <c r="H451" s="169" t="s">
        <v>1</v>
      </c>
      <c r="I451" s="171"/>
      <c r="L451" s="168"/>
      <c r="M451" s="172"/>
      <c r="T451" s="173"/>
      <c r="AT451" s="169" t="s">
        <v>204</v>
      </c>
      <c r="AU451" s="169" t="s">
        <v>86</v>
      </c>
      <c r="AV451" s="14" t="s">
        <v>84</v>
      </c>
      <c r="AW451" s="14" t="s">
        <v>32</v>
      </c>
      <c r="AX451" s="14" t="s">
        <v>77</v>
      </c>
      <c r="AY451" s="169" t="s">
        <v>195</v>
      </c>
    </row>
    <row r="452" spans="2:65" s="12" customFormat="1" ht="11.25">
      <c r="B452" s="150"/>
      <c r="D452" s="151" t="s">
        <v>204</v>
      </c>
      <c r="E452" s="152" t="s">
        <v>1</v>
      </c>
      <c r="F452" s="153" t="s">
        <v>2911</v>
      </c>
      <c r="H452" s="154">
        <v>10.7</v>
      </c>
      <c r="I452" s="155"/>
      <c r="L452" s="150"/>
      <c r="M452" s="156"/>
      <c r="T452" s="157"/>
      <c r="AT452" s="152" t="s">
        <v>204</v>
      </c>
      <c r="AU452" s="152" t="s">
        <v>86</v>
      </c>
      <c r="AV452" s="12" t="s">
        <v>86</v>
      </c>
      <c r="AW452" s="12" t="s">
        <v>32</v>
      </c>
      <c r="AX452" s="12" t="s">
        <v>84</v>
      </c>
      <c r="AY452" s="152" t="s">
        <v>195</v>
      </c>
    </row>
    <row r="453" spans="2:65" s="1" customFormat="1" ht="16.5" customHeight="1">
      <c r="B453" s="32"/>
      <c r="C453" s="137" t="s">
        <v>475</v>
      </c>
      <c r="D453" s="137" t="s">
        <v>197</v>
      </c>
      <c r="E453" s="138" t="s">
        <v>2912</v>
      </c>
      <c r="F453" s="139" t="s">
        <v>2913</v>
      </c>
      <c r="G453" s="140" t="s">
        <v>395</v>
      </c>
      <c r="H453" s="141">
        <v>0.56899999999999995</v>
      </c>
      <c r="I453" s="142"/>
      <c r="J453" s="143">
        <f>ROUND(I453*H453,2)</f>
        <v>0</v>
      </c>
      <c r="K453" s="139" t="s">
        <v>201</v>
      </c>
      <c r="L453" s="32"/>
      <c r="M453" s="144" t="s">
        <v>1</v>
      </c>
      <c r="N453" s="145" t="s">
        <v>42</v>
      </c>
      <c r="P453" s="146">
        <f>O453*H453</f>
        <v>0</v>
      </c>
      <c r="Q453" s="146">
        <v>1.0423199999999999</v>
      </c>
      <c r="R453" s="146">
        <f>Q453*H453</f>
        <v>0.5930800799999999</v>
      </c>
      <c r="S453" s="146">
        <v>0</v>
      </c>
      <c r="T453" s="147">
        <f>S453*H453</f>
        <v>0</v>
      </c>
      <c r="AR453" s="148" t="s">
        <v>202</v>
      </c>
      <c r="AT453" s="148" t="s">
        <v>197</v>
      </c>
      <c r="AU453" s="148" t="s">
        <v>86</v>
      </c>
      <c r="AY453" s="17" t="s">
        <v>195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7" t="s">
        <v>84</v>
      </c>
      <c r="BK453" s="149">
        <f>ROUND(I453*H453,2)</f>
        <v>0</v>
      </c>
      <c r="BL453" s="17" t="s">
        <v>202</v>
      </c>
      <c r="BM453" s="148" t="s">
        <v>2914</v>
      </c>
    </row>
    <row r="454" spans="2:65" s="12" customFormat="1" ht="11.25">
      <c r="B454" s="150"/>
      <c r="D454" s="151" t="s">
        <v>204</v>
      </c>
      <c r="E454" s="152" t="s">
        <v>1</v>
      </c>
      <c r="F454" s="153" t="s">
        <v>2915</v>
      </c>
      <c r="H454" s="154">
        <v>0.56899999999999995</v>
      </c>
      <c r="I454" s="155"/>
      <c r="L454" s="150"/>
      <c r="M454" s="156"/>
      <c r="T454" s="157"/>
      <c r="AT454" s="152" t="s">
        <v>204</v>
      </c>
      <c r="AU454" s="152" t="s">
        <v>86</v>
      </c>
      <c r="AV454" s="12" t="s">
        <v>86</v>
      </c>
      <c r="AW454" s="12" t="s">
        <v>32</v>
      </c>
      <c r="AX454" s="12" t="s">
        <v>84</v>
      </c>
      <c r="AY454" s="152" t="s">
        <v>195</v>
      </c>
    </row>
    <row r="455" spans="2:65" s="1" customFormat="1" ht="16.5" customHeight="1">
      <c r="B455" s="32"/>
      <c r="C455" s="137" t="s">
        <v>650</v>
      </c>
      <c r="D455" s="137" t="s">
        <v>197</v>
      </c>
      <c r="E455" s="138" t="s">
        <v>1387</v>
      </c>
      <c r="F455" s="139" t="s">
        <v>1388</v>
      </c>
      <c r="G455" s="140" t="s">
        <v>395</v>
      </c>
      <c r="H455" s="141">
        <v>8.3000000000000004E-2</v>
      </c>
      <c r="I455" s="142"/>
      <c r="J455" s="143">
        <f>ROUND(I455*H455,2)</f>
        <v>0</v>
      </c>
      <c r="K455" s="139" t="s">
        <v>201</v>
      </c>
      <c r="L455" s="32"/>
      <c r="M455" s="144" t="s">
        <v>1</v>
      </c>
      <c r="N455" s="145" t="s">
        <v>42</v>
      </c>
      <c r="P455" s="146">
        <f>O455*H455</f>
        <v>0</v>
      </c>
      <c r="Q455" s="146">
        <v>0.99734999999999996</v>
      </c>
      <c r="R455" s="146">
        <f>Q455*H455</f>
        <v>8.2780050000000008E-2</v>
      </c>
      <c r="S455" s="146">
        <v>0</v>
      </c>
      <c r="T455" s="147">
        <f>S455*H455</f>
        <v>0</v>
      </c>
      <c r="AR455" s="148" t="s">
        <v>202</v>
      </c>
      <c r="AT455" s="148" t="s">
        <v>197</v>
      </c>
      <c r="AU455" s="148" t="s">
        <v>86</v>
      </c>
      <c r="AY455" s="17" t="s">
        <v>195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84</v>
      </c>
      <c r="BK455" s="149">
        <f>ROUND(I455*H455,2)</f>
        <v>0</v>
      </c>
      <c r="BL455" s="17" t="s">
        <v>202</v>
      </c>
      <c r="BM455" s="148" t="s">
        <v>1389</v>
      </c>
    </row>
    <row r="456" spans="2:65" s="14" customFormat="1" ht="11.25">
      <c r="B456" s="168"/>
      <c r="D456" s="151" t="s">
        <v>204</v>
      </c>
      <c r="E456" s="169" t="s">
        <v>1</v>
      </c>
      <c r="F456" s="170" t="s">
        <v>1176</v>
      </c>
      <c r="H456" s="169" t="s">
        <v>1</v>
      </c>
      <c r="I456" s="171"/>
      <c r="L456" s="168"/>
      <c r="M456" s="172"/>
      <c r="T456" s="173"/>
      <c r="AT456" s="169" t="s">
        <v>204</v>
      </c>
      <c r="AU456" s="169" t="s">
        <v>86</v>
      </c>
      <c r="AV456" s="14" t="s">
        <v>84</v>
      </c>
      <c r="AW456" s="14" t="s">
        <v>32</v>
      </c>
      <c r="AX456" s="14" t="s">
        <v>77</v>
      </c>
      <c r="AY456" s="169" t="s">
        <v>195</v>
      </c>
    </row>
    <row r="457" spans="2:65" s="14" customFormat="1" ht="11.25">
      <c r="B457" s="168"/>
      <c r="D457" s="151" t="s">
        <v>204</v>
      </c>
      <c r="E457" s="169" t="s">
        <v>1</v>
      </c>
      <c r="F457" s="170" t="s">
        <v>2916</v>
      </c>
      <c r="H457" s="169" t="s">
        <v>1</v>
      </c>
      <c r="I457" s="171"/>
      <c r="L457" s="168"/>
      <c r="M457" s="172"/>
      <c r="T457" s="173"/>
      <c r="AT457" s="169" t="s">
        <v>204</v>
      </c>
      <c r="AU457" s="169" t="s">
        <v>86</v>
      </c>
      <c r="AV457" s="14" t="s">
        <v>84</v>
      </c>
      <c r="AW457" s="14" t="s">
        <v>32</v>
      </c>
      <c r="AX457" s="14" t="s">
        <v>77</v>
      </c>
      <c r="AY457" s="169" t="s">
        <v>195</v>
      </c>
    </row>
    <row r="458" spans="2:65" s="12" customFormat="1" ht="11.25">
      <c r="B458" s="150"/>
      <c r="D458" s="151" t="s">
        <v>204</v>
      </c>
      <c r="E458" s="152" t="s">
        <v>1</v>
      </c>
      <c r="F458" s="153" t="s">
        <v>2917</v>
      </c>
      <c r="H458" s="154">
        <v>8.3000000000000004E-2</v>
      </c>
      <c r="I458" s="155"/>
      <c r="L458" s="150"/>
      <c r="M458" s="156"/>
      <c r="T458" s="157"/>
      <c r="AT458" s="152" t="s">
        <v>204</v>
      </c>
      <c r="AU458" s="152" t="s">
        <v>86</v>
      </c>
      <c r="AV458" s="12" t="s">
        <v>86</v>
      </c>
      <c r="AW458" s="12" t="s">
        <v>32</v>
      </c>
      <c r="AX458" s="12" t="s">
        <v>84</v>
      </c>
      <c r="AY458" s="152" t="s">
        <v>195</v>
      </c>
    </row>
    <row r="459" spans="2:65" s="1" customFormat="1" ht="24.2" customHeight="1">
      <c r="B459" s="32"/>
      <c r="C459" s="137" t="s">
        <v>484</v>
      </c>
      <c r="D459" s="137" t="s">
        <v>197</v>
      </c>
      <c r="E459" s="138" t="s">
        <v>1393</v>
      </c>
      <c r="F459" s="139" t="s">
        <v>1394</v>
      </c>
      <c r="G459" s="140" t="s">
        <v>212</v>
      </c>
      <c r="H459" s="141">
        <v>6</v>
      </c>
      <c r="I459" s="142"/>
      <c r="J459" s="143">
        <f>ROUND(I459*H459,2)</f>
        <v>0</v>
      </c>
      <c r="K459" s="139" t="s">
        <v>201</v>
      </c>
      <c r="L459" s="32"/>
      <c r="M459" s="144" t="s">
        <v>1</v>
      </c>
      <c r="N459" s="145" t="s">
        <v>42</v>
      </c>
      <c r="P459" s="146">
        <f>O459*H459</f>
        <v>0</v>
      </c>
      <c r="Q459" s="146">
        <v>1.3600000000000001E-3</v>
      </c>
      <c r="R459" s="146">
        <f>Q459*H459</f>
        <v>8.1600000000000006E-3</v>
      </c>
      <c r="S459" s="146">
        <v>0</v>
      </c>
      <c r="T459" s="147">
        <f>S459*H459</f>
        <v>0</v>
      </c>
      <c r="AR459" s="148" t="s">
        <v>202</v>
      </c>
      <c r="AT459" s="148" t="s">
        <v>197</v>
      </c>
      <c r="AU459" s="148" t="s">
        <v>86</v>
      </c>
      <c r="AY459" s="17" t="s">
        <v>195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7" t="s">
        <v>84</v>
      </c>
      <c r="BK459" s="149">
        <f>ROUND(I459*H459,2)</f>
        <v>0</v>
      </c>
      <c r="BL459" s="17" t="s">
        <v>202</v>
      </c>
      <c r="BM459" s="148" t="s">
        <v>1395</v>
      </c>
    </row>
    <row r="460" spans="2:65" s="14" customFormat="1" ht="11.25">
      <c r="B460" s="168"/>
      <c r="D460" s="151" t="s">
        <v>204</v>
      </c>
      <c r="E460" s="169" t="s">
        <v>1</v>
      </c>
      <c r="F460" s="170" t="s">
        <v>1176</v>
      </c>
      <c r="H460" s="169" t="s">
        <v>1</v>
      </c>
      <c r="I460" s="171"/>
      <c r="L460" s="168"/>
      <c r="M460" s="172"/>
      <c r="T460" s="173"/>
      <c r="AT460" s="169" t="s">
        <v>204</v>
      </c>
      <c r="AU460" s="169" t="s">
        <v>86</v>
      </c>
      <c r="AV460" s="14" t="s">
        <v>84</v>
      </c>
      <c r="AW460" s="14" t="s">
        <v>32</v>
      </c>
      <c r="AX460" s="14" t="s">
        <v>77</v>
      </c>
      <c r="AY460" s="169" t="s">
        <v>195</v>
      </c>
    </row>
    <row r="461" spans="2:65" s="12" customFormat="1" ht="11.25">
      <c r="B461" s="150"/>
      <c r="D461" s="151" t="s">
        <v>204</v>
      </c>
      <c r="E461" s="152" t="s">
        <v>1</v>
      </c>
      <c r="F461" s="153" t="s">
        <v>2918</v>
      </c>
      <c r="H461" s="154">
        <v>5</v>
      </c>
      <c r="I461" s="155"/>
      <c r="L461" s="150"/>
      <c r="M461" s="156"/>
      <c r="T461" s="157"/>
      <c r="AT461" s="152" t="s">
        <v>204</v>
      </c>
      <c r="AU461" s="152" t="s">
        <v>86</v>
      </c>
      <c r="AV461" s="12" t="s">
        <v>86</v>
      </c>
      <c r="AW461" s="12" t="s">
        <v>32</v>
      </c>
      <c r="AX461" s="12" t="s">
        <v>77</v>
      </c>
      <c r="AY461" s="152" t="s">
        <v>195</v>
      </c>
    </row>
    <row r="462" spans="2:65" s="12" customFormat="1" ht="11.25">
      <c r="B462" s="150"/>
      <c r="D462" s="151" t="s">
        <v>204</v>
      </c>
      <c r="E462" s="152" t="s">
        <v>1</v>
      </c>
      <c r="F462" s="153" t="s">
        <v>2919</v>
      </c>
      <c r="H462" s="154">
        <v>1</v>
      </c>
      <c r="I462" s="155"/>
      <c r="L462" s="150"/>
      <c r="M462" s="156"/>
      <c r="T462" s="157"/>
      <c r="AT462" s="152" t="s">
        <v>204</v>
      </c>
      <c r="AU462" s="152" t="s">
        <v>86</v>
      </c>
      <c r="AV462" s="12" t="s">
        <v>86</v>
      </c>
      <c r="AW462" s="12" t="s">
        <v>32</v>
      </c>
      <c r="AX462" s="12" t="s">
        <v>77</v>
      </c>
      <c r="AY462" s="152" t="s">
        <v>195</v>
      </c>
    </row>
    <row r="463" spans="2:65" s="13" customFormat="1" ht="11.25">
      <c r="B463" s="158"/>
      <c r="D463" s="151" t="s">
        <v>204</v>
      </c>
      <c r="E463" s="159" t="s">
        <v>1</v>
      </c>
      <c r="F463" s="160" t="s">
        <v>205</v>
      </c>
      <c r="H463" s="161">
        <v>6</v>
      </c>
      <c r="I463" s="162"/>
      <c r="L463" s="158"/>
      <c r="M463" s="163"/>
      <c r="T463" s="164"/>
      <c r="AT463" s="159" t="s">
        <v>204</v>
      </c>
      <c r="AU463" s="159" t="s">
        <v>86</v>
      </c>
      <c r="AV463" s="13" t="s">
        <v>202</v>
      </c>
      <c r="AW463" s="13" t="s">
        <v>32</v>
      </c>
      <c r="AX463" s="13" t="s">
        <v>84</v>
      </c>
      <c r="AY463" s="159" t="s">
        <v>195</v>
      </c>
    </row>
    <row r="464" spans="2:65" s="1" customFormat="1" ht="33" customHeight="1">
      <c r="B464" s="32"/>
      <c r="C464" s="137" t="s">
        <v>658</v>
      </c>
      <c r="D464" s="137" t="s">
        <v>197</v>
      </c>
      <c r="E464" s="138" t="s">
        <v>2920</v>
      </c>
      <c r="F464" s="139" t="s">
        <v>2921</v>
      </c>
      <c r="G464" s="140" t="s">
        <v>212</v>
      </c>
      <c r="H464" s="141">
        <v>1</v>
      </c>
      <c r="I464" s="142"/>
      <c r="J464" s="143">
        <f>ROUND(I464*H464,2)</f>
        <v>0</v>
      </c>
      <c r="K464" s="139" t="s">
        <v>208</v>
      </c>
      <c r="L464" s="32"/>
      <c r="M464" s="144" t="s">
        <v>1</v>
      </c>
      <c r="N464" s="145" t="s">
        <v>42</v>
      </c>
      <c r="P464" s="146">
        <f>O464*H464</f>
        <v>0</v>
      </c>
      <c r="Q464" s="146">
        <v>1.931</v>
      </c>
      <c r="R464" s="146">
        <f>Q464*H464</f>
        <v>1.931</v>
      </c>
      <c r="S464" s="146">
        <v>0</v>
      </c>
      <c r="T464" s="147">
        <f>S464*H464</f>
        <v>0</v>
      </c>
      <c r="AR464" s="148" t="s">
        <v>202</v>
      </c>
      <c r="AT464" s="148" t="s">
        <v>197</v>
      </c>
      <c r="AU464" s="148" t="s">
        <v>86</v>
      </c>
      <c r="AY464" s="17" t="s">
        <v>195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7" t="s">
        <v>84</v>
      </c>
      <c r="BK464" s="149">
        <f>ROUND(I464*H464,2)</f>
        <v>0</v>
      </c>
      <c r="BL464" s="17" t="s">
        <v>202</v>
      </c>
      <c r="BM464" s="148" t="s">
        <v>2922</v>
      </c>
    </row>
    <row r="465" spans="2:65" s="12" customFormat="1" ht="11.25">
      <c r="B465" s="150"/>
      <c r="D465" s="151" t="s">
        <v>204</v>
      </c>
      <c r="E465" s="152" t="s">
        <v>1</v>
      </c>
      <c r="F465" s="153" t="s">
        <v>2923</v>
      </c>
      <c r="H465" s="154">
        <v>1</v>
      </c>
      <c r="I465" s="155"/>
      <c r="L465" s="150"/>
      <c r="M465" s="156"/>
      <c r="T465" s="157"/>
      <c r="AT465" s="152" t="s">
        <v>204</v>
      </c>
      <c r="AU465" s="152" t="s">
        <v>86</v>
      </c>
      <c r="AV465" s="12" t="s">
        <v>86</v>
      </c>
      <c r="AW465" s="12" t="s">
        <v>32</v>
      </c>
      <c r="AX465" s="12" t="s">
        <v>84</v>
      </c>
      <c r="AY465" s="152" t="s">
        <v>195</v>
      </c>
    </row>
    <row r="466" spans="2:65" s="1" customFormat="1" ht="33" customHeight="1">
      <c r="B466" s="32"/>
      <c r="C466" s="137" t="s">
        <v>487</v>
      </c>
      <c r="D466" s="137" t="s">
        <v>197</v>
      </c>
      <c r="E466" s="138" t="s">
        <v>2924</v>
      </c>
      <c r="F466" s="139" t="s">
        <v>1398</v>
      </c>
      <c r="G466" s="140" t="s">
        <v>212</v>
      </c>
      <c r="H466" s="141">
        <v>1</v>
      </c>
      <c r="I466" s="142"/>
      <c r="J466" s="143">
        <f>ROUND(I466*H466,2)</f>
        <v>0</v>
      </c>
      <c r="K466" s="139" t="s">
        <v>208</v>
      </c>
      <c r="L466" s="32"/>
      <c r="M466" s="144" t="s">
        <v>1</v>
      </c>
      <c r="N466" s="145" t="s">
        <v>42</v>
      </c>
      <c r="P466" s="146">
        <f>O466*H466</f>
        <v>0</v>
      </c>
      <c r="Q466" s="146">
        <v>0.91600000000000004</v>
      </c>
      <c r="R466" s="146">
        <f>Q466*H466</f>
        <v>0.91600000000000004</v>
      </c>
      <c r="S466" s="146">
        <v>0</v>
      </c>
      <c r="T466" s="147">
        <f>S466*H466</f>
        <v>0</v>
      </c>
      <c r="AR466" s="148" t="s">
        <v>202</v>
      </c>
      <c r="AT466" s="148" t="s">
        <v>197</v>
      </c>
      <c r="AU466" s="148" t="s">
        <v>86</v>
      </c>
      <c r="AY466" s="17" t="s">
        <v>195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7" t="s">
        <v>84</v>
      </c>
      <c r="BK466" s="149">
        <f>ROUND(I466*H466,2)</f>
        <v>0</v>
      </c>
      <c r="BL466" s="17" t="s">
        <v>202</v>
      </c>
      <c r="BM466" s="148" t="s">
        <v>2925</v>
      </c>
    </row>
    <row r="467" spans="2:65" s="12" customFormat="1" ht="11.25">
      <c r="B467" s="150"/>
      <c r="D467" s="151" t="s">
        <v>204</v>
      </c>
      <c r="E467" s="152" t="s">
        <v>1</v>
      </c>
      <c r="F467" s="153" t="s">
        <v>2919</v>
      </c>
      <c r="H467" s="154">
        <v>1</v>
      </c>
      <c r="I467" s="155"/>
      <c r="L467" s="150"/>
      <c r="M467" s="156"/>
      <c r="T467" s="157"/>
      <c r="AT467" s="152" t="s">
        <v>204</v>
      </c>
      <c r="AU467" s="152" t="s">
        <v>86</v>
      </c>
      <c r="AV467" s="12" t="s">
        <v>86</v>
      </c>
      <c r="AW467" s="12" t="s">
        <v>32</v>
      </c>
      <c r="AX467" s="12" t="s">
        <v>84</v>
      </c>
      <c r="AY467" s="152" t="s">
        <v>195</v>
      </c>
    </row>
    <row r="468" spans="2:65" s="1" customFormat="1" ht="24.2" customHeight="1">
      <c r="B468" s="32"/>
      <c r="C468" s="137" t="s">
        <v>606</v>
      </c>
      <c r="D468" s="137" t="s">
        <v>197</v>
      </c>
      <c r="E468" s="138" t="s">
        <v>1401</v>
      </c>
      <c r="F468" s="139" t="s">
        <v>1402</v>
      </c>
      <c r="G468" s="140" t="s">
        <v>332</v>
      </c>
      <c r="H468" s="141">
        <v>1.9950000000000001</v>
      </c>
      <c r="I468" s="142"/>
      <c r="J468" s="143">
        <f>ROUND(I468*H468,2)</f>
        <v>0</v>
      </c>
      <c r="K468" s="139" t="s">
        <v>208</v>
      </c>
      <c r="L468" s="32"/>
      <c r="M468" s="144" t="s">
        <v>1</v>
      </c>
      <c r="N468" s="145" t="s">
        <v>42</v>
      </c>
      <c r="P468" s="146">
        <f>O468*H468</f>
        <v>0</v>
      </c>
      <c r="Q468" s="146">
        <v>0</v>
      </c>
      <c r="R468" s="146">
        <f>Q468*H468</f>
        <v>0</v>
      </c>
      <c r="S468" s="146">
        <v>0</v>
      </c>
      <c r="T468" s="147">
        <f>S468*H468</f>
        <v>0</v>
      </c>
      <c r="AR468" s="148" t="s">
        <v>202</v>
      </c>
      <c r="AT468" s="148" t="s">
        <v>197</v>
      </c>
      <c r="AU468" s="148" t="s">
        <v>86</v>
      </c>
      <c r="AY468" s="17" t="s">
        <v>195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7" t="s">
        <v>84</v>
      </c>
      <c r="BK468" s="149">
        <f>ROUND(I468*H468,2)</f>
        <v>0</v>
      </c>
      <c r="BL468" s="17" t="s">
        <v>202</v>
      </c>
      <c r="BM468" s="148" t="s">
        <v>1403</v>
      </c>
    </row>
    <row r="469" spans="2:65" s="12" customFormat="1" ht="11.25">
      <c r="B469" s="150"/>
      <c r="D469" s="151" t="s">
        <v>204</v>
      </c>
      <c r="E469" s="152" t="s">
        <v>1</v>
      </c>
      <c r="F469" s="153" t="s">
        <v>2926</v>
      </c>
      <c r="H469" s="154">
        <v>1.395</v>
      </c>
      <c r="I469" s="155"/>
      <c r="L469" s="150"/>
      <c r="M469" s="156"/>
      <c r="T469" s="157"/>
      <c r="AT469" s="152" t="s">
        <v>204</v>
      </c>
      <c r="AU469" s="152" t="s">
        <v>86</v>
      </c>
      <c r="AV469" s="12" t="s">
        <v>86</v>
      </c>
      <c r="AW469" s="12" t="s">
        <v>32</v>
      </c>
      <c r="AX469" s="12" t="s">
        <v>77</v>
      </c>
      <c r="AY469" s="152" t="s">
        <v>195</v>
      </c>
    </row>
    <row r="470" spans="2:65" s="12" customFormat="1" ht="11.25">
      <c r="B470" s="150"/>
      <c r="D470" s="151" t="s">
        <v>204</v>
      </c>
      <c r="E470" s="152" t="s">
        <v>1</v>
      </c>
      <c r="F470" s="153" t="s">
        <v>2927</v>
      </c>
      <c r="H470" s="154">
        <v>0.6</v>
      </c>
      <c r="I470" s="155"/>
      <c r="L470" s="150"/>
      <c r="M470" s="156"/>
      <c r="T470" s="157"/>
      <c r="AT470" s="152" t="s">
        <v>204</v>
      </c>
      <c r="AU470" s="152" t="s">
        <v>86</v>
      </c>
      <c r="AV470" s="12" t="s">
        <v>86</v>
      </c>
      <c r="AW470" s="12" t="s">
        <v>32</v>
      </c>
      <c r="AX470" s="12" t="s">
        <v>77</v>
      </c>
      <c r="AY470" s="152" t="s">
        <v>195</v>
      </c>
    </row>
    <row r="471" spans="2:65" s="13" customFormat="1" ht="11.25">
      <c r="B471" s="158"/>
      <c r="D471" s="151" t="s">
        <v>204</v>
      </c>
      <c r="E471" s="159" t="s">
        <v>1</v>
      </c>
      <c r="F471" s="160" t="s">
        <v>205</v>
      </c>
      <c r="H471" s="161">
        <v>1.9950000000000001</v>
      </c>
      <c r="I471" s="162"/>
      <c r="L471" s="158"/>
      <c r="M471" s="163"/>
      <c r="T471" s="164"/>
      <c r="AT471" s="159" t="s">
        <v>204</v>
      </c>
      <c r="AU471" s="159" t="s">
        <v>86</v>
      </c>
      <c r="AV471" s="13" t="s">
        <v>202</v>
      </c>
      <c r="AW471" s="13" t="s">
        <v>32</v>
      </c>
      <c r="AX471" s="13" t="s">
        <v>84</v>
      </c>
      <c r="AY471" s="159" t="s">
        <v>195</v>
      </c>
    </row>
    <row r="472" spans="2:65" s="1" customFormat="1" ht="16.5" customHeight="1">
      <c r="B472" s="32"/>
      <c r="C472" s="137" t="s">
        <v>157</v>
      </c>
      <c r="D472" s="137" t="s">
        <v>197</v>
      </c>
      <c r="E472" s="138" t="s">
        <v>1405</v>
      </c>
      <c r="F472" s="139" t="s">
        <v>1406</v>
      </c>
      <c r="G472" s="140" t="s">
        <v>200</v>
      </c>
      <c r="H472" s="141">
        <v>2.39</v>
      </c>
      <c r="I472" s="142"/>
      <c r="J472" s="143">
        <f>ROUND(I472*H472,2)</f>
        <v>0</v>
      </c>
      <c r="K472" s="139" t="s">
        <v>201</v>
      </c>
      <c r="L472" s="32"/>
      <c r="M472" s="144" t="s">
        <v>1</v>
      </c>
      <c r="N472" s="145" t="s">
        <v>42</v>
      </c>
      <c r="P472" s="146">
        <f>O472*H472</f>
        <v>0</v>
      </c>
      <c r="Q472" s="146">
        <v>2.9099999999999998E-3</v>
      </c>
      <c r="R472" s="146">
        <f>Q472*H472</f>
        <v>6.9549E-3</v>
      </c>
      <c r="S472" s="146">
        <v>0</v>
      </c>
      <c r="T472" s="147">
        <f>S472*H472</f>
        <v>0</v>
      </c>
      <c r="AR472" s="148" t="s">
        <v>202</v>
      </c>
      <c r="AT472" s="148" t="s">
        <v>197</v>
      </c>
      <c r="AU472" s="148" t="s">
        <v>86</v>
      </c>
      <c r="AY472" s="17" t="s">
        <v>195</v>
      </c>
      <c r="BE472" s="149">
        <f>IF(N472="základní",J472,0)</f>
        <v>0</v>
      </c>
      <c r="BF472" s="149">
        <f>IF(N472="snížená",J472,0)</f>
        <v>0</v>
      </c>
      <c r="BG472" s="149">
        <f>IF(N472="zákl. přenesená",J472,0)</f>
        <v>0</v>
      </c>
      <c r="BH472" s="149">
        <f>IF(N472="sníž. přenesená",J472,0)</f>
        <v>0</v>
      </c>
      <c r="BI472" s="149">
        <f>IF(N472="nulová",J472,0)</f>
        <v>0</v>
      </c>
      <c r="BJ472" s="17" t="s">
        <v>84</v>
      </c>
      <c r="BK472" s="149">
        <f>ROUND(I472*H472,2)</f>
        <v>0</v>
      </c>
      <c r="BL472" s="17" t="s">
        <v>202</v>
      </c>
      <c r="BM472" s="148" t="s">
        <v>1407</v>
      </c>
    </row>
    <row r="473" spans="2:65" s="12" customFormat="1" ht="11.25">
      <c r="B473" s="150"/>
      <c r="D473" s="151" t="s">
        <v>204</v>
      </c>
      <c r="E473" s="152" t="s">
        <v>1</v>
      </c>
      <c r="F473" s="153" t="s">
        <v>2928</v>
      </c>
      <c r="H473" s="154">
        <v>1.89</v>
      </c>
      <c r="I473" s="155"/>
      <c r="L473" s="150"/>
      <c r="M473" s="156"/>
      <c r="T473" s="157"/>
      <c r="AT473" s="152" t="s">
        <v>204</v>
      </c>
      <c r="AU473" s="152" t="s">
        <v>86</v>
      </c>
      <c r="AV473" s="12" t="s">
        <v>86</v>
      </c>
      <c r="AW473" s="12" t="s">
        <v>32</v>
      </c>
      <c r="AX473" s="12" t="s">
        <v>77</v>
      </c>
      <c r="AY473" s="152" t="s">
        <v>195</v>
      </c>
    </row>
    <row r="474" spans="2:65" s="12" customFormat="1" ht="11.25">
      <c r="B474" s="150"/>
      <c r="D474" s="151" t="s">
        <v>204</v>
      </c>
      <c r="E474" s="152" t="s">
        <v>1</v>
      </c>
      <c r="F474" s="153" t="s">
        <v>2929</v>
      </c>
      <c r="H474" s="154">
        <v>0.5</v>
      </c>
      <c r="I474" s="155"/>
      <c r="L474" s="150"/>
      <c r="M474" s="156"/>
      <c r="T474" s="157"/>
      <c r="AT474" s="152" t="s">
        <v>204</v>
      </c>
      <c r="AU474" s="152" t="s">
        <v>86</v>
      </c>
      <c r="AV474" s="12" t="s">
        <v>86</v>
      </c>
      <c r="AW474" s="12" t="s">
        <v>32</v>
      </c>
      <c r="AX474" s="12" t="s">
        <v>77</v>
      </c>
      <c r="AY474" s="152" t="s">
        <v>195</v>
      </c>
    </row>
    <row r="475" spans="2:65" s="13" customFormat="1" ht="11.25">
      <c r="B475" s="158"/>
      <c r="D475" s="151" t="s">
        <v>204</v>
      </c>
      <c r="E475" s="159" t="s">
        <v>1</v>
      </c>
      <c r="F475" s="160" t="s">
        <v>205</v>
      </c>
      <c r="H475" s="161">
        <v>2.39</v>
      </c>
      <c r="I475" s="162"/>
      <c r="L475" s="158"/>
      <c r="M475" s="163"/>
      <c r="T475" s="164"/>
      <c r="AT475" s="159" t="s">
        <v>204</v>
      </c>
      <c r="AU475" s="159" t="s">
        <v>86</v>
      </c>
      <c r="AV475" s="13" t="s">
        <v>202</v>
      </c>
      <c r="AW475" s="13" t="s">
        <v>32</v>
      </c>
      <c r="AX475" s="13" t="s">
        <v>84</v>
      </c>
      <c r="AY475" s="159" t="s">
        <v>195</v>
      </c>
    </row>
    <row r="476" spans="2:65" s="1" customFormat="1" ht="21.75" customHeight="1">
      <c r="B476" s="32"/>
      <c r="C476" s="137" t="s">
        <v>644</v>
      </c>
      <c r="D476" s="137" t="s">
        <v>197</v>
      </c>
      <c r="E476" s="138" t="s">
        <v>2930</v>
      </c>
      <c r="F476" s="139" t="s">
        <v>2931</v>
      </c>
      <c r="G476" s="140" t="s">
        <v>319</v>
      </c>
      <c r="H476" s="141">
        <v>1</v>
      </c>
      <c r="I476" s="142"/>
      <c r="J476" s="143">
        <f>ROUND(I476*H476,2)</f>
        <v>0</v>
      </c>
      <c r="K476" s="139" t="s">
        <v>208</v>
      </c>
      <c r="L476" s="32"/>
      <c r="M476" s="144" t="s">
        <v>1</v>
      </c>
      <c r="N476" s="145" t="s">
        <v>42</v>
      </c>
      <c r="P476" s="146">
        <f>O476*H476</f>
        <v>0</v>
      </c>
      <c r="Q476" s="146">
        <v>0.108</v>
      </c>
      <c r="R476" s="146">
        <f>Q476*H476</f>
        <v>0.108</v>
      </c>
      <c r="S476" s="146">
        <v>0</v>
      </c>
      <c r="T476" s="147">
        <f>S476*H476</f>
        <v>0</v>
      </c>
      <c r="AR476" s="148" t="s">
        <v>202</v>
      </c>
      <c r="AT476" s="148" t="s">
        <v>197</v>
      </c>
      <c r="AU476" s="148" t="s">
        <v>86</v>
      </c>
      <c r="AY476" s="17" t="s">
        <v>195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7" t="s">
        <v>84</v>
      </c>
      <c r="BK476" s="149">
        <f>ROUND(I476*H476,2)</f>
        <v>0</v>
      </c>
      <c r="BL476" s="17" t="s">
        <v>202</v>
      </c>
      <c r="BM476" s="148" t="s">
        <v>2932</v>
      </c>
    </row>
    <row r="477" spans="2:65" s="12" customFormat="1" ht="11.25">
      <c r="B477" s="150"/>
      <c r="D477" s="151" t="s">
        <v>204</v>
      </c>
      <c r="E477" s="152" t="s">
        <v>1</v>
      </c>
      <c r="F477" s="153" t="s">
        <v>2933</v>
      </c>
      <c r="H477" s="154">
        <v>1</v>
      </c>
      <c r="I477" s="155"/>
      <c r="L477" s="150"/>
      <c r="M477" s="156"/>
      <c r="T477" s="157"/>
      <c r="AT477" s="152" t="s">
        <v>204</v>
      </c>
      <c r="AU477" s="152" t="s">
        <v>86</v>
      </c>
      <c r="AV477" s="12" t="s">
        <v>86</v>
      </c>
      <c r="AW477" s="12" t="s">
        <v>32</v>
      </c>
      <c r="AX477" s="12" t="s">
        <v>84</v>
      </c>
      <c r="AY477" s="152" t="s">
        <v>195</v>
      </c>
    </row>
    <row r="478" spans="2:65" s="1" customFormat="1" ht="21.75" customHeight="1">
      <c r="B478" s="32"/>
      <c r="C478" s="137" t="s">
        <v>493</v>
      </c>
      <c r="D478" s="137" t="s">
        <v>197</v>
      </c>
      <c r="E478" s="138" t="s">
        <v>2934</v>
      </c>
      <c r="F478" s="139" t="s">
        <v>2935</v>
      </c>
      <c r="G478" s="140" t="s">
        <v>319</v>
      </c>
      <c r="H478" s="141">
        <v>1.2</v>
      </c>
      <c r="I478" s="142"/>
      <c r="J478" s="143">
        <f>ROUND(I478*H478,2)</f>
        <v>0</v>
      </c>
      <c r="K478" s="139" t="s">
        <v>208</v>
      </c>
      <c r="L478" s="32"/>
      <c r="M478" s="144" t="s">
        <v>1</v>
      </c>
      <c r="N478" s="145" t="s">
        <v>42</v>
      </c>
      <c r="P478" s="146">
        <f>O478*H478</f>
        <v>0</v>
      </c>
      <c r="Q478" s="146">
        <v>0.23591999999999999</v>
      </c>
      <c r="R478" s="146">
        <f>Q478*H478</f>
        <v>0.28310399999999997</v>
      </c>
      <c r="S478" s="146">
        <v>0</v>
      </c>
      <c r="T478" s="147">
        <f>S478*H478</f>
        <v>0</v>
      </c>
      <c r="AR478" s="148" t="s">
        <v>202</v>
      </c>
      <c r="AT478" s="148" t="s">
        <v>197</v>
      </c>
      <c r="AU478" s="148" t="s">
        <v>86</v>
      </c>
      <c r="AY478" s="17" t="s">
        <v>195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7" t="s">
        <v>84</v>
      </c>
      <c r="BK478" s="149">
        <f>ROUND(I478*H478,2)</f>
        <v>0</v>
      </c>
      <c r="BL478" s="17" t="s">
        <v>202</v>
      </c>
      <c r="BM478" s="148" t="s">
        <v>2936</v>
      </c>
    </row>
    <row r="479" spans="2:65" s="12" customFormat="1" ht="11.25">
      <c r="B479" s="150"/>
      <c r="D479" s="151" t="s">
        <v>204</v>
      </c>
      <c r="E479" s="152" t="s">
        <v>1</v>
      </c>
      <c r="F479" s="153" t="s">
        <v>2937</v>
      </c>
      <c r="H479" s="154">
        <v>1.2</v>
      </c>
      <c r="I479" s="155"/>
      <c r="L479" s="150"/>
      <c r="M479" s="156"/>
      <c r="T479" s="157"/>
      <c r="AT479" s="152" t="s">
        <v>204</v>
      </c>
      <c r="AU479" s="152" t="s">
        <v>86</v>
      </c>
      <c r="AV479" s="12" t="s">
        <v>86</v>
      </c>
      <c r="AW479" s="12" t="s">
        <v>32</v>
      </c>
      <c r="AX479" s="12" t="s">
        <v>84</v>
      </c>
      <c r="AY479" s="152" t="s">
        <v>195</v>
      </c>
    </row>
    <row r="480" spans="2:65" s="1" customFormat="1" ht="24.2" customHeight="1">
      <c r="B480" s="32"/>
      <c r="C480" s="137" t="s">
        <v>679</v>
      </c>
      <c r="D480" s="137" t="s">
        <v>197</v>
      </c>
      <c r="E480" s="138" t="s">
        <v>2938</v>
      </c>
      <c r="F480" s="139" t="s">
        <v>2939</v>
      </c>
      <c r="G480" s="140" t="s">
        <v>332</v>
      </c>
      <c r="H480" s="141">
        <v>0.106</v>
      </c>
      <c r="I480" s="142"/>
      <c r="J480" s="143">
        <f>ROUND(I480*H480,2)</f>
        <v>0</v>
      </c>
      <c r="K480" s="139" t="s">
        <v>201</v>
      </c>
      <c r="L480" s="32"/>
      <c r="M480" s="144" t="s">
        <v>1</v>
      </c>
      <c r="N480" s="145" t="s">
        <v>42</v>
      </c>
      <c r="P480" s="146">
        <f>O480*H480</f>
        <v>0</v>
      </c>
      <c r="Q480" s="146">
        <v>3.0829</v>
      </c>
      <c r="R480" s="146">
        <f>Q480*H480</f>
        <v>0.32678740000000001</v>
      </c>
      <c r="S480" s="146">
        <v>0</v>
      </c>
      <c r="T480" s="147">
        <f>S480*H480</f>
        <v>0</v>
      </c>
      <c r="AR480" s="148" t="s">
        <v>202</v>
      </c>
      <c r="AT480" s="148" t="s">
        <v>197</v>
      </c>
      <c r="AU480" s="148" t="s">
        <v>86</v>
      </c>
      <c r="AY480" s="17" t="s">
        <v>195</v>
      </c>
      <c r="BE480" s="149">
        <f>IF(N480="základní",J480,0)</f>
        <v>0</v>
      </c>
      <c r="BF480" s="149">
        <f>IF(N480="snížená",J480,0)</f>
        <v>0</v>
      </c>
      <c r="BG480" s="149">
        <f>IF(N480="zákl. přenesená",J480,0)</f>
        <v>0</v>
      </c>
      <c r="BH480" s="149">
        <f>IF(N480="sníž. přenesená",J480,0)</f>
        <v>0</v>
      </c>
      <c r="BI480" s="149">
        <f>IF(N480="nulová",J480,0)</f>
        <v>0</v>
      </c>
      <c r="BJ480" s="17" t="s">
        <v>84</v>
      </c>
      <c r="BK480" s="149">
        <f>ROUND(I480*H480,2)</f>
        <v>0</v>
      </c>
      <c r="BL480" s="17" t="s">
        <v>202</v>
      </c>
      <c r="BM480" s="148" t="s">
        <v>2940</v>
      </c>
    </row>
    <row r="481" spans="2:65" s="14" customFormat="1" ht="11.25">
      <c r="B481" s="168"/>
      <c r="D481" s="151" t="s">
        <v>204</v>
      </c>
      <c r="E481" s="169" t="s">
        <v>1</v>
      </c>
      <c r="F481" s="170" t="s">
        <v>2941</v>
      </c>
      <c r="H481" s="169" t="s">
        <v>1</v>
      </c>
      <c r="I481" s="171"/>
      <c r="L481" s="168"/>
      <c r="M481" s="172"/>
      <c r="T481" s="173"/>
      <c r="AT481" s="169" t="s">
        <v>204</v>
      </c>
      <c r="AU481" s="169" t="s">
        <v>86</v>
      </c>
      <c r="AV481" s="14" t="s">
        <v>84</v>
      </c>
      <c r="AW481" s="14" t="s">
        <v>32</v>
      </c>
      <c r="AX481" s="14" t="s">
        <v>77</v>
      </c>
      <c r="AY481" s="169" t="s">
        <v>195</v>
      </c>
    </row>
    <row r="482" spans="2:65" s="12" customFormat="1" ht="11.25">
      <c r="B482" s="150"/>
      <c r="D482" s="151" t="s">
        <v>204</v>
      </c>
      <c r="E482" s="152" t="s">
        <v>1</v>
      </c>
      <c r="F482" s="153" t="s">
        <v>2942</v>
      </c>
      <c r="H482" s="154">
        <v>0.106</v>
      </c>
      <c r="I482" s="155"/>
      <c r="L482" s="150"/>
      <c r="M482" s="156"/>
      <c r="T482" s="157"/>
      <c r="AT482" s="152" t="s">
        <v>204</v>
      </c>
      <c r="AU482" s="152" t="s">
        <v>86</v>
      </c>
      <c r="AV482" s="12" t="s">
        <v>86</v>
      </c>
      <c r="AW482" s="12" t="s">
        <v>32</v>
      </c>
      <c r="AX482" s="12" t="s">
        <v>84</v>
      </c>
      <c r="AY482" s="152" t="s">
        <v>195</v>
      </c>
    </row>
    <row r="483" spans="2:65" s="1" customFormat="1" ht="24.2" customHeight="1">
      <c r="B483" s="32"/>
      <c r="C483" s="137" t="s">
        <v>497</v>
      </c>
      <c r="D483" s="137" t="s">
        <v>197</v>
      </c>
      <c r="E483" s="138" t="s">
        <v>2943</v>
      </c>
      <c r="F483" s="139" t="s">
        <v>2944</v>
      </c>
      <c r="G483" s="140" t="s">
        <v>332</v>
      </c>
      <c r="H483" s="141">
        <v>0.13900000000000001</v>
      </c>
      <c r="I483" s="142"/>
      <c r="J483" s="143">
        <f>ROUND(I483*H483,2)</f>
        <v>0</v>
      </c>
      <c r="K483" s="139" t="s">
        <v>208</v>
      </c>
      <c r="L483" s="32"/>
      <c r="M483" s="144" t="s">
        <v>1</v>
      </c>
      <c r="N483" s="145" t="s">
        <v>42</v>
      </c>
      <c r="P483" s="146">
        <f>O483*H483</f>
        <v>0</v>
      </c>
      <c r="Q483" s="146">
        <v>3.0829</v>
      </c>
      <c r="R483" s="146">
        <f>Q483*H483</f>
        <v>0.42852310000000005</v>
      </c>
      <c r="S483" s="146">
        <v>0</v>
      </c>
      <c r="T483" s="147">
        <f>S483*H483</f>
        <v>0</v>
      </c>
      <c r="AR483" s="148" t="s">
        <v>202</v>
      </c>
      <c r="AT483" s="148" t="s">
        <v>197</v>
      </c>
      <c r="AU483" s="148" t="s">
        <v>86</v>
      </c>
      <c r="AY483" s="17" t="s">
        <v>195</v>
      </c>
      <c r="BE483" s="149">
        <f>IF(N483="základní",J483,0)</f>
        <v>0</v>
      </c>
      <c r="BF483" s="149">
        <f>IF(N483="snížená",J483,0)</f>
        <v>0</v>
      </c>
      <c r="BG483" s="149">
        <f>IF(N483="zákl. přenesená",J483,0)</f>
        <v>0</v>
      </c>
      <c r="BH483" s="149">
        <f>IF(N483="sníž. přenesená",J483,0)</f>
        <v>0</v>
      </c>
      <c r="BI483" s="149">
        <f>IF(N483="nulová",J483,0)</f>
        <v>0</v>
      </c>
      <c r="BJ483" s="17" t="s">
        <v>84</v>
      </c>
      <c r="BK483" s="149">
        <f>ROUND(I483*H483,2)</f>
        <v>0</v>
      </c>
      <c r="BL483" s="17" t="s">
        <v>202</v>
      </c>
      <c r="BM483" s="148" t="s">
        <v>2945</v>
      </c>
    </row>
    <row r="484" spans="2:65" s="14" customFormat="1" ht="11.25">
      <c r="B484" s="168"/>
      <c r="D484" s="151" t="s">
        <v>204</v>
      </c>
      <c r="E484" s="169" t="s">
        <v>1</v>
      </c>
      <c r="F484" s="170" t="s">
        <v>2946</v>
      </c>
      <c r="H484" s="169" t="s">
        <v>1</v>
      </c>
      <c r="I484" s="171"/>
      <c r="L484" s="168"/>
      <c r="M484" s="172"/>
      <c r="T484" s="173"/>
      <c r="AT484" s="169" t="s">
        <v>204</v>
      </c>
      <c r="AU484" s="169" t="s">
        <v>86</v>
      </c>
      <c r="AV484" s="14" t="s">
        <v>84</v>
      </c>
      <c r="AW484" s="14" t="s">
        <v>32</v>
      </c>
      <c r="AX484" s="14" t="s">
        <v>77</v>
      </c>
      <c r="AY484" s="169" t="s">
        <v>195</v>
      </c>
    </row>
    <row r="485" spans="2:65" s="12" customFormat="1" ht="11.25">
      <c r="B485" s="150"/>
      <c r="D485" s="151" t="s">
        <v>204</v>
      </c>
      <c r="E485" s="152" t="s">
        <v>1</v>
      </c>
      <c r="F485" s="153" t="s">
        <v>2947</v>
      </c>
      <c r="H485" s="154">
        <v>0.13900000000000001</v>
      </c>
      <c r="I485" s="155"/>
      <c r="L485" s="150"/>
      <c r="M485" s="156"/>
      <c r="T485" s="157"/>
      <c r="AT485" s="152" t="s">
        <v>204</v>
      </c>
      <c r="AU485" s="152" t="s">
        <v>86</v>
      </c>
      <c r="AV485" s="12" t="s">
        <v>86</v>
      </c>
      <c r="AW485" s="12" t="s">
        <v>32</v>
      </c>
      <c r="AX485" s="12" t="s">
        <v>84</v>
      </c>
      <c r="AY485" s="152" t="s">
        <v>195</v>
      </c>
    </row>
    <row r="486" spans="2:65" s="1" customFormat="1" ht="24.2" customHeight="1">
      <c r="B486" s="32"/>
      <c r="C486" s="137" t="s">
        <v>687</v>
      </c>
      <c r="D486" s="137" t="s">
        <v>197</v>
      </c>
      <c r="E486" s="138" t="s">
        <v>1416</v>
      </c>
      <c r="F486" s="139" t="s">
        <v>1417</v>
      </c>
      <c r="G486" s="140" t="s">
        <v>319</v>
      </c>
      <c r="H486" s="141">
        <v>21.004000000000001</v>
      </c>
      <c r="I486" s="142"/>
      <c r="J486" s="143">
        <f>ROUND(I486*H486,2)</f>
        <v>0</v>
      </c>
      <c r="K486" s="139" t="s">
        <v>201</v>
      </c>
      <c r="L486" s="32"/>
      <c r="M486" s="144" t="s">
        <v>1</v>
      </c>
      <c r="N486" s="145" t="s">
        <v>42</v>
      </c>
      <c r="P486" s="146">
        <f>O486*H486</f>
        <v>0</v>
      </c>
      <c r="Q486" s="146">
        <v>9.7999999999999997E-4</v>
      </c>
      <c r="R486" s="146">
        <f>Q486*H486</f>
        <v>2.0583920000000002E-2</v>
      </c>
      <c r="S486" s="146">
        <v>0</v>
      </c>
      <c r="T486" s="147">
        <f>S486*H486</f>
        <v>0</v>
      </c>
      <c r="AR486" s="148" t="s">
        <v>202</v>
      </c>
      <c r="AT486" s="148" t="s">
        <v>197</v>
      </c>
      <c r="AU486" s="148" t="s">
        <v>86</v>
      </c>
      <c r="AY486" s="17" t="s">
        <v>195</v>
      </c>
      <c r="BE486" s="149">
        <f>IF(N486="základní",J486,0)</f>
        <v>0</v>
      </c>
      <c r="BF486" s="149">
        <f>IF(N486="snížená",J486,0)</f>
        <v>0</v>
      </c>
      <c r="BG486" s="149">
        <f>IF(N486="zákl. přenesená",J486,0)</f>
        <v>0</v>
      </c>
      <c r="BH486" s="149">
        <f>IF(N486="sníž. přenesená",J486,0)</f>
        <v>0</v>
      </c>
      <c r="BI486" s="149">
        <f>IF(N486="nulová",J486,0)</f>
        <v>0</v>
      </c>
      <c r="BJ486" s="17" t="s">
        <v>84</v>
      </c>
      <c r="BK486" s="149">
        <f>ROUND(I486*H486,2)</f>
        <v>0</v>
      </c>
      <c r="BL486" s="17" t="s">
        <v>202</v>
      </c>
      <c r="BM486" s="148" t="s">
        <v>1418</v>
      </c>
    </row>
    <row r="487" spans="2:65" s="14" customFormat="1" ht="11.25">
      <c r="B487" s="168"/>
      <c r="D487" s="151" t="s">
        <v>204</v>
      </c>
      <c r="E487" s="169" t="s">
        <v>1</v>
      </c>
      <c r="F487" s="170" t="s">
        <v>2948</v>
      </c>
      <c r="H487" s="169" t="s">
        <v>1</v>
      </c>
      <c r="I487" s="171"/>
      <c r="L487" s="168"/>
      <c r="M487" s="172"/>
      <c r="T487" s="173"/>
      <c r="AT487" s="169" t="s">
        <v>204</v>
      </c>
      <c r="AU487" s="169" t="s">
        <v>86</v>
      </c>
      <c r="AV487" s="14" t="s">
        <v>84</v>
      </c>
      <c r="AW487" s="14" t="s">
        <v>32</v>
      </c>
      <c r="AX487" s="14" t="s">
        <v>77</v>
      </c>
      <c r="AY487" s="169" t="s">
        <v>195</v>
      </c>
    </row>
    <row r="488" spans="2:65" s="12" customFormat="1" ht="11.25">
      <c r="B488" s="150"/>
      <c r="D488" s="151" t="s">
        <v>204</v>
      </c>
      <c r="E488" s="152" t="s">
        <v>1</v>
      </c>
      <c r="F488" s="153" t="s">
        <v>2949</v>
      </c>
      <c r="H488" s="154">
        <v>0.89700000000000002</v>
      </c>
      <c r="I488" s="155"/>
      <c r="L488" s="150"/>
      <c r="M488" s="156"/>
      <c r="T488" s="157"/>
      <c r="AT488" s="152" t="s">
        <v>204</v>
      </c>
      <c r="AU488" s="152" t="s">
        <v>86</v>
      </c>
      <c r="AV488" s="12" t="s">
        <v>86</v>
      </c>
      <c r="AW488" s="12" t="s">
        <v>32</v>
      </c>
      <c r="AX488" s="12" t="s">
        <v>77</v>
      </c>
      <c r="AY488" s="152" t="s">
        <v>195</v>
      </c>
    </row>
    <row r="489" spans="2:65" s="12" customFormat="1" ht="11.25">
      <c r="B489" s="150"/>
      <c r="D489" s="151" t="s">
        <v>204</v>
      </c>
      <c r="E489" s="152" t="s">
        <v>1</v>
      </c>
      <c r="F489" s="153" t="s">
        <v>2950</v>
      </c>
      <c r="H489" s="154">
        <v>4.93</v>
      </c>
      <c r="I489" s="155"/>
      <c r="L489" s="150"/>
      <c r="M489" s="156"/>
      <c r="T489" s="157"/>
      <c r="AT489" s="152" t="s">
        <v>204</v>
      </c>
      <c r="AU489" s="152" t="s">
        <v>86</v>
      </c>
      <c r="AV489" s="12" t="s">
        <v>86</v>
      </c>
      <c r="AW489" s="12" t="s">
        <v>32</v>
      </c>
      <c r="AX489" s="12" t="s">
        <v>77</v>
      </c>
      <c r="AY489" s="152" t="s">
        <v>195</v>
      </c>
    </row>
    <row r="490" spans="2:65" s="12" customFormat="1" ht="11.25">
      <c r="B490" s="150"/>
      <c r="D490" s="151" t="s">
        <v>204</v>
      </c>
      <c r="E490" s="152" t="s">
        <v>1</v>
      </c>
      <c r="F490" s="153" t="s">
        <v>2951</v>
      </c>
      <c r="H490" s="154">
        <v>2.6309999999999998</v>
      </c>
      <c r="I490" s="155"/>
      <c r="L490" s="150"/>
      <c r="M490" s="156"/>
      <c r="T490" s="157"/>
      <c r="AT490" s="152" t="s">
        <v>204</v>
      </c>
      <c r="AU490" s="152" t="s">
        <v>86</v>
      </c>
      <c r="AV490" s="12" t="s">
        <v>86</v>
      </c>
      <c r="AW490" s="12" t="s">
        <v>32</v>
      </c>
      <c r="AX490" s="12" t="s">
        <v>77</v>
      </c>
      <c r="AY490" s="152" t="s">
        <v>195</v>
      </c>
    </row>
    <row r="491" spans="2:65" s="12" customFormat="1" ht="11.25">
      <c r="B491" s="150"/>
      <c r="D491" s="151" t="s">
        <v>204</v>
      </c>
      <c r="E491" s="152" t="s">
        <v>1</v>
      </c>
      <c r="F491" s="153" t="s">
        <v>2952</v>
      </c>
      <c r="H491" s="154">
        <v>0.54600000000000004</v>
      </c>
      <c r="I491" s="155"/>
      <c r="L491" s="150"/>
      <c r="M491" s="156"/>
      <c r="T491" s="157"/>
      <c r="AT491" s="152" t="s">
        <v>204</v>
      </c>
      <c r="AU491" s="152" t="s">
        <v>86</v>
      </c>
      <c r="AV491" s="12" t="s">
        <v>86</v>
      </c>
      <c r="AW491" s="12" t="s">
        <v>32</v>
      </c>
      <c r="AX491" s="12" t="s">
        <v>77</v>
      </c>
      <c r="AY491" s="152" t="s">
        <v>195</v>
      </c>
    </row>
    <row r="492" spans="2:65" s="14" customFormat="1" ht="11.25">
      <c r="B492" s="168"/>
      <c r="D492" s="151" t="s">
        <v>204</v>
      </c>
      <c r="E492" s="169" t="s">
        <v>1</v>
      </c>
      <c r="F492" s="170" t="s">
        <v>2953</v>
      </c>
      <c r="H492" s="169" t="s">
        <v>1</v>
      </c>
      <c r="I492" s="171"/>
      <c r="L492" s="168"/>
      <c r="M492" s="172"/>
      <c r="T492" s="173"/>
      <c r="AT492" s="169" t="s">
        <v>204</v>
      </c>
      <c r="AU492" s="169" t="s">
        <v>86</v>
      </c>
      <c r="AV492" s="14" t="s">
        <v>84</v>
      </c>
      <c r="AW492" s="14" t="s">
        <v>32</v>
      </c>
      <c r="AX492" s="14" t="s">
        <v>77</v>
      </c>
      <c r="AY492" s="169" t="s">
        <v>195</v>
      </c>
    </row>
    <row r="493" spans="2:65" s="12" customFormat="1" ht="11.25">
      <c r="B493" s="150"/>
      <c r="D493" s="151" t="s">
        <v>204</v>
      </c>
      <c r="E493" s="152" t="s">
        <v>1</v>
      </c>
      <c r="F493" s="153" t="s">
        <v>2954</v>
      </c>
      <c r="H493" s="154">
        <v>6.5</v>
      </c>
      <c r="I493" s="155"/>
      <c r="L493" s="150"/>
      <c r="M493" s="156"/>
      <c r="T493" s="157"/>
      <c r="AT493" s="152" t="s">
        <v>204</v>
      </c>
      <c r="AU493" s="152" t="s">
        <v>86</v>
      </c>
      <c r="AV493" s="12" t="s">
        <v>86</v>
      </c>
      <c r="AW493" s="12" t="s">
        <v>32</v>
      </c>
      <c r="AX493" s="12" t="s">
        <v>77</v>
      </c>
      <c r="AY493" s="152" t="s">
        <v>195</v>
      </c>
    </row>
    <row r="494" spans="2:65" s="12" customFormat="1" ht="11.25">
      <c r="B494" s="150"/>
      <c r="D494" s="151" t="s">
        <v>204</v>
      </c>
      <c r="E494" s="152" t="s">
        <v>1</v>
      </c>
      <c r="F494" s="153" t="s">
        <v>2955</v>
      </c>
      <c r="H494" s="154">
        <v>5.5</v>
      </c>
      <c r="I494" s="155"/>
      <c r="L494" s="150"/>
      <c r="M494" s="156"/>
      <c r="T494" s="157"/>
      <c r="AT494" s="152" t="s">
        <v>204</v>
      </c>
      <c r="AU494" s="152" t="s">
        <v>86</v>
      </c>
      <c r="AV494" s="12" t="s">
        <v>86</v>
      </c>
      <c r="AW494" s="12" t="s">
        <v>32</v>
      </c>
      <c r="AX494" s="12" t="s">
        <v>77</v>
      </c>
      <c r="AY494" s="152" t="s">
        <v>195</v>
      </c>
    </row>
    <row r="495" spans="2:65" s="13" customFormat="1" ht="11.25">
      <c r="B495" s="158"/>
      <c r="D495" s="151" t="s">
        <v>204</v>
      </c>
      <c r="E495" s="159" t="s">
        <v>1</v>
      </c>
      <c r="F495" s="160" t="s">
        <v>205</v>
      </c>
      <c r="H495" s="161">
        <v>21.004000000000001</v>
      </c>
      <c r="I495" s="162"/>
      <c r="L495" s="158"/>
      <c r="M495" s="163"/>
      <c r="T495" s="164"/>
      <c r="AT495" s="159" t="s">
        <v>204</v>
      </c>
      <c r="AU495" s="159" t="s">
        <v>86</v>
      </c>
      <c r="AV495" s="13" t="s">
        <v>202</v>
      </c>
      <c r="AW495" s="13" t="s">
        <v>32</v>
      </c>
      <c r="AX495" s="13" t="s">
        <v>84</v>
      </c>
      <c r="AY495" s="159" t="s">
        <v>195</v>
      </c>
    </row>
    <row r="496" spans="2:65" s="1" customFormat="1" ht="33" customHeight="1">
      <c r="B496" s="32"/>
      <c r="C496" s="137" t="s">
        <v>500</v>
      </c>
      <c r="D496" s="137" t="s">
        <v>197</v>
      </c>
      <c r="E496" s="138" t="s">
        <v>1423</v>
      </c>
      <c r="F496" s="139" t="s">
        <v>1424</v>
      </c>
      <c r="G496" s="140" t="s">
        <v>319</v>
      </c>
      <c r="H496" s="141">
        <v>12</v>
      </c>
      <c r="I496" s="142"/>
      <c r="J496" s="143">
        <f>ROUND(I496*H496,2)</f>
        <v>0</v>
      </c>
      <c r="K496" s="139" t="s">
        <v>201</v>
      </c>
      <c r="L496" s="32"/>
      <c r="M496" s="144" t="s">
        <v>1</v>
      </c>
      <c r="N496" s="145" t="s">
        <v>42</v>
      </c>
      <c r="P496" s="146">
        <f>O496*H496</f>
        <v>0</v>
      </c>
      <c r="Q496" s="146">
        <v>1.72E-3</v>
      </c>
      <c r="R496" s="146">
        <f>Q496*H496</f>
        <v>2.0639999999999999E-2</v>
      </c>
      <c r="S496" s="146">
        <v>0</v>
      </c>
      <c r="T496" s="147">
        <f>S496*H496</f>
        <v>0</v>
      </c>
      <c r="AR496" s="148" t="s">
        <v>202</v>
      </c>
      <c r="AT496" s="148" t="s">
        <v>197</v>
      </c>
      <c r="AU496" s="148" t="s">
        <v>86</v>
      </c>
      <c r="AY496" s="17" t="s">
        <v>195</v>
      </c>
      <c r="BE496" s="149">
        <f>IF(N496="základní",J496,0)</f>
        <v>0</v>
      </c>
      <c r="BF496" s="149">
        <f>IF(N496="snížená",J496,0)</f>
        <v>0</v>
      </c>
      <c r="BG496" s="149">
        <f>IF(N496="zákl. přenesená",J496,0)</f>
        <v>0</v>
      </c>
      <c r="BH496" s="149">
        <f>IF(N496="sníž. přenesená",J496,0)</f>
        <v>0</v>
      </c>
      <c r="BI496" s="149">
        <f>IF(N496="nulová",J496,0)</f>
        <v>0</v>
      </c>
      <c r="BJ496" s="17" t="s">
        <v>84</v>
      </c>
      <c r="BK496" s="149">
        <f>ROUND(I496*H496,2)</f>
        <v>0</v>
      </c>
      <c r="BL496" s="17" t="s">
        <v>202</v>
      </c>
      <c r="BM496" s="148" t="s">
        <v>1425</v>
      </c>
    </row>
    <row r="497" spans="2:65" s="14" customFormat="1" ht="11.25">
      <c r="B497" s="168"/>
      <c r="D497" s="151" t="s">
        <v>204</v>
      </c>
      <c r="E497" s="169" t="s">
        <v>1</v>
      </c>
      <c r="F497" s="170" t="s">
        <v>1426</v>
      </c>
      <c r="H497" s="169" t="s">
        <v>1</v>
      </c>
      <c r="I497" s="171"/>
      <c r="L497" s="168"/>
      <c r="M497" s="172"/>
      <c r="T497" s="173"/>
      <c r="AT497" s="169" t="s">
        <v>204</v>
      </c>
      <c r="AU497" s="169" t="s">
        <v>86</v>
      </c>
      <c r="AV497" s="14" t="s">
        <v>84</v>
      </c>
      <c r="AW497" s="14" t="s">
        <v>32</v>
      </c>
      <c r="AX497" s="14" t="s">
        <v>77</v>
      </c>
      <c r="AY497" s="169" t="s">
        <v>195</v>
      </c>
    </row>
    <row r="498" spans="2:65" s="14" customFormat="1" ht="11.25">
      <c r="B498" s="168"/>
      <c r="D498" s="151" t="s">
        <v>204</v>
      </c>
      <c r="E498" s="169" t="s">
        <v>1</v>
      </c>
      <c r="F498" s="170" t="s">
        <v>1176</v>
      </c>
      <c r="H498" s="169" t="s">
        <v>1</v>
      </c>
      <c r="I498" s="171"/>
      <c r="L498" s="168"/>
      <c r="M498" s="172"/>
      <c r="T498" s="173"/>
      <c r="AT498" s="169" t="s">
        <v>204</v>
      </c>
      <c r="AU498" s="169" t="s">
        <v>86</v>
      </c>
      <c r="AV498" s="14" t="s">
        <v>84</v>
      </c>
      <c r="AW498" s="14" t="s">
        <v>32</v>
      </c>
      <c r="AX498" s="14" t="s">
        <v>77</v>
      </c>
      <c r="AY498" s="169" t="s">
        <v>195</v>
      </c>
    </row>
    <row r="499" spans="2:65" s="12" customFormat="1" ht="11.25">
      <c r="B499" s="150"/>
      <c r="D499" s="151" t="s">
        <v>204</v>
      </c>
      <c r="E499" s="152" t="s">
        <v>1</v>
      </c>
      <c r="F499" s="153" t="s">
        <v>2954</v>
      </c>
      <c r="H499" s="154">
        <v>6.5</v>
      </c>
      <c r="I499" s="155"/>
      <c r="L499" s="150"/>
      <c r="M499" s="156"/>
      <c r="T499" s="157"/>
      <c r="AT499" s="152" t="s">
        <v>204</v>
      </c>
      <c r="AU499" s="152" t="s">
        <v>86</v>
      </c>
      <c r="AV499" s="12" t="s">
        <v>86</v>
      </c>
      <c r="AW499" s="12" t="s">
        <v>32</v>
      </c>
      <c r="AX499" s="12" t="s">
        <v>77</v>
      </c>
      <c r="AY499" s="152" t="s">
        <v>195</v>
      </c>
    </row>
    <row r="500" spans="2:65" s="12" customFormat="1" ht="11.25">
      <c r="B500" s="150"/>
      <c r="D500" s="151" t="s">
        <v>204</v>
      </c>
      <c r="E500" s="152" t="s">
        <v>1</v>
      </c>
      <c r="F500" s="153" t="s">
        <v>2955</v>
      </c>
      <c r="H500" s="154">
        <v>5.5</v>
      </c>
      <c r="I500" s="155"/>
      <c r="L500" s="150"/>
      <c r="M500" s="156"/>
      <c r="T500" s="157"/>
      <c r="AT500" s="152" t="s">
        <v>204</v>
      </c>
      <c r="AU500" s="152" t="s">
        <v>86</v>
      </c>
      <c r="AV500" s="12" t="s">
        <v>86</v>
      </c>
      <c r="AW500" s="12" t="s">
        <v>32</v>
      </c>
      <c r="AX500" s="12" t="s">
        <v>77</v>
      </c>
      <c r="AY500" s="152" t="s">
        <v>195</v>
      </c>
    </row>
    <row r="501" spans="2:65" s="13" customFormat="1" ht="11.25">
      <c r="B501" s="158"/>
      <c r="D501" s="151" t="s">
        <v>204</v>
      </c>
      <c r="E501" s="159" t="s">
        <v>1</v>
      </c>
      <c r="F501" s="160" t="s">
        <v>205</v>
      </c>
      <c r="H501" s="161">
        <v>12</v>
      </c>
      <c r="I501" s="162"/>
      <c r="L501" s="158"/>
      <c r="M501" s="163"/>
      <c r="T501" s="164"/>
      <c r="AT501" s="159" t="s">
        <v>204</v>
      </c>
      <c r="AU501" s="159" t="s">
        <v>86</v>
      </c>
      <c r="AV501" s="13" t="s">
        <v>202</v>
      </c>
      <c r="AW501" s="13" t="s">
        <v>32</v>
      </c>
      <c r="AX501" s="13" t="s">
        <v>84</v>
      </c>
      <c r="AY501" s="159" t="s">
        <v>195</v>
      </c>
    </row>
    <row r="502" spans="2:65" s="1" customFormat="1" ht="37.9" customHeight="1">
      <c r="B502" s="32"/>
      <c r="C502" s="137" t="s">
        <v>695</v>
      </c>
      <c r="D502" s="137" t="s">
        <v>197</v>
      </c>
      <c r="E502" s="138" t="s">
        <v>1428</v>
      </c>
      <c r="F502" s="139" t="s">
        <v>1429</v>
      </c>
      <c r="G502" s="140" t="s">
        <v>212</v>
      </c>
      <c r="H502" s="141">
        <v>2</v>
      </c>
      <c r="I502" s="142"/>
      <c r="J502" s="143">
        <f>ROUND(I502*H502,2)</f>
        <v>0</v>
      </c>
      <c r="K502" s="139" t="s">
        <v>208</v>
      </c>
      <c r="L502" s="32"/>
      <c r="M502" s="144" t="s">
        <v>1</v>
      </c>
      <c r="N502" s="145" t="s">
        <v>42</v>
      </c>
      <c r="P502" s="146">
        <f>O502*H502</f>
        <v>0</v>
      </c>
      <c r="Q502" s="146">
        <v>7.9200000000000007E-2</v>
      </c>
      <c r="R502" s="146">
        <f>Q502*H502</f>
        <v>0.15840000000000001</v>
      </c>
      <c r="S502" s="146">
        <v>0</v>
      </c>
      <c r="T502" s="147">
        <f>S502*H502</f>
        <v>0</v>
      </c>
      <c r="AR502" s="148" t="s">
        <v>202</v>
      </c>
      <c r="AT502" s="148" t="s">
        <v>197</v>
      </c>
      <c r="AU502" s="148" t="s">
        <v>86</v>
      </c>
      <c r="AY502" s="17" t="s">
        <v>195</v>
      </c>
      <c r="BE502" s="149">
        <f>IF(N502="základní",J502,0)</f>
        <v>0</v>
      </c>
      <c r="BF502" s="149">
        <f>IF(N502="snížená",J502,0)</f>
        <v>0</v>
      </c>
      <c r="BG502" s="149">
        <f>IF(N502="zákl. přenesená",J502,0)</f>
        <v>0</v>
      </c>
      <c r="BH502" s="149">
        <f>IF(N502="sníž. přenesená",J502,0)</f>
        <v>0</v>
      </c>
      <c r="BI502" s="149">
        <f>IF(N502="nulová",J502,0)</f>
        <v>0</v>
      </c>
      <c r="BJ502" s="17" t="s">
        <v>84</v>
      </c>
      <c r="BK502" s="149">
        <f>ROUND(I502*H502,2)</f>
        <v>0</v>
      </c>
      <c r="BL502" s="17" t="s">
        <v>202</v>
      </c>
      <c r="BM502" s="148" t="s">
        <v>1430</v>
      </c>
    </row>
    <row r="503" spans="2:65" s="14" customFormat="1" ht="11.25">
      <c r="B503" s="168"/>
      <c r="D503" s="151" t="s">
        <v>204</v>
      </c>
      <c r="E503" s="169" t="s">
        <v>1</v>
      </c>
      <c r="F503" s="170" t="s">
        <v>1176</v>
      </c>
      <c r="H503" s="169" t="s">
        <v>1</v>
      </c>
      <c r="I503" s="171"/>
      <c r="L503" s="168"/>
      <c r="M503" s="172"/>
      <c r="T503" s="173"/>
      <c r="AT503" s="169" t="s">
        <v>204</v>
      </c>
      <c r="AU503" s="169" t="s">
        <v>86</v>
      </c>
      <c r="AV503" s="14" t="s">
        <v>84</v>
      </c>
      <c r="AW503" s="14" t="s">
        <v>32</v>
      </c>
      <c r="AX503" s="14" t="s">
        <v>77</v>
      </c>
      <c r="AY503" s="169" t="s">
        <v>195</v>
      </c>
    </row>
    <row r="504" spans="2:65" s="12" customFormat="1" ht="11.25">
      <c r="B504" s="150"/>
      <c r="D504" s="151" t="s">
        <v>204</v>
      </c>
      <c r="E504" s="152" t="s">
        <v>1</v>
      </c>
      <c r="F504" s="153" t="s">
        <v>2923</v>
      </c>
      <c r="H504" s="154">
        <v>1</v>
      </c>
      <c r="I504" s="155"/>
      <c r="L504" s="150"/>
      <c r="M504" s="156"/>
      <c r="T504" s="157"/>
      <c r="AT504" s="152" t="s">
        <v>204</v>
      </c>
      <c r="AU504" s="152" t="s">
        <v>86</v>
      </c>
      <c r="AV504" s="12" t="s">
        <v>86</v>
      </c>
      <c r="AW504" s="12" t="s">
        <v>32</v>
      </c>
      <c r="AX504" s="12" t="s">
        <v>77</v>
      </c>
      <c r="AY504" s="152" t="s">
        <v>195</v>
      </c>
    </row>
    <row r="505" spans="2:65" s="12" customFormat="1" ht="11.25">
      <c r="B505" s="150"/>
      <c r="D505" s="151" t="s">
        <v>204</v>
      </c>
      <c r="E505" s="152" t="s">
        <v>1</v>
      </c>
      <c r="F505" s="153" t="s">
        <v>2919</v>
      </c>
      <c r="H505" s="154">
        <v>1</v>
      </c>
      <c r="I505" s="155"/>
      <c r="L505" s="150"/>
      <c r="M505" s="156"/>
      <c r="T505" s="157"/>
      <c r="AT505" s="152" t="s">
        <v>204</v>
      </c>
      <c r="AU505" s="152" t="s">
        <v>86</v>
      </c>
      <c r="AV505" s="12" t="s">
        <v>86</v>
      </c>
      <c r="AW505" s="12" t="s">
        <v>32</v>
      </c>
      <c r="AX505" s="12" t="s">
        <v>77</v>
      </c>
      <c r="AY505" s="152" t="s">
        <v>195</v>
      </c>
    </row>
    <row r="506" spans="2:65" s="13" customFormat="1" ht="11.25">
      <c r="B506" s="158"/>
      <c r="D506" s="151" t="s">
        <v>204</v>
      </c>
      <c r="E506" s="159" t="s">
        <v>1</v>
      </c>
      <c r="F506" s="160" t="s">
        <v>205</v>
      </c>
      <c r="H506" s="161">
        <v>2</v>
      </c>
      <c r="I506" s="162"/>
      <c r="L506" s="158"/>
      <c r="M506" s="163"/>
      <c r="T506" s="164"/>
      <c r="AT506" s="159" t="s">
        <v>204</v>
      </c>
      <c r="AU506" s="159" t="s">
        <v>86</v>
      </c>
      <c r="AV506" s="13" t="s">
        <v>202</v>
      </c>
      <c r="AW506" s="13" t="s">
        <v>32</v>
      </c>
      <c r="AX506" s="13" t="s">
        <v>84</v>
      </c>
      <c r="AY506" s="159" t="s">
        <v>195</v>
      </c>
    </row>
    <row r="507" spans="2:65" s="1" customFormat="1" ht="24.2" customHeight="1">
      <c r="B507" s="32"/>
      <c r="C507" s="137" t="s">
        <v>504</v>
      </c>
      <c r="D507" s="137" t="s">
        <v>197</v>
      </c>
      <c r="E507" s="138" t="s">
        <v>1431</v>
      </c>
      <c r="F507" s="139" t="s">
        <v>1432</v>
      </c>
      <c r="G507" s="140" t="s">
        <v>212</v>
      </c>
      <c r="H507" s="141">
        <v>1</v>
      </c>
      <c r="I507" s="142"/>
      <c r="J507" s="143">
        <f>ROUND(I507*H507,2)</f>
        <v>0</v>
      </c>
      <c r="K507" s="139" t="s">
        <v>201</v>
      </c>
      <c r="L507" s="32"/>
      <c r="M507" s="144" t="s">
        <v>1</v>
      </c>
      <c r="N507" s="145" t="s">
        <v>42</v>
      </c>
      <c r="P507" s="146">
        <f>O507*H507</f>
        <v>0</v>
      </c>
      <c r="Q507" s="146">
        <v>9.8899999999999995E-3</v>
      </c>
      <c r="R507" s="146">
        <f>Q507*H507</f>
        <v>9.8899999999999995E-3</v>
      </c>
      <c r="S507" s="146">
        <v>0</v>
      </c>
      <c r="T507" s="147">
        <f>S507*H507</f>
        <v>0</v>
      </c>
      <c r="AR507" s="148" t="s">
        <v>202</v>
      </c>
      <c r="AT507" s="148" t="s">
        <v>197</v>
      </c>
      <c r="AU507" s="148" t="s">
        <v>86</v>
      </c>
      <c r="AY507" s="17" t="s">
        <v>195</v>
      </c>
      <c r="BE507" s="149">
        <f>IF(N507="základní",J507,0)</f>
        <v>0</v>
      </c>
      <c r="BF507" s="149">
        <f>IF(N507="snížená",J507,0)</f>
        <v>0</v>
      </c>
      <c r="BG507" s="149">
        <f>IF(N507="zákl. přenesená",J507,0)</f>
        <v>0</v>
      </c>
      <c r="BH507" s="149">
        <f>IF(N507="sníž. přenesená",J507,0)</f>
        <v>0</v>
      </c>
      <c r="BI507" s="149">
        <f>IF(N507="nulová",J507,0)</f>
        <v>0</v>
      </c>
      <c r="BJ507" s="17" t="s">
        <v>84</v>
      </c>
      <c r="BK507" s="149">
        <f>ROUND(I507*H507,2)</f>
        <v>0</v>
      </c>
      <c r="BL507" s="17" t="s">
        <v>202</v>
      </c>
      <c r="BM507" s="148" t="s">
        <v>1433</v>
      </c>
    </row>
    <row r="508" spans="2:65" s="12" customFormat="1" ht="11.25">
      <c r="B508" s="150"/>
      <c r="D508" s="151" t="s">
        <v>204</v>
      </c>
      <c r="E508" s="152" t="s">
        <v>1</v>
      </c>
      <c r="F508" s="153" t="s">
        <v>2956</v>
      </c>
      <c r="H508" s="154">
        <v>1</v>
      </c>
      <c r="I508" s="155"/>
      <c r="L508" s="150"/>
      <c r="M508" s="156"/>
      <c r="T508" s="157"/>
      <c r="AT508" s="152" t="s">
        <v>204</v>
      </c>
      <c r="AU508" s="152" t="s">
        <v>86</v>
      </c>
      <c r="AV508" s="12" t="s">
        <v>86</v>
      </c>
      <c r="AW508" s="12" t="s">
        <v>32</v>
      </c>
      <c r="AX508" s="12" t="s">
        <v>84</v>
      </c>
      <c r="AY508" s="152" t="s">
        <v>195</v>
      </c>
    </row>
    <row r="509" spans="2:65" s="1" customFormat="1" ht="24.2" customHeight="1">
      <c r="B509" s="32"/>
      <c r="C509" s="174" t="s">
        <v>704</v>
      </c>
      <c r="D509" s="174" t="s">
        <v>392</v>
      </c>
      <c r="E509" s="175" t="s">
        <v>1435</v>
      </c>
      <c r="F509" s="176" t="s">
        <v>1436</v>
      </c>
      <c r="G509" s="177" t="s">
        <v>212</v>
      </c>
      <c r="H509" s="178">
        <v>1</v>
      </c>
      <c r="I509" s="179"/>
      <c r="J509" s="180">
        <f>ROUND(I509*H509,2)</f>
        <v>0</v>
      </c>
      <c r="K509" s="176" t="s">
        <v>201</v>
      </c>
      <c r="L509" s="181"/>
      <c r="M509" s="182" t="s">
        <v>1</v>
      </c>
      <c r="N509" s="183" t="s">
        <v>42</v>
      </c>
      <c r="P509" s="146">
        <f>O509*H509</f>
        <v>0</v>
      </c>
      <c r="Q509" s="146">
        <v>0.254</v>
      </c>
      <c r="R509" s="146">
        <f>Q509*H509</f>
        <v>0.254</v>
      </c>
      <c r="S509" s="146">
        <v>0</v>
      </c>
      <c r="T509" s="147">
        <f>S509*H509</f>
        <v>0</v>
      </c>
      <c r="AR509" s="148" t="s">
        <v>230</v>
      </c>
      <c r="AT509" s="148" t="s">
        <v>392</v>
      </c>
      <c r="AU509" s="148" t="s">
        <v>86</v>
      </c>
      <c r="AY509" s="17" t="s">
        <v>195</v>
      </c>
      <c r="BE509" s="149">
        <f>IF(N509="základní",J509,0)</f>
        <v>0</v>
      </c>
      <c r="BF509" s="149">
        <f>IF(N509="snížená",J509,0)</f>
        <v>0</v>
      </c>
      <c r="BG509" s="149">
        <f>IF(N509="zákl. přenesená",J509,0)</f>
        <v>0</v>
      </c>
      <c r="BH509" s="149">
        <f>IF(N509="sníž. přenesená",J509,0)</f>
        <v>0</v>
      </c>
      <c r="BI509" s="149">
        <f>IF(N509="nulová",J509,0)</f>
        <v>0</v>
      </c>
      <c r="BJ509" s="17" t="s">
        <v>84</v>
      </c>
      <c r="BK509" s="149">
        <f>ROUND(I509*H509,2)</f>
        <v>0</v>
      </c>
      <c r="BL509" s="17" t="s">
        <v>202</v>
      </c>
      <c r="BM509" s="148" t="s">
        <v>1437</v>
      </c>
    </row>
    <row r="510" spans="2:65" s="1" customFormat="1" ht="24.2" customHeight="1">
      <c r="B510" s="32"/>
      <c r="C510" s="174" t="s">
        <v>507</v>
      </c>
      <c r="D510" s="174" t="s">
        <v>392</v>
      </c>
      <c r="E510" s="175" t="s">
        <v>1438</v>
      </c>
      <c r="F510" s="176" t="s">
        <v>1439</v>
      </c>
      <c r="G510" s="177" t="s">
        <v>212</v>
      </c>
      <c r="H510" s="178">
        <v>1.02</v>
      </c>
      <c r="I510" s="179"/>
      <c r="J510" s="180">
        <f>ROUND(I510*H510,2)</f>
        <v>0</v>
      </c>
      <c r="K510" s="176" t="s">
        <v>201</v>
      </c>
      <c r="L510" s="181"/>
      <c r="M510" s="182" t="s">
        <v>1</v>
      </c>
      <c r="N510" s="183" t="s">
        <v>42</v>
      </c>
      <c r="P510" s="146">
        <f>O510*H510</f>
        <v>0</v>
      </c>
      <c r="Q510" s="146">
        <v>2E-3</v>
      </c>
      <c r="R510" s="146">
        <f>Q510*H510</f>
        <v>2.0400000000000001E-3</v>
      </c>
      <c r="S510" s="146">
        <v>0</v>
      </c>
      <c r="T510" s="147">
        <f>S510*H510</f>
        <v>0</v>
      </c>
      <c r="AR510" s="148" t="s">
        <v>230</v>
      </c>
      <c r="AT510" s="148" t="s">
        <v>392</v>
      </c>
      <c r="AU510" s="148" t="s">
        <v>86</v>
      </c>
      <c r="AY510" s="17" t="s">
        <v>195</v>
      </c>
      <c r="BE510" s="149">
        <f>IF(N510="základní",J510,0)</f>
        <v>0</v>
      </c>
      <c r="BF510" s="149">
        <f>IF(N510="snížená",J510,0)</f>
        <v>0</v>
      </c>
      <c r="BG510" s="149">
        <f>IF(N510="zákl. přenesená",J510,0)</f>
        <v>0</v>
      </c>
      <c r="BH510" s="149">
        <f>IF(N510="sníž. přenesená",J510,0)</f>
        <v>0</v>
      </c>
      <c r="BI510" s="149">
        <f>IF(N510="nulová",J510,0)</f>
        <v>0</v>
      </c>
      <c r="BJ510" s="17" t="s">
        <v>84</v>
      </c>
      <c r="BK510" s="149">
        <f>ROUND(I510*H510,2)</f>
        <v>0</v>
      </c>
      <c r="BL510" s="17" t="s">
        <v>202</v>
      </c>
      <c r="BM510" s="148" t="s">
        <v>1440</v>
      </c>
    </row>
    <row r="511" spans="2:65" s="12" customFormat="1" ht="11.25">
      <c r="B511" s="150"/>
      <c r="D511" s="151" t="s">
        <v>204</v>
      </c>
      <c r="F511" s="153" t="s">
        <v>2957</v>
      </c>
      <c r="H511" s="154">
        <v>1.02</v>
      </c>
      <c r="I511" s="155"/>
      <c r="L511" s="150"/>
      <c r="M511" s="156"/>
      <c r="T511" s="157"/>
      <c r="AT511" s="152" t="s">
        <v>204</v>
      </c>
      <c r="AU511" s="152" t="s">
        <v>86</v>
      </c>
      <c r="AV511" s="12" t="s">
        <v>86</v>
      </c>
      <c r="AW511" s="12" t="s">
        <v>4</v>
      </c>
      <c r="AX511" s="12" t="s">
        <v>84</v>
      </c>
      <c r="AY511" s="152" t="s">
        <v>195</v>
      </c>
    </row>
    <row r="512" spans="2:65" s="1" customFormat="1" ht="24.2" customHeight="1">
      <c r="B512" s="32"/>
      <c r="C512" s="137" t="s">
        <v>712</v>
      </c>
      <c r="D512" s="137" t="s">
        <v>197</v>
      </c>
      <c r="E512" s="138" t="s">
        <v>1442</v>
      </c>
      <c r="F512" s="139" t="s">
        <v>1443</v>
      </c>
      <c r="G512" s="140" t="s">
        <v>212</v>
      </c>
      <c r="H512" s="141">
        <v>1</v>
      </c>
      <c r="I512" s="142"/>
      <c r="J512" s="143">
        <f>ROUND(I512*H512,2)</f>
        <v>0</v>
      </c>
      <c r="K512" s="139" t="s">
        <v>201</v>
      </c>
      <c r="L512" s="32"/>
      <c r="M512" s="144" t="s">
        <v>1</v>
      </c>
      <c r="N512" s="145" t="s">
        <v>42</v>
      </c>
      <c r="P512" s="146">
        <f>O512*H512</f>
        <v>0</v>
      </c>
      <c r="Q512" s="146">
        <v>9.8899999999999995E-3</v>
      </c>
      <c r="R512" s="146">
        <f>Q512*H512</f>
        <v>9.8899999999999995E-3</v>
      </c>
      <c r="S512" s="146">
        <v>0</v>
      </c>
      <c r="T512" s="147">
        <f>S512*H512</f>
        <v>0</v>
      </c>
      <c r="AR512" s="148" t="s">
        <v>202</v>
      </c>
      <c r="AT512" s="148" t="s">
        <v>197</v>
      </c>
      <c r="AU512" s="148" t="s">
        <v>86</v>
      </c>
      <c r="AY512" s="17" t="s">
        <v>195</v>
      </c>
      <c r="BE512" s="149">
        <f>IF(N512="základní",J512,0)</f>
        <v>0</v>
      </c>
      <c r="BF512" s="149">
        <f>IF(N512="snížená",J512,0)</f>
        <v>0</v>
      </c>
      <c r="BG512" s="149">
        <f>IF(N512="zákl. přenesená",J512,0)</f>
        <v>0</v>
      </c>
      <c r="BH512" s="149">
        <f>IF(N512="sníž. přenesená",J512,0)</f>
        <v>0</v>
      </c>
      <c r="BI512" s="149">
        <f>IF(N512="nulová",J512,0)</f>
        <v>0</v>
      </c>
      <c r="BJ512" s="17" t="s">
        <v>84</v>
      </c>
      <c r="BK512" s="149">
        <f>ROUND(I512*H512,2)</f>
        <v>0</v>
      </c>
      <c r="BL512" s="17" t="s">
        <v>202</v>
      </c>
      <c r="BM512" s="148" t="s">
        <v>1444</v>
      </c>
    </row>
    <row r="513" spans="2:65" s="12" customFormat="1" ht="11.25">
      <c r="B513" s="150"/>
      <c r="D513" s="151" t="s">
        <v>204</v>
      </c>
      <c r="E513" s="152" t="s">
        <v>1</v>
      </c>
      <c r="F513" s="153" t="s">
        <v>2958</v>
      </c>
      <c r="H513" s="154">
        <v>1</v>
      </c>
      <c r="I513" s="155"/>
      <c r="L513" s="150"/>
      <c r="M513" s="156"/>
      <c r="T513" s="157"/>
      <c r="AT513" s="152" t="s">
        <v>204</v>
      </c>
      <c r="AU513" s="152" t="s">
        <v>86</v>
      </c>
      <c r="AV513" s="12" t="s">
        <v>86</v>
      </c>
      <c r="AW513" s="12" t="s">
        <v>32</v>
      </c>
      <c r="AX513" s="12" t="s">
        <v>84</v>
      </c>
      <c r="AY513" s="152" t="s">
        <v>195</v>
      </c>
    </row>
    <row r="514" spans="2:65" s="1" customFormat="1" ht="24.2" customHeight="1">
      <c r="B514" s="32"/>
      <c r="C514" s="174" t="s">
        <v>512</v>
      </c>
      <c r="D514" s="174" t="s">
        <v>392</v>
      </c>
      <c r="E514" s="175" t="s">
        <v>1445</v>
      </c>
      <c r="F514" s="176" t="s">
        <v>1446</v>
      </c>
      <c r="G514" s="177" t="s">
        <v>212</v>
      </c>
      <c r="H514" s="178">
        <v>1</v>
      </c>
      <c r="I514" s="179"/>
      <c r="J514" s="180">
        <f>ROUND(I514*H514,2)</f>
        <v>0</v>
      </c>
      <c r="K514" s="176" t="s">
        <v>201</v>
      </c>
      <c r="L514" s="181"/>
      <c r="M514" s="182" t="s">
        <v>1</v>
      </c>
      <c r="N514" s="183" t="s">
        <v>42</v>
      </c>
      <c r="P514" s="146">
        <f>O514*H514</f>
        <v>0</v>
      </c>
      <c r="Q514" s="146">
        <v>0.50600000000000001</v>
      </c>
      <c r="R514" s="146">
        <f>Q514*H514</f>
        <v>0.50600000000000001</v>
      </c>
      <c r="S514" s="146">
        <v>0</v>
      </c>
      <c r="T514" s="147">
        <f>S514*H514</f>
        <v>0</v>
      </c>
      <c r="AR514" s="148" t="s">
        <v>230</v>
      </c>
      <c r="AT514" s="148" t="s">
        <v>392</v>
      </c>
      <c r="AU514" s="148" t="s">
        <v>86</v>
      </c>
      <c r="AY514" s="17" t="s">
        <v>195</v>
      </c>
      <c r="BE514" s="149">
        <f>IF(N514="základní",J514,0)</f>
        <v>0</v>
      </c>
      <c r="BF514" s="149">
        <f>IF(N514="snížená",J514,0)</f>
        <v>0</v>
      </c>
      <c r="BG514" s="149">
        <f>IF(N514="zákl. přenesená",J514,0)</f>
        <v>0</v>
      </c>
      <c r="BH514" s="149">
        <f>IF(N514="sníž. přenesená",J514,0)</f>
        <v>0</v>
      </c>
      <c r="BI514" s="149">
        <f>IF(N514="nulová",J514,0)</f>
        <v>0</v>
      </c>
      <c r="BJ514" s="17" t="s">
        <v>84</v>
      </c>
      <c r="BK514" s="149">
        <f>ROUND(I514*H514,2)</f>
        <v>0</v>
      </c>
      <c r="BL514" s="17" t="s">
        <v>202</v>
      </c>
      <c r="BM514" s="148" t="s">
        <v>1447</v>
      </c>
    </row>
    <row r="515" spans="2:65" s="1" customFormat="1" ht="24.2" customHeight="1">
      <c r="B515" s="32"/>
      <c r="C515" s="174" t="s">
        <v>720</v>
      </c>
      <c r="D515" s="174" t="s">
        <v>392</v>
      </c>
      <c r="E515" s="175" t="s">
        <v>1438</v>
      </c>
      <c r="F515" s="176" t="s">
        <v>1439</v>
      </c>
      <c r="G515" s="177" t="s">
        <v>212</v>
      </c>
      <c r="H515" s="178">
        <v>1.02</v>
      </c>
      <c r="I515" s="179"/>
      <c r="J515" s="180">
        <f>ROUND(I515*H515,2)</f>
        <v>0</v>
      </c>
      <c r="K515" s="176" t="s">
        <v>201</v>
      </c>
      <c r="L515" s="181"/>
      <c r="M515" s="182" t="s">
        <v>1</v>
      </c>
      <c r="N515" s="183" t="s">
        <v>42</v>
      </c>
      <c r="P515" s="146">
        <f>O515*H515</f>
        <v>0</v>
      </c>
      <c r="Q515" s="146">
        <v>2E-3</v>
      </c>
      <c r="R515" s="146">
        <f>Q515*H515</f>
        <v>2.0400000000000001E-3</v>
      </c>
      <c r="S515" s="146">
        <v>0</v>
      </c>
      <c r="T515" s="147">
        <f>S515*H515</f>
        <v>0</v>
      </c>
      <c r="AR515" s="148" t="s">
        <v>230</v>
      </c>
      <c r="AT515" s="148" t="s">
        <v>392</v>
      </c>
      <c r="AU515" s="148" t="s">
        <v>86</v>
      </c>
      <c r="AY515" s="17" t="s">
        <v>195</v>
      </c>
      <c r="BE515" s="149">
        <f>IF(N515="základní",J515,0)</f>
        <v>0</v>
      </c>
      <c r="BF515" s="149">
        <f>IF(N515="snížená",J515,0)</f>
        <v>0</v>
      </c>
      <c r="BG515" s="149">
        <f>IF(N515="zákl. přenesená",J515,0)</f>
        <v>0</v>
      </c>
      <c r="BH515" s="149">
        <f>IF(N515="sníž. přenesená",J515,0)</f>
        <v>0</v>
      </c>
      <c r="BI515" s="149">
        <f>IF(N515="nulová",J515,0)</f>
        <v>0</v>
      </c>
      <c r="BJ515" s="17" t="s">
        <v>84</v>
      </c>
      <c r="BK515" s="149">
        <f>ROUND(I515*H515,2)</f>
        <v>0</v>
      </c>
      <c r="BL515" s="17" t="s">
        <v>202</v>
      </c>
      <c r="BM515" s="148" t="s">
        <v>1449</v>
      </c>
    </row>
    <row r="516" spans="2:65" s="12" customFormat="1" ht="11.25">
      <c r="B516" s="150"/>
      <c r="D516" s="151" t="s">
        <v>204</v>
      </c>
      <c r="F516" s="153" t="s">
        <v>2957</v>
      </c>
      <c r="H516" s="154">
        <v>1.02</v>
      </c>
      <c r="I516" s="155"/>
      <c r="L516" s="150"/>
      <c r="M516" s="156"/>
      <c r="T516" s="157"/>
      <c r="AT516" s="152" t="s">
        <v>204</v>
      </c>
      <c r="AU516" s="152" t="s">
        <v>86</v>
      </c>
      <c r="AV516" s="12" t="s">
        <v>86</v>
      </c>
      <c r="AW516" s="12" t="s">
        <v>4</v>
      </c>
      <c r="AX516" s="12" t="s">
        <v>84</v>
      </c>
      <c r="AY516" s="152" t="s">
        <v>195</v>
      </c>
    </row>
    <row r="517" spans="2:65" s="1" customFormat="1" ht="24.2" customHeight="1">
      <c r="B517" s="32"/>
      <c r="C517" s="137" t="s">
        <v>517</v>
      </c>
      <c r="D517" s="137" t="s">
        <v>197</v>
      </c>
      <c r="E517" s="138" t="s">
        <v>1450</v>
      </c>
      <c r="F517" s="139" t="s">
        <v>1451</v>
      </c>
      <c r="G517" s="140" t="s">
        <v>212</v>
      </c>
      <c r="H517" s="141">
        <v>2</v>
      </c>
      <c r="I517" s="142"/>
      <c r="J517" s="143">
        <f>ROUND(I517*H517,2)</f>
        <v>0</v>
      </c>
      <c r="K517" s="139" t="s">
        <v>201</v>
      </c>
      <c r="L517" s="32"/>
      <c r="M517" s="144" t="s">
        <v>1</v>
      </c>
      <c r="N517" s="145" t="s">
        <v>42</v>
      </c>
      <c r="P517" s="146">
        <f>O517*H517</f>
        <v>0</v>
      </c>
      <c r="Q517" s="146">
        <v>9.8899999999999995E-3</v>
      </c>
      <c r="R517" s="146">
        <f>Q517*H517</f>
        <v>1.9779999999999999E-2</v>
      </c>
      <c r="S517" s="146">
        <v>0</v>
      </c>
      <c r="T517" s="147">
        <f>S517*H517</f>
        <v>0</v>
      </c>
      <c r="AR517" s="148" t="s">
        <v>202</v>
      </c>
      <c r="AT517" s="148" t="s">
        <v>197</v>
      </c>
      <c r="AU517" s="148" t="s">
        <v>86</v>
      </c>
      <c r="AY517" s="17" t="s">
        <v>195</v>
      </c>
      <c r="BE517" s="149">
        <f>IF(N517="základní",J517,0)</f>
        <v>0</v>
      </c>
      <c r="BF517" s="149">
        <f>IF(N517="snížená",J517,0)</f>
        <v>0</v>
      </c>
      <c r="BG517" s="149">
        <f>IF(N517="zákl. přenesená",J517,0)</f>
        <v>0</v>
      </c>
      <c r="BH517" s="149">
        <f>IF(N517="sníž. přenesená",J517,0)</f>
        <v>0</v>
      </c>
      <c r="BI517" s="149">
        <f>IF(N517="nulová",J517,0)</f>
        <v>0</v>
      </c>
      <c r="BJ517" s="17" t="s">
        <v>84</v>
      </c>
      <c r="BK517" s="149">
        <f>ROUND(I517*H517,2)</f>
        <v>0</v>
      </c>
      <c r="BL517" s="17" t="s">
        <v>202</v>
      </c>
      <c r="BM517" s="148" t="s">
        <v>1452</v>
      </c>
    </row>
    <row r="518" spans="2:65" s="12" customFormat="1" ht="11.25">
      <c r="B518" s="150"/>
      <c r="D518" s="151" t="s">
        <v>204</v>
      </c>
      <c r="E518" s="152" t="s">
        <v>1</v>
      </c>
      <c r="F518" s="153" t="s">
        <v>2959</v>
      </c>
      <c r="H518" s="154">
        <v>2</v>
      </c>
      <c r="I518" s="155"/>
      <c r="L518" s="150"/>
      <c r="M518" s="156"/>
      <c r="T518" s="157"/>
      <c r="AT518" s="152" t="s">
        <v>204</v>
      </c>
      <c r="AU518" s="152" t="s">
        <v>86</v>
      </c>
      <c r="AV518" s="12" t="s">
        <v>86</v>
      </c>
      <c r="AW518" s="12" t="s">
        <v>32</v>
      </c>
      <c r="AX518" s="12" t="s">
        <v>84</v>
      </c>
      <c r="AY518" s="152" t="s">
        <v>195</v>
      </c>
    </row>
    <row r="519" spans="2:65" s="1" customFormat="1" ht="21.75" customHeight="1">
      <c r="B519" s="32"/>
      <c r="C519" s="174" t="s">
        <v>730</v>
      </c>
      <c r="D519" s="174" t="s">
        <v>392</v>
      </c>
      <c r="E519" s="175" t="s">
        <v>1455</v>
      </c>
      <c r="F519" s="176" t="s">
        <v>1456</v>
      </c>
      <c r="G519" s="177" t="s">
        <v>212</v>
      </c>
      <c r="H519" s="178">
        <v>2</v>
      </c>
      <c r="I519" s="179"/>
      <c r="J519" s="180">
        <f>ROUND(I519*H519,2)</f>
        <v>0</v>
      </c>
      <c r="K519" s="176" t="s">
        <v>201</v>
      </c>
      <c r="L519" s="181"/>
      <c r="M519" s="182" t="s">
        <v>1</v>
      </c>
      <c r="N519" s="183" t="s">
        <v>42</v>
      </c>
      <c r="P519" s="146">
        <f>O519*H519</f>
        <v>0</v>
      </c>
      <c r="Q519" s="146">
        <v>1.0129999999999999</v>
      </c>
      <c r="R519" s="146">
        <f>Q519*H519</f>
        <v>2.0259999999999998</v>
      </c>
      <c r="S519" s="146">
        <v>0</v>
      </c>
      <c r="T519" s="147">
        <f>S519*H519</f>
        <v>0</v>
      </c>
      <c r="AR519" s="148" t="s">
        <v>230</v>
      </c>
      <c r="AT519" s="148" t="s">
        <v>392</v>
      </c>
      <c r="AU519" s="148" t="s">
        <v>86</v>
      </c>
      <c r="AY519" s="17" t="s">
        <v>195</v>
      </c>
      <c r="BE519" s="149">
        <f>IF(N519="základní",J519,0)</f>
        <v>0</v>
      </c>
      <c r="BF519" s="149">
        <f>IF(N519="snížená",J519,0)</f>
        <v>0</v>
      </c>
      <c r="BG519" s="149">
        <f>IF(N519="zákl. přenesená",J519,0)</f>
        <v>0</v>
      </c>
      <c r="BH519" s="149">
        <f>IF(N519="sníž. přenesená",J519,0)</f>
        <v>0</v>
      </c>
      <c r="BI519" s="149">
        <f>IF(N519="nulová",J519,0)</f>
        <v>0</v>
      </c>
      <c r="BJ519" s="17" t="s">
        <v>84</v>
      </c>
      <c r="BK519" s="149">
        <f>ROUND(I519*H519,2)</f>
        <v>0</v>
      </c>
      <c r="BL519" s="17" t="s">
        <v>202</v>
      </c>
      <c r="BM519" s="148" t="s">
        <v>1457</v>
      </c>
    </row>
    <row r="520" spans="2:65" s="1" customFormat="1" ht="24.2" customHeight="1">
      <c r="B520" s="32"/>
      <c r="C520" s="174" t="s">
        <v>522</v>
      </c>
      <c r="D520" s="174" t="s">
        <v>392</v>
      </c>
      <c r="E520" s="175" t="s">
        <v>1438</v>
      </c>
      <c r="F520" s="176" t="s">
        <v>1439</v>
      </c>
      <c r="G520" s="177" t="s">
        <v>212</v>
      </c>
      <c r="H520" s="178">
        <v>2.04</v>
      </c>
      <c r="I520" s="179"/>
      <c r="J520" s="180">
        <f>ROUND(I520*H520,2)</f>
        <v>0</v>
      </c>
      <c r="K520" s="176" t="s">
        <v>201</v>
      </c>
      <c r="L520" s="181"/>
      <c r="M520" s="182" t="s">
        <v>1</v>
      </c>
      <c r="N520" s="183" t="s">
        <v>42</v>
      </c>
      <c r="P520" s="146">
        <f>O520*H520</f>
        <v>0</v>
      </c>
      <c r="Q520" s="146">
        <v>2E-3</v>
      </c>
      <c r="R520" s="146">
        <f>Q520*H520</f>
        <v>4.0800000000000003E-3</v>
      </c>
      <c r="S520" s="146">
        <v>0</v>
      </c>
      <c r="T520" s="147">
        <f>S520*H520</f>
        <v>0</v>
      </c>
      <c r="AR520" s="148" t="s">
        <v>230</v>
      </c>
      <c r="AT520" s="148" t="s">
        <v>392</v>
      </c>
      <c r="AU520" s="148" t="s">
        <v>86</v>
      </c>
      <c r="AY520" s="17" t="s">
        <v>195</v>
      </c>
      <c r="BE520" s="149">
        <f>IF(N520="základní",J520,0)</f>
        <v>0</v>
      </c>
      <c r="BF520" s="149">
        <f>IF(N520="snížená",J520,0)</f>
        <v>0</v>
      </c>
      <c r="BG520" s="149">
        <f>IF(N520="zákl. přenesená",J520,0)</f>
        <v>0</v>
      </c>
      <c r="BH520" s="149">
        <f>IF(N520="sníž. přenesená",J520,0)</f>
        <v>0</v>
      </c>
      <c r="BI520" s="149">
        <f>IF(N520="nulová",J520,0)</f>
        <v>0</v>
      </c>
      <c r="BJ520" s="17" t="s">
        <v>84</v>
      </c>
      <c r="BK520" s="149">
        <f>ROUND(I520*H520,2)</f>
        <v>0</v>
      </c>
      <c r="BL520" s="17" t="s">
        <v>202</v>
      </c>
      <c r="BM520" s="148" t="s">
        <v>1458</v>
      </c>
    </row>
    <row r="521" spans="2:65" s="12" customFormat="1" ht="11.25">
      <c r="B521" s="150"/>
      <c r="D521" s="151" t="s">
        <v>204</v>
      </c>
      <c r="F521" s="153" t="s">
        <v>2031</v>
      </c>
      <c r="H521" s="154">
        <v>2.04</v>
      </c>
      <c r="I521" s="155"/>
      <c r="L521" s="150"/>
      <c r="M521" s="156"/>
      <c r="T521" s="157"/>
      <c r="AT521" s="152" t="s">
        <v>204</v>
      </c>
      <c r="AU521" s="152" t="s">
        <v>86</v>
      </c>
      <c r="AV521" s="12" t="s">
        <v>86</v>
      </c>
      <c r="AW521" s="12" t="s">
        <v>4</v>
      </c>
      <c r="AX521" s="12" t="s">
        <v>84</v>
      </c>
      <c r="AY521" s="152" t="s">
        <v>195</v>
      </c>
    </row>
    <row r="522" spans="2:65" s="1" customFormat="1" ht="24.2" customHeight="1">
      <c r="B522" s="32"/>
      <c r="C522" s="137" t="s">
        <v>743</v>
      </c>
      <c r="D522" s="137" t="s">
        <v>197</v>
      </c>
      <c r="E522" s="138" t="s">
        <v>1460</v>
      </c>
      <c r="F522" s="139" t="s">
        <v>1461</v>
      </c>
      <c r="G522" s="140" t="s">
        <v>212</v>
      </c>
      <c r="H522" s="141">
        <v>4</v>
      </c>
      <c r="I522" s="142"/>
      <c r="J522" s="143">
        <f>ROUND(I522*H522,2)</f>
        <v>0</v>
      </c>
      <c r="K522" s="139" t="s">
        <v>201</v>
      </c>
      <c r="L522" s="32"/>
      <c r="M522" s="144" t="s">
        <v>1</v>
      </c>
      <c r="N522" s="145" t="s">
        <v>42</v>
      </c>
      <c r="P522" s="146">
        <f>O522*H522</f>
        <v>0</v>
      </c>
      <c r="Q522" s="146">
        <v>1.248E-2</v>
      </c>
      <c r="R522" s="146">
        <f>Q522*H522</f>
        <v>4.9919999999999999E-2</v>
      </c>
      <c r="S522" s="146">
        <v>0</v>
      </c>
      <c r="T522" s="147">
        <f>S522*H522</f>
        <v>0</v>
      </c>
      <c r="AR522" s="148" t="s">
        <v>202</v>
      </c>
      <c r="AT522" s="148" t="s">
        <v>197</v>
      </c>
      <c r="AU522" s="148" t="s">
        <v>86</v>
      </c>
      <c r="AY522" s="17" t="s">
        <v>195</v>
      </c>
      <c r="BE522" s="149">
        <f>IF(N522="základní",J522,0)</f>
        <v>0</v>
      </c>
      <c r="BF522" s="149">
        <f>IF(N522="snížená",J522,0)</f>
        <v>0</v>
      </c>
      <c r="BG522" s="149">
        <f>IF(N522="zákl. přenesená",J522,0)</f>
        <v>0</v>
      </c>
      <c r="BH522" s="149">
        <f>IF(N522="sníž. přenesená",J522,0)</f>
        <v>0</v>
      </c>
      <c r="BI522" s="149">
        <f>IF(N522="nulová",J522,0)</f>
        <v>0</v>
      </c>
      <c r="BJ522" s="17" t="s">
        <v>84</v>
      </c>
      <c r="BK522" s="149">
        <f>ROUND(I522*H522,2)</f>
        <v>0</v>
      </c>
      <c r="BL522" s="17" t="s">
        <v>202</v>
      </c>
      <c r="BM522" s="148" t="s">
        <v>1462</v>
      </c>
    </row>
    <row r="523" spans="2:65" s="12" customFormat="1" ht="11.25">
      <c r="B523" s="150"/>
      <c r="D523" s="151" t="s">
        <v>204</v>
      </c>
      <c r="E523" s="152" t="s">
        <v>1</v>
      </c>
      <c r="F523" s="153" t="s">
        <v>2960</v>
      </c>
      <c r="H523" s="154">
        <v>4</v>
      </c>
      <c r="I523" s="155"/>
      <c r="L523" s="150"/>
      <c r="M523" s="156"/>
      <c r="T523" s="157"/>
      <c r="AT523" s="152" t="s">
        <v>204</v>
      </c>
      <c r="AU523" s="152" t="s">
        <v>86</v>
      </c>
      <c r="AV523" s="12" t="s">
        <v>86</v>
      </c>
      <c r="AW523" s="12" t="s">
        <v>32</v>
      </c>
      <c r="AX523" s="12" t="s">
        <v>84</v>
      </c>
      <c r="AY523" s="152" t="s">
        <v>195</v>
      </c>
    </row>
    <row r="524" spans="2:65" s="1" customFormat="1" ht="24.2" customHeight="1">
      <c r="B524" s="32"/>
      <c r="C524" s="174" t="s">
        <v>526</v>
      </c>
      <c r="D524" s="174" t="s">
        <v>392</v>
      </c>
      <c r="E524" s="175" t="s">
        <v>1463</v>
      </c>
      <c r="F524" s="176" t="s">
        <v>1464</v>
      </c>
      <c r="G524" s="177" t="s">
        <v>212</v>
      </c>
      <c r="H524" s="178">
        <v>4</v>
      </c>
      <c r="I524" s="179"/>
      <c r="J524" s="180">
        <f>ROUND(I524*H524,2)</f>
        <v>0</v>
      </c>
      <c r="K524" s="176" t="s">
        <v>201</v>
      </c>
      <c r="L524" s="181"/>
      <c r="M524" s="182" t="s">
        <v>1</v>
      </c>
      <c r="N524" s="183" t="s">
        <v>42</v>
      </c>
      <c r="P524" s="146">
        <f>O524*H524</f>
        <v>0</v>
      </c>
      <c r="Q524" s="146">
        <v>0.54800000000000004</v>
      </c>
      <c r="R524" s="146">
        <f>Q524*H524</f>
        <v>2.1920000000000002</v>
      </c>
      <c r="S524" s="146">
        <v>0</v>
      </c>
      <c r="T524" s="147">
        <f>S524*H524</f>
        <v>0</v>
      </c>
      <c r="AR524" s="148" t="s">
        <v>230</v>
      </c>
      <c r="AT524" s="148" t="s">
        <v>392</v>
      </c>
      <c r="AU524" s="148" t="s">
        <v>86</v>
      </c>
      <c r="AY524" s="17" t="s">
        <v>195</v>
      </c>
      <c r="BE524" s="149">
        <f>IF(N524="základní",J524,0)</f>
        <v>0</v>
      </c>
      <c r="BF524" s="149">
        <f>IF(N524="snížená",J524,0)</f>
        <v>0</v>
      </c>
      <c r="BG524" s="149">
        <f>IF(N524="zákl. přenesená",J524,0)</f>
        <v>0</v>
      </c>
      <c r="BH524" s="149">
        <f>IF(N524="sníž. přenesená",J524,0)</f>
        <v>0</v>
      </c>
      <c r="BI524" s="149">
        <f>IF(N524="nulová",J524,0)</f>
        <v>0</v>
      </c>
      <c r="BJ524" s="17" t="s">
        <v>84</v>
      </c>
      <c r="BK524" s="149">
        <f>ROUND(I524*H524,2)</f>
        <v>0</v>
      </c>
      <c r="BL524" s="17" t="s">
        <v>202</v>
      </c>
      <c r="BM524" s="148" t="s">
        <v>1465</v>
      </c>
    </row>
    <row r="525" spans="2:65" s="1" customFormat="1" ht="24.2" customHeight="1">
      <c r="B525" s="32"/>
      <c r="C525" s="174" t="s">
        <v>751</v>
      </c>
      <c r="D525" s="174" t="s">
        <v>392</v>
      </c>
      <c r="E525" s="175" t="s">
        <v>1438</v>
      </c>
      <c r="F525" s="176" t="s">
        <v>1439</v>
      </c>
      <c r="G525" s="177" t="s">
        <v>212</v>
      </c>
      <c r="H525" s="178">
        <v>4</v>
      </c>
      <c r="I525" s="179"/>
      <c r="J525" s="180">
        <f>ROUND(I525*H525,2)</f>
        <v>0</v>
      </c>
      <c r="K525" s="176" t="s">
        <v>201</v>
      </c>
      <c r="L525" s="181"/>
      <c r="M525" s="182" t="s">
        <v>1</v>
      </c>
      <c r="N525" s="183" t="s">
        <v>42</v>
      </c>
      <c r="P525" s="146">
        <f>O525*H525</f>
        <v>0</v>
      </c>
      <c r="Q525" s="146">
        <v>2E-3</v>
      </c>
      <c r="R525" s="146">
        <f>Q525*H525</f>
        <v>8.0000000000000002E-3</v>
      </c>
      <c r="S525" s="146">
        <v>0</v>
      </c>
      <c r="T525" s="147">
        <f>S525*H525</f>
        <v>0</v>
      </c>
      <c r="AR525" s="148" t="s">
        <v>230</v>
      </c>
      <c r="AT525" s="148" t="s">
        <v>392</v>
      </c>
      <c r="AU525" s="148" t="s">
        <v>86</v>
      </c>
      <c r="AY525" s="17" t="s">
        <v>195</v>
      </c>
      <c r="BE525" s="149">
        <f>IF(N525="základní",J525,0)</f>
        <v>0</v>
      </c>
      <c r="BF525" s="149">
        <f>IF(N525="snížená",J525,0)</f>
        <v>0</v>
      </c>
      <c r="BG525" s="149">
        <f>IF(N525="zákl. přenesená",J525,0)</f>
        <v>0</v>
      </c>
      <c r="BH525" s="149">
        <f>IF(N525="sníž. přenesená",J525,0)</f>
        <v>0</v>
      </c>
      <c r="BI525" s="149">
        <f>IF(N525="nulová",J525,0)</f>
        <v>0</v>
      </c>
      <c r="BJ525" s="17" t="s">
        <v>84</v>
      </c>
      <c r="BK525" s="149">
        <f>ROUND(I525*H525,2)</f>
        <v>0</v>
      </c>
      <c r="BL525" s="17" t="s">
        <v>202</v>
      </c>
      <c r="BM525" s="148" t="s">
        <v>1467</v>
      </c>
    </row>
    <row r="526" spans="2:65" s="1" customFormat="1" ht="24.2" customHeight="1">
      <c r="B526" s="32"/>
      <c r="C526" s="137" t="s">
        <v>530</v>
      </c>
      <c r="D526" s="137" t="s">
        <v>197</v>
      </c>
      <c r="E526" s="138" t="s">
        <v>1468</v>
      </c>
      <c r="F526" s="139" t="s">
        <v>1469</v>
      </c>
      <c r="G526" s="140" t="s">
        <v>212</v>
      </c>
      <c r="H526" s="141">
        <v>2</v>
      </c>
      <c r="I526" s="142"/>
      <c r="J526" s="143">
        <f>ROUND(I526*H526,2)</f>
        <v>0</v>
      </c>
      <c r="K526" s="139" t="s">
        <v>201</v>
      </c>
      <c r="L526" s="32"/>
      <c r="M526" s="144" t="s">
        <v>1</v>
      </c>
      <c r="N526" s="145" t="s">
        <v>42</v>
      </c>
      <c r="P526" s="146">
        <f>O526*H526</f>
        <v>0</v>
      </c>
      <c r="Q526" s="146">
        <v>2.8539999999999999E-2</v>
      </c>
      <c r="R526" s="146">
        <f>Q526*H526</f>
        <v>5.7079999999999999E-2</v>
      </c>
      <c r="S526" s="146">
        <v>0</v>
      </c>
      <c r="T526" s="147">
        <f>S526*H526</f>
        <v>0</v>
      </c>
      <c r="AR526" s="148" t="s">
        <v>202</v>
      </c>
      <c r="AT526" s="148" t="s">
        <v>197</v>
      </c>
      <c r="AU526" s="148" t="s">
        <v>86</v>
      </c>
      <c r="AY526" s="17" t="s">
        <v>195</v>
      </c>
      <c r="BE526" s="149">
        <f>IF(N526="základní",J526,0)</f>
        <v>0</v>
      </c>
      <c r="BF526" s="149">
        <f>IF(N526="snížená",J526,0)</f>
        <v>0</v>
      </c>
      <c r="BG526" s="149">
        <f>IF(N526="zákl. přenesená",J526,0)</f>
        <v>0</v>
      </c>
      <c r="BH526" s="149">
        <f>IF(N526="sníž. přenesená",J526,0)</f>
        <v>0</v>
      </c>
      <c r="BI526" s="149">
        <f>IF(N526="nulová",J526,0)</f>
        <v>0</v>
      </c>
      <c r="BJ526" s="17" t="s">
        <v>84</v>
      </c>
      <c r="BK526" s="149">
        <f>ROUND(I526*H526,2)</f>
        <v>0</v>
      </c>
      <c r="BL526" s="17" t="s">
        <v>202</v>
      </c>
      <c r="BM526" s="148" t="s">
        <v>1470</v>
      </c>
    </row>
    <row r="527" spans="2:65" s="12" customFormat="1" ht="11.25">
      <c r="B527" s="150"/>
      <c r="D527" s="151" t="s">
        <v>204</v>
      </c>
      <c r="E527" s="152" t="s">
        <v>1</v>
      </c>
      <c r="F527" s="153" t="s">
        <v>2959</v>
      </c>
      <c r="H527" s="154">
        <v>2</v>
      </c>
      <c r="I527" s="155"/>
      <c r="L527" s="150"/>
      <c r="M527" s="156"/>
      <c r="T527" s="157"/>
      <c r="AT527" s="152" t="s">
        <v>204</v>
      </c>
      <c r="AU527" s="152" t="s">
        <v>86</v>
      </c>
      <c r="AV527" s="12" t="s">
        <v>86</v>
      </c>
      <c r="AW527" s="12" t="s">
        <v>32</v>
      </c>
      <c r="AX527" s="12" t="s">
        <v>84</v>
      </c>
      <c r="AY527" s="152" t="s">
        <v>195</v>
      </c>
    </row>
    <row r="528" spans="2:65" s="1" customFormat="1" ht="24.2" customHeight="1">
      <c r="B528" s="32"/>
      <c r="C528" s="174" t="s">
        <v>759</v>
      </c>
      <c r="D528" s="174" t="s">
        <v>392</v>
      </c>
      <c r="E528" s="175" t="s">
        <v>2961</v>
      </c>
      <c r="F528" s="176" t="s">
        <v>2962</v>
      </c>
      <c r="G528" s="177" t="s">
        <v>212</v>
      </c>
      <c r="H528" s="178">
        <v>1</v>
      </c>
      <c r="I528" s="179"/>
      <c r="J528" s="180">
        <f>ROUND(I528*H528,2)</f>
        <v>0</v>
      </c>
      <c r="K528" s="176" t="s">
        <v>208</v>
      </c>
      <c r="L528" s="181"/>
      <c r="M528" s="182" t="s">
        <v>1</v>
      </c>
      <c r="N528" s="183" t="s">
        <v>42</v>
      </c>
      <c r="P528" s="146">
        <f>O528*H528</f>
        <v>0</v>
      </c>
      <c r="Q528" s="146">
        <v>1.45</v>
      </c>
      <c r="R528" s="146">
        <f>Q528*H528</f>
        <v>1.45</v>
      </c>
      <c r="S528" s="146">
        <v>0</v>
      </c>
      <c r="T528" s="147">
        <f>S528*H528</f>
        <v>0</v>
      </c>
      <c r="AR528" s="148" t="s">
        <v>230</v>
      </c>
      <c r="AT528" s="148" t="s">
        <v>392</v>
      </c>
      <c r="AU528" s="148" t="s">
        <v>86</v>
      </c>
      <c r="AY528" s="17" t="s">
        <v>195</v>
      </c>
      <c r="BE528" s="149">
        <f>IF(N528="základní",J528,0)</f>
        <v>0</v>
      </c>
      <c r="BF528" s="149">
        <f>IF(N528="snížená",J528,0)</f>
        <v>0</v>
      </c>
      <c r="BG528" s="149">
        <f>IF(N528="zákl. přenesená",J528,0)</f>
        <v>0</v>
      </c>
      <c r="BH528" s="149">
        <f>IF(N528="sníž. přenesená",J528,0)</f>
        <v>0</v>
      </c>
      <c r="BI528" s="149">
        <f>IF(N528="nulová",J528,0)</f>
        <v>0</v>
      </c>
      <c r="BJ528" s="17" t="s">
        <v>84</v>
      </c>
      <c r="BK528" s="149">
        <f>ROUND(I528*H528,2)</f>
        <v>0</v>
      </c>
      <c r="BL528" s="17" t="s">
        <v>202</v>
      </c>
      <c r="BM528" s="148" t="s">
        <v>1474</v>
      </c>
    </row>
    <row r="529" spans="2:65" s="1" customFormat="1" ht="24.2" customHeight="1">
      <c r="B529" s="32"/>
      <c r="C529" s="174" t="s">
        <v>533</v>
      </c>
      <c r="D529" s="174" t="s">
        <v>392</v>
      </c>
      <c r="E529" s="175" t="s">
        <v>2963</v>
      </c>
      <c r="F529" s="176" t="s">
        <v>2964</v>
      </c>
      <c r="G529" s="177" t="s">
        <v>212</v>
      </c>
      <c r="H529" s="178">
        <v>1</v>
      </c>
      <c r="I529" s="179"/>
      <c r="J529" s="180">
        <f>ROUND(I529*H529,2)</f>
        <v>0</v>
      </c>
      <c r="K529" s="176" t="s">
        <v>208</v>
      </c>
      <c r="L529" s="181"/>
      <c r="M529" s="182" t="s">
        <v>1</v>
      </c>
      <c r="N529" s="183" t="s">
        <v>42</v>
      </c>
      <c r="P529" s="146">
        <f>O529*H529</f>
        <v>0</v>
      </c>
      <c r="Q529" s="146">
        <v>2.59</v>
      </c>
      <c r="R529" s="146">
        <f>Q529*H529</f>
        <v>2.59</v>
      </c>
      <c r="S529" s="146">
        <v>0</v>
      </c>
      <c r="T529" s="147">
        <f>S529*H529</f>
        <v>0</v>
      </c>
      <c r="AR529" s="148" t="s">
        <v>230</v>
      </c>
      <c r="AT529" s="148" t="s">
        <v>392</v>
      </c>
      <c r="AU529" s="148" t="s">
        <v>86</v>
      </c>
      <c r="AY529" s="17" t="s">
        <v>195</v>
      </c>
      <c r="BE529" s="149">
        <f>IF(N529="základní",J529,0)</f>
        <v>0</v>
      </c>
      <c r="BF529" s="149">
        <f>IF(N529="snížená",J529,0)</f>
        <v>0</v>
      </c>
      <c r="BG529" s="149">
        <f>IF(N529="zákl. přenesená",J529,0)</f>
        <v>0</v>
      </c>
      <c r="BH529" s="149">
        <f>IF(N529="sníž. přenesená",J529,0)</f>
        <v>0</v>
      </c>
      <c r="BI529" s="149">
        <f>IF(N529="nulová",J529,0)</f>
        <v>0</v>
      </c>
      <c r="BJ529" s="17" t="s">
        <v>84</v>
      </c>
      <c r="BK529" s="149">
        <f>ROUND(I529*H529,2)</f>
        <v>0</v>
      </c>
      <c r="BL529" s="17" t="s">
        <v>202</v>
      </c>
      <c r="BM529" s="148" t="s">
        <v>2965</v>
      </c>
    </row>
    <row r="530" spans="2:65" s="1" customFormat="1" ht="24.2" customHeight="1">
      <c r="B530" s="32"/>
      <c r="C530" s="137" t="s">
        <v>768</v>
      </c>
      <c r="D530" s="137" t="s">
        <v>197</v>
      </c>
      <c r="E530" s="138" t="s">
        <v>1478</v>
      </c>
      <c r="F530" s="139" t="s">
        <v>1479</v>
      </c>
      <c r="G530" s="140" t="s">
        <v>212</v>
      </c>
      <c r="H530" s="141">
        <v>4</v>
      </c>
      <c r="I530" s="142"/>
      <c r="J530" s="143">
        <f>ROUND(I530*H530,2)</f>
        <v>0</v>
      </c>
      <c r="K530" s="139" t="s">
        <v>201</v>
      </c>
      <c r="L530" s="32"/>
      <c r="M530" s="144" t="s">
        <v>1</v>
      </c>
      <c r="N530" s="145" t="s">
        <v>42</v>
      </c>
      <c r="P530" s="146">
        <f>O530*H530</f>
        <v>0</v>
      </c>
      <c r="Q530" s="146">
        <v>0.21734000000000001</v>
      </c>
      <c r="R530" s="146">
        <f>Q530*H530</f>
        <v>0.86936000000000002</v>
      </c>
      <c r="S530" s="146">
        <v>0</v>
      </c>
      <c r="T530" s="147">
        <f>S530*H530</f>
        <v>0</v>
      </c>
      <c r="AR530" s="148" t="s">
        <v>202</v>
      </c>
      <c r="AT530" s="148" t="s">
        <v>197</v>
      </c>
      <c r="AU530" s="148" t="s">
        <v>86</v>
      </c>
      <c r="AY530" s="17" t="s">
        <v>195</v>
      </c>
      <c r="BE530" s="149">
        <f>IF(N530="základní",J530,0)</f>
        <v>0</v>
      </c>
      <c r="BF530" s="149">
        <f>IF(N530="snížená",J530,0)</f>
        <v>0</v>
      </c>
      <c r="BG530" s="149">
        <f>IF(N530="zákl. přenesená",J530,0)</f>
        <v>0</v>
      </c>
      <c r="BH530" s="149">
        <f>IF(N530="sníž. přenesená",J530,0)</f>
        <v>0</v>
      </c>
      <c r="BI530" s="149">
        <f>IF(N530="nulová",J530,0)</f>
        <v>0</v>
      </c>
      <c r="BJ530" s="17" t="s">
        <v>84</v>
      </c>
      <c r="BK530" s="149">
        <f>ROUND(I530*H530,2)</f>
        <v>0</v>
      </c>
      <c r="BL530" s="17" t="s">
        <v>202</v>
      </c>
      <c r="BM530" s="148" t="s">
        <v>1480</v>
      </c>
    </row>
    <row r="531" spans="2:65" s="1" customFormat="1" ht="24.2" customHeight="1">
      <c r="B531" s="32"/>
      <c r="C531" s="174" t="s">
        <v>536</v>
      </c>
      <c r="D531" s="174" t="s">
        <v>392</v>
      </c>
      <c r="E531" s="175" t="s">
        <v>1482</v>
      </c>
      <c r="F531" s="176" t="s">
        <v>1483</v>
      </c>
      <c r="G531" s="177" t="s">
        <v>212</v>
      </c>
      <c r="H531" s="178">
        <v>4</v>
      </c>
      <c r="I531" s="179"/>
      <c r="J531" s="180">
        <f>ROUND(I531*H531,2)</f>
        <v>0</v>
      </c>
      <c r="K531" s="176" t="s">
        <v>208</v>
      </c>
      <c r="L531" s="181"/>
      <c r="M531" s="182" t="s">
        <v>1</v>
      </c>
      <c r="N531" s="183" t="s">
        <v>42</v>
      </c>
      <c r="P531" s="146">
        <f>O531*H531</f>
        <v>0</v>
      </c>
      <c r="Q531" s="146">
        <v>9.1999999999999998E-2</v>
      </c>
      <c r="R531" s="146">
        <f>Q531*H531</f>
        <v>0.36799999999999999</v>
      </c>
      <c r="S531" s="146">
        <v>0</v>
      </c>
      <c r="T531" s="147">
        <f>S531*H531</f>
        <v>0</v>
      </c>
      <c r="AR531" s="148" t="s">
        <v>230</v>
      </c>
      <c r="AT531" s="148" t="s">
        <v>392</v>
      </c>
      <c r="AU531" s="148" t="s">
        <v>86</v>
      </c>
      <c r="AY531" s="17" t="s">
        <v>195</v>
      </c>
      <c r="BE531" s="149">
        <f>IF(N531="základní",J531,0)</f>
        <v>0</v>
      </c>
      <c r="BF531" s="149">
        <f>IF(N531="snížená",J531,0)</f>
        <v>0</v>
      </c>
      <c r="BG531" s="149">
        <f>IF(N531="zákl. přenesená",J531,0)</f>
        <v>0</v>
      </c>
      <c r="BH531" s="149">
        <f>IF(N531="sníž. přenesená",J531,0)</f>
        <v>0</v>
      </c>
      <c r="BI531" s="149">
        <f>IF(N531="nulová",J531,0)</f>
        <v>0</v>
      </c>
      <c r="BJ531" s="17" t="s">
        <v>84</v>
      </c>
      <c r="BK531" s="149">
        <f>ROUND(I531*H531,2)</f>
        <v>0</v>
      </c>
      <c r="BL531" s="17" t="s">
        <v>202</v>
      </c>
      <c r="BM531" s="148" t="s">
        <v>1484</v>
      </c>
    </row>
    <row r="532" spans="2:65" s="1" customFormat="1" ht="24.2" customHeight="1">
      <c r="B532" s="32"/>
      <c r="C532" s="137" t="s">
        <v>1441</v>
      </c>
      <c r="D532" s="137" t="s">
        <v>197</v>
      </c>
      <c r="E532" s="138" t="s">
        <v>2966</v>
      </c>
      <c r="F532" s="139" t="s">
        <v>2967</v>
      </c>
      <c r="G532" s="140" t="s">
        <v>332</v>
      </c>
      <c r="H532" s="141">
        <v>1.3</v>
      </c>
      <c r="I532" s="142"/>
      <c r="J532" s="143">
        <f>ROUND(I532*H532,2)</f>
        <v>0</v>
      </c>
      <c r="K532" s="139" t="s">
        <v>201</v>
      </c>
      <c r="L532" s="32"/>
      <c r="M532" s="144" t="s">
        <v>1</v>
      </c>
      <c r="N532" s="145" t="s">
        <v>42</v>
      </c>
      <c r="P532" s="146">
        <f>O532*H532</f>
        <v>0</v>
      </c>
      <c r="Q532" s="146">
        <v>0</v>
      </c>
      <c r="R532" s="146">
        <f>Q532*H532</f>
        <v>0</v>
      </c>
      <c r="S532" s="146">
        <v>1.92</v>
      </c>
      <c r="T532" s="147">
        <f>S532*H532</f>
        <v>2.496</v>
      </c>
      <c r="AR532" s="148" t="s">
        <v>202</v>
      </c>
      <c r="AT532" s="148" t="s">
        <v>197</v>
      </c>
      <c r="AU532" s="148" t="s">
        <v>86</v>
      </c>
      <c r="AY532" s="17" t="s">
        <v>195</v>
      </c>
      <c r="BE532" s="149">
        <f>IF(N532="základní",J532,0)</f>
        <v>0</v>
      </c>
      <c r="BF532" s="149">
        <f>IF(N532="snížená",J532,0)</f>
        <v>0</v>
      </c>
      <c r="BG532" s="149">
        <f>IF(N532="zákl. přenesená",J532,0)</f>
        <v>0</v>
      </c>
      <c r="BH532" s="149">
        <f>IF(N532="sníž. přenesená",J532,0)</f>
        <v>0</v>
      </c>
      <c r="BI532" s="149">
        <f>IF(N532="nulová",J532,0)</f>
        <v>0</v>
      </c>
      <c r="BJ532" s="17" t="s">
        <v>84</v>
      </c>
      <c r="BK532" s="149">
        <f>ROUND(I532*H532,2)</f>
        <v>0</v>
      </c>
      <c r="BL532" s="17" t="s">
        <v>202</v>
      </c>
      <c r="BM532" s="148" t="s">
        <v>2968</v>
      </c>
    </row>
    <row r="533" spans="2:65" s="14" customFormat="1" ht="11.25">
      <c r="B533" s="168"/>
      <c r="D533" s="151" t="s">
        <v>204</v>
      </c>
      <c r="E533" s="169" t="s">
        <v>1</v>
      </c>
      <c r="F533" s="170" t="s">
        <v>2737</v>
      </c>
      <c r="H533" s="169" t="s">
        <v>1</v>
      </c>
      <c r="I533" s="171"/>
      <c r="L533" s="168"/>
      <c r="M533" s="172"/>
      <c r="T533" s="173"/>
      <c r="AT533" s="169" t="s">
        <v>204</v>
      </c>
      <c r="AU533" s="169" t="s">
        <v>86</v>
      </c>
      <c r="AV533" s="14" t="s">
        <v>84</v>
      </c>
      <c r="AW533" s="14" t="s">
        <v>32</v>
      </c>
      <c r="AX533" s="14" t="s">
        <v>77</v>
      </c>
      <c r="AY533" s="169" t="s">
        <v>195</v>
      </c>
    </row>
    <row r="534" spans="2:65" s="12" customFormat="1" ht="11.25">
      <c r="B534" s="150"/>
      <c r="D534" s="151" t="s">
        <v>204</v>
      </c>
      <c r="E534" s="152" t="s">
        <v>1</v>
      </c>
      <c r="F534" s="153" t="s">
        <v>2969</v>
      </c>
      <c r="H534" s="154">
        <v>1.3</v>
      </c>
      <c r="I534" s="155"/>
      <c r="L534" s="150"/>
      <c r="M534" s="156"/>
      <c r="T534" s="157"/>
      <c r="AT534" s="152" t="s">
        <v>204</v>
      </c>
      <c r="AU534" s="152" t="s">
        <v>86</v>
      </c>
      <c r="AV534" s="12" t="s">
        <v>86</v>
      </c>
      <c r="AW534" s="12" t="s">
        <v>32</v>
      </c>
      <c r="AX534" s="12" t="s">
        <v>84</v>
      </c>
      <c r="AY534" s="152" t="s">
        <v>195</v>
      </c>
    </row>
    <row r="535" spans="2:65" s="1" customFormat="1" ht="24.2" customHeight="1">
      <c r="B535" s="32"/>
      <c r="C535" s="137" t="s">
        <v>539</v>
      </c>
      <c r="D535" s="137" t="s">
        <v>197</v>
      </c>
      <c r="E535" s="138" t="s">
        <v>2970</v>
      </c>
      <c r="F535" s="139" t="s">
        <v>2971</v>
      </c>
      <c r="G535" s="140" t="s">
        <v>332</v>
      </c>
      <c r="H535" s="141">
        <v>0.51</v>
      </c>
      <c r="I535" s="142"/>
      <c r="J535" s="143">
        <f>ROUND(I535*H535,2)</f>
        <v>0</v>
      </c>
      <c r="K535" s="139" t="s">
        <v>201</v>
      </c>
      <c r="L535" s="32"/>
      <c r="M535" s="144" t="s">
        <v>1</v>
      </c>
      <c r="N535" s="145" t="s">
        <v>42</v>
      </c>
      <c r="P535" s="146">
        <f>O535*H535</f>
        <v>0</v>
      </c>
      <c r="Q535" s="146">
        <v>0</v>
      </c>
      <c r="R535" s="146">
        <f>Q535*H535</f>
        <v>0</v>
      </c>
      <c r="S535" s="146">
        <v>1.92</v>
      </c>
      <c r="T535" s="147">
        <f>S535*H535</f>
        <v>0.97919999999999996</v>
      </c>
      <c r="AR535" s="148" t="s">
        <v>202</v>
      </c>
      <c r="AT535" s="148" t="s">
        <v>197</v>
      </c>
      <c r="AU535" s="148" t="s">
        <v>86</v>
      </c>
      <c r="AY535" s="17" t="s">
        <v>195</v>
      </c>
      <c r="BE535" s="149">
        <f>IF(N535="základní",J535,0)</f>
        <v>0</v>
      </c>
      <c r="BF535" s="149">
        <f>IF(N535="snížená",J535,0)</f>
        <v>0</v>
      </c>
      <c r="BG535" s="149">
        <f>IF(N535="zákl. přenesená",J535,0)</f>
        <v>0</v>
      </c>
      <c r="BH535" s="149">
        <f>IF(N535="sníž. přenesená",J535,0)</f>
        <v>0</v>
      </c>
      <c r="BI535" s="149">
        <f>IF(N535="nulová",J535,0)</f>
        <v>0</v>
      </c>
      <c r="BJ535" s="17" t="s">
        <v>84</v>
      </c>
      <c r="BK535" s="149">
        <f>ROUND(I535*H535,2)</f>
        <v>0</v>
      </c>
      <c r="BL535" s="17" t="s">
        <v>202</v>
      </c>
      <c r="BM535" s="148" t="s">
        <v>2972</v>
      </c>
    </row>
    <row r="536" spans="2:65" s="14" customFormat="1" ht="11.25">
      <c r="B536" s="168"/>
      <c r="D536" s="151" t="s">
        <v>204</v>
      </c>
      <c r="E536" s="169" t="s">
        <v>1</v>
      </c>
      <c r="F536" s="170" t="s">
        <v>2737</v>
      </c>
      <c r="H536" s="169" t="s">
        <v>1</v>
      </c>
      <c r="I536" s="171"/>
      <c r="L536" s="168"/>
      <c r="M536" s="172"/>
      <c r="T536" s="173"/>
      <c r="AT536" s="169" t="s">
        <v>204</v>
      </c>
      <c r="AU536" s="169" t="s">
        <v>86</v>
      </c>
      <c r="AV536" s="14" t="s">
        <v>84</v>
      </c>
      <c r="AW536" s="14" t="s">
        <v>32</v>
      </c>
      <c r="AX536" s="14" t="s">
        <v>77</v>
      </c>
      <c r="AY536" s="169" t="s">
        <v>195</v>
      </c>
    </row>
    <row r="537" spans="2:65" s="12" customFormat="1" ht="11.25">
      <c r="B537" s="150"/>
      <c r="D537" s="151" t="s">
        <v>204</v>
      </c>
      <c r="E537" s="152" t="s">
        <v>1</v>
      </c>
      <c r="F537" s="153" t="s">
        <v>2973</v>
      </c>
      <c r="H537" s="154">
        <v>0.51</v>
      </c>
      <c r="I537" s="155"/>
      <c r="L537" s="150"/>
      <c r="M537" s="156"/>
      <c r="T537" s="157"/>
      <c r="AT537" s="152" t="s">
        <v>204</v>
      </c>
      <c r="AU537" s="152" t="s">
        <v>86</v>
      </c>
      <c r="AV537" s="12" t="s">
        <v>86</v>
      </c>
      <c r="AW537" s="12" t="s">
        <v>32</v>
      </c>
      <c r="AX537" s="12" t="s">
        <v>84</v>
      </c>
      <c r="AY537" s="152" t="s">
        <v>195</v>
      </c>
    </row>
    <row r="538" spans="2:65" s="1" customFormat="1" ht="24.2" customHeight="1">
      <c r="B538" s="32"/>
      <c r="C538" s="137" t="s">
        <v>1448</v>
      </c>
      <c r="D538" s="137" t="s">
        <v>197</v>
      </c>
      <c r="E538" s="138" t="s">
        <v>1504</v>
      </c>
      <c r="F538" s="139" t="s">
        <v>1505</v>
      </c>
      <c r="G538" s="140" t="s">
        <v>395</v>
      </c>
      <c r="H538" s="141">
        <v>3.4750000000000001</v>
      </c>
      <c r="I538" s="142"/>
      <c r="J538" s="143">
        <f>ROUND(I538*H538,2)</f>
        <v>0</v>
      </c>
      <c r="K538" s="139" t="s">
        <v>201</v>
      </c>
      <c r="L538" s="32"/>
      <c r="M538" s="144" t="s">
        <v>1</v>
      </c>
      <c r="N538" s="145" t="s">
        <v>42</v>
      </c>
      <c r="P538" s="146">
        <f>O538*H538</f>
        <v>0</v>
      </c>
      <c r="Q538" s="146">
        <v>0</v>
      </c>
      <c r="R538" s="146">
        <f>Q538*H538</f>
        <v>0</v>
      </c>
      <c r="S538" s="146">
        <v>0</v>
      </c>
      <c r="T538" s="147">
        <f>S538*H538</f>
        <v>0</v>
      </c>
      <c r="AR538" s="148" t="s">
        <v>202</v>
      </c>
      <c r="AT538" s="148" t="s">
        <v>197</v>
      </c>
      <c r="AU538" s="148" t="s">
        <v>86</v>
      </c>
      <c r="AY538" s="17" t="s">
        <v>195</v>
      </c>
      <c r="BE538" s="149">
        <f>IF(N538="základní",J538,0)</f>
        <v>0</v>
      </c>
      <c r="BF538" s="149">
        <f>IF(N538="snížená",J538,0)</f>
        <v>0</v>
      </c>
      <c r="BG538" s="149">
        <f>IF(N538="zákl. přenesená",J538,0)</f>
        <v>0</v>
      </c>
      <c r="BH538" s="149">
        <f>IF(N538="sníž. přenesená",J538,0)</f>
        <v>0</v>
      </c>
      <c r="BI538" s="149">
        <f>IF(N538="nulová",J538,0)</f>
        <v>0</v>
      </c>
      <c r="BJ538" s="17" t="s">
        <v>84</v>
      </c>
      <c r="BK538" s="149">
        <f>ROUND(I538*H538,2)</f>
        <v>0</v>
      </c>
      <c r="BL538" s="17" t="s">
        <v>202</v>
      </c>
      <c r="BM538" s="148" t="s">
        <v>1506</v>
      </c>
    </row>
    <row r="539" spans="2:65" s="1" customFormat="1" ht="24.2" customHeight="1">
      <c r="B539" s="32"/>
      <c r="C539" s="137" t="s">
        <v>543</v>
      </c>
      <c r="D539" s="137" t="s">
        <v>197</v>
      </c>
      <c r="E539" s="138" t="s">
        <v>1507</v>
      </c>
      <c r="F539" s="139" t="s">
        <v>1508</v>
      </c>
      <c r="G539" s="140" t="s">
        <v>395</v>
      </c>
      <c r="H539" s="141">
        <v>3.4750000000000001</v>
      </c>
      <c r="I539" s="142"/>
      <c r="J539" s="143">
        <f>ROUND(I539*H539,2)</f>
        <v>0</v>
      </c>
      <c r="K539" s="139" t="s">
        <v>201</v>
      </c>
      <c r="L539" s="32"/>
      <c r="M539" s="144" t="s">
        <v>1</v>
      </c>
      <c r="N539" s="145" t="s">
        <v>42</v>
      </c>
      <c r="P539" s="146">
        <f>O539*H539</f>
        <v>0</v>
      </c>
      <c r="Q539" s="146">
        <v>0</v>
      </c>
      <c r="R539" s="146">
        <f>Q539*H539</f>
        <v>0</v>
      </c>
      <c r="S539" s="146">
        <v>0</v>
      </c>
      <c r="T539" s="147">
        <f>S539*H539</f>
        <v>0</v>
      </c>
      <c r="AR539" s="148" t="s">
        <v>202</v>
      </c>
      <c r="AT539" s="148" t="s">
        <v>197</v>
      </c>
      <c r="AU539" s="148" t="s">
        <v>86</v>
      </c>
      <c r="AY539" s="17" t="s">
        <v>195</v>
      </c>
      <c r="BE539" s="149">
        <f>IF(N539="základní",J539,0)</f>
        <v>0</v>
      </c>
      <c r="BF539" s="149">
        <f>IF(N539="snížená",J539,0)</f>
        <v>0</v>
      </c>
      <c r="BG539" s="149">
        <f>IF(N539="zákl. přenesená",J539,0)</f>
        <v>0</v>
      </c>
      <c r="BH539" s="149">
        <f>IF(N539="sníž. přenesená",J539,0)</f>
        <v>0</v>
      </c>
      <c r="BI539" s="149">
        <f>IF(N539="nulová",J539,0)</f>
        <v>0</v>
      </c>
      <c r="BJ539" s="17" t="s">
        <v>84</v>
      </c>
      <c r="BK539" s="149">
        <f>ROUND(I539*H539,2)</f>
        <v>0</v>
      </c>
      <c r="BL539" s="17" t="s">
        <v>202</v>
      </c>
      <c r="BM539" s="148" t="s">
        <v>1509</v>
      </c>
    </row>
    <row r="540" spans="2:65" s="1" customFormat="1" ht="24.2" customHeight="1">
      <c r="B540" s="32"/>
      <c r="C540" s="137" t="s">
        <v>1454</v>
      </c>
      <c r="D540" s="137" t="s">
        <v>197</v>
      </c>
      <c r="E540" s="138" t="s">
        <v>1511</v>
      </c>
      <c r="F540" s="139" t="s">
        <v>1512</v>
      </c>
      <c r="G540" s="140" t="s">
        <v>395</v>
      </c>
      <c r="H540" s="141">
        <v>45.174999999999997</v>
      </c>
      <c r="I540" s="142"/>
      <c r="J540" s="143">
        <f>ROUND(I540*H540,2)</f>
        <v>0</v>
      </c>
      <c r="K540" s="139" t="s">
        <v>201</v>
      </c>
      <c r="L540" s="32"/>
      <c r="M540" s="144" t="s">
        <v>1</v>
      </c>
      <c r="N540" s="145" t="s">
        <v>42</v>
      </c>
      <c r="P540" s="146">
        <f>O540*H540</f>
        <v>0</v>
      </c>
      <c r="Q540" s="146">
        <v>0</v>
      </c>
      <c r="R540" s="146">
        <f>Q540*H540</f>
        <v>0</v>
      </c>
      <c r="S540" s="146">
        <v>0</v>
      </c>
      <c r="T540" s="147">
        <f>S540*H540</f>
        <v>0</v>
      </c>
      <c r="AR540" s="148" t="s">
        <v>202</v>
      </c>
      <c r="AT540" s="148" t="s">
        <v>197</v>
      </c>
      <c r="AU540" s="148" t="s">
        <v>86</v>
      </c>
      <c r="AY540" s="17" t="s">
        <v>195</v>
      </c>
      <c r="BE540" s="149">
        <f>IF(N540="základní",J540,0)</f>
        <v>0</v>
      </c>
      <c r="BF540" s="149">
        <f>IF(N540="snížená",J540,0)</f>
        <v>0</v>
      </c>
      <c r="BG540" s="149">
        <f>IF(N540="zákl. přenesená",J540,0)</f>
        <v>0</v>
      </c>
      <c r="BH540" s="149">
        <f>IF(N540="sníž. přenesená",J540,0)</f>
        <v>0</v>
      </c>
      <c r="BI540" s="149">
        <f>IF(N540="nulová",J540,0)</f>
        <v>0</v>
      </c>
      <c r="BJ540" s="17" t="s">
        <v>84</v>
      </c>
      <c r="BK540" s="149">
        <f>ROUND(I540*H540,2)</f>
        <v>0</v>
      </c>
      <c r="BL540" s="17" t="s">
        <v>202</v>
      </c>
      <c r="BM540" s="148" t="s">
        <v>1513</v>
      </c>
    </row>
    <row r="541" spans="2:65" s="12" customFormat="1" ht="11.25">
      <c r="B541" s="150"/>
      <c r="D541" s="151" t="s">
        <v>204</v>
      </c>
      <c r="F541" s="153" t="s">
        <v>2974</v>
      </c>
      <c r="H541" s="154">
        <v>45.174999999999997</v>
      </c>
      <c r="I541" s="155"/>
      <c r="L541" s="150"/>
      <c r="M541" s="156"/>
      <c r="T541" s="157"/>
      <c r="AT541" s="152" t="s">
        <v>204</v>
      </c>
      <c r="AU541" s="152" t="s">
        <v>86</v>
      </c>
      <c r="AV541" s="12" t="s">
        <v>86</v>
      </c>
      <c r="AW541" s="12" t="s">
        <v>4</v>
      </c>
      <c r="AX541" s="12" t="s">
        <v>84</v>
      </c>
      <c r="AY541" s="152" t="s">
        <v>195</v>
      </c>
    </row>
    <row r="542" spans="2:65" s="1" customFormat="1" ht="24.2" customHeight="1">
      <c r="B542" s="32"/>
      <c r="C542" s="137" t="s">
        <v>546</v>
      </c>
      <c r="D542" s="137" t="s">
        <v>197</v>
      </c>
      <c r="E542" s="138" t="s">
        <v>1515</v>
      </c>
      <c r="F542" s="139" t="s">
        <v>1516</v>
      </c>
      <c r="G542" s="140" t="s">
        <v>395</v>
      </c>
      <c r="H542" s="141">
        <v>3.4750000000000001</v>
      </c>
      <c r="I542" s="142"/>
      <c r="J542" s="143">
        <f>ROUND(I542*H542,2)</f>
        <v>0</v>
      </c>
      <c r="K542" s="139" t="s">
        <v>208</v>
      </c>
      <c r="L542" s="32"/>
      <c r="M542" s="144" t="s">
        <v>1</v>
      </c>
      <c r="N542" s="145" t="s">
        <v>42</v>
      </c>
      <c r="P542" s="146">
        <f>O542*H542</f>
        <v>0</v>
      </c>
      <c r="Q542" s="146">
        <v>0</v>
      </c>
      <c r="R542" s="146">
        <f>Q542*H542</f>
        <v>0</v>
      </c>
      <c r="S542" s="146">
        <v>0</v>
      </c>
      <c r="T542" s="147">
        <f>S542*H542</f>
        <v>0</v>
      </c>
      <c r="AR542" s="148" t="s">
        <v>202</v>
      </c>
      <c r="AT542" s="148" t="s">
        <v>197</v>
      </c>
      <c r="AU542" s="148" t="s">
        <v>86</v>
      </c>
      <c r="AY542" s="17" t="s">
        <v>195</v>
      </c>
      <c r="BE542" s="149">
        <f>IF(N542="základní",J542,0)</f>
        <v>0</v>
      </c>
      <c r="BF542" s="149">
        <f>IF(N542="snížená",J542,0)</f>
        <v>0</v>
      </c>
      <c r="BG542" s="149">
        <f>IF(N542="zákl. přenesená",J542,0)</f>
        <v>0</v>
      </c>
      <c r="BH542" s="149">
        <f>IF(N542="sníž. přenesená",J542,0)</f>
        <v>0</v>
      </c>
      <c r="BI542" s="149">
        <f>IF(N542="nulová",J542,0)</f>
        <v>0</v>
      </c>
      <c r="BJ542" s="17" t="s">
        <v>84</v>
      </c>
      <c r="BK542" s="149">
        <f>ROUND(I542*H542,2)</f>
        <v>0</v>
      </c>
      <c r="BL542" s="17" t="s">
        <v>202</v>
      </c>
      <c r="BM542" s="148" t="s">
        <v>1517</v>
      </c>
    </row>
    <row r="543" spans="2:65" s="11" customFormat="1" ht="22.9" customHeight="1">
      <c r="B543" s="125"/>
      <c r="D543" s="126" t="s">
        <v>76</v>
      </c>
      <c r="E543" s="135" t="s">
        <v>234</v>
      </c>
      <c r="F543" s="135" t="s">
        <v>1518</v>
      </c>
      <c r="I543" s="128"/>
      <c r="J543" s="136">
        <f>BK543</f>
        <v>0</v>
      </c>
      <c r="L543" s="125"/>
      <c r="M543" s="130"/>
      <c r="P543" s="131">
        <f>SUM(P544:P546)</f>
        <v>0</v>
      </c>
      <c r="R543" s="131">
        <f>SUM(R544:R546)</f>
        <v>0</v>
      </c>
      <c r="T543" s="132">
        <f>SUM(T544:T546)</f>
        <v>0.1</v>
      </c>
      <c r="AR543" s="126" t="s">
        <v>84</v>
      </c>
      <c r="AT543" s="133" t="s">
        <v>76</v>
      </c>
      <c r="AU543" s="133" t="s">
        <v>84</v>
      </c>
      <c r="AY543" s="126" t="s">
        <v>195</v>
      </c>
      <c r="BK543" s="134">
        <f>SUM(BK544:BK546)</f>
        <v>0</v>
      </c>
    </row>
    <row r="544" spans="2:65" s="1" customFormat="1" ht="24.2" customHeight="1">
      <c r="B544" s="32"/>
      <c r="C544" s="137" t="s">
        <v>1459</v>
      </c>
      <c r="D544" s="137" t="s">
        <v>197</v>
      </c>
      <c r="E544" s="138" t="s">
        <v>1520</v>
      </c>
      <c r="F544" s="139" t="s">
        <v>1521</v>
      </c>
      <c r="G544" s="140" t="s">
        <v>212</v>
      </c>
      <c r="H544" s="141">
        <v>1</v>
      </c>
      <c r="I544" s="142"/>
      <c r="J544" s="143">
        <f>ROUND(I544*H544,2)</f>
        <v>0</v>
      </c>
      <c r="K544" s="139" t="s">
        <v>201</v>
      </c>
      <c r="L544" s="32"/>
      <c r="M544" s="144" t="s">
        <v>1</v>
      </c>
      <c r="N544" s="145" t="s">
        <v>42</v>
      </c>
      <c r="P544" s="146">
        <f>O544*H544</f>
        <v>0</v>
      </c>
      <c r="Q544" s="146">
        <v>0</v>
      </c>
      <c r="R544" s="146">
        <f>Q544*H544</f>
        <v>0</v>
      </c>
      <c r="S544" s="146">
        <v>0.1</v>
      </c>
      <c r="T544" s="147">
        <f>S544*H544</f>
        <v>0.1</v>
      </c>
      <c r="AR544" s="148" t="s">
        <v>202</v>
      </c>
      <c r="AT544" s="148" t="s">
        <v>197</v>
      </c>
      <c r="AU544" s="148" t="s">
        <v>86</v>
      </c>
      <c r="AY544" s="17" t="s">
        <v>195</v>
      </c>
      <c r="BE544" s="149">
        <f>IF(N544="základní",J544,0)</f>
        <v>0</v>
      </c>
      <c r="BF544" s="149">
        <f>IF(N544="snížená",J544,0)</f>
        <v>0</v>
      </c>
      <c r="BG544" s="149">
        <f>IF(N544="zákl. přenesená",J544,0)</f>
        <v>0</v>
      </c>
      <c r="BH544" s="149">
        <f>IF(N544="sníž. přenesená",J544,0)</f>
        <v>0</v>
      </c>
      <c r="BI544" s="149">
        <f>IF(N544="nulová",J544,0)</f>
        <v>0</v>
      </c>
      <c r="BJ544" s="17" t="s">
        <v>84</v>
      </c>
      <c r="BK544" s="149">
        <f>ROUND(I544*H544,2)</f>
        <v>0</v>
      </c>
      <c r="BL544" s="17" t="s">
        <v>202</v>
      </c>
      <c r="BM544" s="148" t="s">
        <v>2975</v>
      </c>
    </row>
    <row r="545" spans="2:65" s="12" customFormat="1" ht="11.25">
      <c r="B545" s="150"/>
      <c r="D545" s="151" t="s">
        <v>204</v>
      </c>
      <c r="E545" s="152" t="s">
        <v>1</v>
      </c>
      <c r="F545" s="153" t="s">
        <v>2976</v>
      </c>
      <c r="H545" s="154">
        <v>1</v>
      </c>
      <c r="I545" s="155"/>
      <c r="L545" s="150"/>
      <c r="M545" s="156"/>
      <c r="T545" s="157"/>
      <c r="AT545" s="152" t="s">
        <v>204</v>
      </c>
      <c r="AU545" s="152" t="s">
        <v>86</v>
      </c>
      <c r="AV545" s="12" t="s">
        <v>86</v>
      </c>
      <c r="AW545" s="12" t="s">
        <v>32</v>
      </c>
      <c r="AX545" s="12" t="s">
        <v>84</v>
      </c>
      <c r="AY545" s="152" t="s">
        <v>195</v>
      </c>
    </row>
    <row r="546" spans="2:65" s="1" customFormat="1" ht="24.2" customHeight="1">
      <c r="B546" s="32"/>
      <c r="C546" s="137" t="s">
        <v>551</v>
      </c>
      <c r="D546" s="137" t="s">
        <v>197</v>
      </c>
      <c r="E546" s="138" t="s">
        <v>1524</v>
      </c>
      <c r="F546" s="139" t="s">
        <v>1525</v>
      </c>
      <c r="G546" s="140" t="s">
        <v>395</v>
      </c>
      <c r="H546" s="141">
        <v>0.1</v>
      </c>
      <c r="I546" s="142"/>
      <c r="J546" s="143">
        <f>ROUND(I546*H546,2)</f>
        <v>0</v>
      </c>
      <c r="K546" s="139" t="s">
        <v>208</v>
      </c>
      <c r="L546" s="32"/>
      <c r="M546" s="144" t="s">
        <v>1</v>
      </c>
      <c r="N546" s="145" t="s">
        <v>42</v>
      </c>
      <c r="P546" s="146">
        <f>O546*H546</f>
        <v>0</v>
      </c>
      <c r="Q546" s="146">
        <v>0</v>
      </c>
      <c r="R546" s="146">
        <f>Q546*H546</f>
        <v>0</v>
      </c>
      <c r="S546" s="146">
        <v>0</v>
      </c>
      <c r="T546" s="147">
        <f>S546*H546</f>
        <v>0</v>
      </c>
      <c r="AR546" s="148" t="s">
        <v>202</v>
      </c>
      <c r="AT546" s="148" t="s">
        <v>197</v>
      </c>
      <c r="AU546" s="148" t="s">
        <v>86</v>
      </c>
      <c r="AY546" s="17" t="s">
        <v>195</v>
      </c>
      <c r="BE546" s="149">
        <f>IF(N546="základní",J546,0)</f>
        <v>0</v>
      </c>
      <c r="BF546" s="149">
        <f>IF(N546="snížená",J546,0)</f>
        <v>0</v>
      </c>
      <c r="BG546" s="149">
        <f>IF(N546="zákl. přenesená",J546,0)</f>
        <v>0</v>
      </c>
      <c r="BH546" s="149">
        <f>IF(N546="sníž. přenesená",J546,0)</f>
        <v>0</v>
      </c>
      <c r="BI546" s="149">
        <f>IF(N546="nulová",J546,0)</f>
        <v>0</v>
      </c>
      <c r="BJ546" s="17" t="s">
        <v>84</v>
      </c>
      <c r="BK546" s="149">
        <f>ROUND(I546*H546,2)</f>
        <v>0</v>
      </c>
      <c r="BL546" s="17" t="s">
        <v>202</v>
      </c>
      <c r="BM546" s="148" t="s">
        <v>2977</v>
      </c>
    </row>
    <row r="547" spans="2:65" s="11" customFormat="1" ht="22.9" customHeight="1">
      <c r="B547" s="125"/>
      <c r="D547" s="126" t="s">
        <v>76</v>
      </c>
      <c r="E547" s="135" t="s">
        <v>1527</v>
      </c>
      <c r="F547" s="135" t="s">
        <v>1528</v>
      </c>
      <c r="I547" s="128"/>
      <c r="J547" s="136">
        <f>BK547</f>
        <v>0</v>
      </c>
      <c r="L547" s="125"/>
      <c r="M547" s="130"/>
      <c r="P547" s="131">
        <f>P548</f>
        <v>0</v>
      </c>
      <c r="R547" s="131">
        <f>R548</f>
        <v>0</v>
      </c>
      <c r="T547" s="132">
        <f>T548</f>
        <v>0</v>
      </c>
      <c r="AR547" s="126" t="s">
        <v>84</v>
      </c>
      <c r="AT547" s="133" t="s">
        <v>76</v>
      </c>
      <c r="AU547" s="133" t="s">
        <v>84</v>
      </c>
      <c r="AY547" s="126" t="s">
        <v>195</v>
      </c>
      <c r="BK547" s="134">
        <f>BK548</f>
        <v>0</v>
      </c>
    </row>
    <row r="548" spans="2:65" s="1" customFormat="1" ht="24.2" customHeight="1">
      <c r="B548" s="32"/>
      <c r="C548" s="137" t="s">
        <v>1466</v>
      </c>
      <c r="D548" s="137" t="s">
        <v>197</v>
      </c>
      <c r="E548" s="138" t="s">
        <v>2670</v>
      </c>
      <c r="F548" s="139" t="s">
        <v>2671</v>
      </c>
      <c r="G548" s="140" t="s">
        <v>395</v>
      </c>
      <c r="H548" s="141">
        <v>25.384</v>
      </c>
      <c r="I548" s="142"/>
      <c r="J548" s="143">
        <f>ROUND(I548*H548,2)</f>
        <v>0</v>
      </c>
      <c r="K548" s="139" t="s">
        <v>201</v>
      </c>
      <c r="L548" s="32"/>
      <c r="M548" s="144" t="s">
        <v>1</v>
      </c>
      <c r="N548" s="145" t="s">
        <v>42</v>
      </c>
      <c r="P548" s="146">
        <f>O548*H548</f>
        <v>0</v>
      </c>
      <c r="Q548" s="146">
        <v>0</v>
      </c>
      <c r="R548" s="146">
        <f>Q548*H548</f>
        <v>0</v>
      </c>
      <c r="S548" s="146">
        <v>0</v>
      </c>
      <c r="T548" s="147">
        <f>S548*H548</f>
        <v>0</v>
      </c>
      <c r="AR548" s="148" t="s">
        <v>202</v>
      </c>
      <c r="AT548" s="148" t="s">
        <v>197</v>
      </c>
      <c r="AU548" s="148" t="s">
        <v>86</v>
      </c>
      <c r="AY548" s="17" t="s">
        <v>195</v>
      </c>
      <c r="BE548" s="149">
        <f>IF(N548="základní",J548,0)</f>
        <v>0</v>
      </c>
      <c r="BF548" s="149">
        <f>IF(N548="snížená",J548,0)</f>
        <v>0</v>
      </c>
      <c r="BG548" s="149">
        <f>IF(N548="zákl. přenesená",J548,0)</f>
        <v>0</v>
      </c>
      <c r="BH548" s="149">
        <f>IF(N548="sníž. přenesená",J548,0)</f>
        <v>0</v>
      </c>
      <c r="BI548" s="149">
        <f>IF(N548="nulová",J548,0)</f>
        <v>0</v>
      </c>
      <c r="BJ548" s="17" t="s">
        <v>84</v>
      </c>
      <c r="BK548" s="149">
        <f>ROUND(I548*H548,2)</f>
        <v>0</v>
      </c>
      <c r="BL548" s="17" t="s">
        <v>202</v>
      </c>
      <c r="BM548" s="148" t="s">
        <v>1532</v>
      </c>
    </row>
    <row r="549" spans="2:65" s="11" customFormat="1" ht="25.9" customHeight="1">
      <c r="B549" s="125"/>
      <c r="D549" s="126" t="s">
        <v>76</v>
      </c>
      <c r="E549" s="127" t="s">
        <v>392</v>
      </c>
      <c r="F549" s="127" t="s">
        <v>1533</v>
      </c>
      <c r="I549" s="128"/>
      <c r="J549" s="129">
        <f>BK549</f>
        <v>0</v>
      </c>
      <c r="L549" s="125"/>
      <c r="M549" s="130"/>
      <c r="P549" s="131">
        <f>P550</f>
        <v>0</v>
      </c>
      <c r="R549" s="131">
        <f>R550</f>
        <v>1.3594130000000002</v>
      </c>
      <c r="T549" s="132">
        <f>T550</f>
        <v>0</v>
      </c>
      <c r="AR549" s="126" t="s">
        <v>112</v>
      </c>
      <c r="AT549" s="133" t="s">
        <v>76</v>
      </c>
      <c r="AU549" s="133" t="s">
        <v>77</v>
      </c>
      <c r="AY549" s="126" t="s">
        <v>195</v>
      </c>
      <c r="BK549" s="134">
        <f>BK550</f>
        <v>0</v>
      </c>
    </row>
    <row r="550" spans="2:65" s="11" customFormat="1" ht="22.9" customHeight="1">
      <c r="B550" s="125"/>
      <c r="D550" s="126" t="s">
        <v>76</v>
      </c>
      <c r="E550" s="135" t="s">
        <v>1534</v>
      </c>
      <c r="F550" s="135" t="s">
        <v>1535</v>
      </c>
      <c r="I550" s="128"/>
      <c r="J550" s="136">
        <f>BK550</f>
        <v>0</v>
      </c>
      <c r="L550" s="125"/>
      <c r="M550" s="130"/>
      <c r="P550" s="131">
        <f>SUM(P551:P558)</f>
        <v>0</v>
      </c>
      <c r="R550" s="131">
        <f>SUM(R551:R558)</f>
        <v>1.3594130000000002</v>
      </c>
      <c r="T550" s="132">
        <f>SUM(T551:T558)</f>
        <v>0</v>
      </c>
      <c r="AR550" s="126" t="s">
        <v>112</v>
      </c>
      <c r="AT550" s="133" t="s">
        <v>76</v>
      </c>
      <c r="AU550" s="133" t="s">
        <v>84</v>
      </c>
      <c r="AY550" s="126" t="s">
        <v>195</v>
      </c>
      <c r="BK550" s="134">
        <f>SUM(BK551:BK558)</f>
        <v>0</v>
      </c>
    </row>
    <row r="551" spans="2:65" s="1" customFormat="1" ht="16.5" customHeight="1">
      <c r="B551" s="32"/>
      <c r="C551" s="137" t="s">
        <v>555</v>
      </c>
      <c r="D551" s="137" t="s">
        <v>197</v>
      </c>
      <c r="E551" s="138" t="s">
        <v>1536</v>
      </c>
      <c r="F551" s="139" t="s">
        <v>1537</v>
      </c>
      <c r="G551" s="140" t="s">
        <v>319</v>
      </c>
      <c r="H551" s="141">
        <v>15.7</v>
      </c>
      <c r="I551" s="142"/>
      <c r="J551" s="143">
        <f>ROUND(I551*H551,2)</f>
        <v>0</v>
      </c>
      <c r="K551" s="139" t="s">
        <v>201</v>
      </c>
      <c r="L551" s="32"/>
      <c r="M551" s="144" t="s">
        <v>1</v>
      </c>
      <c r="N551" s="145" t="s">
        <v>42</v>
      </c>
      <c r="P551" s="146">
        <f>O551*H551</f>
        <v>0</v>
      </c>
      <c r="Q551" s="146">
        <v>9.0000000000000006E-5</v>
      </c>
      <c r="R551" s="146">
        <f>Q551*H551</f>
        <v>1.413E-3</v>
      </c>
      <c r="S551" s="146">
        <v>0</v>
      </c>
      <c r="T551" s="147">
        <f>S551*H551</f>
        <v>0</v>
      </c>
      <c r="AR551" s="148" t="s">
        <v>426</v>
      </c>
      <c r="AT551" s="148" t="s">
        <v>197</v>
      </c>
      <c r="AU551" s="148" t="s">
        <v>86</v>
      </c>
      <c r="AY551" s="17" t="s">
        <v>195</v>
      </c>
      <c r="BE551" s="149">
        <f>IF(N551="základní",J551,0)</f>
        <v>0</v>
      </c>
      <c r="BF551" s="149">
        <f>IF(N551="snížená",J551,0)</f>
        <v>0</v>
      </c>
      <c r="BG551" s="149">
        <f>IF(N551="zákl. přenesená",J551,0)</f>
        <v>0</v>
      </c>
      <c r="BH551" s="149">
        <f>IF(N551="sníž. přenesená",J551,0)</f>
        <v>0</v>
      </c>
      <c r="BI551" s="149">
        <f>IF(N551="nulová",J551,0)</f>
        <v>0</v>
      </c>
      <c r="BJ551" s="17" t="s">
        <v>84</v>
      </c>
      <c r="BK551" s="149">
        <f>ROUND(I551*H551,2)</f>
        <v>0</v>
      </c>
      <c r="BL551" s="17" t="s">
        <v>426</v>
      </c>
      <c r="BM551" s="148" t="s">
        <v>1538</v>
      </c>
    </row>
    <row r="552" spans="2:65" s="14" customFormat="1" ht="11.25">
      <c r="B552" s="168"/>
      <c r="D552" s="151" t="s">
        <v>204</v>
      </c>
      <c r="E552" s="169" t="s">
        <v>1</v>
      </c>
      <c r="F552" s="170" t="s">
        <v>1539</v>
      </c>
      <c r="H552" s="169" t="s">
        <v>1</v>
      </c>
      <c r="I552" s="171"/>
      <c r="L552" s="168"/>
      <c r="M552" s="172"/>
      <c r="T552" s="173"/>
      <c r="AT552" s="169" t="s">
        <v>204</v>
      </c>
      <c r="AU552" s="169" t="s">
        <v>86</v>
      </c>
      <c r="AV552" s="14" t="s">
        <v>84</v>
      </c>
      <c r="AW552" s="14" t="s">
        <v>32</v>
      </c>
      <c r="AX552" s="14" t="s">
        <v>77</v>
      </c>
      <c r="AY552" s="169" t="s">
        <v>195</v>
      </c>
    </row>
    <row r="553" spans="2:65" s="12" customFormat="1" ht="11.25">
      <c r="B553" s="150"/>
      <c r="D553" s="151" t="s">
        <v>204</v>
      </c>
      <c r="E553" s="152" t="s">
        <v>1</v>
      </c>
      <c r="F553" s="153" t="s">
        <v>1540</v>
      </c>
      <c r="H553" s="154">
        <v>7.7</v>
      </c>
      <c r="I553" s="155"/>
      <c r="L553" s="150"/>
      <c r="M553" s="156"/>
      <c r="T553" s="157"/>
      <c r="AT553" s="152" t="s">
        <v>204</v>
      </c>
      <c r="AU553" s="152" t="s">
        <v>86</v>
      </c>
      <c r="AV553" s="12" t="s">
        <v>86</v>
      </c>
      <c r="AW553" s="12" t="s">
        <v>32</v>
      </c>
      <c r="AX553" s="12" t="s">
        <v>77</v>
      </c>
      <c r="AY553" s="152" t="s">
        <v>195</v>
      </c>
    </row>
    <row r="554" spans="2:65" s="12" customFormat="1" ht="11.25">
      <c r="B554" s="150"/>
      <c r="D554" s="151" t="s">
        <v>204</v>
      </c>
      <c r="E554" s="152" t="s">
        <v>1</v>
      </c>
      <c r="F554" s="153" t="s">
        <v>1541</v>
      </c>
      <c r="H554" s="154">
        <v>8</v>
      </c>
      <c r="I554" s="155"/>
      <c r="L554" s="150"/>
      <c r="M554" s="156"/>
      <c r="T554" s="157"/>
      <c r="AT554" s="152" t="s">
        <v>204</v>
      </c>
      <c r="AU554" s="152" t="s">
        <v>86</v>
      </c>
      <c r="AV554" s="12" t="s">
        <v>86</v>
      </c>
      <c r="AW554" s="12" t="s">
        <v>32</v>
      </c>
      <c r="AX554" s="12" t="s">
        <v>77</v>
      </c>
      <c r="AY554" s="152" t="s">
        <v>195</v>
      </c>
    </row>
    <row r="555" spans="2:65" s="13" customFormat="1" ht="11.25">
      <c r="B555" s="158"/>
      <c r="D555" s="151" t="s">
        <v>204</v>
      </c>
      <c r="E555" s="159" t="s">
        <v>1</v>
      </c>
      <c r="F555" s="160" t="s">
        <v>205</v>
      </c>
      <c r="H555" s="161">
        <v>15.7</v>
      </c>
      <c r="I555" s="162"/>
      <c r="L555" s="158"/>
      <c r="M555" s="163"/>
      <c r="T555" s="164"/>
      <c r="AT555" s="159" t="s">
        <v>204</v>
      </c>
      <c r="AU555" s="159" t="s">
        <v>86</v>
      </c>
      <c r="AV555" s="13" t="s">
        <v>202</v>
      </c>
      <c r="AW555" s="13" t="s">
        <v>32</v>
      </c>
      <c r="AX555" s="13" t="s">
        <v>84</v>
      </c>
      <c r="AY555" s="159" t="s">
        <v>195</v>
      </c>
    </row>
    <row r="556" spans="2:65" s="1" customFormat="1" ht="24.2" customHeight="1">
      <c r="B556" s="32"/>
      <c r="C556" s="137" t="s">
        <v>1471</v>
      </c>
      <c r="D556" s="137" t="s">
        <v>197</v>
      </c>
      <c r="E556" s="138" t="s">
        <v>1543</v>
      </c>
      <c r="F556" s="139" t="s">
        <v>1544</v>
      </c>
      <c r="G556" s="140" t="s">
        <v>212</v>
      </c>
      <c r="H556" s="141">
        <v>7</v>
      </c>
      <c r="I556" s="142"/>
      <c r="J556" s="143">
        <f>ROUND(I556*H556,2)</f>
        <v>0</v>
      </c>
      <c r="K556" s="139" t="s">
        <v>201</v>
      </c>
      <c r="L556" s="32"/>
      <c r="M556" s="144" t="s">
        <v>1</v>
      </c>
      <c r="N556" s="145" t="s">
        <v>42</v>
      </c>
      <c r="P556" s="146">
        <f>O556*H556</f>
        <v>0</v>
      </c>
      <c r="Q556" s="146">
        <v>0.19400000000000001</v>
      </c>
      <c r="R556" s="146">
        <f>Q556*H556</f>
        <v>1.3580000000000001</v>
      </c>
      <c r="S556" s="146">
        <v>0</v>
      </c>
      <c r="T556" s="147">
        <f>S556*H556</f>
        <v>0</v>
      </c>
      <c r="AR556" s="148" t="s">
        <v>426</v>
      </c>
      <c r="AT556" s="148" t="s">
        <v>197</v>
      </c>
      <c r="AU556" s="148" t="s">
        <v>86</v>
      </c>
      <c r="AY556" s="17" t="s">
        <v>195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7" t="s">
        <v>84</v>
      </c>
      <c r="BK556" s="149">
        <f>ROUND(I556*H556,2)</f>
        <v>0</v>
      </c>
      <c r="BL556" s="17" t="s">
        <v>426</v>
      </c>
      <c r="BM556" s="148" t="s">
        <v>1545</v>
      </c>
    </row>
    <row r="557" spans="2:65" s="14" customFormat="1" ht="11.25">
      <c r="B557" s="168"/>
      <c r="D557" s="151" t="s">
        <v>204</v>
      </c>
      <c r="E557" s="169" t="s">
        <v>1</v>
      </c>
      <c r="F557" s="170" t="s">
        <v>1539</v>
      </c>
      <c r="H557" s="169" t="s">
        <v>1</v>
      </c>
      <c r="I557" s="171"/>
      <c r="L557" s="168"/>
      <c r="M557" s="172"/>
      <c r="T557" s="173"/>
      <c r="AT557" s="169" t="s">
        <v>204</v>
      </c>
      <c r="AU557" s="169" t="s">
        <v>86</v>
      </c>
      <c r="AV557" s="14" t="s">
        <v>84</v>
      </c>
      <c r="AW557" s="14" t="s">
        <v>32</v>
      </c>
      <c r="AX557" s="14" t="s">
        <v>77</v>
      </c>
      <c r="AY557" s="169" t="s">
        <v>195</v>
      </c>
    </row>
    <row r="558" spans="2:65" s="12" customFormat="1" ht="11.25">
      <c r="B558" s="150"/>
      <c r="D558" s="151" t="s">
        <v>204</v>
      </c>
      <c r="E558" s="152" t="s">
        <v>1</v>
      </c>
      <c r="F558" s="153" t="s">
        <v>1546</v>
      </c>
      <c r="H558" s="154">
        <v>7</v>
      </c>
      <c r="I558" s="155"/>
      <c r="L558" s="150"/>
      <c r="M558" s="165"/>
      <c r="N558" s="166"/>
      <c r="O558" s="166"/>
      <c r="P558" s="166"/>
      <c r="Q558" s="166"/>
      <c r="R558" s="166"/>
      <c r="S558" s="166"/>
      <c r="T558" s="167"/>
      <c r="AT558" s="152" t="s">
        <v>204</v>
      </c>
      <c r="AU558" s="152" t="s">
        <v>86</v>
      </c>
      <c r="AV558" s="12" t="s">
        <v>86</v>
      </c>
      <c r="AW558" s="12" t="s">
        <v>32</v>
      </c>
      <c r="AX558" s="12" t="s">
        <v>84</v>
      </c>
      <c r="AY558" s="152" t="s">
        <v>195</v>
      </c>
    </row>
    <row r="559" spans="2:65" s="1" customFormat="1" ht="6.95" customHeight="1">
      <c r="B559" s="44"/>
      <c r="C559" s="45"/>
      <c r="D559" s="45"/>
      <c r="E559" s="45"/>
      <c r="F559" s="45"/>
      <c r="G559" s="45"/>
      <c r="H559" s="45"/>
      <c r="I559" s="45"/>
      <c r="J559" s="45"/>
      <c r="K559" s="45"/>
      <c r="L559" s="32"/>
    </row>
  </sheetData>
  <sheetProtection algorithmName="SHA-512" hashValue="YSS6kCk7Dj6yBVx2ZDF8tDPaHtmpHexMrFeRiuz/yE6/PIlVEtn6oLzwFNqZ2jReSKfFIorBwgECg0o65nHiNA==" saltValue="IjJ4ESrlIXMigd0hgFBqMA96Jww3jSei+GWLnGVjZxIXFE1OCTnyD0ltD0W8D7EPiDYCA8noOrADc++9+YxThw==" spinCount="100000" sheet="1" objects="1" scenarios="1" formatColumns="0" formatRows="0" autoFilter="0"/>
  <autoFilter ref="C128:K558" xr:uid="{00000000-0009-0000-0000-00000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2:BM3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126</v>
      </c>
      <c r="AZ2" s="93" t="s">
        <v>796</v>
      </c>
      <c r="BA2" s="93" t="s">
        <v>1</v>
      </c>
      <c r="BB2" s="93" t="s">
        <v>1</v>
      </c>
      <c r="BC2" s="93" t="s">
        <v>2978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2088</v>
      </c>
      <c r="BA3" s="93" t="s">
        <v>1</v>
      </c>
      <c r="BB3" s="93" t="s">
        <v>1</v>
      </c>
      <c r="BC3" s="93" t="s">
        <v>2979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811</v>
      </c>
      <c r="BA4" s="93" t="s">
        <v>1</v>
      </c>
      <c r="BB4" s="93" t="s">
        <v>1</v>
      </c>
      <c r="BC4" s="93" t="s">
        <v>2980</v>
      </c>
      <c r="BD4" s="93" t="s">
        <v>86</v>
      </c>
    </row>
    <row r="5" spans="2:56" ht="6.95" customHeight="1">
      <c r="B5" s="20"/>
      <c r="L5" s="20"/>
      <c r="AZ5" s="93" t="s">
        <v>2981</v>
      </c>
      <c r="BA5" s="93" t="s">
        <v>1</v>
      </c>
      <c r="BB5" s="93" t="s">
        <v>1</v>
      </c>
      <c r="BC5" s="93" t="s">
        <v>2982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2100</v>
      </c>
      <c r="BA6" s="93" t="s">
        <v>1</v>
      </c>
      <c r="BB6" s="93" t="s">
        <v>1</v>
      </c>
      <c r="BC6" s="93" t="s">
        <v>2982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812</v>
      </c>
      <c r="BA7" s="93" t="s">
        <v>1</v>
      </c>
      <c r="BB7" s="93" t="s">
        <v>1</v>
      </c>
      <c r="BC7" s="93" t="s">
        <v>230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818</v>
      </c>
      <c r="BA8" s="93" t="s">
        <v>1</v>
      </c>
      <c r="BB8" s="93" t="s">
        <v>1</v>
      </c>
      <c r="BC8" s="93" t="s">
        <v>2983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820</v>
      </c>
      <c r="BA9" s="93" t="s">
        <v>1</v>
      </c>
      <c r="BB9" s="93" t="s">
        <v>1</v>
      </c>
      <c r="BC9" s="93" t="s">
        <v>2984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824</v>
      </c>
      <c r="BA10" s="93" t="s">
        <v>1</v>
      </c>
      <c r="BB10" s="93" t="s">
        <v>1</v>
      </c>
      <c r="BC10" s="93" t="s">
        <v>2985</v>
      </c>
      <c r="BD10" s="93" t="s">
        <v>86</v>
      </c>
    </row>
    <row r="11" spans="2:56" s="1" customFormat="1" ht="16.5" customHeight="1">
      <c r="B11" s="32"/>
      <c r="E11" s="200" t="s">
        <v>2986</v>
      </c>
      <c r="F11" s="245"/>
      <c r="G11" s="245"/>
      <c r="H11" s="245"/>
      <c r="L11" s="32"/>
      <c r="AZ11" s="93" t="s">
        <v>826</v>
      </c>
      <c r="BA11" s="93" t="s">
        <v>1</v>
      </c>
      <c r="BB11" s="93" t="s">
        <v>1</v>
      </c>
      <c r="BC11" s="93" t="s">
        <v>2980</v>
      </c>
      <c r="BD11" s="93" t="s">
        <v>86</v>
      </c>
    </row>
    <row r="12" spans="2:56" s="1" customFormat="1" ht="11.25">
      <c r="B12" s="32"/>
      <c r="L12" s="32"/>
      <c r="AZ12" s="93" t="s">
        <v>827</v>
      </c>
      <c r="BA12" s="93" t="s">
        <v>1</v>
      </c>
      <c r="BB12" s="93" t="s">
        <v>1</v>
      </c>
      <c r="BC12" s="93" t="s">
        <v>2980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120</v>
      </c>
      <c r="I13" s="27" t="s">
        <v>19</v>
      </c>
      <c r="J13" s="25" t="s">
        <v>1</v>
      </c>
      <c r="L13" s="32"/>
      <c r="AZ13" s="93" t="s">
        <v>832</v>
      </c>
      <c r="BA13" s="93" t="s">
        <v>1</v>
      </c>
      <c r="BB13" s="93" t="s">
        <v>1</v>
      </c>
      <c r="BC13" s="93" t="s">
        <v>2987</v>
      </c>
      <c r="BD13" s="93" t="s">
        <v>86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  <c r="AZ14" s="93" t="s">
        <v>2108</v>
      </c>
      <c r="BA14" s="93" t="s">
        <v>1</v>
      </c>
      <c r="BB14" s="93" t="s">
        <v>1</v>
      </c>
      <c r="BC14" s="93" t="s">
        <v>2988</v>
      </c>
      <c r="BD14" s="93" t="s">
        <v>86</v>
      </c>
    </row>
    <row r="15" spans="2:56" s="1" customFormat="1" ht="10.9" customHeight="1">
      <c r="B15" s="32"/>
      <c r="L15" s="32"/>
      <c r="AZ15" s="93" t="s">
        <v>834</v>
      </c>
      <c r="BA15" s="93" t="s">
        <v>1</v>
      </c>
      <c r="BB15" s="93" t="s">
        <v>1</v>
      </c>
      <c r="BC15" s="93" t="s">
        <v>2978</v>
      </c>
      <c r="BD15" s="93" t="s">
        <v>86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  <c r="AZ16" s="93" t="s">
        <v>844</v>
      </c>
      <c r="BA16" s="93" t="s">
        <v>1</v>
      </c>
      <c r="BB16" s="93" t="s">
        <v>1</v>
      </c>
      <c r="BC16" s="93" t="s">
        <v>2989</v>
      </c>
      <c r="BD16" s="93" t="s">
        <v>86</v>
      </c>
    </row>
    <row r="17" spans="2:56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  <c r="AZ17" s="93" t="s">
        <v>845</v>
      </c>
      <c r="BA17" s="93" t="s">
        <v>1</v>
      </c>
      <c r="BB17" s="93" t="s">
        <v>1</v>
      </c>
      <c r="BC17" s="93" t="s">
        <v>2990</v>
      </c>
      <c r="BD17" s="93" t="s">
        <v>86</v>
      </c>
    </row>
    <row r="18" spans="2:56" s="1" customFormat="1" ht="6.95" customHeight="1">
      <c r="B18" s="32"/>
      <c r="L18" s="32"/>
      <c r="AZ18" s="93" t="s">
        <v>847</v>
      </c>
      <c r="BA18" s="93" t="s">
        <v>1</v>
      </c>
      <c r="BB18" s="93" t="s">
        <v>1</v>
      </c>
      <c r="BC18" s="93" t="s">
        <v>2991</v>
      </c>
      <c r="BD18" s="93" t="s">
        <v>86</v>
      </c>
    </row>
    <row r="19" spans="2:56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  <c r="AZ19" s="93" t="s">
        <v>852</v>
      </c>
      <c r="BA19" s="93" t="s">
        <v>1</v>
      </c>
      <c r="BB19" s="93" t="s">
        <v>1</v>
      </c>
      <c r="BC19" s="93" t="s">
        <v>2992</v>
      </c>
      <c r="BD19" s="93" t="s">
        <v>86</v>
      </c>
    </row>
    <row r="20" spans="2:56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  <c r="AZ20" s="93" t="s">
        <v>854</v>
      </c>
      <c r="BA20" s="93" t="s">
        <v>1</v>
      </c>
      <c r="BB20" s="93" t="s">
        <v>1</v>
      </c>
      <c r="BC20" s="93" t="s">
        <v>2993</v>
      </c>
      <c r="BD20" s="93" t="s">
        <v>86</v>
      </c>
    </row>
    <row r="21" spans="2:56" s="1" customFormat="1" ht="6.95" customHeight="1">
      <c r="B21" s="32"/>
      <c r="L21" s="32"/>
    </row>
    <row r="22" spans="2:56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56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56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35</v>
      </c>
      <c r="L28" s="32"/>
    </row>
    <row r="29" spans="2:56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6" t="s">
        <v>37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ROUND((SUM(BE128:BE360)),  2)</f>
        <v>0</v>
      </c>
      <c r="I35" s="97">
        <v>0.21</v>
      </c>
      <c r="J35" s="86">
        <f>ROUND(((SUM(BE128:BE360))*I35),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ROUND((SUM(BF128:BF360)),  2)</f>
        <v>0</v>
      </c>
      <c r="I36" s="97">
        <v>0.12</v>
      </c>
      <c r="J36" s="86">
        <f>ROUND(((SUM(BF128:BF360))*I36),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ROUND((SUM(BG128:BG360)),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ROUND((SUM(BH128:BH360)),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ROUND((SUM(BI128:BI360)),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340 - odbočky pro splaškové kanalizační přípojky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J128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J130</f>
        <v>0</v>
      </c>
      <c r="L100" s="113"/>
    </row>
    <row r="101" spans="2:47" s="9" customFormat="1" ht="19.899999999999999" customHeight="1">
      <c r="B101" s="113"/>
      <c r="D101" s="114" t="s">
        <v>856</v>
      </c>
      <c r="E101" s="115"/>
      <c r="F101" s="115"/>
      <c r="G101" s="115"/>
      <c r="H101" s="115"/>
      <c r="I101" s="115"/>
      <c r="J101" s="116">
        <f>J278</f>
        <v>0</v>
      </c>
      <c r="L101" s="113"/>
    </row>
    <row r="102" spans="2:47" s="9" customFormat="1" ht="19.899999999999999" customHeight="1">
      <c r="B102" s="113"/>
      <c r="D102" s="114" t="s">
        <v>857</v>
      </c>
      <c r="E102" s="115"/>
      <c r="F102" s="115"/>
      <c r="G102" s="115"/>
      <c r="H102" s="115"/>
      <c r="I102" s="115"/>
      <c r="J102" s="116">
        <f>J292</f>
        <v>0</v>
      </c>
      <c r="L102" s="113"/>
    </row>
    <row r="103" spans="2:47" s="9" customFormat="1" ht="19.899999999999999" customHeight="1">
      <c r="B103" s="113"/>
      <c r="D103" s="114" t="s">
        <v>859</v>
      </c>
      <c r="E103" s="115"/>
      <c r="F103" s="115"/>
      <c r="G103" s="115"/>
      <c r="H103" s="115"/>
      <c r="I103" s="115"/>
      <c r="J103" s="116">
        <f>J315</f>
        <v>0</v>
      </c>
      <c r="L103" s="113"/>
    </row>
    <row r="104" spans="2:47" s="9" customFormat="1" ht="19.899999999999999" customHeight="1">
      <c r="B104" s="113"/>
      <c r="D104" s="114" t="s">
        <v>861</v>
      </c>
      <c r="E104" s="115"/>
      <c r="F104" s="115"/>
      <c r="G104" s="115"/>
      <c r="H104" s="115"/>
      <c r="I104" s="115"/>
      <c r="J104" s="116">
        <f>J349</f>
        <v>0</v>
      </c>
      <c r="L104" s="113"/>
    </row>
    <row r="105" spans="2:47" s="8" customFormat="1" ht="24.95" customHeight="1">
      <c r="B105" s="109"/>
      <c r="D105" s="110" t="s">
        <v>862</v>
      </c>
      <c r="E105" s="111"/>
      <c r="F105" s="111"/>
      <c r="G105" s="111"/>
      <c r="H105" s="111"/>
      <c r="I105" s="111"/>
      <c r="J105" s="112">
        <f>J351</f>
        <v>0</v>
      </c>
      <c r="L105" s="109"/>
    </row>
    <row r="106" spans="2:47" s="9" customFormat="1" ht="19.899999999999999" customHeight="1">
      <c r="B106" s="113"/>
      <c r="D106" s="114" t="s">
        <v>863</v>
      </c>
      <c r="E106" s="115"/>
      <c r="F106" s="115"/>
      <c r="G106" s="115"/>
      <c r="H106" s="115"/>
      <c r="I106" s="115"/>
      <c r="J106" s="116">
        <f>J352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180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3" t="str">
        <f>E7</f>
        <v>BRNO, DOHNALOVA - VÝSTAVBA DEŠŤOVÉ KANALIZACE</v>
      </c>
      <c r="F116" s="244"/>
      <c r="G116" s="244"/>
      <c r="H116" s="244"/>
      <c r="L116" s="32"/>
    </row>
    <row r="117" spans="2:63" ht="12" customHeight="1">
      <c r="B117" s="20"/>
      <c r="C117" s="27" t="s">
        <v>169</v>
      </c>
      <c r="L117" s="20"/>
    </row>
    <row r="118" spans="2:63" s="1" customFormat="1" ht="16.5" customHeight="1">
      <c r="B118" s="32"/>
      <c r="E118" s="243" t="s">
        <v>810</v>
      </c>
      <c r="F118" s="245"/>
      <c r="G118" s="245"/>
      <c r="H118" s="245"/>
      <c r="L118" s="32"/>
    </row>
    <row r="119" spans="2:63" s="1" customFormat="1" ht="12" customHeight="1">
      <c r="B119" s="32"/>
      <c r="C119" s="27" t="s">
        <v>171</v>
      </c>
      <c r="L119" s="32"/>
    </row>
    <row r="120" spans="2:63" s="1" customFormat="1" ht="16.5" customHeight="1">
      <c r="B120" s="32"/>
      <c r="E120" s="200" t="str">
        <f>E11</f>
        <v>SO 340 - odbočky pro splaškové kanalizační přípojky</v>
      </c>
      <c r="F120" s="245"/>
      <c r="G120" s="245"/>
      <c r="H120" s="245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>Brno</v>
      </c>
      <c r="I122" s="27" t="s">
        <v>22</v>
      </c>
      <c r="J122" s="52" t="str">
        <f>IF(J14="","",J14)</f>
        <v>27. 2. 2023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E17</f>
        <v>Statutární město Brno</v>
      </c>
      <c r="I124" s="27" t="s">
        <v>30</v>
      </c>
      <c r="J124" s="30" t="str">
        <f>E23</f>
        <v>JV PROJEKT VH s.r.o.</v>
      </c>
      <c r="L124" s="32"/>
    </row>
    <row r="125" spans="2:63" s="1" customFormat="1" ht="15.2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Obrtel M.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181</v>
      </c>
      <c r="D127" s="119" t="s">
        <v>62</v>
      </c>
      <c r="E127" s="119" t="s">
        <v>58</v>
      </c>
      <c r="F127" s="119" t="s">
        <v>59</v>
      </c>
      <c r="G127" s="119" t="s">
        <v>182</v>
      </c>
      <c r="H127" s="119" t="s">
        <v>183</v>
      </c>
      <c r="I127" s="119" t="s">
        <v>184</v>
      </c>
      <c r="J127" s="119" t="s">
        <v>175</v>
      </c>
      <c r="K127" s="120" t="s">
        <v>185</v>
      </c>
      <c r="L127" s="117"/>
      <c r="M127" s="59" t="s">
        <v>1</v>
      </c>
      <c r="N127" s="60" t="s">
        <v>41</v>
      </c>
      <c r="O127" s="60" t="s">
        <v>186</v>
      </c>
      <c r="P127" s="60" t="s">
        <v>187</v>
      </c>
      <c r="Q127" s="60" t="s">
        <v>188</v>
      </c>
      <c r="R127" s="60" t="s">
        <v>189</v>
      </c>
      <c r="S127" s="60" t="s">
        <v>190</v>
      </c>
      <c r="T127" s="61" t="s">
        <v>191</v>
      </c>
    </row>
    <row r="128" spans="2:63" s="1" customFormat="1" ht="22.9" customHeight="1">
      <c r="B128" s="32"/>
      <c r="C128" s="64" t="s">
        <v>192</v>
      </c>
      <c r="J128" s="121">
        <f>BK128</f>
        <v>0</v>
      </c>
      <c r="L128" s="32"/>
      <c r="M128" s="62"/>
      <c r="N128" s="53"/>
      <c r="O128" s="53"/>
      <c r="P128" s="122">
        <f>P129+P351</f>
        <v>0</v>
      </c>
      <c r="Q128" s="53"/>
      <c r="R128" s="122">
        <f>R129+R351</f>
        <v>51.698565930000001</v>
      </c>
      <c r="S128" s="53"/>
      <c r="T128" s="123">
        <f>T129+T351</f>
        <v>27.524574999999999</v>
      </c>
      <c r="AT128" s="17" t="s">
        <v>76</v>
      </c>
      <c r="AU128" s="17" t="s">
        <v>177</v>
      </c>
      <c r="BK128" s="124">
        <f>BK129+BK351</f>
        <v>0</v>
      </c>
    </row>
    <row r="129" spans="2:65" s="11" customFormat="1" ht="25.9" customHeight="1">
      <c r="B129" s="125"/>
      <c r="D129" s="126" t="s">
        <v>76</v>
      </c>
      <c r="E129" s="127" t="s">
        <v>193</v>
      </c>
      <c r="F129" s="127" t="s">
        <v>194</v>
      </c>
      <c r="I129" s="128"/>
      <c r="J129" s="129">
        <f>BK129</f>
        <v>0</v>
      </c>
      <c r="L129" s="125"/>
      <c r="M129" s="130"/>
      <c r="P129" s="131">
        <f>P130+P278+P292+P315+P349</f>
        <v>0</v>
      </c>
      <c r="R129" s="131">
        <f>R130+R278+R292+R315+R349</f>
        <v>50.144486929999999</v>
      </c>
      <c r="T129" s="132">
        <f>T130+T278+T292+T315+T349</f>
        <v>27.524574999999999</v>
      </c>
      <c r="AR129" s="126" t="s">
        <v>84</v>
      </c>
      <c r="AT129" s="133" t="s">
        <v>76</v>
      </c>
      <c r="AU129" s="133" t="s">
        <v>77</v>
      </c>
      <c r="AY129" s="126" t="s">
        <v>195</v>
      </c>
      <c r="BK129" s="134">
        <f>BK130+BK278+BK292+BK315+BK349</f>
        <v>0</v>
      </c>
    </row>
    <row r="130" spans="2:65" s="11" customFormat="1" ht="22.9" customHeight="1">
      <c r="B130" s="125"/>
      <c r="D130" s="126" t="s">
        <v>76</v>
      </c>
      <c r="E130" s="135" t="s">
        <v>84</v>
      </c>
      <c r="F130" s="135" t="s">
        <v>196</v>
      </c>
      <c r="I130" s="128"/>
      <c r="J130" s="136">
        <f>BK130</f>
        <v>0</v>
      </c>
      <c r="L130" s="125"/>
      <c r="M130" s="130"/>
      <c r="P130" s="131">
        <f>SUM(P131:P277)</f>
        <v>0</v>
      </c>
      <c r="R130" s="131">
        <f>SUM(R131:R277)</f>
        <v>0.7161696500000001</v>
      </c>
      <c r="T130" s="132">
        <f>SUM(T131:T277)</f>
        <v>27.163235</v>
      </c>
      <c r="AR130" s="126" t="s">
        <v>84</v>
      </c>
      <c r="AT130" s="133" t="s">
        <v>76</v>
      </c>
      <c r="AU130" s="133" t="s">
        <v>84</v>
      </c>
      <c r="AY130" s="126" t="s">
        <v>195</v>
      </c>
      <c r="BK130" s="134">
        <f>SUM(BK131:BK277)</f>
        <v>0</v>
      </c>
    </row>
    <row r="131" spans="2:65" s="1" customFormat="1" ht="33" customHeight="1">
      <c r="B131" s="32"/>
      <c r="C131" s="137" t="s">
        <v>84</v>
      </c>
      <c r="D131" s="137" t="s">
        <v>197</v>
      </c>
      <c r="E131" s="138" t="s">
        <v>2124</v>
      </c>
      <c r="F131" s="139" t="s">
        <v>2125</v>
      </c>
      <c r="G131" s="140" t="s">
        <v>200</v>
      </c>
      <c r="H131" s="141">
        <v>10.923</v>
      </c>
      <c r="I131" s="142"/>
      <c r="J131" s="143">
        <f>ROUND(I131*H131,2)</f>
        <v>0</v>
      </c>
      <c r="K131" s="139" t="s">
        <v>201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0.3</v>
      </c>
      <c r="T131" s="147">
        <f>S131*H131</f>
        <v>3.2768999999999999</v>
      </c>
      <c r="AR131" s="148" t="s">
        <v>202</v>
      </c>
      <c r="AT131" s="148" t="s">
        <v>197</v>
      </c>
      <c r="AU131" s="148" t="s">
        <v>86</v>
      </c>
      <c r="AY131" s="17" t="s">
        <v>195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84</v>
      </c>
      <c r="BK131" s="149">
        <f>ROUND(I131*H131,2)</f>
        <v>0</v>
      </c>
      <c r="BL131" s="17" t="s">
        <v>202</v>
      </c>
      <c r="BM131" s="148" t="s">
        <v>2126</v>
      </c>
    </row>
    <row r="132" spans="2:65" s="12" customFormat="1" ht="11.25">
      <c r="B132" s="150"/>
      <c r="D132" s="151" t="s">
        <v>204</v>
      </c>
      <c r="E132" s="152" t="s">
        <v>1</v>
      </c>
      <c r="F132" s="153" t="s">
        <v>2994</v>
      </c>
      <c r="H132" s="154">
        <v>10.923</v>
      </c>
      <c r="I132" s="155"/>
      <c r="L132" s="150"/>
      <c r="M132" s="156"/>
      <c r="T132" s="157"/>
      <c r="AT132" s="152" t="s">
        <v>204</v>
      </c>
      <c r="AU132" s="152" t="s">
        <v>86</v>
      </c>
      <c r="AV132" s="12" t="s">
        <v>86</v>
      </c>
      <c r="AW132" s="12" t="s">
        <v>32</v>
      </c>
      <c r="AX132" s="12" t="s">
        <v>84</v>
      </c>
      <c r="AY132" s="152" t="s">
        <v>195</v>
      </c>
    </row>
    <row r="133" spans="2:65" s="1" customFormat="1" ht="33" customHeight="1">
      <c r="B133" s="32"/>
      <c r="C133" s="137" t="s">
        <v>86</v>
      </c>
      <c r="D133" s="137" t="s">
        <v>197</v>
      </c>
      <c r="E133" s="138" t="s">
        <v>2995</v>
      </c>
      <c r="F133" s="139" t="s">
        <v>2996</v>
      </c>
      <c r="G133" s="140" t="s">
        <v>200</v>
      </c>
      <c r="H133" s="141">
        <v>25.135000000000002</v>
      </c>
      <c r="I133" s="142"/>
      <c r="J133" s="143">
        <f>ROUND(I133*H133,2)</f>
        <v>0</v>
      </c>
      <c r="K133" s="139" t="s">
        <v>201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0.57999999999999996</v>
      </c>
      <c r="T133" s="147">
        <f>S133*H133</f>
        <v>14.5783</v>
      </c>
      <c r="AR133" s="148" t="s">
        <v>202</v>
      </c>
      <c r="AT133" s="148" t="s">
        <v>197</v>
      </c>
      <c r="AU133" s="148" t="s">
        <v>86</v>
      </c>
      <c r="AY133" s="17" t="s">
        <v>195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202</v>
      </c>
      <c r="BM133" s="148" t="s">
        <v>2131</v>
      </c>
    </row>
    <row r="134" spans="2:65" s="12" customFormat="1" ht="22.5">
      <c r="B134" s="150"/>
      <c r="D134" s="151" t="s">
        <v>204</v>
      </c>
      <c r="E134" s="152" t="s">
        <v>1</v>
      </c>
      <c r="F134" s="153" t="s">
        <v>2997</v>
      </c>
      <c r="H134" s="154">
        <v>25.135000000000002</v>
      </c>
      <c r="I134" s="155"/>
      <c r="L134" s="150"/>
      <c r="M134" s="156"/>
      <c r="T134" s="157"/>
      <c r="AT134" s="152" t="s">
        <v>204</v>
      </c>
      <c r="AU134" s="152" t="s">
        <v>86</v>
      </c>
      <c r="AV134" s="12" t="s">
        <v>86</v>
      </c>
      <c r="AW134" s="12" t="s">
        <v>32</v>
      </c>
      <c r="AX134" s="12" t="s">
        <v>84</v>
      </c>
      <c r="AY134" s="152" t="s">
        <v>195</v>
      </c>
    </row>
    <row r="135" spans="2:65" s="1" customFormat="1" ht="21.75" customHeight="1">
      <c r="B135" s="32"/>
      <c r="C135" s="137" t="s">
        <v>112</v>
      </c>
      <c r="D135" s="137" t="s">
        <v>197</v>
      </c>
      <c r="E135" s="138" t="s">
        <v>876</v>
      </c>
      <c r="F135" s="139" t="s">
        <v>877</v>
      </c>
      <c r="G135" s="140" t="s">
        <v>395</v>
      </c>
      <c r="H135" s="141">
        <v>17.855</v>
      </c>
      <c r="I135" s="142"/>
      <c r="J135" s="143">
        <f>ROUND(I135*H135,2)</f>
        <v>0</v>
      </c>
      <c r="K135" s="139" t="s">
        <v>201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202</v>
      </c>
      <c r="AT135" s="148" t="s">
        <v>197</v>
      </c>
      <c r="AU135" s="148" t="s">
        <v>86</v>
      </c>
      <c r="AY135" s="17" t="s">
        <v>195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202</v>
      </c>
      <c r="BM135" s="148" t="s">
        <v>878</v>
      </c>
    </row>
    <row r="136" spans="2:65" s="1" customFormat="1" ht="24.2" customHeight="1">
      <c r="B136" s="32"/>
      <c r="C136" s="137" t="s">
        <v>202</v>
      </c>
      <c r="D136" s="137" t="s">
        <v>197</v>
      </c>
      <c r="E136" s="138" t="s">
        <v>879</v>
      </c>
      <c r="F136" s="139" t="s">
        <v>880</v>
      </c>
      <c r="G136" s="140" t="s">
        <v>395</v>
      </c>
      <c r="H136" s="141">
        <v>232.11500000000001</v>
      </c>
      <c r="I136" s="142"/>
      <c r="J136" s="143">
        <f>ROUND(I136*H136,2)</f>
        <v>0</v>
      </c>
      <c r="K136" s="139" t="s">
        <v>201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202</v>
      </c>
      <c r="AT136" s="148" t="s">
        <v>197</v>
      </c>
      <c r="AU136" s="148" t="s">
        <v>86</v>
      </c>
      <c r="AY136" s="17" t="s">
        <v>195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202</v>
      </c>
      <c r="BM136" s="148" t="s">
        <v>881</v>
      </c>
    </row>
    <row r="137" spans="2:65" s="12" customFormat="1" ht="11.25">
      <c r="B137" s="150"/>
      <c r="D137" s="151" t="s">
        <v>204</v>
      </c>
      <c r="F137" s="153" t="s">
        <v>2998</v>
      </c>
      <c r="H137" s="154">
        <v>232.11500000000001</v>
      </c>
      <c r="I137" s="155"/>
      <c r="L137" s="150"/>
      <c r="M137" s="156"/>
      <c r="T137" s="157"/>
      <c r="AT137" s="152" t="s">
        <v>204</v>
      </c>
      <c r="AU137" s="152" t="s">
        <v>86</v>
      </c>
      <c r="AV137" s="12" t="s">
        <v>86</v>
      </c>
      <c r="AW137" s="12" t="s">
        <v>4</v>
      </c>
      <c r="AX137" s="12" t="s">
        <v>84</v>
      </c>
      <c r="AY137" s="152" t="s">
        <v>195</v>
      </c>
    </row>
    <row r="138" spans="2:65" s="1" customFormat="1" ht="24.2" customHeight="1">
      <c r="B138" s="32"/>
      <c r="C138" s="137" t="s">
        <v>217</v>
      </c>
      <c r="D138" s="137" t="s">
        <v>197</v>
      </c>
      <c r="E138" s="138" t="s">
        <v>883</v>
      </c>
      <c r="F138" s="139" t="s">
        <v>884</v>
      </c>
      <c r="G138" s="140" t="s">
        <v>395</v>
      </c>
      <c r="H138" s="141">
        <v>17.855</v>
      </c>
      <c r="I138" s="142"/>
      <c r="J138" s="143">
        <f>ROUND(I138*H138,2)</f>
        <v>0</v>
      </c>
      <c r="K138" s="139" t="s">
        <v>208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202</v>
      </c>
      <c r="AT138" s="148" t="s">
        <v>197</v>
      </c>
      <c r="AU138" s="148" t="s">
        <v>86</v>
      </c>
      <c r="AY138" s="17" t="s">
        <v>195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84</v>
      </c>
      <c r="BK138" s="149">
        <f>ROUND(I138*H138,2)</f>
        <v>0</v>
      </c>
      <c r="BL138" s="17" t="s">
        <v>202</v>
      </c>
      <c r="BM138" s="148" t="s">
        <v>885</v>
      </c>
    </row>
    <row r="139" spans="2:65" s="1" customFormat="1" ht="33" customHeight="1">
      <c r="B139" s="32"/>
      <c r="C139" s="137" t="s">
        <v>221</v>
      </c>
      <c r="D139" s="137" t="s">
        <v>197</v>
      </c>
      <c r="E139" s="138" t="s">
        <v>2174</v>
      </c>
      <c r="F139" s="139" t="s">
        <v>2175</v>
      </c>
      <c r="G139" s="140" t="s">
        <v>200</v>
      </c>
      <c r="H139" s="141">
        <v>10.923</v>
      </c>
      <c r="I139" s="142"/>
      <c r="J139" s="143">
        <f>ROUND(I139*H139,2)</f>
        <v>0</v>
      </c>
      <c r="K139" s="139" t="s">
        <v>208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0.125</v>
      </c>
      <c r="T139" s="147">
        <f>S139*H139</f>
        <v>1.365375</v>
      </c>
      <c r="AR139" s="148" t="s">
        <v>202</v>
      </c>
      <c r="AT139" s="148" t="s">
        <v>197</v>
      </c>
      <c r="AU139" s="148" t="s">
        <v>86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2176</v>
      </c>
    </row>
    <row r="140" spans="2:65" s="14" customFormat="1" ht="11.25">
      <c r="B140" s="168"/>
      <c r="D140" s="151" t="s">
        <v>204</v>
      </c>
      <c r="E140" s="169" t="s">
        <v>1</v>
      </c>
      <c r="F140" s="170" t="s">
        <v>2999</v>
      </c>
      <c r="H140" s="169" t="s">
        <v>1</v>
      </c>
      <c r="I140" s="171"/>
      <c r="L140" s="168"/>
      <c r="M140" s="172"/>
      <c r="T140" s="173"/>
      <c r="AT140" s="169" t="s">
        <v>204</v>
      </c>
      <c r="AU140" s="169" t="s">
        <v>86</v>
      </c>
      <c r="AV140" s="14" t="s">
        <v>84</v>
      </c>
      <c r="AW140" s="14" t="s">
        <v>32</v>
      </c>
      <c r="AX140" s="14" t="s">
        <v>77</v>
      </c>
      <c r="AY140" s="169" t="s">
        <v>195</v>
      </c>
    </row>
    <row r="141" spans="2:65" s="12" customFormat="1" ht="11.25">
      <c r="B141" s="150"/>
      <c r="D141" s="151" t="s">
        <v>204</v>
      </c>
      <c r="E141" s="152" t="s">
        <v>1</v>
      </c>
      <c r="F141" s="153" t="s">
        <v>2189</v>
      </c>
      <c r="H141" s="154">
        <v>1.32</v>
      </c>
      <c r="I141" s="155"/>
      <c r="L141" s="150"/>
      <c r="M141" s="156"/>
      <c r="T141" s="157"/>
      <c r="AT141" s="152" t="s">
        <v>204</v>
      </c>
      <c r="AU141" s="152" t="s">
        <v>86</v>
      </c>
      <c r="AV141" s="12" t="s">
        <v>86</v>
      </c>
      <c r="AW141" s="12" t="s">
        <v>32</v>
      </c>
      <c r="AX141" s="12" t="s">
        <v>77</v>
      </c>
      <c r="AY141" s="152" t="s">
        <v>195</v>
      </c>
    </row>
    <row r="142" spans="2:65" s="12" customFormat="1" ht="11.25">
      <c r="B142" s="150"/>
      <c r="D142" s="151" t="s">
        <v>204</v>
      </c>
      <c r="E142" s="152" t="s">
        <v>1</v>
      </c>
      <c r="F142" s="153" t="s">
        <v>3000</v>
      </c>
      <c r="H142" s="154">
        <v>1.397</v>
      </c>
      <c r="I142" s="155"/>
      <c r="L142" s="150"/>
      <c r="M142" s="156"/>
      <c r="T142" s="157"/>
      <c r="AT142" s="152" t="s">
        <v>204</v>
      </c>
      <c r="AU142" s="152" t="s">
        <v>86</v>
      </c>
      <c r="AV142" s="12" t="s">
        <v>86</v>
      </c>
      <c r="AW142" s="12" t="s">
        <v>32</v>
      </c>
      <c r="AX142" s="12" t="s">
        <v>77</v>
      </c>
      <c r="AY142" s="152" t="s">
        <v>195</v>
      </c>
    </row>
    <row r="143" spans="2:65" s="12" customFormat="1" ht="11.25">
      <c r="B143" s="150"/>
      <c r="D143" s="151" t="s">
        <v>204</v>
      </c>
      <c r="E143" s="152" t="s">
        <v>1</v>
      </c>
      <c r="F143" s="153" t="s">
        <v>3001</v>
      </c>
      <c r="H143" s="154">
        <v>1.331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32</v>
      </c>
      <c r="AX143" s="12" t="s">
        <v>77</v>
      </c>
      <c r="AY143" s="152" t="s">
        <v>195</v>
      </c>
    </row>
    <row r="144" spans="2:65" s="12" customFormat="1" ht="11.25">
      <c r="B144" s="150"/>
      <c r="D144" s="151" t="s">
        <v>204</v>
      </c>
      <c r="E144" s="152" t="s">
        <v>1</v>
      </c>
      <c r="F144" s="153" t="s">
        <v>3002</v>
      </c>
      <c r="H144" s="154">
        <v>1.3420000000000001</v>
      </c>
      <c r="I144" s="155"/>
      <c r="L144" s="150"/>
      <c r="M144" s="156"/>
      <c r="T144" s="157"/>
      <c r="AT144" s="152" t="s">
        <v>204</v>
      </c>
      <c r="AU144" s="152" t="s">
        <v>86</v>
      </c>
      <c r="AV144" s="12" t="s">
        <v>86</v>
      </c>
      <c r="AW144" s="12" t="s">
        <v>32</v>
      </c>
      <c r="AX144" s="12" t="s">
        <v>77</v>
      </c>
      <c r="AY144" s="152" t="s">
        <v>195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3003</v>
      </c>
      <c r="H145" s="154">
        <v>1.254</v>
      </c>
      <c r="I145" s="155"/>
      <c r="L145" s="150"/>
      <c r="M145" s="156"/>
      <c r="T145" s="157"/>
      <c r="AT145" s="152" t="s">
        <v>204</v>
      </c>
      <c r="AU145" s="152" t="s">
        <v>86</v>
      </c>
      <c r="AV145" s="12" t="s">
        <v>86</v>
      </c>
      <c r="AW145" s="12" t="s">
        <v>32</v>
      </c>
      <c r="AX145" s="12" t="s">
        <v>77</v>
      </c>
      <c r="AY145" s="152" t="s">
        <v>195</v>
      </c>
    </row>
    <row r="146" spans="2:65" s="12" customFormat="1" ht="11.25">
      <c r="B146" s="150"/>
      <c r="D146" s="151" t="s">
        <v>204</v>
      </c>
      <c r="E146" s="152" t="s">
        <v>1</v>
      </c>
      <c r="F146" s="153" t="s">
        <v>3004</v>
      </c>
      <c r="H146" s="154">
        <v>1.232</v>
      </c>
      <c r="I146" s="155"/>
      <c r="L146" s="150"/>
      <c r="M146" s="156"/>
      <c r="T146" s="157"/>
      <c r="AT146" s="152" t="s">
        <v>204</v>
      </c>
      <c r="AU146" s="152" t="s">
        <v>86</v>
      </c>
      <c r="AV146" s="12" t="s">
        <v>86</v>
      </c>
      <c r="AW146" s="12" t="s">
        <v>32</v>
      </c>
      <c r="AX146" s="12" t="s">
        <v>77</v>
      </c>
      <c r="AY146" s="152" t="s">
        <v>195</v>
      </c>
    </row>
    <row r="147" spans="2:65" s="12" customFormat="1" ht="11.25">
      <c r="B147" s="150"/>
      <c r="D147" s="151" t="s">
        <v>204</v>
      </c>
      <c r="E147" s="152" t="s">
        <v>1</v>
      </c>
      <c r="F147" s="153" t="s">
        <v>3005</v>
      </c>
      <c r="H147" s="154">
        <v>1.804</v>
      </c>
      <c r="I147" s="155"/>
      <c r="L147" s="150"/>
      <c r="M147" s="156"/>
      <c r="T147" s="157"/>
      <c r="AT147" s="152" t="s">
        <v>204</v>
      </c>
      <c r="AU147" s="152" t="s">
        <v>86</v>
      </c>
      <c r="AV147" s="12" t="s">
        <v>86</v>
      </c>
      <c r="AW147" s="12" t="s">
        <v>32</v>
      </c>
      <c r="AX147" s="12" t="s">
        <v>77</v>
      </c>
      <c r="AY147" s="152" t="s">
        <v>195</v>
      </c>
    </row>
    <row r="148" spans="2:65" s="12" customFormat="1" ht="11.25">
      <c r="B148" s="150"/>
      <c r="D148" s="151" t="s">
        <v>204</v>
      </c>
      <c r="E148" s="152" t="s">
        <v>1</v>
      </c>
      <c r="F148" s="153" t="s">
        <v>3006</v>
      </c>
      <c r="H148" s="154">
        <v>1.2430000000000001</v>
      </c>
      <c r="I148" s="155"/>
      <c r="L148" s="150"/>
      <c r="M148" s="156"/>
      <c r="T148" s="157"/>
      <c r="AT148" s="152" t="s">
        <v>204</v>
      </c>
      <c r="AU148" s="152" t="s">
        <v>86</v>
      </c>
      <c r="AV148" s="12" t="s">
        <v>86</v>
      </c>
      <c r="AW148" s="12" t="s">
        <v>32</v>
      </c>
      <c r="AX148" s="12" t="s">
        <v>77</v>
      </c>
      <c r="AY148" s="152" t="s">
        <v>195</v>
      </c>
    </row>
    <row r="149" spans="2:65" s="13" customFormat="1" ht="11.25">
      <c r="B149" s="158"/>
      <c r="D149" s="151" t="s">
        <v>204</v>
      </c>
      <c r="E149" s="159" t="s">
        <v>2981</v>
      </c>
      <c r="F149" s="160" t="s">
        <v>205</v>
      </c>
      <c r="H149" s="161">
        <v>10.923</v>
      </c>
      <c r="I149" s="162"/>
      <c r="L149" s="158"/>
      <c r="M149" s="163"/>
      <c r="T149" s="164"/>
      <c r="AT149" s="159" t="s">
        <v>204</v>
      </c>
      <c r="AU149" s="159" t="s">
        <v>86</v>
      </c>
      <c r="AV149" s="13" t="s">
        <v>202</v>
      </c>
      <c r="AW149" s="13" t="s">
        <v>32</v>
      </c>
      <c r="AX149" s="13" t="s">
        <v>84</v>
      </c>
      <c r="AY149" s="159" t="s">
        <v>195</v>
      </c>
    </row>
    <row r="150" spans="2:65" s="1" customFormat="1" ht="33" customHeight="1">
      <c r="B150" s="32"/>
      <c r="C150" s="137" t="s">
        <v>225</v>
      </c>
      <c r="D150" s="137" t="s">
        <v>197</v>
      </c>
      <c r="E150" s="138" t="s">
        <v>2198</v>
      </c>
      <c r="F150" s="139" t="s">
        <v>2199</v>
      </c>
      <c r="G150" s="140" t="s">
        <v>200</v>
      </c>
      <c r="H150" s="141">
        <v>10.923</v>
      </c>
      <c r="I150" s="142"/>
      <c r="J150" s="143">
        <f>ROUND(I150*H150,2)</f>
        <v>0</v>
      </c>
      <c r="K150" s="139" t="s">
        <v>201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202</v>
      </c>
      <c r="AT150" s="148" t="s">
        <v>197</v>
      </c>
      <c r="AU150" s="148" t="s">
        <v>86</v>
      </c>
      <c r="AY150" s="17" t="s">
        <v>195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202</v>
      </c>
      <c r="BM150" s="148" t="s">
        <v>2200</v>
      </c>
    </row>
    <row r="151" spans="2:65" s="12" customFormat="1" ht="11.25">
      <c r="B151" s="150"/>
      <c r="D151" s="151" t="s">
        <v>204</v>
      </c>
      <c r="E151" s="152" t="s">
        <v>1</v>
      </c>
      <c r="F151" s="153" t="s">
        <v>3007</v>
      </c>
      <c r="H151" s="154">
        <v>10.923</v>
      </c>
      <c r="I151" s="155"/>
      <c r="L151" s="150"/>
      <c r="M151" s="156"/>
      <c r="T151" s="157"/>
      <c r="AT151" s="152" t="s">
        <v>204</v>
      </c>
      <c r="AU151" s="152" t="s">
        <v>86</v>
      </c>
      <c r="AV151" s="12" t="s">
        <v>86</v>
      </c>
      <c r="AW151" s="12" t="s">
        <v>32</v>
      </c>
      <c r="AX151" s="12" t="s">
        <v>84</v>
      </c>
      <c r="AY151" s="152" t="s">
        <v>195</v>
      </c>
    </row>
    <row r="152" spans="2:65" s="1" customFormat="1" ht="16.5" customHeight="1">
      <c r="B152" s="32"/>
      <c r="C152" s="137" t="s">
        <v>230</v>
      </c>
      <c r="D152" s="137" t="s">
        <v>197</v>
      </c>
      <c r="E152" s="138" t="s">
        <v>1630</v>
      </c>
      <c r="F152" s="139" t="s">
        <v>1631</v>
      </c>
      <c r="G152" s="140" t="s">
        <v>395</v>
      </c>
      <c r="H152" s="141">
        <v>1.365</v>
      </c>
      <c r="I152" s="142"/>
      <c r="J152" s="143">
        <f>ROUND(I152*H152,2)</f>
        <v>0</v>
      </c>
      <c r="K152" s="139" t="s">
        <v>201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202</v>
      </c>
      <c r="AT152" s="148" t="s">
        <v>197</v>
      </c>
      <c r="AU152" s="148" t="s">
        <v>86</v>
      </c>
      <c r="AY152" s="17" t="s">
        <v>195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202</v>
      </c>
      <c r="BM152" s="148" t="s">
        <v>2299</v>
      </c>
    </row>
    <row r="153" spans="2:65" s="1" customFormat="1" ht="24.2" customHeight="1">
      <c r="B153" s="32"/>
      <c r="C153" s="137" t="s">
        <v>234</v>
      </c>
      <c r="D153" s="137" t="s">
        <v>197</v>
      </c>
      <c r="E153" s="138" t="s">
        <v>1633</v>
      </c>
      <c r="F153" s="139" t="s">
        <v>1634</v>
      </c>
      <c r="G153" s="140" t="s">
        <v>395</v>
      </c>
      <c r="H153" s="141">
        <v>17.745000000000001</v>
      </c>
      <c r="I153" s="142"/>
      <c r="J153" s="143">
        <f>ROUND(I153*H153,2)</f>
        <v>0</v>
      </c>
      <c r="K153" s="139" t="s">
        <v>201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202</v>
      </c>
      <c r="AT153" s="148" t="s">
        <v>197</v>
      </c>
      <c r="AU153" s="148" t="s">
        <v>86</v>
      </c>
      <c r="AY153" s="17" t="s">
        <v>195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202</v>
      </c>
      <c r="BM153" s="148" t="s">
        <v>2300</v>
      </c>
    </row>
    <row r="154" spans="2:65" s="12" customFormat="1" ht="11.25">
      <c r="B154" s="150"/>
      <c r="D154" s="151" t="s">
        <v>204</v>
      </c>
      <c r="F154" s="153" t="s">
        <v>3008</v>
      </c>
      <c r="H154" s="154">
        <v>17.745000000000001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4</v>
      </c>
      <c r="AX154" s="12" t="s">
        <v>84</v>
      </c>
      <c r="AY154" s="152" t="s">
        <v>195</v>
      </c>
    </row>
    <row r="155" spans="2:65" s="1" customFormat="1" ht="33" customHeight="1">
      <c r="B155" s="32"/>
      <c r="C155" s="137" t="s">
        <v>238</v>
      </c>
      <c r="D155" s="137" t="s">
        <v>197</v>
      </c>
      <c r="E155" s="138" t="s">
        <v>1637</v>
      </c>
      <c r="F155" s="139" t="s">
        <v>1638</v>
      </c>
      <c r="G155" s="140" t="s">
        <v>395</v>
      </c>
      <c r="H155" s="141">
        <v>1.365</v>
      </c>
      <c r="I155" s="142"/>
      <c r="J155" s="143">
        <f>ROUND(I155*H155,2)</f>
        <v>0</v>
      </c>
      <c r="K155" s="139" t="s">
        <v>208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202</v>
      </c>
      <c r="AT155" s="148" t="s">
        <v>197</v>
      </c>
      <c r="AU155" s="148" t="s">
        <v>86</v>
      </c>
      <c r="AY155" s="17" t="s">
        <v>195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202</v>
      </c>
      <c r="BM155" s="148" t="s">
        <v>2302</v>
      </c>
    </row>
    <row r="156" spans="2:65" s="1" customFormat="1" ht="24.2" customHeight="1">
      <c r="B156" s="32"/>
      <c r="C156" s="137" t="s">
        <v>242</v>
      </c>
      <c r="D156" s="137" t="s">
        <v>197</v>
      </c>
      <c r="E156" s="138" t="s">
        <v>897</v>
      </c>
      <c r="F156" s="139" t="s">
        <v>898</v>
      </c>
      <c r="G156" s="140" t="s">
        <v>200</v>
      </c>
      <c r="H156" s="141">
        <v>25.135000000000002</v>
      </c>
      <c r="I156" s="142"/>
      <c r="J156" s="143">
        <f>ROUND(I156*H156,2)</f>
        <v>0</v>
      </c>
      <c r="K156" s="139" t="s">
        <v>201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0.316</v>
      </c>
      <c r="T156" s="147">
        <f>S156*H156</f>
        <v>7.9426600000000009</v>
      </c>
      <c r="AR156" s="148" t="s">
        <v>202</v>
      </c>
      <c r="AT156" s="148" t="s">
        <v>197</v>
      </c>
      <c r="AU156" s="148" t="s">
        <v>86</v>
      </c>
      <c r="AY156" s="17" t="s">
        <v>195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202</v>
      </c>
      <c r="BM156" s="148" t="s">
        <v>2312</v>
      </c>
    </row>
    <row r="157" spans="2:65" s="14" customFormat="1" ht="11.25">
      <c r="B157" s="168"/>
      <c r="D157" s="151" t="s">
        <v>204</v>
      </c>
      <c r="E157" s="169" t="s">
        <v>1</v>
      </c>
      <c r="F157" s="170" t="s">
        <v>3009</v>
      </c>
      <c r="H157" s="169" t="s">
        <v>1</v>
      </c>
      <c r="I157" s="171"/>
      <c r="L157" s="168"/>
      <c r="M157" s="172"/>
      <c r="T157" s="173"/>
      <c r="AT157" s="169" t="s">
        <v>204</v>
      </c>
      <c r="AU157" s="169" t="s">
        <v>86</v>
      </c>
      <c r="AV157" s="14" t="s">
        <v>84</v>
      </c>
      <c r="AW157" s="14" t="s">
        <v>32</v>
      </c>
      <c r="AX157" s="14" t="s">
        <v>77</v>
      </c>
      <c r="AY157" s="169" t="s">
        <v>195</v>
      </c>
    </row>
    <row r="158" spans="2:65" s="12" customFormat="1" ht="11.25">
      <c r="B158" s="150"/>
      <c r="D158" s="151" t="s">
        <v>204</v>
      </c>
      <c r="E158" s="152" t="s">
        <v>1</v>
      </c>
      <c r="F158" s="153" t="s">
        <v>3010</v>
      </c>
      <c r="H158" s="154">
        <v>3.1789999999999998</v>
      </c>
      <c r="I158" s="155"/>
      <c r="L158" s="150"/>
      <c r="M158" s="156"/>
      <c r="T158" s="157"/>
      <c r="AT158" s="152" t="s">
        <v>204</v>
      </c>
      <c r="AU158" s="152" t="s">
        <v>86</v>
      </c>
      <c r="AV158" s="12" t="s">
        <v>86</v>
      </c>
      <c r="AW158" s="12" t="s">
        <v>32</v>
      </c>
      <c r="AX158" s="12" t="s">
        <v>77</v>
      </c>
      <c r="AY158" s="152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3011</v>
      </c>
      <c r="H159" s="154">
        <v>3.4209999999999998</v>
      </c>
      <c r="I159" s="155"/>
      <c r="L159" s="150"/>
      <c r="M159" s="156"/>
      <c r="T159" s="157"/>
      <c r="AT159" s="152" t="s">
        <v>204</v>
      </c>
      <c r="AU159" s="152" t="s">
        <v>86</v>
      </c>
      <c r="AV159" s="12" t="s">
        <v>86</v>
      </c>
      <c r="AW159" s="12" t="s">
        <v>32</v>
      </c>
      <c r="AX159" s="12" t="s">
        <v>77</v>
      </c>
      <c r="AY159" s="152" t="s">
        <v>195</v>
      </c>
    </row>
    <row r="160" spans="2:65" s="12" customFormat="1" ht="11.25">
      <c r="B160" s="150"/>
      <c r="D160" s="151" t="s">
        <v>204</v>
      </c>
      <c r="E160" s="152" t="s">
        <v>1</v>
      </c>
      <c r="F160" s="153" t="s">
        <v>3012</v>
      </c>
      <c r="H160" s="154">
        <v>2.1779999999999999</v>
      </c>
      <c r="I160" s="155"/>
      <c r="L160" s="150"/>
      <c r="M160" s="156"/>
      <c r="T160" s="157"/>
      <c r="AT160" s="152" t="s">
        <v>204</v>
      </c>
      <c r="AU160" s="152" t="s">
        <v>86</v>
      </c>
      <c r="AV160" s="12" t="s">
        <v>86</v>
      </c>
      <c r="AW160" s="12" t="s">
        <v>32</v>
      </c>
      <c r="AX160" s="12" t="s">
        <v>77</v>
      </c>
      <c r="AY160" s="152" t="s">
        <v>195</v>
      </c>
    </row>
    <row r="161" spans="2:65" s="12" customFormat="1" ht="11.25">
      <c r="B161" s="150"/>
      <c r="D161" s="151" t="s">
        <v>204</v>
      </c>
      <c r="E161" s="152" t="s">
        <v>1</v>
      </c>
      <c r="F161" s="153" t="s">
        <v>3013</v>
      </c>
      <c r="H161" s="154">
        <v>3.5750000000000002</v>
      </c>
      <c r="I161" s="155"/>
      <c r="L161" s="150"/>
      <c r="M161" s="156"/>
      <c r="T161" s="157"/>
      <c r="AT161" s="152" t="s">
        <v>204</v>
      </c>
      <c r="AU161" s="152" t="s">
        <v>86</v>
      </c>
      <c r="AV161" s="12" t="s">
        <v>86</v>
      </c>
      <c r="AW161" s="12" t="s">
        <v>32</v>
      </c>
      <c r="AX161" s="12" t="s">
        <v>77</v>
      </c>
      <c r="AY161" s="152" t="s">
        <v>195</v>
      </c>
    </row>
    <row r="162" spans="2:65" s="12" customFormat="1" ht="11.25">
      <c r="B162" s="150"/>
      <c r="D162" s="151" t="s">
        <v>204</v>
      </c>
      <c r="E162" s="152" t="s">
        <v>1</v>
      </c>
      <c r="F162" s="153" t="s">
        <v>3014</v>
      </c>
      <c r="H162" s="154">
        <v>2.2000000000000002</v>
      </c>
      <c r="I162" s="155"/>
      <c r="L162" s="150"/>
      <c r="M162" s="156"/>
      <c r="T162" s="157"/>
      <c r="AT162" s="152" t="s">
        <v>204</v>
      </c>
      <c r="AU162" s="152" t="s">
        <v>86</v>
      </c>
      <c r="AV162" s="12" t="s">
        <v>86</v>
      </c>
      <c r="AW162" s="12" t="s">
        <v>32</v>
      </c>
      <c r="AX162" s="12" t="s">
        <v>77</v>
      </c>
      <c r="AY162" s="152" t="s">
        <v>195</v>
      </c>
    </row>
    <row r="163" spans="2:65" s="12" customFormat="1" ht="11.25">
      <c r="B163" s="150"/>
      <c r="D163" s="151" t="s">
        <v>204</v>
      </c>
      <c r="E163" s="152" t="s">
        <v>1</v>
      </c>
      <c r="F163" s="153" t="s">
        <v>3015</v>
      </c>
      <c r="H163" s="154">
        <v>3.7949999999999999</v>
      </c>
      <c r="I163" s="155"/>
      <c r="L163" s="150"/>
      <c r="M163" s="156"/>
      <c r="T163" s="157"/>
      <c r="AT163" s="152" t="s">
        <v>204</v>
      </c>
      <c r="AU163" s="152" t="s">
        <v>86</v>
      </c>
      <c r="AV163" s="12" t="s">
        <v>86</v>
      </c>
      <c r="AW163" s="12" t="s">
        <v>32</v>
      </c>
      <c r="AX163" s="12" t="s">
        <v>77</v>
      </c>
      <c r="AY163" s="152" t="s">
        <v>195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3016</v>
      </c>
      <c r="H164" s="154">
        <v>2.8820000000000001</v>
      </c>
      <c r="I164" s="155"/>
      <c r="L164" s="150"/>
      <c r="M164" s="156"/>
      <c r="T164" s="157"/>
      <c r="AT164" s="152" t="s">
        <v>204</v>
      </c>
      <c r="AU164" s="152" t="s">
        <v>86</v>
      </c>
      <c r="AV164" s="12" t="s">
        <v>86</v>
      </c>
      <c r="AW164" s="12" t="s">
        <v>32</v>
      </c>
      <c r="AX164" s="12" t="s">
        <v>77</v>
      </c>
      <c r="AY164" s="152" t="s">
        <v>195</v>
      </c>
    </row>
    <row r="165" spans="2:65" s="12" customFormat="1" ht="11.25">
      <c r="B165" s="150"/>
      <c r="D165" s="151" t="s">
        <v>204</v>
      </c>
      <c r="E165" s="152" t="s">
        <v>1</v>
      </c>
      <c r="F165" s="153" t="s">
        <v>3017</v>
      </c>
      <c r="H165" s="154">
        <v>3.9049999999999998</v>
      </c>
      <c r="I165" s="155"/>
      <c r="L165" s="150"/>
      <c r="M165" s="156"/>
      <c r="T165" s="157"/>
      <c r="AT165" s="152" t="s">
        <v>204</v>
      </c>
      <c r="AU165" s="152" t="s">
        <v>86</v>
      </c>
      <c r="AV165" s="12" t="s">
        <v>86</v>
      </c>
      <c r="AW165" s="12" t="s">
        <v>32</v>
      </c>
      <c r="AX165" s="12" t="s">
        <v>77</v>
      </c>
      <c r="AY165" s="152" t="s">
        <v>195</v>
      </c>
    </row>
    <row r="166" spans="2:65" s="13" customFormat="1" ht="11.25">
      <c r="B166" s="158"/>
      <c r="D166" s="151" t="s">
        <v>204</v>
      </c>
      <c r="E166" s="159" t="s">
        <v>796</v>
      </c>
      <c r="F166" s="160" t="s">
        <v>205</v>
      </c>
      <c r="H166" s="161">
        <v>25.135000000000002</v>
      </c>
      <c r="I166" s="162"/>
      <c r="L166" s="158"/>
      <c r="M166" s="163"/>
      <c r="T166" s="164"/>
      <c r="AT166" s="159" t="s">
        <v>204</v>
      </c>
      <c r="AU166" s="159" t="s">
        <v>86</v>
      </c>
      <c r="AV166" s="13" t="s">
        <v>202</v>
      </c>
      <c r="AW166" s="13" t="s">
        <v>32</v>
      </c>
      <c r="AX166" s="13" t="s">
        <v>84</v>
      </c>
      <c r="AY166" s="159" t="s">
        <v>195</v>
      </c>
    </row>
    <row r="167" spans="2:65" s="1" customFormat="1" ht="24.2" customHeight="1">
      <c r="B167" s="32"/>
      <c r="C167" s="137" t="s">
        <v>8</v>
      </c>
      <c r="D167" s="137" t="s">
        <v>197</v>
      </c>
      <c r="E167" s="138" t="s">
        <v>914</v>
      </c>
      <c r="F167" s="139" t="s">
        <v>915</v>
      </c>
      <c r="G167" s="140" t="s">
        <v>319</v>
      </c>
      <c r="H167" s="141">
        <v>45.7</v>
      </c>
      <c r="I167" s="142"/>
      <c r="J167" s="143">
        <f>ROUND(I167*H167,2)</f>
        <v>0</v>
      </c>
      <c r="K167" s="139" t="s">
        <v>201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202</v>
      </c>
      <c r="AT167" s="148" t="s">
        <v>197</v>
      </c>
      <c r="AU167" s="148" t="s">
        <v>86</v>
      </c>
      <c r="AY167" s="17" t="s">
        <v>195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202</v>
      </c>
      <c r="BM167" s="148" t="s">
        <v>2337</v>
      </c>
    </row>
    <row r="168" spans="2:65" s="14" customFormat="1" ht="22.5">
      <c r="B168" s="168"/>
      <c r="D168" s="151" t="s">
        <v>204</v>
      </c>
      <c r="E168" s="169" t="s">
        <v>1</v>
      </c>
      <c r="F168" s="170" t="s">
        <v>2310</v>
      </c>
      <c r="H168" s="169" t="s">
        <v>1</v>
      </c>
      <c r="I168" s="171"/>
      <c r="L168" s="168"/>
      <c r="M168" s="172"/>
      <c r="T168" s="173"/>
      <c r="AT168" s="169" t="s">
        <v>204</v>
      </c>
      <c r="AU168" s="169" t="s">
        <v>86</v>
      </c>
      <c r="AV168" s="14" t="s">
        <v>84</v>
      </c>
      <c r="AW168" s="14" t="s">
        <v>32</v>
      </c>
      <c r="AX168" s="14" t="s">
        <v>77</v>
      </c>
      <c r="AY168" s="169" t="s">
        <v>195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2356</v>
      </c>
      <c r="H169" s="154">
        <v>45.7</v>
      </c>
      <c r="I169" s="155"/>
      <c r="L169" s="150"/>
      <c r="M169" s="156"/>
      <c r="T169" s="157"/>
      <c r="AT169" s="152" t="s">
        <v>204</v>
      </c>
      <c r="AU169" s="152" t="s">
        <v>86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3" customFormat="1" ht="11.25">
      <c r="B170" s="158"/>
      <c r="D170" s="151" t="s">
        <v>204</v>
      </c>
      <c r="E170" s="159" t="s">
        <v>1655</v>
      </c>
      <c r="F170" s="160" t="s">
        <v>205</v>
      </c>
      <c r="H170" s="161">
        <v>45.7</v>
      </c>
      <c r="I170" s="162"/>
      <c r="L170" s="158"/>
      <c r="M170" s="163"/>
      <c r="T170" s="164"/>
      <c r="AT170" s="159" t="s">
        <v>204</v>
      </c>
      <c r="AU170" s="159" t="s">
        <v>86</v>
      </c>
      <c r="AV170" s="13" t="s">
        <v>202</v>
      </c>
      <c r="AW170" s="13" t="s">
        <v>32</v>
      </c>
      <c r="AX170" s="13" t="s">
        <v>84</v>
      </c>
      <c r="AY170" s="159" t="s">
        <v>195</v>
      </c>
    </row>
    <row r="171" spans="2:65" s="1" customFormat="1" ht="21.75" customHeight="1">
      <c r="B171" s="32"/>
      <c r="C171" s="137" t="s">
        <v>247</v>
      </c>
      <c r="D171" s="137" t="s">
        <v>197</v>
      </c>
      <c r="E171" s="138" t="s">
        <v>876</v>
      </c>
      <c r="F171" s="139" t="s">
        <v>877</v>
      </c>
      <c r="G171" s="140" t="s">
        <v>395</v>
      </c>
      <c r="H171" s="141">
        <v>7.9429999999999996</v>
      </c>
      <c r="I171" s="142"/>
      <c r="J171" s="143">
        <f>ROUND(I171*H171,2)</f>
        <v>0</v>
      </c>
      <c r="K171" s="139" t="s">
        <v>201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202</v>
      </c>
      <c r="AT171" s="148" t="s">
        <v>197</v>
      </c>
      <c r="AU171" s="148" t="s">
        <v>86</v>
      </c>
      <c r="AY171" s="17" t="s">
        <v>195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84</v>
      </c>
      <c r="BK171" s="149">
        <f>ROUND(I171*H171,2)</f>
        <v>0</v>
      </c>
      <c r="BL171" s="17" t="s">
        <v>202</v>
      </c>
      <c r="BM171" s="148" t="s">
        <v>935</v>
      </c>
    </row>
    <row r="172" spans="2:65" s="1" customFormat="1" ht="24.2" customHeight="1">
      <c r="B172" s="32"/>
      <c r="C172" s="137" t="s">
        <v>251</v>
      </c>
      <c r="D172" s="137" t="s">
        <v>197</v>
      </c>
      <c r="E172" s="138" t="s">
        <v>879</v>
      </c>
      <c r="F172" s="139" t="s">
        <v>880</v>
      </c>
      <c r="G172" s="140" t="s">
        <v>395</v>
      </c>
      <c r="H172" s="141">
        <v>103.259</v>
      </c>
      <c r="I172" s="142"/>
      <c r="J172" s="143">
        <f>ROUND(I172*H172,2)</f>
        <v>0</v>
      </c>
      <c r="K172" s="139" t="s">
        <v>201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202</v>
      </c>
      <c r="AT172" s="148" t="s">
        <v>197</v>
      </c>
      <c r="AU172" s="148" t="s">
        <v>86</v>
      </c>
      <c r="AY172" s="17" t="s">
        <v>195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202</v>
      </c>
      <c r="BM172" s="148" t="s">
        <v>936</v>
      </c>
    </row>
    <row r="173" spans="2:65" s="12" customFormat="1" ht="11.25">
      <c r="B173" s="150"/>
      <c r="D173" s="151" t="s">
        <v>204</v>
      </c>
      <c r="F173" s="153" t="s">
        <v>3018</v>
      </c>
      <c r="H173" s="154">
        <v>103.259</v>
      </c>
      <c r="I173" s="155"/>
      <c r="L173" s="150"/>
      <c r="M173" s="156"/>
      <c r="T173" s="157"/>
      <c r="AT173" s="152" t="s">
        <v>204</v>
      </c>
      <c r="AU173" s="152" t="s">
        <v>86</v>
      </c>
      <c r="AV173" s="12" t="s">
        <v>86</v>
      </c>
      <c r="AW173" s="12" t="s">
        <v>4</v>
      </c>
      <c r="AX173" s="12" t="s">
        <v>84</v>
      </c>
      <c r="AY173" s="152" t="s">
        <v>195</v>
      </c>
    </row>
    <row r="174" spans="2:65" s="1" customFormat="1" ht="33" customHeight="1">
      <c r="B174" s="32"/>
      <c r="C174" s="137" t="s">
        <v>342</v>
      </c>
      <c r="D174" s="137" t="s">
        <v>197</v>
      </c>
      <c r="E174" s="138" t="s">
        <v>938</v>
      </c>
      <c r="F174" s="139" t="s">
        <v>939</v>
      </c>
      <c r="G174" s="140" t="s">
        <v>395</v>
      </c>
      <c r="H174" s="141">
        <v>7.9429999999999996</v>
      </c>
      <c r="I174" s="142"/>
      <c r="J174" s="143">
        <f>ROUND(I174*H174,2)</f>
        <v>0</v>
      </c>
      <c r="K174" s="139" t="s">
        <v>208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202</v>
      </c>
      <c r="AT174" s="148" t="s">
        <v>197</v>
      </c>
      <c r="AU174" s="148" t="s">
        <v>86</v>
      </c>
      <c r="AY174" s="17" t="s">
        <v>195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84</v>
      </c>
      <c r="BK174" s="149">
        <f>ROUND(I174*H174,2)</f>
        <v>0</v>
      </c>
      <c r="BL174" s="17" t="s">
        <v>202</v>
      </c>
      <c r="BM174" s="148" t="s">
        <v>940</v>
      </c>
    </row>
    <row r="175" spans="2:65" s="1" customFormat="1" ht="37.9" customHeight="1">
      <c r="B175" s="32"/>
      <c r="C175" s="137" t="s">
        <v>310</v>
      </c>
      <c r="D175" s="137" t="s">
        <v>197</v>
      </c>
      <c r="E175" s="138" t="s">
        <v>1091</v>
      </c>
      <c r="F175" s="139" t="s">
        <v>1092</v>
      </c>
      <c r="G175" s="140" t="s">
        <v>200</v>
      </c>
      <c r="H175" s="141">
        <v>17.588999999999999</v>
      </c>
      <c r="I175" s="142"/>
      <c r="J175" s="143">
        <f>ROUND(I175*H175,2)</f>
        <v>0</v>
      </c>
      <c r="K175" s="139" t="s">
        <v>208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202</v>
      </c>
      <c r="AT175" s="148" t="s">
        <v>197</v>
      </c>
      <c r="AU175" s="148" t="s">
        <v>86</v>
      </c>
      <c r="AY175" s="17" t="s">
        <v>195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84</v>
      </c>
      <c r="BK175" s="149">
        <f>ROUND(I175*H175,2)</f>
        <v>0</v>
      </c>
      <c r="BL175" s="17" t="s">
        <v>202</v>
      </c>
      <c r="BM175" s="148" t="s">
        <v>2358</v>
      </c>
    </row>
    <row r="176" spans="2:65" s="12" customFormat="1" ht="11.25">
      <c r="B176" s="150"/>
      <c r="D176" s="151" t="s">
        <v>204</v>
      </c>
      <c r="E176" s="152" t="s">
        <v>1</v>
      </c>
      <c r="F176" s="153" t="s">
        <v>3019</v>
      </c>
      <c r="H176" s="154">
        <v>2.431</v>
      </c>
      <c r="I176" s="155"/>
      <c r="L176" s="150"/>
      <c r="M176" s="156"/>
      <c r="T176" s="157"/>
      <c r="AT176" s="152" t="s">
        <v>204</v>
      </c>
      <c r="AU176" s="152" t="s">
        <v>86</v>
      </c>
      <c r="AV176" s="12" t="s">
        <v>86</v>
      </c>
      <c r="AW176" s="12" t="s">
        <v>32</v>
      </c>
      <c r="AX176" s="12" t="s">
        <v>77</v>
      </c>
      <c r="AY176" s="152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3020</v>
      </c>
      <c r="H177" s="154">
        <v>2.1120000000000001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2" customFormat="1" ht="11.25">
      <c r="B178" s="150"/>
      <c r="D178" s="151" t="s">
        <v>204</v>
      </c>
      <c r="E178" s="152" t="s">
        <v>1</v>
      </c>
      <c r="F178" s="153" t="s">
        <v>3021</v>
      </c>
      <c r="H178" s="154">
        <v>2.6509999999999998</v>
      </c>
      <c r="I178" s="155"/>
      <c r="L178" s="150"/>
      <c r="M178" s="156"/>
      <c r="T178" s="157"/>
      <c r="AT178" s="152" t="s">
        <v>204</v>
      </c>
      <c r="AU178" s="152" t="s">
        <v>86</v>
      </c>
      <c r="AV178" s="12" t="s">
        <v>86</v>
      </c>
      <c r="AW178" s="12" t="s">
        <v>32</v>
      </c>
      <c r="AX178" s="12" t="s">
        <v>77</v>
      </c>
      <c r="AY178" s="152" t="s">
        <v>195</v>
      </c>
    </row>
    <row r="179" spans="2:65" s="12" customFormat="1" ht="11.25">
      <c r="B179" s="150"/>
      <c r="D179" s="151" t="s">
        <v>204</v>
      </c>
      <c r="E179" s="152" t="s">
        <v>1</v>
      </c>
      <c r="F179" s="153" t="s">
        <v>3022</v>
      </c>
      <c r="H179" s="154">
        <v>2.024</v>
      </c>
      <c r="I179" s="155"/>
      <c r="L179" s="150"/>
      <c r="M179" s="156"/>
      <c r="T179" s="157"/>
      <c r="AT179" s="152" t="s">
        <v>204</v>
      </c>
      <c r="AU179" s="152" t="s">
        <v>86</v>
      </c>
      <c r="AV179" s="12" t="s">
        <v>86</v>
      </c>
      <c r="AW179" s="12" t="s">
        <v>32</v>
      </c>
      <c r="AX179" s="12" t="s">
        <v>77</v>
      </c>
      <c r="AY179" s="152" t="s">
        <v>195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3023</v>
      </c>
      <c r="H180" s="154">
        <v>2.5960000000000001</v>
      </c>
      <c r="I180" s="155"/>
      <c r="L180" s="150"/>
      <c r="M180" s="156"/>
      <c r="T180" s="157"/>
      <c r="AT180" s="152" t="s">
        <v>204</v>
      </c>
      <c r="AU180" s="152" t="s">
        <v>86</v>
      </c>
      <c r="AV180" s="12" t="s">
        <v>86</v>
      </c>
      <c r="AW180" s="12" t="s">
        <v>32</v>
      </c>
      <c r="AX180" s="12" t="s">
        <v>77</v>
      </c>
      <c r="AY180" s="152" t="s">
        <v>195</v>
      </c>
    </row>
    <row r="181" spans="2:65" s="12" customFormat="1" ht="11.25">
      <c r="B181" s="150"/>
      <c r="D181" s="151" t="s">
        <v>204</v>
      </c>
      <c r="E181" s="152" t="s">
        <v>1</v>
      </c>
      <c r="F181" s="153" t="s">
        <v>3024</v>
      </c>
      <c r="H181" s="154">
        <v>1.903</v>
      </c>
      <c r="I181" s="155"/>
      <c r="L181" s="150"/>
      <c r="M181" s="156"/>
      <c r="T181" s="157"/>
      <c r="AT181" s="152" t="s">
        <v>204</v>
      </c>
      <c r="AU181" s="152" t="s">
        <v>86</v>
      </c>
      <c r="AV181" s="12" t="s">
        <v>86</v>
      </c>
      <c r="AW181" s="12" t="s">
        <v>32</v>
      </c>
      <c r="AX181" s="12" t="s">
        <v>77</v>
      </c>
      <c r="AY181" s="152" t="s">
        <v>195</v>
      </c>
    </row>
    <row r="182" spans="2:65" s="12" customFormat="1" ht="11.25">
      <c r="B182" s="150"/>
      <c r="D182" s="151" t="s">
        <v>204</v>
      </c>
      <c r="E182" s="152" t="s">
        <v>1</v>
      </c>
      <c r="F182" s="153" t="s">
        <v>3025</v>
      </c>
      <c r="H182" s="154">
        <v>2.09</v>
      </c>
      <c r="I182" s="155"/>
      <c r="L182" s="150"/>
      <c r="M182" s="156"/>
      <c r="T182" s="157"/>
      <c r="AT182" s="152" t="s">
        <v>204</v>
      </c>
      <c r="AU182" s="152" t="s">
        <v>86</v>
      </c>
      <c r="AV182" s="12" t="s">
        <v>86</v>
      </c>
      <c r="AW182" s="12" t="s">
        <v>32</v>
      </c>
      <c r="AX182" s="12" t="s">
        <v>77</v>
      </c>
      <c r="AY182" s="152" t="s">
        <v>195</v>
      </c>
    </row>
    <row r="183" spans="2:65" s="12" customFormat="1" ht="11.25">
      <c r="B183" s="150"/>
      <c r="D183" s="151" t="s">
        <v>204</v>
      </c>
      <c r="E183" s="152" t="s">
        <v>1</v>
      </c>
      <c r="F183" s="153" t="s">
        <v>3026</v>
      </c>
      <c r="H183" s="154">
        <v>1.782</v>
      </c>
      <c r="I183" s="155"/>
      <c r="L183" s="150"/>
      <c r="M183" s="156"/>
      <c r="T183" s="157"/>
      <c r="AT183" s="152" t="s">
        <v>204</v>
      </c>
      <c r="AU183" s="152" t="s">
        <v>86</v>
      </c>
      <c r="AV183" s="12" t="s">
        <v>86</v>
      </c>
      <c r="AW183" s="12" t="s">
        <v>32</v>
      </c>
      <c r="AX183" s="12" t="s">
        <v>77</v>
      </c>
      <c r="AY183" s="152" t="s">
        <v>195</v>
      </c>
    </row>
    <row r="184" spans="2:65" s="13" customFormat="1" ht="11.25">
      <c r="B184" s="158"/>
      <c r="D184" s="151" t="s">
        <v>204</v>
      </c>
      <c r="E184" s="159" t="s">
        <v>811</v>
      </c>
      <c r="F184" s="160" t="s">
        <v>205</v>
      </c>
      <c r="H184" s="161">
        <v>17.588999999999999</v>
      </c>
      <c r="I184" s="162"/>
      <c r="L184" s="158"/>
      <c r="M184" s="163"/>
      <c r="T184" s="164"/>
      <c r="AT184" s="159" t="s">
        <v>204</v>
      </c>
      <c r="AU184" s="159" t="s">
        <v>86</v>
      </c>
      <c r="AV184" s="13" t="s">
        <v>202</v>
      </c>
      <c r="AW184" s="13" t="s">
        <v>32</v>
      </c>
      <c r="AX184" s="13" t="s">
        <v>84</v>
      </c>
      <c r="AY184" s="159" t="s">
        <v>195</v>
      </c>
    </row>
    <row r="185" spans="2:65" s="1" customFormat="1" ht="24.2" customHeight="1">
      <c r="B185" s="32"/>
      <c r="C185" s="137" t="s">
        <v>166</v>
      </c>
      <c r="D185" s="137" t="s">
        <v>197</v>
      </c>
      <c r="E185" s="138" t="s">
        <v>1095</v>
      </c>
      <c r="F185" s="139" t="s">
        <v>1096</v>
      </c>
      <c r="G185" s="140" t="s">
        <v>200</v>
      </c>
      <c r="H185" s="141">
        <v>17.588999999999999</v>
      </c>
      <c r="I185" s="142"/>
      <c r="J185" s="143">
        <f>ROUND(I185*H185,2)</f>
        <v>0</v>
      </c>
      <c r="K185" s="139" t="s">
        <v>201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202</v>
      </c>
      <c r="AT185" s="148" t="s">
        <v>197</v>
      </c>
      <c r="AU185" s="148" t="s">
        <v>86</v>
      </c>
      <c r="AY185" s="17" t="s">
        <v>195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84</v>
      </c>
      <c r="BK185" s="149">
        <f>ROUND(I185*H185,2)</f>
        <v>0</v>
      </c>
      <c r="BL185" s="17" t="s">
        <v>202</v>
      </c>
      <c r="BM185" s="148" t="s">
        <v>2388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811</v>
      </c>
      <c r="H186" s="154">
        <v>17.588999999999999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77</v>
      </c>
      <c r="AY186" s="152" t="s">
        <v>195</v>
      </c>
    </row>
    <row r="187" spans="2:65" s="13" customFormat="1" ht="11.25">
      <c r="B187" s="158"/>
      <c r="D187" s="151" t="s">
        <v>204</v>
      </c>
      <c r="E187" s="159" t="s">
        <v>827</v>
      </c>
      <c r="F187" s="160" t="s">
        <v>205</v>
      </c>
      <c r="H187" s="161">
        <v>17.588999999999999</v>
      </c>
      <c r="I187" s="162"/>
      <c r="L187" s="158"/>
      <c r="M187" s="163"/>
      <c r="T187" s="164"/>
      <c r="AT187" s="159" t="s">
        <v>204</v>
      </c>
      <c r="AU187" s="159" t="s">
        <v>86</v>
      </c>
      <c r="AV187" s="13" t="s">
        <v>202</v>
      </c>
      <c r="AW187" s="13" t="s">
        <v>32</v>
      </c>
      <c r="AX187" s="13" t="s">
        <v>84</v>
      </c>
      <c r="AY187" s="159" t="s">
        <v>195</v>
      </c>
    </row>
    <row r="188" spans="2:65" s="1" customFormat="1" ht="37.9" customHeight="1">
      <c r="B188" s="32"/>
      <c r="C188" s="137" t="s">
        <v>315</v>
      </c>
      <c r="D188" s="137" t="s">
        <v>197</v>
      </c>
      <c r="E188" s="138" t="s">
        <v>1098</v>
      </c>
      <c r="F188" s="139" t="s">
        <v>1099</v>
      </c>
      <c r="G188" s="140" t="s">
        <v>332</v>
      </c>
      <c r="H188" s="141">
        <v>3.5179999999999998</v>
      </c>
      <c r="I188" s="142"/>
      <c r="J188" s="143">
        <f>ROUND(I188*H188,2)</f>
        <v>0</v>
      </c>
      <c r="K188" s="139" t="s">
        <v>208</v>
      </c>
      <c r="L188" s="32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202</v>
      </c>
      <c r="AT188" s="148" t="s">
        <v>197</v>
      </c>
      <c r="AU188" s="148" t="s">
        <v>86</v>
      </c>
      <c r="AY188" s="17" t="s">
        <v>195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84</v>
      </c>
      <c r="BK188" s="149">
        <f>ROUND(I188*H188,2)</f>
        <v>0</v>
      </c>
      <c r="BL188" s="17" t="s">
        <v>202</v>
      </c>
      <c r="BM188" s="148" t="s">
        <v>2389</v>
      </c>
    </row>
    <row r="189" spans="2:65" s="12" customFormat="1" ht="22.5">
      <c r="B189" s="150"/>
      <c r="D189" s="151" t="s">
        <v>204</v>
      </c>
      <c r="E189" s="152" t="s">
        <v>1</v>
      </c>
      <c r="F189" s="153" t="s">
        <v>1101</v>
      </c>
      <c r="H189" s="154">
        <v>3.5179999999999998</v>
      </c>
      <c r="I189" s="155"/>
      <c r="L189" s="150"/>
      <c r="M189" s="156"/>
      <c r="T189" s="157"/>
      <c r="AT189" s="152" t="s">
        <v>204</v>
      </c>
      <c r="AU189" s="152" t="s">
        <v>86</v>
      </c>
      <c r="AV189" s="12" t="s">
        <v>86</v>
      </c>
      <c r="AW189" s="12" t="s">
        <v>32</v>
      </c>
      <c r="AX189" s="12" t="s">
        <v>84</v>
      </c>
      <c r="AY189" s="152" t="s">
        <v>195</v>
      </c>
    </row>
    <row r="190" spans="2:65" s="1" customFormat="1" ht="24.2" customHeight="1">
      <c r="B190" s="32"/>
      <c r="C190" s="137" t="s">
        <v>358</v>
      </c>
      <c r="D190" s="137" t="s">
        <v>197</v>
      </c>
      <c r="E190" s="138" t="s">
        <v>941</v>
      </c>
      <c r="F190" s="139" t="s">
        <v>942</v>
      </c>
      <c r="G190" s="140" t="s">
        <v>319</v>
      </c>
      <c r="H190" s="141">
        <v>14.3</v>
      </c>
      <c r="I190" s="142"/>
      <c r="J190" s="143">
        <f>ROUND(I190*H190,2)</f>
        <v>0</v>
      </c>
      <c r="K190" s="139" t="s">
        <v>201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8.6800000000000002E-3</v>
      </c>
      <c r="R190" s="146">
        <f>Q190*H190</f>
        <v>0.12412400000000001</v>
      </c>
      <c r="S190" s="146">
        <v>0</v>
      </c>
      <c r="T190" s="147">
        <f>S190*H190</f>
        <v>0</v>
      </c>
      <c r="AR190" s="148" t="s">
        <v>202</v>
      </c>
      <c r="AT190" s="148" t="s">
        <v>197</v>
      </c>
      <c r="AU190" s="148" t="s">
        <v>86</v>
      </c>
      <c r="AY190" s="17" t="s">
        <v>195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202</v>
      </c>
      <c r="BM190" s="148" t="s">
        <v>943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3027</v>
      </c>
      <c r="H191" s="154">
        <v>14.3</v>
      </c>
      <c r="I191" s="155"/>
      <c r="L191" s="150"/>
      <c r="M191" s="156"/>
      <c r="T191" s="157"/>
      <c r="AT191" s="152" t="s">
        <v>204</v>
      </c>
      <c r="AU191" s="152" t="s">
        <v>86</v>
      </c>
      <c r="AV191" s="12" t="s">
        <v>86</v>
      </c>
      <c r="AW191" s="12" t="s">
        <v>32</v>
      </c>
      <c r="AX191" s="12" t="s">
        <v>77</v>
      </c>
      <c r="AY191" s="152" t="s">
        <v>195</v>
      </c>
    </row>
    <row r="192" spans="2:65" s="13" customFormat="1" ht="11.25">
      <c r="B192" s="158"/>
      <c r="D192" s="151" t="s">
        <v>204</v>
      </c>
      <c r="E192" s="159" t="s">
        <v>832</v>
      </c>
      <c r="F192" s="160" t="s">
        <v>205</v>
      </c>
      <c r="H192" s="161">
        <v>14.3</v>
      </c>
      <c r="I192" s="162"/>
      <c r="L192" s="158"/>
      <c r="M192" s="163"/>
      <c r="T192" s="164"/>
      <c r="AT192" s="159" t="s">
        <v>204</v>
      </c>
      <c r="AU192" s="159" t="s">
        <v>86</v>
      </c>
      <c r="AV192" s="13" t="s">
        <v>202</v>
      </c>
      <c r="AW192" s="13" t="s">
        <v>32</v>
      </c>
      <c r="AX192" s="13" t="s">
        <v>84</v>
      </c>
      <c r="AY192" s="159" t="s">
        <v>195</v>
      </c>
    </row>
    <row r="193" spans="2:65" s="1" customFormat="1" ht="24.2" customHeight="1">
      <c r="B193" s="32"/>
      <c r="C193" s="137" t="s">
        <v>168</v>
      </c>
      <c r="D193" s="137" t="s">
        <v>197</v>
      </c>
      <c r="E193" s="138" t="s">
        <v>2391</v>
      </c>
      <c r="F193" s="139" t="s">
        <v>2392</v>
      </c>
      <c r="G193" s="140" t="s">
        <v>319</v>
      </c>
      <c r="H193" s="141">
        <v>5.5</v>
      </c>
      <c r="I193" s="142"/>
      <c r="J193" s="143">
        <f>ROUND(I193*H193,2)</f>
        <v>0</v>
      </c>
      <c r="K193" s="139" t="s">
        <v>201</v>
      </c>
      <c r="L193" s="32"/>
      <c r="M193" s="144" t="s">
        <v>1</v>
      </c>
      <c r="N193" s="145" t="s">
        <v>42</v>
      </c>
      <c r="P193" s="146">
        <f>O193*H193</f>
        <v>0</v>
      </c>
      <c r="Q193" s="146">
        <v>1.269E-2</v>
      </c>
      <c r="R193" s="146">
        <f>Q193*H193</f>
        <v>6.9794999999999996E-2</v>
      </c>
      <c r="S193" s="146">
        <v>0</v>
      </c>
      <c r="T193" s="147">
        <f>S193*H193</f>
        <v>0</v>
      </c>
      <c r="AR193" s="148" t="s">
        <v>202</v>
      </c>
      <c r="AT193" s="148" t="s">
        <v>197</v>
      </c>
      <c r="AU193" s="148" t="s">
        <v>86</v>
      </c>
      <c r="AY193" s="17" t="s">
        <v>195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84</v>
      </c>
      <c r="BK193" s="149">
        <f>ROUND(I193*H193,2)</f>
        <v>0</v>
      </c>
      <c r="BL193" s="17" t="s">
        <v>202</v>
      </c>
      <c r="BM193" s="148" t="s">
        <v>2393</v>
      </c>
    </row>
    <row r="194" spans="2:65" s="12" customFormat="1" ht="11.25">
      <c r="B194" s="150"/>
      <c r="D194" s="151" t="s">
        <v>204</v>
      </c>
      <c r="E194" s="152" t="s">
        <v>1</v>
      </c>
      <c r="F194" s="153" t="s">
        <v>3028</v>
      </c>
      <c r="H194" s="154">
        <v>5.5</v>
      </c>
      <c r="I194" s="155"/>
      <c r="L194" s="150"/>
      <c r="M194" s="156"/>
      <c r="T194" s="157"/>
      <c r="AT194" s="152" t="s">
        <v>204</v>
      </c>
      <c r="AU194" s="152" t="s">
        <v>86</v>
      </c>
      <c r="AV194" s="12" t="s">
        <v>86</v>
      </c>
      <c r="AW194" s="12" t="s">
        <v>32</v>
      </c>
      <c r="AX194" s="12" t="s">
        <v>77</v>
      </c>
      <c r="AY194" s="152" t="s">
        <v>195</v>
      </c>
    </row>
    <row r="195" spans="2:65" s="13" customFormat="1" ht="11.25">
      <c r="B195" s="158"/>
      <c r="D195" s="151" t="s">
        <v>204</v>
      </c>
      <c r="E195" s="159" t="s">
        <v>2108</v>
      </c>
      <c r="F195" s="160" t="s">
        <v>205</v>
      </c>
      <c r="H195" s="161">
        <v>5.5</v>
      </c>
      <c r="I195" s="162"/>
      <c r="L195" s="158"/>
      <c r="M195" s="163"/>
      <c r="T195" s="164"/>
      <c r="AT195" s="159" t="s">
        <v>204</v>
      </c>
      <c r="AU195" s="159" t="s">
        <v>86</v>
      </c>
      <c r="AV195" s="13" t="s">
        <v>202</v>
      </c>
      <c r="AW195" s="13" t="s">
        <v>32</v>
      </c>
      <c r="AX195" s="13" t="s">
        <v>84</v>
      </c>
      <c r="AY195" s="159" t="s">
        <v>195</v>
      </c>
    </row>
    <row r="196" spans="2:65" s="1" customFormat="1" ht="24.2" customHeight="1">
      <c r="B196" s="32"/>
      <c r="C196" s="137" t="s">
        <v>7</v>
      </c>
      <c r="D196" s="137" t="s">
        <v>197</v>
      </c>
      <c r="E196" s="138" t="s">
        <v>949</v>
      </c>
      <c r="F196" s="139" t="s">
        <v>950</v>
      </c>
      <c r="G196" s="140" t="s">
        <v>319</v>
      </c>
      <c r="H196" s="141">
        <v>8.8000000000000007</v>
      </c>
      <c r="I196" s="142"/>
      <c r="J196" s="143">
        <f>ROUND(I196*H196,2)</f>
        <v>0</v>
      </c>
      <c r="K196" s="139" t="s">
        <v>201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3.6900000000000002E-2</v>
      </c>
      <c r="R196" s="146">
        <f>Q196*H196</f>
        <v>0.32472000000000006</v>
      </c>
      <c r="S196" s="146">
        <v>0</v>
      </c>
      <c r="T196" s="147">
        <f>S196*H196</f>
        <v>0</v>
      </c>
      <c r="AR196" s="148" t="s">
        <v>202</v>
      </c>
      <c r="AT196" s="148" t="s">
        <v>197</v>
      </c>
      <c r="AU196" s="148" t="s">
        <v>86</v>
      </c>
      <c r="AY196" s="17" t="s">
        <v>195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84</v>
      </c>
      <c r="BK196" s="149">
        <f>ROUND(I196*H196,2)</f>
        <v>0</v>
      </c>
      <c r="BL196" s="17" t="s">
        <v>202</v>
      </c>
      <c r="BM196" s="148" t="s">
        <v>951</v>
      </c>
    </row>
    <row r="197" spans="2:65" s="12" customFormat="1" ht="11.25">
      <c r="B197" s="150"/>
      <c r="D197" s="151" t="s">
        <v>204</v>
      </c>
      <c r="E197" s="152" t="s">
        <v>1</v>
      </c>
      <c r="F197" s="153" t="s">
        <v>3029</v>
      </c>
      <c r="H197" s="154">
        <v>8</v>
      </c>
      <c r="I197" s="155"/>
      <c r="L197" s="150"/>
      <c r="M197" s="156"/>
      <c r="T197" s="157"/>
      <c r="AT197" s="152" t="s">
        <v>204</v>
      </c>
      <c r="AU197" s="152" t="s">
        <v>86</v>
      </c>
      <c r="AV197" s="12" t="s">
        <v>86</v>
      </c>
      <c r="AW197" s="12" t="s">
        <v>32</v>
      </c>
      <c r="AX197" s="12" t="s">
        <v>77</v>
      </c>
      <c r="AY197" s="152" t="s">
        <v>195</v>
      </c>
    </row>
    <row r="198" spans="2:65" s="13" customFormat="1" ht="11.25">
      <c r="B198" s="158"/>
      <c r="D198" s="151" t="s">
        <v>204</v>
      </c>
      <c r="E198" s="159" t="s">
        <v>812</v>
      </c>
      <c r="F198" s="160" t="s">
        <v>205</v>
      </c>
      <c r="H198" s="161">
        <v>8</v>
      </c>
      <c r="I198" s="162"/>
      <c r="L198" s="158"/>
      <c r="M198" s="163"/>
      <c r="T198" s="164"/>
      <c r="AT198" s="159" t="s">
        <v>204</v>
      </c>
      <c r="AU198" s="159" t="s">
        <v>86</v>
      </c>
      <c r="AV198" s="13" t="s">
        <v>202</v>
      </c>
      <c r="AW198" s="13" t="s">
        <v>32</v>
      </c>
      <c r="AX198" s="13" t="s">
        <v>77</v>
      </c>
      <c r="AY198" s="159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2396</v>
      </c>
      <c r="H199" s="154">
        <v>8.8000000000000007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3" customFormat="1" ht="11.25">
      <c r="B200" s="158"/>
      <c r="D200" s="151" t="s">
        <v>204</v>
      </c>
      <c r="E200" s="159" t="s">
        <v>818</v>
      </c>
      <c r="F200" s="160" t="s">
        <v>205</v>
      </c>
      <c r="H200" s="161">
        <v>8.8000000000000007</v>
      </c>
      <c r="I200" s="162"/>
      <c r="L200" s="158"/>
      <c r="M200" s="163"/>
      <c r="T200" s="164"/>
      <c r="AT200" s="159" t="s">
        <v>204</v>
      </c>
      <c r="AU200" s="159" t="s">
        <v>86</v>
      </c>
      <c r="AV200" s="13" t="s">
        <v>202</v>
      </c>
      <c r="AW200" s="13" t="s">
        <v>32</v>
      </c>
      <c r="AX200" s="13" t="s">
        <v>84</v>
      </c>
      <c r="AY200" s="159" t="s">
        <v>195</v>
      </c>
    </row>
    <row r="201" spans="2:65" s="1" customFormat="1" ht="24.2" customHeight="1">
      <c r="B201" s="32"/>
      <c r="C201" s="137" t="s">
        <v>322</v>
      </c>
      <c r="D201" s="137" t="s">
        <v>197</v>
      </c>
      <c r="E201" s="138" t="s">
        <v>957</v>
      </c>
      <c r="F201" s="139" t="s">
        <v>958</v>
      </c>
      <c r="G201" s="140" t="s">
        <v>332</v>
      </c>
      <c r="H201" s="141">
        <v>58.872</v>
      </c>
      <c r="I201" s="142"/>
      <c r="J201" s="143">
        <f>ROUND(I201*H201,2)</f>
        <v>0</v>
      </c>
      <c r="K201" s="139" t="s">
        <v>201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86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959</v>
      </c>
    </row>
    <row r="202" spans="2:65" s="12" customFormat="1" ht="11.25">
      <c r="B202" s="150"/>
      <c r="D202" s="151" t="s">
        <v>204</v>
      </c>
      <c r="E202" s="152" t="s">
        <v>1</v>
      </c>
      <c r="F202" s="153" t="s">
        <v>2397</v>
      </c>
      <c r="H202" s="154">
        <v>29.172000000000001</v>
      </c>
      <c r="I202" s="155"/>
      <c r="L202" s="150"/>
      <c r="M202" s="156"/>
      <c r="T202" s="157"/>
      <c r="AT202" s="152" t="s">
        <v>204</v>
      </c>
      <c r="AU202" s="152" t="s">
        <v>86</v>
      </c>
      <c r="AV202" s="12" t="s">
        <v>86</v>
      </c>
      <c r="AW202" s="12" t="s">
        <v>32</v>
      </c>
      <c r="AX202" s="12" t="s">
        <v>77</v>
      </c>
      <c r="AY202" s="152" t="s">
        <v>195</v>
      </c>
    </row>
    <row r="203" spans="2:65" s="12" customFormat="1" ht="11.25">
      <c r="B203" s="150"/>
      <c r="D203" s="151" t="s">
        <v>204</v>
      </c>
      <c r="E203" s="152" t="s">
        <v>1</v>
      </c>
      <c r="F203" s="153" t="s">
        <v>2724</v>
      </c>
      <c r="H203" s="154">
        <v>16.5</v>
      </c>
      <c r="I203" s="155"/>
      <c r="L203" s="150"/>
      <c r="M203" s="156"/>
      <c r="T203" s="157"/>
      <c r="AT203" s="152" t="s">
        <v>204</v>
      </c>
      <c r="AU203" s="152" t="s">
        <v>86</v>
      </c>
      <c r="AV203" s="12" t="s">
        <v>86</v>
      </c>
      <c r="AW203" s="12" t="s">
        <v>32</v>
      </c>
      <c r="AX203" s="12" t="s">
        <v>77</v>
      </c>
      <c r="AY203" s="152" t="s">
        <v>195</v>
      </c>
    </row>
    <row r="204" spans="2:65" s="12" customFormat="1" ht="11.25">
      <c r="B204" s="150"/>
      <c r="D204" s="151" t="s">
        <v>204</v>
      </c>
      <c r="E204" s="152" t="s">
        <v>1</v>
      </c>
      <c r="F204" s="153" t="s">
        <v>961</v>
      </c>
      <c r="H204" s="154">
        <v>13.2</v>
      </c>
      <c r="I204" s="155"/>
      <c r="L204" s="150"/>
      <c r="M204" s="156"/>
      <c r="T204" s="157"/>
      <c r="AT204" s="152" t="s">
        <v>204</v>
      </c>
      <c r="AU204" s="152" t="s">
        <v>86</v>
      </c>
      <c r="AV204" s="12" t="s">
        <v>86</v>
      </c>
      <c r="AW204" s="12" t="s">
        <v>32</v>
      </c>
      <c r="AX204" s="12" t="s">
        <v>77</v>
      </c>
      <c r="AY204" s="152" t="s">
        <v>195</v>
      </c>
    </row>
    <row r="205" spans="2:65" s="13" customFormat="1" ht="11.25">
      <c r="B205" s="158"/>
      <c r="D205" s="151" t="s">
        <v>204</v>
      </c>
      <c r="E205" s="159" t="s">
        <v>852</v>
      </c>
      <c r="F205" s="160" t="s">
        <v>205</v>
      </c>
      <c r="H205" s="161">
        <v>58.872</v>
      </c>
      <c r="I205" s="162"/>
      <c r="L205" s="158"/>
      <c r="M205" s="163"/>
      <c r="T205" s="164"/>
      <c r="AT205" s="159" t="s">
        <v>204</v>
      </c>
      <c r="AU205" s="159" t="s">
        <v>86</v>
      </c>
      <c r="AV205" s="13" t="s">
        <v>202</v>
      </c>
      <c r="AW205" s="13" t="s">
        <v>32</v>
      </c>
      <c r="AX205" s="13" t="s">
        <v>84</v>
      </c>
      <c r="AY205" s="159" t="s">
        <v>195</v>
      </c>
    </row>
    <row r="206" spans="2:65" s="1" customFormat="1" ht="37.9" customHeight="1">
      <c r="B206" s="32"/>
      <c r="C206" s="137" t="s">
        <v>376</v>
      </c>
      <c r="D206" s="137" t="s">
        <v>197</v>
      </c>
      <c r="E206" s="138" t="s">
        <v>962</v>
      </c>
      <c r="F206" s="139" t="s">
        <v>963</v>
      </c>
      <c r="G206" s="140" t="s">
        <v>332</v>
      </c>
      <c r="H206" s="141">
        <v>1.177</v>
      </c>
      <c r="I206" s="142"/>
      <c r="J206" s="143">
        <f>ROUND(I206*H206,2)</f>
        <v>0</v>
      </c>
      <c r="K206" s="139" t="s">
        <v>201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202</v>
      </c>
      <c r="AT206" s="148" t="s">
        <v>197</v>
      </c>
      <c r="AU206" s="148" t="s">
        <v>86</v>
      </c>
      <c r="AY206" s="17" t="s">
        <v>195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84</v>
      </c>
      <c r="BK206" s="149">
        <f>ROUND(I206*H206,2)</f>
        <v>0</v>
      </c>
      <c r="BL206" s="17" t="s">
        <v>202</v>
      </c>
      <c r="BM206" s="148" t="s">
        <v>964</v>
      </c>
    </row>
    <row r="207" spans="2:65" s="12" customFormat="1" ht="11.25">
      <c r="B207" s="150"/>
      <c r="D207" s="151" t="s">
        <v>204</v>
      </c>
      <c r="E207" s="152" t="s">
        <v>1</v>
      </c>
      <c r="F207" s="153" t="s">
        <v>965</v>
      </c>
      <c r="H207" s="154">
        <v>1.177</v>
      </c>
      <c r="I207" s="155"/>
      <c r="L207" s="150"/>
      <c r="M207" s="156"/>
      <c r="T207" s="157"/>
      <c r="AT207" s="152" t="s">
        <v>204</v>
      </c>
      <c r="AU207" s="152" t="s">
        <v>86</v>
      </c>
      <c r="AV207" s="12" t="s">
        <v>86</v>
      </c>
      <c r="AW207" s="12" t="s">
        <v>32</v>
      </c>
      <c r="AX207" s="12" t="s">
        <v>84</v>
      </c>
      <c r="AY207" s="152" t="s">
        <v>195</v>
      </c>
    </row>
    <row r="208" spans="2:65" s="1" customFormat="1" ht="37.9" customHeight="1">
      <c r="B208" s="32"/>
      <c r="C208" s="137" t="s">
        <v>327</v>
      </c>
      <c r="D208" s="137" t="s">
        <v>197</v>
      </c>
      <c r="E208" s="138" t="s">
        <v>966</v>
      </c>
      <c r="F208" s="139" t="s">
        <v>967</v>
      </c>
      <c r="G208" s="140" t="s">
        <v>332</v>
      </c>
      <c r="H208" s="141">
        <v>24.725999999999999</v>
      </c>
      <c r="I208" s="142"/>
      <c r="J208" s="143">
        <f>ROUND(I208*H208,2)</f>
        <v>0</v>
      </c>
      <c r="K208" s="139" t="s">
        <v>201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202</v>
      </c>
      <c r="AT208" s="148" t="s">
        <v>197</v>
      </c>
      <c r="AU208" s="148" t="s">
        <v>86</v>
      </c>
      <c r="AY208" s="17" t="s">
        <v>195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202</v>
      </c>
      <c r="BM208" s="148" t="s">
        <v>968</v>
      </c>
    </row>
    <row r="209" spans="2:65" s="14" customFormat="1" ht="11.25">
      <c r="B209" s="168"/>
      <c r="D209" s="151" t="s">
        <v>204</v>
      </c>
      <c r="E209" s="169" t="s">
        <v>1</v>
      </c>
      <c r="F209" s="170" t="s">
        <v>969</v>
      </c>
      <c r="H209" s="169" t="s">
        <v>1</v>
      </c>
      <c r="I209" s="171"/>
      <c r="L209" s="168"/>
      <c r="M209" s="172"/>
      <c r="T209" s="173"/>
      <c r="AT209" s="169" t="s">
        <v>204</v>
      </c>
      <c r="AU209" s="169" t="s">
        <v>86</v>
      </c>
      <c r="AV209" s="14" t="s">
        <v>84</v>
      </c>
      <c r="AW209" s="14" t="s">
        <v>32</v>
      </c>
      <c r="AX209" s="14" t="s">
        <v>77</v>
      </c>
      <c r="AY209" s="169" t="s">
        <v>195</v>
      </c>
    </row>
    <row r="210" spans="2:65" s="12" customFormat="1" ht="11.25">
      <c r="B210" s="150"/>
      <c r="D210" s="151" t="s">
        <v>204</v>
      </c>
      <c r="E210" s="152" t="s">
        <v>1</v>
      </c>
      <c r="F210" s="153" t="s">
        <v>970</v>
      </c>
      <c r="H210" s="154">
        <v>24.725999999999999</v>
      </c>
      <c r="I210" s="155"/>
      <c r="L210" s="150"/>
      <c r="M210" s="156"/>
      <c r="T210" s="157"/>
      <c r="AT210" s="152" t="s">
        <v>204</v>
      </c>
      <c r="AU210" s="152" t="s">
        <v>86</v>
      </c>
      <c r="AV210" s="12" t="s">
        <v>86</v>
      </c>
      <c r="AW210" s="12" t="s">
        <v>32</v>
      </c>
      <c r="AX210" s="12" t="s">
        <v>84</v>
      </c>
      <c r="AY210" s="152" t="s">
        <v>195</v>
      </c>
    </row>
    <row r="211" spans="2:65" s="1" customFormat="1" ht="37.9" customHeight="1">
      <c r="B211" s="32"/>
      <c r="C211" s="137" t="s">
        <v>386</v>
      </c>
      <c r="D211" s="137" t="s">
        <v>197</v>
      </c>
      <c r="E211" s="138" t="s">
        <v>971</v>
      </c>
      <c r="F211" s="139" t="s">
        <v>972</v>
      </c>
      <c r="G211" s="140" t="s">
        <v>332</v>
      </c>
      <c r="H211" s="141">
        <v>32.968000000000004</v>
      </c>
      <c r="I211" s="142"/>
      <c r="J211" s="143">
        <f>ROUND(I211*H211,2)</f>
        <v>0</v>
      </c>
      <c r="K211" s="139" t="s">
        <v>201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202</v>
      </c>
      <c r="AT211" s="148" t="s">
        <v>197</v>
      </c>
      <c r="AU211" s="148" t="s">
        <v>86</v>
      </c>
      <c r="AY211" s="17" t="s">
        <v>195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202</v>
      </c>
      <c r="BM211" s="148" t="s">
        <v>973</v>
      </c>
    </row>
    <row r="212" spans="2:65" s="12" customFormat="1" ht="11.25">
      <c r="B212" s="150"/>
      <c r="D212" s="151" t="s">
        <v>204</v>
      </c>
      <c r="E212" s="152" t="s">
        <v>1</v>
      </c>
      <c r="F212" s="153" t="s">
        <v>1672</v>
      </c>
      <c r="H212" s="154">
        <v>32.968000000000004</v>
      </c>
      <c r="I212" s="155"/>
      <c r="L212" s="150"/>
      <c r="M212" s="156"/>
      <c r="T212" s="157"/>
      <c r="AT212" s="152" t="s">
        <v>204</v>
      </c>
      <c r="AU212" s="152" t="s">
        <v>86</v>
      </c>
      <c r="AV212" s="12" t="s">
        <v>86</v>
      </c>
      <c r="AW212" s="12" t="s">
        <v>32</v>
      </c>
      <c r="AX212" s="12" t="s">
        <v>84</v>
      </c>
      <c r="AY212" s="152" t="s">
        <v>195</v>
      </c>
    </row>
    <row r="213" spans="2:65" s="1" customFormat="1" ht="33" customHeight="1">
      <c r="B213" s="32"/>
      <c r="C213" s="137" t="s">
        <v>333</v>
      </c>
      <c r="D213" s="137" t="s">
        <v>197</v>
      </c>
      <c r="E213" s="138" t="s">
        <v>3030</v>
      </c>
      <c r="F213" s="139" t="s">
        <v>3031</v>
      </c>
      <c r="G213" s="140" t="s">
        <v>332</v>
      </c>
      <c r="H213" s="141">
        <v>0.96199999999999997</v>
      </c>
      <c r="I213" s="142"/>
      <c r="J213" s="143">
        <f>ROUND(I213*H213,2)</f>
        <v>0</v>
      </c>
      <c r="K213" s="139" t="s">
        <v>201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202</v>
      </c>
      <c r="AT213" s="148" t="s">
        <v>197</v>
      </c>
      <c r="AU213" s="148" t="s">
        <v>86</v>
      </c>
      <c r="AY213" s="17" t="s">
        <v>195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84</v>
      </c>
      <c r="BK213" s="149">
        <f>ROUND(I213*H213,2)</f>
        <v>0</v>
      </c>
      <c r="BL213" s="17" t="s">
        <v>202</v>
      </c>
      <c r="BM213" s="148" t="s">
        <v>985</v>
      </c>
    </row>
    <row r="214" spans="2:65" s="14" customFormat="1" ht="11.25">
      <c r="B214" s="168"/>
      <c r="D214" s="151" t="s">
        <v>204</v>
      </c>
      <c r="E214" s="169" t="s">
        <v>1</v>
      </c>
      <c r="F214" s="170" t="s">
        <v>2400</v>
      </c>
      <c r="H214" s="169" t="s">
        <v>1</v>
      </c>
      <c r="I214" s="171"/>
      <c r="L214" s="168"/>
      <c r="M214" s="172"/>
      <c r="T214" s="173"/>
      <c r="AT214" s="169" t="s">
        <v>204</v>
      </c>
      <c r="AU214" s="169" t="s">
        <v>86</v>
      </c>
      <c r="AV214" s="14" t="s">
        <v>84</v>
      </c>
      <c r="AW214" s="14" t="s">
        <v>32</v>
      </c>
      <c r="AX214" s="14" t="s">
        <v>77</v>
      </c>
      <c r="AY214" s="169" t="s">
        <v>195</v>
      </c>
    </row>
    <row r="215" spans="2:65" s="12" customFormat="1" ht="11.25">
      <c r="B215" s="150"/>
      <c r="D215" s="151" t="s">
        <v>204</v>
      </c>
      <c r="E215" s="152" t="s">
        <v>1</v>
      </c>
      <c r="F215" s="153" t="s">
        <v>3032</v>
      </c>
      <c r="H215" s="154">
        <v>16.007999999999999</v>
      </c>
      <c r="I215" s="155"/>
      <c r="L215" s="150"/>
      <c r="M215" s="156"/>
      <c r="T215" s="157"/>
      <c r="AT215" s="152" t="s">
        <v>204</v>
      </c>
      <c r="AU215" s="152" t="s">
        <v>86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65" s="12" customFormat="1" ht="11.25">
      <c r="B216" s="150"/>
      <c r="D216" s="151" t="s">
        <v>204</v>
      </c>
      <c r="E216" s="152" t="s">
        <v>1</v>
      </c>
      <c r="F216" s="153" t="s">
        <v>3033</v>
      </c>
      <c r="H216" s="154">
        <v>15.87</v>
      </c>
      <c r="I216" s="155"/>
      <c r="L216" s="150"/>
      <c r="M216" s="156"/>
      <c r="T216" s="157"/>
      <c r="AT216" s="152" t="s">
        <v>204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65" s="12" customFormat="1" ht="11.25">
      <c r="B217" s="150"/>
      <c r="D217" s="151" t="s">
        <v>204</v>
      </c>
      <c r="E217" s="152" t="s">
        <v>1</v>
      </c>
      <c r="F217" s="153" t="s">
        <v>3034</v>
      </c>
      <c r="H217" s="154">
        <v>14.815</v>
      </c>
      <c r="I217" s="155"/>
      <c r="L217" s="150"/>
      <c r="M217" s="156"/>
      <c r="T217" s="157"/>
      <c r="AT217" s="152" t="s">
        <v>204</v>
      </c>
      <c r="AU217" s="152" t="s">
        <v>86</v>
      </c>
      <c r="AV217" s="12" t="s">
        <v>86</v>
      </c>
      <c r="AW217" s="12" t="s">
        <v>32</v>
      </c>
      <c r="AX217" s="12" t="s">
        <v>77</v>
      </c>
      <c r="AY217" s="152" t="s">
        <v>195</v>
      </c>
    </row>
    <row r="218" spans="2:65" s="12" customFormat="1" ht="11.25">
      <c r="B218" s="150"/>
      <c r="D218" s="151" t="s">
        <v>204</v>
      </c>
      <c r="E218" s="152" t="s">
        <v>1</v>
      </c>
      <c r="F218" s="153" t="s">
        <v>3035</v>
      </c>
      <c r="H218" s="154">
        <v>15.454000000000001</v>
      </c>
      <c r="I218" s="155"/>
      <c r="L218" s="150"/>
      <c r="M218" s="156"/>
      <c r="T218" s="157"/>
      <c r="AT218" s="152" t="s">
        <v>204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65" s="12" customFormat="1" ht="11.25">
      <c r="B219" s="150"/>
      <c r="D219" s="151" t="s">
        <v>204</v>
      </c>
      <c r="E219" s="152" t="s">
        <v>1</v>
      </c>
      <c r="F219" s="153" t="s">
        <v>3036</v>
      </c>
      <c r="H219" s="154">
        <v>17.666</v>
      </c>
      <c r="I219" s="155"/>
      <c r="L219" s="150"/>
      <c r="M219" s="156"/>
      <c r="T219" s="157"/>
      <c r="AT219" s="152" t="s">
        <v>204</v>
      </c>
      <c r="AU219" s="152" t="s">
        <v>86</v>
      </c>
      <c r="AV219" s="12" t="s">
        <v>86</v>
      </c>
      <c r="AW219" s="12" t="s">
        <v>32</v>
      </c>
      <c r="AX219" s="12" t="s">
        <v>77</v>
      </c>
      <c r="AY219" s="152" t="s">
        <v>195</v>
      </c>
    </row>
    <row r="220" spans="2:65" s="12" customFormat="1" ht="11.25">
      <c r="B220" s="150"/>
      <c r="D220" s="151" t="s">
        <v>204</v>
      </c>
      <c r="E220" s="152" t="s">
        <v>1</v>
      </c>
      <c r="F220" s="153" t="s">
        <v>3037</v>
      </c>
      <c r="H220" s="154">
        <v>15.523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65" s="12" customFormat="1" ht="11.25">
      <c r="B221" s="150"/>
      <c r="D221" s="151" t="s">
        <v>204</v>
      </c>
      <c r="E221" s="152" t="s">
        <v>1</v>
      </c>
      <c r="F221" s="153" t="s">
        <v>3038</v>
      </c>
      <c r="H221" s="154">
        <v>16.262</v>
      </c>
      <c r="I221" s="155"/>
      <c r="L221" s="150"/>
      <c r="M221" s="156"/>
      <c r="T221" s="157"/>
      <c r="AT221" s="152" t="s">
        <v>204</v>
      </c>
      <c r="AU221" s="152" t="s">
        <v>86</v>
      </c>
      <c r="AV221" s="12" t="s">
        <v>86</v>
      </c>
      <c r="AW221" s="12" t="s">
        <v>32</v>
      </c>
      <c r="AX221" s="12" t="s">
        <v>77</v>
      </c>
      <c r="AY221" s="152" t="s">
        <v>195</v>
      </c>
    </row>
    <row r="222" spans="2:65" s="12" customFormat="1" ht="11.25">
      <c r="B222" s="150"/>
      <c r="D222" s="151" t="s">
        <v>204</v>
      </c>
      <c r="E222" s="152" t="s">
        <v>1</v>
      </c>
      <c r="F222" s="153" t="s">
        <v>3039</v>
      </c>
      <c r="H222" s="154">
        <v>16.216000000000001</v>
      </c>
      <c r="I222" s="155"/>
      <c r="L222" s="150"/>
      <c r="M222" s="156"/>
      <c r="T222" s="157"/>
      <c r="AT222" s="152" t="s">
        <v>204</v>
      </c>
      <c r="AU222" s="152" t="s">
        <v>86</v>
      </c>
      <c r="AV222" s="12" t="s">
        <v>86</v>
      </c>
      <c r="AW222" s="12" t="s">
        <v>32</v>
      </c>
      <c r="AX222" s="12" t="s">
        <v>77</v>
      </c>
      <c r="AY222" s="152" t="s">
        <v>195</v>
      </c>
    </row>
    <row r="223" spans="2:65" s="15" customFormat="1" ht="11.25">
      <c r="B223" s="190"/>
      <c r="D223" s="151" t="s">
        <v>204</v>
      </c>
      <c r="E223" s="191" t="s">
        <v>847</v>
      </c>
      <c r="F223" s="192" t="s">
        <v>908</v>
      </c>
      <c r="H223" s="193">
        <v>127.81399999999999</v>
      </c>
      <c r="I223" s="194"/>
      <c r="L223" s="190"/>
      <c r="M223" s="195"/>
      <c r="T223" s="196"/>
      <c r="AT223" s="191" t="s">
        <v>204</v>
      </c>
      <c r="AU223" s="191" t="s">
        <v>86</v>
      </c>
      <c r="AV223" s="15" t="s">
        <v>112</v>
      </c>
      <c r="AW223" s="15" t="s">
        <v>32</v>
      </c>
      <c r="AX223" s="15" t="s">
        <v>77</v>
      </c>
      <c r="AY223" s="191" t="s">
        <v>195</v>
      </c>
    </row>
    <row r="224" spans="2:65" s="14" customFormat="1" ht="11.25">
      <c r="B224" s="168"/>
      <c r="D224" s="151" t="s">
        <v>204</v>
      </c>
      <c r="E224" s="169" t="s">
        <v>1</v>
      </c>
      <c r="F224" s="170" t="s">
        <v>1015</v>
      </c>
      <c r="H224" s="169" t="s">
        <v>1</v>
      </c>
      <c r="I224" s="171"/>
      <c r="L224" s="168"/>
      <c r="M224" s="172"/>
      <c r="T224" s="173"/>
      <c r="AT224" s="169" t="s">
        <v>204</v>
      </c>
      <c r="AU224" s="169" t="s">
        <v>86</v>
      </c>
      <c r="AV224" s="14" t="s">
        <v>84</v>
      </c>
      <c r="AW224" s="14" t="s">
        <v>32</v>
      </c>
      <c r="AX224" s="14" t="s">
        <v>77</v>
      </c>
      <c r="AY224" s="169" t="s">
        <v>195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3040</v>
      </c>
      <c r="H225" s="154">
        <v>-13.07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77</v>
      </c>
      <c r="AY225" s="152" t="s">
        <v>195</v>
      </c>
    </row>
    <row r="226" spans="2:65" s="12" customFormat="1" ht="11.25">
      <c r="B226" s="150"/>
      <c r="D226" s="151" t="s">
        <v>204</v>
      </c>
      <c r="E226" s="152" t="s">
        <v>1</v>
      </c>
      <c r="F226" s="153" t="s">
        <v>3041</v>
      </c>
      <c r="H226" s="154">
        <v>-2.512</v>
      </c>
      <c r="I226" s="155"/>
      <c r="L226" s="150"/>
      <c r="M226" s="156"/>
      <c r="T226" s="157"/>
      <c r="AT226" s="152" t="s">
        <v>204</v>
      </c>
      <c r="AU226" s="152" t="s">
        <v>86</v>
      </c>
      <c r="AV226" s="12" t="s">
        <v>86</v>
      </c>
      <c r="AW226" s="12" t="s">
        <v>32</v>
      </c>
      <c r="AX226" s="12" t="s">
        <v>77</v>
      </c>
      <c r="AY226" s="152" t="s">
        <v>195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2487</v>
      </c>
      <c r="H227" s="154">
        <v>-5.2770000000000001</v>
      </c>
      <c r="I227" s="155"/>
      <c r="L227" s="150"/>
      <c r="M227" s="156"/>
      <c r="T227" s="157"/>
      <c r="AT227" s="152" t="s">
        <v>204</v>
      </c>
      <c r="AU227" s="152" t="s">
        <v>86</v>
      </c>
      <c r="AV227" s="12" t="s">
        <v>86</v>
      </c>
      <c r="AW227" s="12" t="s">
        <v>32</v>
      </c>
      <c r="AX227" s="12" t="s">
        <v>77</v>
      </c>
      <c r="AY227" s="152" t="s">
        <v>195</v>
      </c>
    </row>
    <row r="228" spans="2:65" s="12" customFormat="1" ht="11.25">
      <c r="B228" s="150"/>
      <c r="D228" s="151" t="s">
        <v>204</v>
      </c>
      <c r="E228" s="152" t="s">
        <v>1</v>
      </c>
      <c r="F228" s="153" t="s">
        <v>1021</v>
      </c>
      <c r="H228" s="154">
        <v>-58.872</v>
      </c>
      <c r="I228" s="155"/>
      <c r="L228" s="150"/>
      <c r="M228" s="156"/>
      <c r="T228" s="157"/>
      <c r="AT228" s="152" t="s">
        <v>204</v>
      </c>
      <c r="AU228" s="152" t="s">
        <v>86</v>
      </c>
      <c r="AV228" s="12" t="s">
        <v>86</v>
      </c>
      <c r="AW228" s="12" t="s">
        <v>32</v>
      </c>
      <c r="AX228" s="12" t="s">
        <v>77</v>
      </c>
      <c r="AY228" s="152" t="s">
        <v>195</v>
      </c>
    </row>
    <row r="229" spans="2:65" s="13" customFormat="1" ht="11.25">
      <c r="B229" s="158"/>
      <c r="D229" s="151" t="s">
        <v>204</v>
      </c>
      <c r="E229" s="159" t="s">
        <v>845</v>
      </c>
      <c r="F229" s="160" t="s">
        <v>205</v>
      </c>
      <c r="H229" s="161">
        <v>48.082999999999998</v>
      </c>
      <c r="I229" s="162"/>
      <c r="L229" s="158"/>
      <c r="M229" s="163"/>
      <c r="T229" s="164"/>
      <c r="AT229" s="159" t="s">
        <v>204</v>
      </c>
      <c r="AU229" s="159" t="s">
        <v>86</v>
      </c>
      <c r="AV229" s="13" t="s">
        <v>202</v>
      </c>
      <c r="AW229" s="13" t="s">
        <v>32</v>
      </c>
      <c r="AX229" s="13" t="s">
        <v>77</v>
      </c>
      <c r="AY229" s="159" t="s">
        <v>195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1022</v>
      </c>
      <c r="H230" s="154">
        <v>0.96199999999999997</v>
      </c>
      <c r="I230" s="155"/>
      <c r="L230" s="150"/>
      <c r="M230" s="156"/>
      <c r="T230" s="157"/>
      <c r="AT230" s="152" t="s">
        <v>204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3" customFormat="1" ht="11.25">
      <c r="B231" s="158"/>
      <c r="D231" s="151" t="s">
        <v>204</v>
      </c>
      <c r="E231" s="159" t="s">
        <v>1</v>
      </c>
      <c r="F231" s="160" t="s">
        <v>205</v>
      </c>
      <c r="H231" s="161">
        <v>0.96199999999999997</v>
      </c>
      <c r="I231" s="162"/>
      <c r="L231" s="158"/>
      <c r="M231" s="163"/>
      <c r="T231" s="164"/>
      <c r="AT231" s="159" t="s">
        <v>204</v>
      </c>
      <c r="AU231" s="159" t="s">
        <v>86</v>
      </c>
      <c r="AV231" s="13" t="s">
        <v>202</v>
      </c>
      <c r="AW231" s="13" t="s">
        <v>32</v>
      </c>
      <c r="AX231" s="13" t="s">
        <v>84</v>
      </c>
      <c r="AY231" s="159" t="s">
        <v>195</v>
      </c>
    </row>
    <row r="232" spans="2:65" s="1" customFormat="1" ht="33" customHeight="1">
      <c r="B232" s="32"/>
      <c r="C232" s="137" t="s">
        <v>399</v>
      </c>
      <c r="D232" s="137" t="s">
        <v>197</v>
      </c>
      <c r="E232" s="138" t="s">
        <v>3042</v>
      </c>
      <c r="F232" s="139" t="s">
        <v>3043</v>
      </c>
      <c r="G232" s="140" t="s">
        <v>332</v>
      </c>
      <c r="H232" s="141">
        <v>20.195</v>
      </c>
      <c r="I232" s="142"/>
      <c r="J232" s="143">
        <f>ROUND(I232*H232,2)</f>
        <v>0</v>
      </c>
      <c r="K232" s="139" t="s">
        <v>201</v>
      </c>
      <c r="L232" s="32"/>
      <c r="M232" s="144" t="s">
        <v>1</v>
      </c>
      <c r="N232" s="145" t="s">
        <v>42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202</v>
      </c>
      <c r="AT232" s="148" t="s">
        <v>197</v>
      </c>
      <c r="AU232" s="148" t="s">
        <v>86</v>
      </c>
      <c r="AY232" s="17" t="s">
        <v>195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84</v>
      </c>
      <c r="BK232" s="149">
        <f>ROUND(I232*H232,2)</f>
        <v>0</v>
      </c>
      <c r="BL232" s="17" t="s">
        <v>202</v>
      </c>
      <c r="BM232" s="148" t="s">
        <v>1025</v>
      </c>
    </row>
    <row r="233" spans="2:65" s="12" customFormat="1" ht="11.25">
      <c r="B233" s="150"/>
      <c r="D233" s="151" t="s">
        <v>204</v>
      </c>
      <c r="E233" s="152" t="s">
        <v>1</v>
      </c>
      <c r="F233" s="153" t="s">
        <v>1026</v>
      </c>
      <c r="H233" s="154">
        <v>20.195</v>
      </c>
      <c r="I233" s="155"/>
      <c r="L233" s="150"/>
      <c r="M233" s="156"/>
      <c r="T233" s="157"/>
      <c r="AT233" s="152" t="s">
        <v>204</v>
      </c>
      <c r="AU233" s="152" t="s">
        <v>86</v>
      </c>
      <c r="AV233" s="12" t="s">
        <v>86</v>
      </c>
      <c r="AW233" s="12" t="s">
        <v>32</v>
      </c>
      <c r="AX233" s="12" t="s">
        <v>84</v>
      </c>
      <c r="AY233" s="152" t="s">
        <v>195</v>
      </c>
    </row>
    <row r="234" spans="2:65" s="1" customFormat="1" ht="33" customHeight="1">
      <c r="B234" s="32"/>
      <c r="C234" s="137" t="s">
        <v>339</v>
      </c>
      <c r="D234" s="137" t="s">
        <v>197</v>
      </c>
      <c r="E234" s="138" t="s">
        <v>3044</v>
      </c>
      <c r="F234" s="139" t="s">
        <v>3045</v>
      </c>
      <c r="G234" s="140" t="s">
        <v>332</v>
      </c>
      <c r="H234" s="141">
        <v>26.925999999999998</v>
      </c>
      <c r="I234" s="142"/>
      <c r="J234" s="143">
        <f>ROUND(I234*H234,2)</f>
        <v>0</v>
      </c>
      <c r="K234" s="139" t="s">
        <v>201</v>
      </c>
      <c r="L234" s="32"/>
      <c r="M234" s="144" t="s">
        <v>1</v>
      </c>
      <c r="N234" s="145" t="s">
        <v>42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202</v>
      </c>
      <c r="AT234" s="148" t="s">
        <v>197</v>
      </c>
      <c r="AU234" s="148" t="s">
        <v>86</v>
      </c>
      <c r="AY234" s="17" t="s">
        <v>195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84</v>
      </c>
      <c r="BK234" s="149">
        <f>ROUND(I234*H234,2)</f>
        <v>0</v>
      </c>
      <c r="BL234" s="17" t="s">
        <v>202</v>
      </c>
      <c r="BM234" s="148" t="s">
        <v>1029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2740</v>
      </c>
      <c r="H235" s="154">
        <v>26.925999999999998</v>
      </c>
      <c r="I235" s="155"/>
      <c r="L235" s="150"/>
      <c r="M235" s="156"/>
      <c r="T235" s="157"/>
      <c r="AT235" s="152" t="s">
        <v>204</v>
      </c>
      <c r="AU235" s="152" t="s">
        <v>86</v>
      </c>
      <c r="AV235" s="12" t="s">
        <v>86</v>
      </c>
      <c r="AW235" s="12" t="s">
        <v>32</v>
      </c>
      <c r="AX235" s="12" t="s">
        <v>84</v>
      </c>
      <c r="AY235" s="152" t="s">
        <v>195</v>
      </c>
    </row>
    <row r="236" spans="2:65" s="1" customFormat="1" ht="24.2" customHeight="1">
      <c r="B236" s="32"/>
      <c r="C236" s="137" t="s">
        <v>410</v>
      </c>
      <c r="D236" s="137" t="s">
        <v>197</v>
      </c>
      <c r="E236" s="138" t="s">
        <v>1719</v>
      </c>
      <c r="F236" s="139" t="s">
        <v>1720</v>
      </c>
      <c r="G236" s="140" t="s">
        <v>200</v>
      </c>
      <c r="H236" s="141">
        <v>232.38900000000001</v>
      </c>
      <c r="I236" s="142"/>
      <c r="J236" s="143">
        <f>ROUND(I236*H236,2)</f>
        <v>0</v>
      </c>
      <c r="K236" s="139" t="s">
        <v>201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8.4999999999999995E-4</v>
      </c>
      <c r="R236" s="146">
        <f>Q236*H236</f>
        <v>0.19753065</v>
      </c>
      <c r="S236" s="146">
        <v>0</v>
      </c>
      <c r="T236" s="147">
        <f>S236*H236</f>
        <v>0</v>
      </c>
      <c r="AR236" s="148" t="s">
        <v>202</v>
      </c>
      <c r="AT236" s="148" t="s">
        <v>197</v>
      </c>
      <c r="AU236" s="148" t="s">
        <v>86</v>
      </c>
      <c r="AY236" s="17" t="s">
        <v>195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202</v>
      </c>
      <c r="BM236" s="148" t="s">
        <v>1041</v>
      </c>
    </row>
    <row r="237" spans="2:65" s="14" customFormat="1" ht="22.5">
      <c r="B237" s="168"/>
      <c r="D237" s="151" t="s">
        <v>204</v>
      </c>
      <c r="E237" s="169" t="s">
        <v>1</v>
      </c>
      <c r="F237" s="170" t="s">
        <v>2507</v>
      </c>
      <c r="H237" s="169" t="s">
        <v>1</v>
      </c>
      <c r="I237" s="171"/>
      <c r="L237" s="168"/>
      <c r="M237" s="172"/>
      <c r="T237" s="173"/>
      <c r="AT237" s="169" t="s">
        <v>204</v>
      </c>
      <c r="AU237" s="169" t="s">
        <v>86</v>
      </c>
      <c r="AV237" s="14" t="s">
        <v>84</v>
      </c>
      <c r="AW237" s="14" t="s">
        <v>32</v>
      </c>
      <c r="AX237" s="14" t="s">
        <v>77</v>
      </c>
      <c r="AY237" s="169" t="s">
        <v>195</v>
      </c>
    </row>
    <row r="238" spans="2:65" s="12" customFormat="1" ht="11.25">
      <c r="B238" s="150"/>
      <c r="D238" s="151" t="s">
        <v>204</v>
      </c>
      <c r="E238" s="152" t="s">
        <v>1</v>
      </c>
      <c r="F238" s="153" t="s">
        <v>2508</v>
      </c>
      <c r="H238" s="154">
        <v>232.38900000000001</v>
      </c>
      <c r="I238" s="155"/>
      <c r="L238" s="150"/>
      <c r="M238" s="156"/>
      <c r="T238" s="157"/>
      <c r="AT238" s="152" t="s">
        <v>204</v>
      </c>
      <c r="AU238" s="152" t="s">
        <v>86</v>
      </c>
      <c r="AV238" s="12" t="s">
        <v>86</v>
      </c>
      <c r="AW238" s="12" t="s">
        <v>32</v>
      </c>
      <c r="AX238" s="12" t="s">
        <v>84</v>
      </c>
      <c r="AY238" s="152" t="s">
        <v>195</v>
      </c>
    </row>
    <row r="239" spans="2:65" s="1" customFormat="1" ht="24.2" customHeight="1">
      <c r="B239" s="32"/>
      <c r="C239" s="137" t="s">
        <v>345</v>
      </c>
      <c r="D239" s="137" t="s">
        <v>197</v>
      </c>
      <c r="E239" s="138" t="s">
        <v>1734</v>
      </c>
      <c r="F239" s="139" t="s">
        <v>1735</v>
      </c>
      <c r="G239" s="140" t="s">
        <v>200</v>
      </c>
      <c r="H239" s="141">
        <v>232.38900000000001</v>
      </c>
      <c r="I239" s="142"/>
      <c r="J239" s="143">
        <f>ROUND(I239*H239,2)</f>
        <v>0</v>
      </c>
      <c r="K239" s="139" t="s">
        <v>201</v>
      </c>
      <c r="L239" s="32"/>
      <c r="M239" s="144" t="s">
        <v>1</v>
      </c>
      <c r="N239" s="145" t="s">
        <v>42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202</v>
      </c>
      <c r="AT239" s="148" t="s">
        <v>197</v>
      </c>
      <c r="AU239" s="148" t="s">
        <v>86</v>
      </c>
      <c r="AY239" s="17" t="s">
        <v>195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84</v>
      </c>
      <c r="BK239" s="149">
        <f>ROUND(I239*H239,2)</f>
        <v>0</v>
      </c>
      <c r="BL239" s="17" t="s">
        <v>202</v>
      </c>
      <c r="BM239" s="148" t="s">
        <v>1069</v>
      </c>
    </row>
    <row r="240" spans="2:65" s="1" customFormat="1" ht="37.9" customHeight="1">
      <c r="B240" s="32"/>
      <c r="C240" s="137" t="s">
        <v>420</v>
      </c>
      <c r="D240" s="137" t="s">
        <v>197</v>
      </c>
      <c r="E240" s="138" t="s">
        <v>1138</v>
      </c>
      <c r="F240" s="139" t="s">
        <v>1139</v>
      </c>
      <c r="G240" s="140" t="s">
        <v>332</v>
      </c>
      <c r="H240" s="141">
        <v>47.834000000000003</v>
      </c>
      <c r="I240" s="142"/>
      <c r="J240" s="143">
        <f>ROUND(I240*H240,2)</f>
        <v>0</v>
      </c>
      <c r="K240" s="139" t="s">
        <v>201</v>
      </c>
      <c r="L240" s="32"/>
      <c r="M240" s="144" t="s">
        <v>1</v>
      </c>
      <c r="N240" s="145" t="s">
        <v>42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202</v>
      </c>
      <c r="AT240" s="148" t="s">
        <v>197</v>
      </c>
      <c r="AU240" s="148" t="s">
        <v>86</v>
      </c>
      <c r="AY240" s="17" t="s">
        <v>195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84</v>
      </c>
      <c r="BK240" s="149">
        <f>ROUND(I240*H240,2)</f>
        <v>0</v>
      </c>
      <c r="BL240" s="17" t="s">
        <v>202</v>
      </c>
      <c r="BM240" s="148" t="s">
        <v>1140</v>
      </c>
    </row>
    <row r="241" spans="2:65" s="14" customFormat="1" ht="11.25">
      <c r="B241" s="168"/>
      <c r="D241" s="151" t="s">
        <v>204</v>
      </c>
      <c r="E241" s="169" t="s">
        <v>1</v>
      </c>
      <c r="F241" s="170" t="s">
        <v>1141</v>
      </c>
      <c r="H241" s="169" t="s">
        <v>1</v>
      </c>
      <c r="I241" s="171"/>
      <c r="L241" s="168"/>
      <c r="M241" s="172"/>
      <c r="T241" s="173"/>
      <c r="AT241" s="169" t="s">
        <v>204</v>
      </c>
      <c r="AU241" s="169" t="s">
        <v>86</v>
      </c>
      <c r="AV241" s="14" t="s">
        <v>84</v>
      </c>
      <c r="AW241" s="14" t="s">
        <v>32</v>
      </c>
      <c r="AX241" s="14" t="s">
        <v>77</v>
      </c>
      <c r="AY241" s="169" t="s">
        <v>195</v>
      </c>
    </row>
    <row r="242" spans="2:65" s="12" customFormat="1" ht="11.25">
      <c r="B242" s="150"/>
      <c r="D242" s="151" t="s">
        <v>204</v>
      </c>
      <c r="E242" s="152" t="s">
        <v>1</v>
      </c>
      <c r="F242" s="153" t="s">
        <v>2509</v>
      </c>
      <c r="H242" s="154">
        <v>108.714</v>
      </c>
      <c r="I242" s="155"/>
      <c r="L242" s="150"/>
      <c r="M242" s="156"/>
      <c r="T242" s="157"/>
      <c r="AT242" s="152" t="s">
        <v>204</v>
      </c>
      <c r="AU242" s="152" t="s">
        <v>86</v>
      </c>
      <c r="AV242" s="12" t="s">
        <v>86</v>
      </c>
      <c r="AW242" s="12" t="s">
        <v>32</v>
      </c>
      <c r="AX242" s="12" t="s">
        <v>77</v>
      </c>
      <c r="AY242" s="152" t="s">
        <v>195</v>
      </c>
    </row>
    <row r="243" spans="2:65" s="13" customFormat="1" ht="11.25">
      <c r="B243" s="158"/>
      <c r="D243" s="151" t="s">
        <v>204</v>
      </c>
      <c r="E243" s="159" t="s">
        <v>824</v>
      </c>
      <c r="F243" s="160" t="s">
        <v>205</v>
      </c>
      <c r="H243" s="161">
        <v>108.714</v>
      </c>
      <c r="I243" s="162"/>
      <c r="L243" s="158"/>
      <c r="M243" s="163"/>
      <c r="T243" s="164"/>
      <c r="AT243" s="159" t="s">
        <v>204</v>
      </c>
      <c r="AU243" s="159" t="s">
        <v>86</v>
      </c>
      <c r="AV243" s="13" t="s">
        <v>202</v>
      </c>
      <c r="AW243" s="13" t="s">
        <v>32</v>
      </c>
      <c r="AX243" s="13" t="s">
        <v>77</v>
      </c>
      <c r="AY243" s="159" t="s">
        <v>195</v>
      </c>
    </row>
    <row r="244" spans="2:65" s="14" customFormat="1" ht="11.25">
      <c r="B244" s="168"/>
      <c r="D244" s="151" t="s">
        <v>204</v>
      </c>
      <c r="E244" s="169" t="s">
        <v>1</v>
      </c>
      <c r="F244" s="170" t="s">
        <v>1143</v>
      </c>
      <c r="H244" s="169" t="s">
        <v>1</v>
      </c>
      <c r="I244" s="171"/>
      <c r="L244" s="168"/>
      <c r="M244" s="172"/>
      <c r="T244" s="173"/>
      <c r="AT244" s="169" t="s">
        <v>204</v>
      </c>
      <c r="AU244" s="169" t="s">
        <v>86</v>
      </c>
      <c r="AV244" s="14" t="s">
        <v>84</v>
      </c>
      <c r="AW244" s="14" t="s">
        <v>32</v>
      </c>
      <c r="AX244" s="14" t="s">
        <v>77</v>
      </c>
      <c r="AY244" s="169" t="s">
        <v>195</v>
      </c>
    </row>
    <row r="245" spans="2:65" s="12" customFormat="1" ht="11.25">
      <c r="B245" s="150"/>
      <c r="D245" s="151" t="s">
        <v>204</v>
      </c>
      <c r="E245" s="152" t="s">
        <v>1</v>
      </c>
      <c r="F245" s="153" t="s">
        <v>1144</v>
      </c>
      <c r="H245" s="154">
        <v>47.834000000000003</v>
      </c>
      <c r="I245" s="155"/>
      <c r="L245" s="150"/>
      <c r="M245" s="156"/>
      <c r="T245" s="157"/>
      <c r="AT245" s="152" t="s">
        <v>204</v>
      </c>
      <c r="AU245" s="152" t="s">
        <v>86</v>
      </c>
      <c r="AV245" s="12" t="s">
        <v>86</v>
      </c>
      <c r="AW245" s="12" t="s">
        <v>32</v>
      </c>
      <c r="AX245" s="12" t="s">
        <v>77</v>
      </c>
      <c r="AY245" s="152" t="s">
        <v>195</v>
      </c>
    </row>
    <row r="246" spans="2:65" s="13" customFormat="1" ht="11.25">
      <c r="B246" s="158"/>
      <c r="D246" s="151" t="s">
        <v>204</v>
      </c>
      <c r="E246" s="159" t="s">
        <v>1</v>
      </c>
      <c r="F246" s="160" t="s">
        <v>205</v>
      </c>
      <c r="H246" s="161">
        <v>47.834000000000003</v>
      </c>
      <c r="I246" s="162"/>
      <c r="L246" s="158"/>
      <c r="M246" s="163"/>
      <c r="T246" s="164"/>
      <c r="AT246" s="159" t="s">
        <v>204</v>
      </c>
      <c r="AU246" s="159" t="s">
        <v>86</v>
      </c>
      <c r="AV246" s="13" t="s">
        <v>202</v>
      </c>
      <c r="AW246" s="13" t="s">
        <v>32</v>
      </c>
      <c r="AX246" s="13" t="s">
        <v>84</v>
      </c>
      <c r="AY246" s="159" t="s">
        <v>195</v>
      </c>
    </row>
    <row r="247" spans="2:65" s="1" customFormat="1" ht="37.9" customHeight="1">
      <c r="B247" s="32"/>
      <c r="C247" s="137" t="s">
        <v>349</v>
      </c>
      <c r="D247" s="137" t="s">
        <v>197</v>
      </c>
      <c r="E247" s="138" t="s">
        <v>1145</v>
      </c>
      <c r="F247" s="139" t="s">
        <v>1146</v>
      </c>
      <c r="G247" s="140" t="s">
        <v>332</v>
      </c>
      <c r="H247" s="141">
        <v>191.33699999999999</v>
      </c>
      <c r="I247" s="142"/>
      <c r="J247" s="143">
        <f>ROUND(I247*H247,2)</f>
        <v>0</v>
      </c>
      <c r="K247" s="139" t="s">
        <v>201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202</v>
      </c>
      <c r="AT247" s="148" t="s">
        <v>197</v>
      </c>
      <c r="AU247" s="148" t="s">
        <v>86</v>
      </c>
      <c r="AY247" s="17" t="s">
        <v>195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84</v>
      </c>
      <c r="BK247" s="149">
        <f>ROUND(I247*H247,2)</f>
        <v>0</v>
      </c>
      <c r="BL247" s="17" t="s">
        <v>202</v>
      </c>
      <c r="BM247" s="148" t="s">
        <v>1147</v>
      </c>
    </row>
    <row r="248" spans="2:65" s="14" customFormat="1" ht="11.25">
      <c r="B248" s="168"/>
      <c r="D248" s="151" t="s">
        <v>204</v>
      </c>
      <c r="E248" s="169" t="s">
        <v>1</v>
      </c>
      <c r="F248" s="170" t="s">
        <v>1148</v>
      </c>
      <c r="H248" s="169" t="s">
        <v>1</v>
      </c>
      <c r="I248" s="171"/>
      <c r="L248" s="168"/>
      <c r="M248" s="172"/>
      <c r="T248" s="173"/>
      <c r="AT248" s="169" t="s">
        <v>204</v>
      </c>
      <c r="AU248" s="169" t="s">
        <v>86</v>
      </c>
      <c r="AV248" s="14" t="s">
        <v>84</v>
      </c>
      <c r="AW248" s="14" t="s">
        <v>32</v>
      </c>
      <c r="AX248" s="14" t="s">
        <v>77</v>
      </c>
      <c r="AY248" s="169" t="s">
        <v>195</v>
      </c>
    </row>
    <row r="249" spans="2:65" s="12" customFormat="1" ht="11.25">
      <c r="B249" s="150"/>
      <c r="D249" s="151" t="s">
        <v>204</v>
      </c>
      <c r="E249" s="152" t="s">
        <v>1</v>
      </c>
      <c r="F249" s="153" t="s">
        <v>1149</v>
      </c>
      <c r="H249" s="154">
        <v>191.33699999999999</v>
      </c>
      <c r="I249" s="155"/>
      <c r="L249" s="150"/>
      <c r="M249" s="156"/>
      <c r="T249" s="157"/>
      <c r="AT249" s="152" t="s">
        <v>204</v>
      </c>
      <c r="AU249" s="152" t="s">
        <v>86</v>
      </c>
      <c r="AV249" s="12" t="s">
        <v>86</v>
      </c>
      <c r="AW249" s="12" t="s">
        <v>32</v>
      </c>
      <c r="AX249" s="12" t="s">
        <v>84</v>
      </c>
      <c r="AY249" s="152" t="s">
        <v>195</v>
      </c>
    </row>
    <row r="250" spans="2:65" s="1" customFormat="1" ht="37.9" customHeight="1">
      <c r="B250" s="32"/>
      <c r="C250" s="137" t="s">
        <v>428</v>
      </c>
      <c r="D250" s="137" t="s">
        <v>197</v>
      </c>
      <c r="E250" s="138" t="s">
        <v>1150</v>
      </c>
      <c r="F250" s="139" t="s">
        <v>1151</v>
      </c>
      <c r="G250" s="140" t="s">
        <v>332</v>
      </c>
      <c r="H250" s="141">
        <v>60.88</v>
      </c>
      <c r="I250" s="142"/>
      <c r="J250" s="143">
        <f>ROUND(I250*H250,2)</f>
        <v>0</v>
      </c>
      <c r="K250" s="139" t="s">
        <v>201</v>
      </c>
      <c r="L250" s="32"/>
      <c r="M250" s="144" t="s">
        <v>1</v>
      </c>
      <c r="N250" s="145" t="s">
        <v>42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202</v>
      </c>
      <c r="AT250" s="148" t="s">
        <v>197</v>
      </c>
      <c r="AU250" s="148" t="s">
        <v>86</v>
      </c>
      <c r="AY250" s="17" t="s">
        <v>195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84</v>
      </c>
      <c r="BK250" s="149">
        <f>ROUND(I250*H250,2)</f>
        <v>0</v>
      </c>
      <c r="BL250" s="17" t="s">
        <v>202</v>
      </c>
      <c r="BM250" s="148" t="s">
        <v>1152</v>
      </c>
    </row>
    <row r="251" spans="2:65" s="12" customFormat="1" ht="11.25">
      <c r="B251" s="150"/>
      <c r="D251" s="151" t="s">
        <v>204</v>
      </c>
      <c r="E251" s="152" t="s">
        <v>1</v>
      </c>
      <c r="F251" s="153" t="s">
        <v>1744</v>
      </c>
      <c r="H251" s="154">
        <v>60.88</v>
      </c>
      <c r="I251" s="155"/>
      <c r="L251" s="150"/>
      <c r="M251" s="156"/>
      <c r="T251" s="157"/>
      <c r="AT251" s="152" t="s">
        <v>204</v>
      </c>
      <c r="AU251" s="152" t="s">
        <v>86</v>
      </c>
      <c r="AV251" s="12" t="s">
        <v>86</v>
      </c>
      <c r="AW251" s="12" t="s">
        <v>32</v>
      </c>
      <c r="AX251" s="12" t="s">
        <v>84</v>
      </c>
      <c r="AY251" s="152" t="s">
        <v>195</v>
      </c>
    </row>
    <row r="252" spans="2:65" s="1" customFormat="1" ht="37.9" customHeight="1">
      <c r="B252" s="32"/>
      <c r="C252" s="137" t="s">
        <v>353</v>
      </c>
      <c r="D252" s="137" t="s">
        <v>197</v>
      </c>
      <c r="E252" s="138" t="s">
        <v>1154</v>
      </c>
      <c r="F252" s="139" t="s">
        <v>1155</v>
      </c>
      <c r="G252" s="140" t="s">
        <v>332</v>
      </c>
      <c r="H252" s="141">
        <v>243.51900000000001</v>
      </c>
      <c r="I252" s="142"/>
      <c r="J252" s="143">
        <f>ROUND(I252*H252,2)</f>
        <v>0</v>
      </c>
      <c r="K252" s="139" t="s">
        <v>201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202</v>
      </c>
      <c r="AT252" s="148" t="s">
        <v>197</v>
      </c>
      <c r="AU252" s="148" t="s">
        <v>86</v>
      </c>
      <c r="AY252" s="17" t="s">
        <v>195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202</v>
      </c>
      <c r="BM252" s="148" t="s">
        <v>1156</v>
      </c>
    </row>
    <row r="253" spans="2:65" s="12" customFormat="1" ht="11.25">
      <c r="B253" s="150"/>
      <c r="D253" s="151" t="s">
        <v>204</v>
      </c>
      <c r="E253" s="152" t="s">
        <v>1</v>
      </c>
      <c r="F253" s="153" t="s">
        <v>1746</v>
      </c>
      <c r="H253" s="154">
        <v>243.51900000000001</v>
      </c>
      <c r="I253" s="155"/>
      <c r="L253" s="150"/>
      <c r="M253" s="156"/>
      <c r="T253" s="157"/>
      <c r="AT253" s="152" t="s">
        <v>204</v>
      </c>
      <c r="AU253" s="152" t="s">
        <v>86</v>
      </c>
      <c r="AV253" s="12" t="s">
        <v>86</v>
      </c>
      <c r="AW253" s="12" t="s">
        <v>32</v>
      </c>
      <c r="AX253" s="12" t="s">
        <v>84</v>
      </c>
      <c r="AY253" s="152" t="s">
        <v>195</v>
      </c>
    </row>
    <row r="254" spans="2:65" s="1" customFormat="1" ht="24.2" customHeight="1">
      <c r="B254" s="32"/>
      <c r="C254" s="137" t="s">
        <v>437</v>
      </c>
      <c r="D254" s="137" t="s">
        <v>197</v>
      </c>
      <c r="E254" s="138" t="s">
        <v>883</v>
      </c>
      <c r="F254" s="139" t="s">
        <v>884</v>
      </c>
      <c r="G254" s="140" t="s">
        <v>395</v>
      </c>
      <c r="H254" s="141">
        <v>206.55699999999999</v>
      </c>
      <c r="I254" s="142"/>
      <c r="J254" s="143">
        <f>ROUND(I254*H254,2)</f>
        <v>0</v>
      </c>
      <c r="K254" s="139" t="s">
        <v>208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202</v>
      </c>
      <c r="AT254" s="148" t="s">
        <v>197</v>
      </c>
      <c r="AU254" s="148" t="s">
        <v>86</v>
      </c>
      <c r="AY254" s="17" t="s">
        <v>195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84</v>
      </c>
      <c r="BK254" s="149">
        <f>ROUND(I254*H254,2)</f>
        <v>0</v>
      </c>
      <c r="BL254" s="17" t="s">
        <v>202</v>
      </c>
      <c r="BM254" s="148" t="s">
        <v>1166</v>
      </c>
    </row>
    <row r="255" spans="2:65" s="12" customFormat="1" ht="11.25">
      <c r="B255" s="150"/>
      <c r="D255" s="151" t="s">
        <v>204</v>
      </c>
      <c r="E255" s="152" t="s">
        <v>1</v>
      </c>
      <c r="F255" s="153" t="s">
        <v>3046</v>
      </c>
      <c r="H255" s="154">
        <v>206.55699999999999</v>
      </c>
      <c r="I255" s="155"/>
      <c r="L255" s="150"/>
      <c r="M255" s="156"/>
      <c r="T255" s="157"/>
      <c r="AT255" s="152" t="s">
        <v>204</v>
      </c>
      <c r="AU255" s="152" t="s">
        <v>86</v>
      </c>
      <c r="AV255" s="12" t="s">
        <v>86</v>
      </c>
      <c r="AW255" s="12" t="s">
        <v>32</v>
      </c>
      <c r="AX255" s="12" t="s">
        <v>84</v>
      </c>
      <c r="AY255" s="152" t="s">
        <v>195</v>
      </c>
    </row>
    <row r="256" spans="2:65" s="1" customFormat="1" ht="24.2" customHeight="1">
      <c r="B256" s="32"/>
      <c r="C256" s="137" t="s">
        <v>357</v>
      </c>
      <c r="D256" s="137" t="s">
        <v>197</v>
      </c>
      <c r="E256" s="138" t="s">
        <v>1168</v>
      </c>
      <c r="F256" s="139" t="s">
        <v>1169</v>
      </c>
      <c r="G256" s="140" t="s">
        <v>332</v>
      </c>
      <c r="H256" s="141">
        <v>94.516000000000005</v>
      </c>
      <c r="I256" s="142"/>
      <c r="J256" s="143">
        <f>ROUND(I256*H256,2)</f>
        <v>0</v>
      </c>
      <c r="K256" s="139" t="s">
        <v>201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202</v>
      </c>
      <c r="AT256" s="148" t="s">
        <v>197</v>
      </c>
      <c r="AU256" s="148" t="s">
        <v>86</v>
      </c>
      <c r="AY256" s="17" t="s">
        <v>195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84</v>
      </c>
      <c r="BK256" s="149">
        <f>ROUND(I256*H256,2)</f>
        <v>0</v>
      </c>
      <c r="BL256" s="17" t="s">
        <v>202</v>
      </c>
      <c r="BM256" s="148" t="s">
        <v>1170</v>
      </c>
    </row>
    <row r="257" spans="2:65" s="12" customFormat="1" ht="11.25">
      <c r="B257" s="150"/>
      <c r="D257" s="151" t="s">
        <v>204</v>
      </c>
      <c r="E257" s="152" t="s">
        <v>1</v>
      </c>
      <c r="F257" s="153" t="s">
        <v>1171</v>
      </c>
      <c r="H257" s="154">
        <v>127.81399999999999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77</v>
      </c>
      <c r="AY257" s="152" t="s">
        <v>195</v>
      </c>
    </row>
    <row r="258" spans="2:65" s="12" customFormat="1" ht="11.25">
      <c r="B258" s="150"/>
      <c r="D258" s="151" t="s">
        <v>204</v>
      </c>
      <c r="E258" s="152" t="s">
        <v>1</v>
      </c>
      <c r="F258" s="153" t="s">
        <v>2510</v>
      </c>
      <c r="H258" s="154">
        <v>-23.224</v>
      </c>
      <c r="I258" s="155"/>
      <c r="L258" s="150"/>
      <c r="M258" s="156"/>
      <c r="T258" s="157"/>
      <c r="AT258" s="152" t="s">
        <v>204</v>
      </c>
      <c r="AU258" s="152" t="s">
        <v>86</v>
      </c>
      <c r="AV258" s="12" t="s">
        <v>86</v>
      </c>
      <c r="AW258" s="12" t="s">
        <v>32</v>
      </c>
      <c r="AX258" s="12" t="s">
        <v>77</v>
      </c>
      <c r="AY258" s="152" t="s">
        <v>195</v>
      </c>
    </row>
    <row r="259" spans="2:65" s="14" customFormat="1" ht="11.25">
      <c r="B259" s="168"/>
      <c r="D259" s="151" t="s">
        <v>204</v>
      </c>
      <c r="E259" s="169" t="s">
        <v>1</v>
      </c>
      <c r="F259" s="170" t="s">
        <v>1188</v>
      </c>
      <c r="H259" s="169" t="s">
        <v>1</v>
      </c>
      <c r="I259" s="171"/>
      <c r="L259" s="168"/>
      <c r="M259" s="172"/>
      <c r="T259" s="173"/>
      <c r="AT259" s="169" t="s">
        <v>204</v>
      </c>
      <c r="AU259" s="169" t="s">
        <v>86</v>
      </c>
      <c r="AV259" s="14" t="s">
        <v>84</v>
      </c>
      <c r="AW259" s="14" t="s">
        <v>32</v>
      </c>
      <c r="AX259" s="14" t="s">
        <v>77</v>
      </c>
      <c r="AY259" s="169" t="s">
        <v>195</v>
      </c>
    </row>
    <row r="260" spans="2:65" s="12" customFormat="1" ht="11.25">
      <c r="B260" s="150"/>
      <c r="D260" s="151" t="s">
        <v>204</v>
      </c>
      <c r="E260" s="152" t="s">
        <v>1</v>
      </c>
      <c r="F260" s="153" t="s">
        <v>1189</v>
      </c>
      <c r="H260" s="154">
        <v>-5.0270000000000001</v>
      </c>
      <c r="I260" s="155"/>
      <c r="L260" s="150"/>
      <c r="M260" s="156"/>
      <c r="T260" s="157"/>
      <c r="AT260" s="152" t="s">
        <v>204</v>
      </c>
      <c r="AU260" s="152" t="s">
        <v>86</v>
      </c>
      <c r="AV260" s="12" t="s">
        <v>86</v>
      </c>
      <c r="AW260" s="12" t="s">
        <v>32</v>
      </c>
      <c r="AX260" s="12" t="s">
        <v>77</v>
      </c>
      <c r="AY260" s="152" t="s">
        <v>195</v>
      </c>
    </row>
    <row r="261" spans="2:65" s="12" customFormat="1" ht="11.25">
      <c r="B261" s="150"/>
      <c r="D261" s="151" t="s">
        <v>204</v>
      </c>
      <c r="E261" s="152" t="s">
        <v>1</v>
      </c>
      <c r="F261" s="153" t="s">
        <v>2512</v>
      </c>
      <c r="H261" s="154">
        <v>-1.5289999999999999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77</v>
      </c>
      <c r="AY261" s="152" t="s">
        <v>195</v>
      </c>
    </row>
    <row r="262" spans="2:65" s="14" customFormat="1" ht="11.25">
      <c r="B262" s="168"/>
      <c r="D262" s="151" t="s">
        <v>204</v>
      </c>
      <c r="E262" s="169" t="s">
        <v>1</v>
      </c>
      <c r="F262" s="170" t="s">
        <v>2514</v>
      </c>
      <c r="H262" s="169" t="s">
        <v>1</v>
      </c>
      <c r="I262" s="171"/>
      <c r="L262" s="168"/>
      <c r="M262" s="172"/>
      <c r="T262" s="173"/>
      <c r="AT262" s="169" t="s">
        <v>204</v>
      </c>
      <c r="AU262" s="169" t="s">
        <v>86</v>
      </c>
      <c r="AV262" s="14" t="s">
        <v>84</v>
      </c>
      <c r="AW262" s="14" t="s">
        <v>32</v>
      </c>
      <c r="AX262" s="14" t="s">
        <v>77</v>
      </c>
      <c r="AY262" s="169" t="s">
        <v>195</v>
      </c>
    </row>
    <row r="263" spans="2:65" s="12" customFormat="1" ht="11.25">
      <c r="B263" s="150"/>
      <c r="D263" s="151" t="s">
        <v>204</v>
      </c>
      <c r="E263" s="152" t="s">
        <v>1</v>
      </c>
      <c r="F263" s="153" t="s">
        <v>2515</v>
      </c>
      <c r="H263" s="154">
        <v>-3.5179999999999998</v>
      </c>
      <c r="I263" s="155"/>
      <c r="L263" s="150"/>
      <c r="M263" s="156"/>
      <c r="T263" s="157"/>
      <c r="AT263" s="152" t="s">
        <v>204</v>
      </c>
      <c r="AU263" s="152" t="s">
        <v>86</v>
      </c>
      <c r="AV263" s="12" t="s">
        <v>86</v>
      </c>
      <c r="AW263" s="12" t="s">
        <v>32</v>
      </c>
      <c r="AX263" s="12" t="s">
        <v>77</v>
      </c>
      <c r="AY263" s="152" t="s">
        <v>195</v>
      </c>
    </row>
    <row r="264" spans="2:65" s="13" customFormat="1" ht="11.25">
      <c r="B264" s="158"/>
      <c r="D264" s="151" t="s">
        <v>204</v>
      </c>
      <c r="E264" s="159" t="s">
        <v>854</v>
      </c>
      <c r="F264" s="160" t="s">
        <v>205</v>
      </c>
      <c r="H264" s="161">
        <v>94.516000000000005</v>
      </c>
      <c r="I264" s="162"/>
      <c r="L264" s="158"/>
      <c r="M264" s="163"/>
      <c r="T264" s="164"/>
      <c r="AT264" s="159" t="s">
        <v>204</v>
      </c>
      <c r="AU264" s="159" t="s">
        <v>86</v>
      </c>
      <c r="AV264" s="13" t="s">
        <v>202</v>
      </c>
      <c r="AW264" s="13" t="s">
        <v>32</v>
      </c>
      <c r="AX264" s="13" t="s">
        <v>84</v>
      </c>
      <c r="AY264" s="159" t="s">
        <v>195</v>
      </c>
    </row>
    <row r="265" spans="2:65" s="1" customFormat="1" ht="24.2" customHeight="1">
      <c r="B265" s="32"/>
      <c r="C265" s="174" t="s">
        <v>446</v>
      </c>
      <c r="D265" s="174" t="s">
        <v>392</v>
      </c>
      <c r="E265" s="175" t="s">
        <v>1206</v>
      </c>
      <c r="F265" s="176" t="s">
        <v>1207</v>
      </c>
      <c r="G265" s="177" t="s">
        <v>395</v>
      </c>
      <c r="H265" s="178">
        <v>189.03200000000001</v>
      </c>
      <c r="I265" s="179"/>
      <c r="J265" s="180">
        <f>ROUND(I265*H265,2)</f>
        <v>0</v>
      </c>
      <c r="K265" s="176" t="s">
        <v>208</v>
      </c>
      <c r="L265" s="181"/>
      <c r="M265" s="182" t="s">
        <v>1</v>
      </c>
      <c r="N265" s="183" t="s">
        <v>42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230</v>
      </c>
      <c r="AT265" s="148" t="s">
        <v>392</v>
      </c>
      <c r="AU265" s="148" t="s">
        <v>86</v>
      </c>
      <c r="AY265" s="17" t="s">
        <v>195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84</v>
      </c>
      <c r="BK265" s="149">
        <f>ROUND(I265*H265,2)</f>
        <v>0</v>
      </c>
      <c r="BL265" s="17" t="s">
        <v>202</v>
      </c>
      <c r="BM265" s="148" t="s">
        <v>1208</v>
      </c>
    </row>
    <row r="266" spans="2:65" s="12" customFormat="1" ht="11.25">
      <c r="B266" s="150"/>
      <c r="D266" s="151" t="s">
        <v>204</v>
      </c>
      <c r="E266" s="152" t="s">
        <v>1</v>
      </c>
      <c r="F266" s="153" t="s">
        <v>2516</v>
      </c>
      <c r="H266" s="154">
        <v>189.03200000000001</v>
      </c>
      <c r="I266" s="155"/>
      <c r="L266" s="150"/>
      <c r="M266" s="156"/>
      <c r="T266" s="157"/>
      <c r="AT266" s="152" t="s">
        <v>204</v>
      </c>
      <c r="AU266" s="152" t="s">
        <v>86</v>
      </c>
      <c r="AV266" s="12" t="s">
        <v>86</v>
      </c>
      <c r="AW266" s="12" t="s">
        <v>32</v>
      </c>
      <c r="AX266" s="12" t="s">
        <v>84</v>
      </c>
      <c r="AY266" s="152" t="s">
        <v>195</v>
      </c>
    </row>
    <row r="267" spans="2:65" s="1" customFormat="1" ht="24.2" customHeight="1">
      <c r="B267" s="32"/>
      <c r="C267" s="137" t="s">
        <v>361</v>
      </c>
      <c r="D267" s="137" t="s">
        <v>197</v>
      </c>
      <c r="E267" s="138" t="s">
        <v>1233</v>
      </c>
      <c r="F267" s="139" t="s">
        <v>1234</v>
      </c>
      <c r="G267" s="140" t="s">
        <v>332</v>
      </c>
      <c r="H267" s="141">
        <v>94.516000000000005</v>
      </c>
      <c r="I267" s="142"/>
      <c r="J267" s="143">
        <f>ROUND(I267*H267,2)</f>
        <v>0</v>
      </c>
      <c r="K267" s="139" t="s">
        <v>201</v>
      </c>
      <c r="L267" s="32"/>
      <c r="M267" s="144" t="s">
        <v>1</v>
      </c>
      <c r="N267" s="145" t="s">
        <v>42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AR267" s="148" t="s">
        <v>202</v>
      </c>
      <c r="AT267" s="148" t="s">
        <v>197</v>
      </c>
      <c r="AU267" s="148" t="s">
        <v>86</v>
      </c>
      <c r="AY267" s="17" t="s">
        <v>195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84</v>
      </c>
      <c r="BK267" s="149">
        <f>ROUND(I267*H267,2)</f>
        <v>0</v>
      </c>
      <c r="BL267" s="17" t="s">
        <v>202</v>
      </c>
      <c r="BM267" s="148" t="s">
        <v>1210</v>
      </c>
    </row>
    <row r="268" spans="2:65" s="12" customFormat="1" ht="11.25">
      <c r="B268" s="150"/>
      <c r="D268" s="151" t="s">
        <v>204</v>
      </c>
      <c r="E268" s="152" t="s">
        <v>1</v>
      </c>
      <c r="F268" s="153" t="s">
        <v>854</v>
      </c>
      <c r="H268" s="154">
        <v>94.516000000000005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84</v>
      </c>
      <c r="AY268" s="152" t="s">
        <v>195</v>
      </c>
    </row>
    <row r="269" spans="2:65" s="1" customFormat="1" ht="37.9" customHeight="1">
      <c r="B269" s="32"/>
      <c r="C269" s="137" t="s">
        <v>455</v>
      </c>
      <c r="D269" s="137" t="s">
        <v>197</v>
      </c>
      <c r="E269" s="138" t="s">
        <v>1198</v>
      </c>
      <c r="F269" s="139" t="s">
        <v>1199</v>
      </c>
      <c r="G269" s="140" t="s">
        <v>332</v>
      </c>
      <c r="H269" s="141">
        <v>94.516000000000005</v>
      </c>
      <c r="I269" s="142"/>
      <c r="J269" s="143">
        <f>ROUND(I269*H269,2)</f>
        <v>0</v>
      </c>
      <c r="K269" s="139" t="s">
        <v>201</v>
      </c>
      <c r="L269" s="32"/>
      <c r="M269" s="144" t="s">
        <v>1</v>
      </c>
      <c r="N269" s="145" t="s">
        <v>42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202</v>
      </c>
      <c r="AT269" s="148" t="s">
        <v>197</v>
      </c>
      <c r="AU269" s="148" t="s">
        <v>86</v>
      </c>
      <c r="AY269" s="17" t="s">
        <v>195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84</v>
      </c>
      <c r="BK269" s="149">
        <f>ROUND(I269*H269,2)</f>
        <v>0</v>
      </c>
      <c r="BL269" s="17" t="s">
        <v>202</v>
      </c>
      <c r="BM269" s="148" t="s">
        <v>1212</v>
      </c>
    </row>
    <row r="270" spans="2:65" s="1" customFormat="1" ht="24.2" customHeight="1">
      <c r="B270" s="32"/>
      <c r="C270" s="137" t="s">
        <v>365</v>
      </c>
      <c r="D270" s="137" t="s">
        <v>197</v>
      </c>
      <c r="E270" s="138" t="s">
        <v>1213</v>
      </c>
      <c r="F270" s="139" t="s">
        <v>1214</v>
      </c>
      <c r="G270" s="140" t="s">
        <v>200</v>
      </c>
      <c r="H270" s="141">
        <v>17.588999999999999</v>
      </c>
      <c r="I270" s="142"/>
      <c r="J270" s="143">
        <f>ROUND(I270*H270,2)</f>
        <v>0</v>
      </c>
      <c r="K270" s="139" t="s">
        <v>201</v>
      </c>
      <c r="L270" s="32"/>
      <c r="M270" s="144" t="s">
        <v>1</v>
      </c>
      <c r="N270" s="145" t="s">
        <v>42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202</v>
      </c>
      <c r="AT270" s="148" t="s">
        <v>197</v>
      </c>
      <c r="AU270" s="148" t="s">
        <v>86</v>
      </c>
      <c r="AY270" s="17" t="s">
        <v>195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84</v>
      </c>
      <c r="BK270" s="149">
        <f>ROUND(I270*H270,2)</f>
        <v>0</v>
      </c>
      <c r="BL270" s="17" t="s">
        <v>202</v>
      </c>
      <c r="BM270" s="148" t="s">
        <v>2517</v>
      </c>
    </row>
    <row r="271" spans="2:65" s="12" customFormat="1" ht="11.25">
      <c r="B271" s="150"/>
      <c r="D271" s="151" t="s">
        <v>204</v>
      </c>
      <c r="E271" s="152" t="s">
        <v>1</v>
      </c>
      <c r="F271" s="153" t="s">
        <v>2518</v>
      </c>
      <c r="H271" s="154">
        <v>17.588999999999999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32</v>
      </c>
      <c r="AX271" s="12" t="s">
        <v>77</v>
      </c>
      <c r="AY271" s="152" t="s">
        <v>195</v>
      </c>
    </row>
    <row r="272" spans="2:65" s="13" customFormat="1" ht="11.25">
      <c r="B272" s="158"/>
      <c r="D272" s="151" t="s">
        <v>204</v>
      </c>
      <c r="E272" s="159" t="s">
        <v>826</v>
      </c>
      <c r="F272" s="160" t="s">
        <v>205</v>
      </c>
      <c r="H272" s="161">
        <v>17.588999999999999</v>
      </c>
      <c r="I272" s="162"/>
      <c r="L272" s="158"/>
      <c r="M272" s="163"/>
      <c r="T272" s="164"/>
      <c r="AT272" s="159" t="s">
        <v>204</v>
      </c>
      <c r="AU272" s="159" t="s">
        <v>86</v>
      </c>
      <c r="AV272" s="13" t="s">
        <v>202</v>
      </c>
      <c r="AW272" s="13" t="s">
        <v>32</v>
      </c>
      <c r="AX272" s="13" t="s">
        <v>84</v>
      </c>
      <c r="AY272" s="159" t="s">
        <v>195</v>
      </c>
    </row>
    <row r="273" spans="2:65" s="1" customFormat="1" ht="37.9" customHeight="1">
      <c r="B273" s="32"/>
      <c r="C273" s="137" t="s">
        <v>466</v>
      </c>
      <c r="D273" s="137" t="s">
        <v>197</v>
      </c>
      <c r="E273" s="138" t="s">
        <v>1217</v>
      </c>
      <c r="F273" s="139" t="s">
        <v>1218</v>
      </c>
      <c r="G273" s="140" t="s">
        <v>200</v>
      </c>
      <c r="H273" s="141">
        <v>35.177999999999997</v>
      </c>
      <c r="I273" s="142"/>
      <c r="J273" s="143">
        <f>ROUND(I273*H273,2)</f>
        <v>0</v>
      </c>
      <c r="K273" s="139" t="s">
        <v>201</v>
      </c>
      <c r="L273" s="32"/>
      <c r="M273" s="144" t="s">
        <v>1</v>
      </c>
      <c r="N273" s="145" t="s">
        <v>42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202</v>
      </c>
      <c r="AT273" s="148" t="s">
        <v>197</v>
      </c>
      <c r="AU273" s="148" t="s">
        <v>86</v>
      </c>
      <c r="AY273" s="17" t="s">
        <v>195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7" t="s">
        <v>84</v>
      </c>
      <c r="BK273" s="149">
        <f>ROUND(I273*H273,2)</f>
        <v>0</v>
      </c>
      <c r="BL273" s="17" t="s">
        <v>202</v>
      </c>
      <c r="BM273" s="148" t="s">
        <v>2519</v>
      </c>
    </row>
    <row r="274" spans="2:65" s="12" customFormat="1" ht="22.5">
      <c r="B274" s="150"/>
      <c r="D274" s="151" t="s">
        <v>204</v>
      </c>
      <c r="E274" s="152" t="s">
        <v>1</v>
      </c>
      <c r="F274" s="153" t="s">
        <v>1220</v>
      </c>
      <c r="H274" s="154">
        <v>35.177999999999997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77</v>
      </c>
      <c r="AY274" s="152" t="s">
        <v>195</v>
      </c>
    </row>
    <row r="275" spans="2:65" s="13" customFormat="1" ht="11.25">
      <c r="B275" s="158"/>
      <c r="D275" s="151" t="s">
        <v>204</v>
      </c>
      <c r="E275" s="159" t="s">
        <v>844</v>
      </c>
      <c r="F275" s="160" t="s">
        <v>205</v>
      </c>
      <c r="H275" s="161">
        <v>35.177999999999997</v>
      </c>
      <c r="I275" s="162"/>
      <c r="L275" s="158"/>
      <c r="M275" s="163"/>
      <c r="T275" s="164"/>
      <c r="AT275" s="159" t="s">
        <v>204</v>
      </c>
      <c r="AU275" s="159" t="s">
        <v>86</v>
      </c>
      <c r="AV275" s="13" t="s">
        <v>202</v>
      </c>
      <c r="AW275" s="13" t="s">
        <v>32</v>
      </c>
      <c r="AX275" s="13" t="s">
        <v>84</v>
      </c>
      <c r="AY275" s="159" t="s">
        <v>195</v>
      </c>
    </row>
    <row r="276" spans="2:65" s="1" customFormat="1" ht="37.9" customHeight="1">
      <c r="B276" s="32"/>
      <c r="C276" s="137" t="s">
        <v>369</v>
      </c>
      <c r="D276" s="137" t="s">
        <v>197</v>
      </c>
      <c r="E276" s="138" t="s">
        <v>1221</v>
      </c>
      <c r="F276" s="139" t="s">
        <v>1222</v>
      </c>
      <c r="G276" s="140" t="s">
        <v>200</v>
      </c>
      <c r="H276" s="141">
        <v>35.177999999999997</v>
      </c>
      <c r="I276" s="142"/>
      <c r="J276" s="143">
        <f>ROUND(I276*H276,2)</f>
        <v>0</v>
      </c>
      <c r="K276" s="139" t="s">
        <v>208</v>
      </c>
      <c r="L276" s="32"/>
      <c r="M276" s="144" t="s">
        <v>1</v>
      </c>
      <c r="N276" s="145" t="s">
        <v>42</v>
      </c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AR276" s="148" t="s">
        <v>202</v>
      </c>
      <c r="AT276" s="148" t="s">
        <v>197</v>
      </c>
      <c r="AU276" s="148" t="s">
        <v>86</v>
      </c>
      <c r="AY276" s="17" t="s">
        <v>195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7" t="s">
        <v>84</v>
      </c>
      <c r="BK276" s="149">
        <f>ROUND(I276*H276,2)</f>
        <v>0</v>
      </c>
      <c r="BL276" s="17" t="s">
        <v>202</v>
      </c>
      <c r="BM276" s="148" t="s">
        <v>2520</v>
      </c>
    </row>
    <row r="277" spans="2:65" s="12" customFormat="1" ht="11.25">
      <c r="B277" s="150"/>
      <c r="D277" s="151" t="s">
        <v>204</v>
      </c>
      <c r="E277" s="152" t="s">
        <v>1</v>
      </c>
      <c r="F277" s="153" t="s">
        <v>844</v>
      </c>
      <c r="H277" s="154">
        <v>35.177999999999997</v>
      </c>
      <c r="I277" s="155"/>
      <c r="L277" s="150"/>
      <c r="M277" s="156"/>
      <c r="T277" s="157"/>
      <c r="AT277" s="152" t="s">
        <v>204</v>
      </c>
      <c r="AU277" s="152" t="s">
        <v>86</v>
      </c>
      <c r="AV277" s="12" t="s">
        <v>86</v>
      </c>
      <c r="AW277" s="12" t="s">
        <v>32</v>
      </c>
      <c r="AX277" s="12" t="s">
        <v>84</v>
      </c>
      <c r="AY277" s="152" t="s">
        <v>195</v>
      </c>
    </row>
    <row r="278" spans="2:65" s="11" customFormat="1" ht="22.9" customHeight="1">
      <c r="B278" s="125"/>
      <c r="D278" s="126" t="s">
        <v>76</v>
      </c>
      <c r="E278" s="135" t="s">
        <v>202</v>
      </c>
      <c r="F278" s="135" t="s">
        <v>1224</v>
      </c>
      <c r="I278" s="128"/>
      <c r="J278" s="136">
        <f>BK278</f>
        <v>0</v>
      </c>
      <c r="L278" s="125"/>
      <c r="M278" s="130"/>
      <c r="P278" s="131">
        <f>SUM(P279:P291)</f>
        <v>0</v>
      </c>
      <c r="R278" s="131">
        <f>SUM(R279:R291)</f>
        <v>11.11579682</v>
      </c>
      <c r="T278" s="132">
        <f>SUM(T279:T291)</f>
        <v>0</v>
      </c>
      <c r="AR278" s="126" t="s">
        <v>84</v>
      </c>
      <c r="AT278" s="133" t="s">
        <v>76</v>
      </c>
      <c r="AU278" s="133" t="s">
        <v>84</v>
      </c>
      <c r="AY278" s="126" t="s">
        <v>195</v>
      </c>
      <c r="BK278" s="134">
        <f>SUM(BK279:BK291)</f>
        <v>0</v>
      </c>
    </row>
    <row r="279" spans="2:65" s="1" customFormat="1" ht="16.5" customHeight="1">
      <c r="B279" s="32"/>
      <c r="C279" s="137" t="s">
        <v>481</v>
      </c>
      <c r="D279" s="137" t="s">
        <v>197</v>
      </c>
      <c r="E279" s="138" t="s">
        <v>1225</v>
      </c>
      <c r="F279" s="139" t="s">
        <v>1226</v>
      </c>
      <c r="G279" s="140" t="s">
        <v>332</v>
      </c>
      <c r="H279" s="141">
        <v>4.2910000000000004</v>
      </c>
      <c r="I279" s="142"/>
      <c r="J279" s="143">
        <f>ROUND(I279*H279,2)</f>
        <v>0</v>
      </c>
      <c r="K279" s="139" t="s">
        <v>201</v>
      </c>
      <c r="L279" s="32"/>
      <c r="M279" s="144" t="s">
        <v>1</v>
      </c>
      <c r="N279" s="145" t="s">
        <v>42</v>
      </c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AR279" s="148" t="s">
        <v>202</v>
      </c>
      <c r="AT279" s="148" t="s">
        <v>197</v>
      </c>
      <c r="AU279" s="148" t="s">
        <v>86</v>
      </c>
      <c r="AY279" s="17" t="s">
        <v>195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7" t="s">
        <v>84</v>
      </c>
      <c r="BK279" s="149">
        <f>ROUND(I279*H279,2)</f>
        <v>0</v>
      </c>
      <c r="BL279" s="17" t="s">
        <v>202</v>
      </c>
      <c r="BM279" s="148" t="s">
        <v>1227</v>
      </c>
    </row>
    <row r="280" spans="2:65" s="12" customFormat="1" ht="11.25">
      <c r="B280" s="150"/>
      <c r="D280" s="151" t="s">
        <v>204</v>
      </c>
      <c r="E280" s="152" t="s">
        <v>1</v>
      </c>
      <c r="F280" s="153" t="s">
        <v>3047</v>
      </c>
      <c r="H280" s="154">
        <v>4.2910000000000004</v>
      </c>
      <c r="I280" s="155"/>
      <c r="L280" s="150"/>
      <c r="M280" s="156"/>
      <c r="T280" s="157"/>
      <c r="AT280" s="152" t="s">
        <v>204</v>
      </c>
      <c r="AU280" s="152" t="s">
        <v>86</v>
      </c>
      <c r="AV280" s="12" t="s">
        <v>86</v>
      </c>
      <c r="AW280" s="12" t="s">
        <v>32</v>
      </c>
      <c r="AX280" s="12" t="s">
        <v>77</v>
      </c>
      <c r="AY280" s="152" t="s">
        <v>195</v>
      </c>
    </row>
    <row r="281" spans="2:65" s="13" customFormat="1" ht="11.25">
      <c r="B281" s="158"/>
      <c r="D281" s="151" t="s">
        <v>204</v>
      </c>
      <c r="E281" s="159" t="s">
        <v>820</v>
      </c>
      <c r="F281" s="160" t="s">
        <v>205</v>
      </c>
      <c r="H281" s="161">
        <v>4.2910000000000004</v>
      </c>
      <c r="I281" s="162"/>
      <c r="L281" s="158"/>
      <c r="M281" s="163"/>
      <c r="T281" s="164"/>
      <c r="AT281" s="159" t="s">
        <v>204</v>
      </c>
      <c r="AU281" s="159" t="s">
        <v>86</v>
      </c>
      <c r="AV281" s="13" t="s">
        <v>202</v>
      </c>
      <c r="AW281" s="13" t="s">
        <v>32</v>
      </c>
      <c r="AX281" s="13" t="s">
        <v>84</v>
      </c>
      <c r="AY281" s="159" t="s">
        <v>195</v>
      </c>
    </row>
    <row r="282" spans="2:65" s="1" customFormat="1" ht="24.2" customHeight="1">
      <c r="B282" s="32"/>
      <c r="C282" s="137" t="s">
        <v>373</v>
      </c>
      <c r="D282" s="137" t="s">
        <v>197</v>
      </c>
      <c r="E282" s="138" t="s">
        <v>1233</v>
      </c>
      <c r="F282" s="139" t="s">
        <v>1234</v>
      </c>
      <c r="G282" s="140" t="s">
        <v>332</v>
      </c>
      <c r="H282" s="141">
        <v>4.2910000000000004</v>
      </c>
      <c r="I282" s="142"/>
      <c r="J282" s="143">
        <f>ROUND(I282*H282,2)</f>
        <v>0</v>
      </c>
      <c r="K282" s="139" t="s">
        <v>201</v>
      </c>
      <c r="L282" s="32"/>
      <c r="M282" s="144" t="s">
        <v>1</v>
      </c>
      <c r="N282" s="145" t="s">
        <v>42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202</v>
      </c>
      <c r="AT282" s="148" t="s">
        <v>197</v>
      </c>
      <c r="AU282" s="148" t="s">
        <v>86</v>
      </c>
      <c r="AY282" s="17" t="s">
        <v>195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84</v>
      </c>
      <c r="BK282" s="149">
        <f>ROUND(I282*H282,2)</f>
        <v>0</v>
      </c>
      <c r="BL282" s="17" t="s">
        <v>202</v>
      </c>
      <c r="BM282" s="148" t="s">
        <v>1235</v>
      </c>
    </row>
    <row r="283" spans="2:65" s="12" customFormat="1" ht="11.25">
      <c r="B283" s="150"/>
      <c r="D283" s="151" t="s">
        <v>204</v>
      </c>
      <c r="E283" s="152" t="s">
        <v>1</v>
      </c>
      <c r="F283" s="153" t="s">
        <v>1236</v>
      </c>
      <c r="H283" s="154">
        <v>4.2910000000000004</v>
      </c>
      <c r="I283" s="155"/>
      <c r="L283" s="150"/>
      <c r="M283" s="156"/>
      <c r="T283" s="157"/>
      <c r="AT283" s="152" t="s">
        <v>204</v>
      </c>
      <c r="AU283" s="152" t="s">
        <v>86</v>
      </c>
      <c r="AV283" s="12" t="s">
        <v>86</v>
      </c>
      <c r="AW283" s="12" t="s">
        <v>32</v>
      </c>
      <c r="AX283" s="12" t="s">
        <v>84</v>
      </c>
      <c r="AY283" s="152" t="s">
        <v>195</v>
      </c>
    </row>
    <row r="284" spans="2:65" s="1" customFormat="1" ht="37.9" customHeight="1">
      <c r="B284" s="32"/>
      <c r="C284" s="137" t="s">
        <v>488</v>
      </c>
      <c r="D284" s="137" t="s">
        <v>197</v>
      </c>
      <c r="E284" s="138" t="s">
        <v>1237</v>
      </c>
      <c r="F284" s="139" t="s">
        <v>1238</v>
      </c>
      <c r="G284" s="140" t="s">
        <v>332</v>
      </c>
      <c r="H284" s="141">
        <v>4.2910000000000004</v>
      </c>
      <c r="I284" s="142"/>
      <c r="J284" s="143">
        <f>ROUND(I284*H284,2)</f>
        <v>0</v>
      </c>
      <c r="K284" s="139" t="s">
        <v>201</v>
      </c>
      <c r="L284" s="32"/>
      <c r="M284" s="144" t="s">
        <v>1</v>
      </c>
      <c r="N284" s="145" t="s">
        <v>42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202</v>
      </c>
      <c r="AT284" s="148" t="s">
        <v>197</v>
      </c>
      <c r="AU284" s="148" t="s">
        <v>86</v>
      </c>
      <c r="AY284" s="17" t="s">
        <v>195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84</v>
      </c>
      <c r="BK284" s="149">
        <f>ROUND(I284*H284,2)</f>
        <v>0</v>
      </c>
      <c r="BL284" s="17" t="s">
        <v>202</v>
      </c>
      <c r="BM284" s="148" t="s">
        <v>1239</v>
      </c>
    </row>
    <row r="285" spans="2:65" s="1" customFormat="1" ht="24.2" customHeight="1">
      <c r="B285" s="32"/>
      <c r="C285" s="137" t="s">
        <v>379</v>
      </c>
      <c r="D285" s="137" t="s">
        <v>197</v>
      </c>
      <c r="E285" s="138" t="s">
        <v>1240</v>
      </c>
      <c r="F285" s="139" t="s">
        <v>1241</v>
      </c>
      <c r="G285" s="140" t="s">
        <v>212</v>
      </c>
      <c r="H285" s="141">
        <v>66</v>
      </c>
      <c r="I285" s="142"/>
      <c r="J285" s="143">
        <f>ROUND(I285*H285,2)</f>
        <v>0</v>
      </c>
      <c r="K285" s="139" t="s">
        <v>201</v>
      </c>
      <c r="L285" s="32"/>
      <c r="M285" s="144" t="s">
        <v>1</v>
      </c>
      <c r="N285" s="145" t="s">
        <v>42</v>
      </c>
      <c r="P285" s="146">
        <f>O285*H285</f>
        <v>0</v>
      </c>
      <c r="Q285" s="146">
        <v>1.65E-3</v>
      </c>
      <c r="R285" s="146">
        <f>Q285*H285</f>
        <v>0.1089</v>
      </c>
      <c r="S285" s="146">
        <v>0</v>
      </c>
      <c r="T285" s="147">
        <f>S285*H285</f>
        <v>0</v>
      </c>
      <c r="AR285" s="148" t="s">
        <v>202</v>
      </c>
      <c r="AT285" s="148" t="s">
        <v>197</v>
      </c>
      <c r="AU285" s="148" t="s">
        <v>86</v>
      </c>
      <c r="AY285" s="17" t="s">
        <v>195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84</v>
      </c>
      <c r="BK285" s="149">
        <f>ROUND(I285*H285,2)</f>
        <v>0</v>
      </c>
      <c r="BL285" s="17" t="s">
        <v>202</v>
      </c>
      <c r="BM285" s="148" t="s">
        <v>1242</v>
      </c>
    </row>
    <row r="286" spans="2:65" s="14" customFormat="1" ht="11.25">
      <c r="B286" s="168"/>
      <c r="D286" s="151" t="s">
        <v>204</v>
      </c>
      <c r="E286" s="169" t="s">
        <v>1</v>
      </c>
      <c r="F286" s="170" t="s">
        <v>1243</v>
      </c>
      <c r="H286" s="169" t="s">
        <v>1</v>
      </c>
      <c r="I286" s="171"/>
      <c r="L286" s="168"/>
      <c r="M286" s="172"/>
      <c r="T286" s="173"/>
      <c r="AT286" s="169" t="s">
        <v>204</v>
      </c>
      <c r="AU286" s="169" t="s">
        <v>86</v>
      </c>
      <c r="AV286" s="14" t="s">
        <v>84</v>
      </c>
      <c r="AW286" s="14" t="s">
        <v>32</v>
      </c>
      <c r="AX286" s="14" t="s">
        <v>77</v>
      </c>
      <c r="AY286" s="169" t="s">
        <v>195</v>
      </c>
    </row>
    <row r="287" spans="2:65" s="12" customFormat="1" ht="11.25">
      <c r="B287" s="150"/>
      <c r="D287" s="151" t="s">
        <v>204</v>
      </c>
      <c r="E287" s="152" t="s">
        <v>1</v>
      </c>
      <c r="F287" s="153" t="s">
        <v>3048</v>
      </c>
      <c r="H287" s="154">
        <v>66</v>
      </c>
      <c r="I287" s="155"/>
      <c r="L287" s="150"/>
      <c r="M287" s="156"/>
      <c r="T287" s="157"/>
      <c r="AT287" s="152" t="s">
        <v>204</v>
      </c>
      <c r="AU287" s="152" t="s">
        <v>86</v>
      </c>
      <c r="AV287" s="12" t="s">
        <v>86</v>
      </c>
      <c r="AW287" s="12" t="s">
        <v>32</v>
      </c>
      <c r="AX287" s="12" t="s">
        <v>84</v>
      </c>
      <c r="AY287" s="152" t="s">
        <v>195</v>
      </c>
    </row>
    <row r="288" spans="2:65" s="1" customFormat="1" ht="16.5" customHeight="1">
      <c r="B288" s="32"/>
      <c r="C288" s="174" t="s">
        <v>494</v>
      </c>
      <c r="D288" s="174" t="s">
        <v>392</v>
      </c>
      <c r="E288" s="175" t="s">
        <v>2524</v>
      </c>
      <c r="F288" s="176" t="s">
        <v>2525</v>
      </c>
      <c r="G288" s="177" t="s">
        <v>212</v>
      </c>
      <c r="H288" s="178">
        <v>66.66</v>
      </c>
      <c r="I288" s="179"/>
      <c r="J288" s="180">
        <f>ROUND(I288*H288,2)</f>
        <v>0</v>
      </c>
      <c r="K288" s="176" t="s">
        <v>208</v>
      </c>
      <c r="L288" s="181"/>
      <c r="M288" s="182" t="s">
        <v>1</v>
      </c>
      <c r="N288" s="183" t="s">
        <v>42</v>
      </c>
      <c r="P288" s="146">
        <f>O288*H288</f>
        <v>0</v>
      </c>
      <c r="Q288" s="146">
        <v>1.7000000000000001E-2</v>
      </c>
      <c r="R288" s="146">
        <f>Q288*H288</f>
        <v>1.1332200000000001</v>
      </c>
      <c r="S288" s="146">
        <v>0</v>
      </c>
      <c r="T288" s="147">
        <f>S288*H288</f>
        <v>0</v>
      </c>
      <c r="AR288" s="148" t="s">
        <v>230</v>
      </c>
      <c r="AT288" s="148" t="s">
        <v>392</v>
      </c>
      <c r="AU288" s="148" t="s">
        <v>86</v>
      </c>
      <c r="AY288" s="17" t="s">
        <v>195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84</v>
      </c>
      <c r="BK288" s="149">
        <f>ROUND(I288*H288,2)</f>
        <v>0</v>
      </c>
      <c r="BL288" s="17" t="s">
        <v>202</v>
      </c>
      <c r="BM288" s="148" t="s">
        <v>1248</v>
      </c>
    </row>
    <row r="289" spans="2:65" s="12" customFormat="1" ht="11.25">
      <c r="B289" s="150"/>
      <c r="D289" s="151" t="s">
        <v>204</v>
      </c>
      <c r="F289" s="153" t="s">
        <v>3049</v>
      </c>
      <c r="H289" s="154">
        <v>66.66</v>
      </c>
      <c r="I289" s="155"/>
      <c r="L289" s="150"/>
      <c r="M289" s="156"/>
      <c r="T289" s="157"/>
      <c r="AT289" s="152" t="s">
        <v>204</v>
      </c>
      <c r="AU289" s="152" t="s">
        <v>86</v>
      </c>
      <c r="AV289" s="12" t="s">
        <v>86</v>
      </c>
      <c r="AW289" s="12" t="s">
        <v>4</v>
      </c>
      <c r="AX289" s="12" t="s">
        <v>84</v>
      </c>
      <c r="AY289" s="152" t="s">
        <v>195</v>
      </c>
    </row>
    <row r="290" spans="2:65" s="1" customFormat="1" ht="33" customHeight="1">
      <c r="B290" s="32"/>
      <c r="C290" s="137" t="s">
        <v>384</v>
      </c>
      <c r="D290" s="137" t="s">
        <v>197</v>
      </c>
      <c r="E290" s="138" t="s">
        <v>2527</v>
      </c>
      <c r="F290" s="139" t="s">
        <v>2528</v>
      </c>
      <c r="G290" s="140" t="s">
        <v>332</v>
      </c>
      <c r="H290" s="141">
        <v>4.2910000000000004</v>
      </c>
      <c r="I290" s="142"/>
      <c r="J290" s="143">
        <f>ROUND(I290*H290,2)</f>
        <v>0</v>
      </c>
      <c r="K290" s="139" t="s">
        <v>201</v>
      </c>
      <c r="L290" s="32"/>
      <c r="M290" s="144" t="s">
        <v>1</v>
      </c>
      <c r="N290" s="145" t="s">
        <v>42</v>
      </c>
      <c r="P290" s="146">
        <f>O290*H290</f>
        <v>0</v>
      </c>
      <c r="Q290" s="146">
        <v>2.3010199999999998</v>
      </c>
      <c r="R290" s="146">
        <f>Q290*H290</f>
        <v>9.87367682</v>
      </c>
      <c r="S290" s="146">
        <v>0</v>
      </c>
      <c r="T290" s="147">
        <f>S290*H290</f>
        <v>0</v>
      </c>
      <c r="AR290" s="148" t="s">
        <v>202</v>
      </c>
      <c r="AT290" s="148" t="s">
        <v>197</v>
      </c>
      <c r="AU290" s="148" t="s">
        <v>86</v>
      </c>
      <c r="AY290" s="17" t="s">
        <v>195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84</v>
      </c>
      <c r="BK290" s="149">
        <f>ROUND(I290*H290,2)</f>
        <v>0</v>
      </c>
      <c r="BL290" s="17" t="s">
        <v>202</v>
      </c>
      <c r="BM290" s="148" t="s">
        <v>1273</v>
      </c>
    </row>
    <row r="291" spans="2:65" s="12" customFormat="1" ht="11.25">
      <c r="B291" s="150"/>
      <c r="D291" s="151" t="s">
        <v>204</v>
      </c>
      <c r="E291" s="152" t="s">
        <v>1</v>
      </c>
      <c r="F291" s="153" t="s">
        <v>3047</v>
      </c>
      <c r="H291" s="154">
        <v>4.2910000000000004</v>
      </c>
      <c r="I291" s="155"/>
      <c r="L291" s="150"/>
      <c r="M291" s="156"/>
      <c r="T291" s="157"/>
      <c r="AT291" s="152" t="s">
        <v>204</v>
      </c>
      <c r="AU291" s="152" t="s">
        <v>86</v>
      </c>
      <c r="AV291" s="12" t="s">
        <v>86</v>
      </c>
      <c r="AW291" s="12" t="s">
        <v>32</v>
      </c>
      <c r="AX291" s="12" t="s">
        <v>84</v>
      </c>
      <c r="AY291" s="152" t="s">
        <v>195</v>
      </c>
    </row>
    <row r="292" spans="2:65" s="11" customFormat="1" ht="22.9" customHeight="1">
      <c r="B292" s="125"/>
      <c r="D292" s="126" t="s">
        <v>76</v>
      </c>
      <c r="E292" s="135" t="s">
        <v>509</v>
      </c>
      <c r="F292" s="135" t="s">
        <v>1281</v>
      </c>
      <c r="I292" s="128"/>
      <c r="J292" s="136">
        <f>BK292</f>
        <v>0</v>
      </c>
      <c r="L292" s="125"/>
      <c r="M292" s="130"/>
      <c r="P292" s="131">
        <f>SUM(P293:P314)</f>
        <v>0</v>
      </c>
      <c r="R292" s="131">
        <f>SUM(R293:R314)</f>
        <v>11.862993000000001</v>
      </c>
      <c r="T292" s="132">
        <f>SUM(T293:T314)</f>
        <v>0</v>
      </c>
      <c r="AR292" s="126" t="s">
        <v>84</v>
      </c>
      <c r="AT292" s="133" t="s">
        <v>76</v>
      </c>
      <c r="AU292" s="133" t="s">
        <v>84</v>
      </c>
      <c r="AY292" s="126" t="s">
        <v>195</v>
      </c>
      <c r="BK292" s="134">
        <f>SUM(BK293:BK314)</f>
        <v>0</v>
      </c>
    </row>
    <row r="293" spans="2:65" s="1" customFormat="1" ht="16.5" customHeight="1">
      <c r="B293" s="32"/>
      <c r="C293" s="137" t="s">
        <v>501</v>
      </c>
      <c r="D293" s="137" t="s">
        <v>197</v>
      </c>
      <c r="E293" s="138" t="s">
        <v>1282</v>
      </c>
      <c r="F293" s="139" t="s">
        <v>1283</v>
      </c>
      <c r="G293" s="140" t="s">
        <v>200</v>
      </c>
      <c r="H293" s="141">
        <v>25.135000000000002</v>
      </c>
      <c r="I293" s="142"/>
      <c r="J293" s="143">
        <f>ROUND(I293*H293,2)</f>
        <v>0</v>
      </c>
      <c r="K293" s="139" t="s">
        <v>208</v>
      </c>
      <c r="L293" s="32"/>
      <c r="M293" s="144" t="s">
        <v>1</v>
      </c>
      <c r="N293" s="145" t="s">
        <v>42</v>
      </c>
      <c r="P293" s="146">
        <f>O293*H293</f>
        <v>0</v>
      </c>
      <c r="Q293" s="146">
        <v>0.32400000000000001</v>
      </c>
      <c r="R293" s="146">
        <f>Q293*H293</f>
        <v>8.1437400000000011</v>
      </c>
      <c r="S293" s="146">
        <v>0</v>
      </c>
      <c r="T293" s="147">
        <f>S293*H293</f>
        <v>0</v>
      </c>
      <c r="AR293" s="148" t="s">
        <v>202</v>
      </c>
      <c r="AT293" s="148" t="s">
        <v>197</v>
      </c>
      <c r="AU293" s="148" t="s">
        <v>86</v>
      </c>
      <c r="AY293" s="17" t="s">
        <v>195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84</v>
      </c>
      <c r="BK293" s="149">
        <f>ROUND(I293*H293,2)</f>
        <v>0</v>
      </c>
      <c r="BL293" s="17" t="s">
        <v>202</v>
      </c>
      <c r="BM293" s="148" t="s">
        <v>1284</v>
      </c>
    </row>
    <row r="294" spans="2:65" s="12" customFormat="1" ht="11.25">
      <c r="B294" s="150"/>
      <c r="D294" s="151" t="s">
        <v>204</v>
      </c>
      <c r="E294" s="152" t="s">
        <v>1</v>
      </c>
      <c r="F294" s="153" t="s">
        <v>3050</v>
      </c>
      <c r="H294" s="154">
        <v>25.135000000000002</v>
      </c>
      <c r="I294" s="155"/>
      <c r="L294" s="150"/>
      <c r="M294" s="156"/>
      <c r="T294" s="157"/>
      <c r="AT294" s="152" t="s">
        <v>204</v>
      </c>
      <c r="AU294" s="152" t="s">
        <v>86</v>
      </c>
      <c r="AV294" s="12" t="s">
        <v>86</v>
      </c>
      <c r="AW294" s="12" t="s">
        <v>32</v>
      </c>
      <c r="AX294" s="12" t="s">
        <v>77</v>
      </c>
      <c r="AY294" s="152" t="s">
        <v>195</v>
      </c>
    </row>
    <row r="295" spans="2:65" s="13" customFormat="1" ht="11.25">
      <c r="B295" s="158"/>
      <c r="D295" s="151" t="s">
        <v>204</v>
      </c>
      <c r="E295" s="159" t="s">
        <v>834</v>
      </c>
      <c r="F295" s="160" t="s">
        <v>205</v>
      </c>
      <c r="H295" s="161">
        <v>25.135000000000002</v>
      </c>
      <c r="I295" s="162"/>
      <c r="L295" s="158"/>
      <c r="M295" s="163"/>
      <c r="T295" s="164"/>
      <c r="AT295" s="159" t="s">
        <v>204</v>
      </c>
      <c r="AU295" s="159" t="s">
        <v>86</v>
      </c>
      <c r="AV295" s="13" t="s">
        <v>202</v>
      </c>
      <c r="AW295" s="13" t="s">
        <v>32</v>
      </c>
      <c r="AX295" s="13" t="s">
        <v>84</v>
      </c>
      <c r="AY295" s="159" t="s">
        <v>195</v>
      </c>
    </row>
    <row r="296" spans="2:65" s="1" customFormat="1" ht="24.2" customHeight="1">
      <c r="B296" s="32"/>
      <c r="C296" s="137" t="s">
        <v>389</v>
      </c>
      <c r="D296" s="137" t="s">
        <v>197</v>
      </c>
      <c r="E296" s="138" t="s">
        <v>2536</v>
      </c>
      <c r="F296" s="139" t="s">
        <v>2537</v>
      </c>
      <c r="G296" s="140" t="s">
        <v>200</v>
      </c>
      <c r="H296" s="141">
        <v>10.923</v>
      </c>
      <c r="I296" s="142"/>
      <c r="J296" s="143">
        <f>ROUND(I296*H296,2)</f>
        <v>0</v>
      </c>
      <c r="K296" s="139" t="s">
        <v>201</v>
      </c>
      <c r="L296" s="32"/>
      <c r="M296" s="144" t="s">
        <v>1</v>
      </c>
      <c r="N296" s="145" t="s">
        <v>42</v>
      </c>
      <c r="P296" s="146">
        <f>O296*H296</f>
        <v>0</v>
      </c>
      <c r="Q296" s="146">
        <v>0.23</v>
      </c>
      <c r="R296" s="146">
        <f>Q296*H296</f>
        <v>2.5122900000000001</v>
      </c>
      <c r="S296" s="146">
        <v>0</v>
      </c>
      <c r="T296" s="147">
        <f>S296*H296</f>
        <v>0</v>
      </c>
      <c r="AR296" s="148" t="s">
        <v>202</v>
      </c>
      <c r="AT296" s="148" t="s">
        <v>197</v>
      </c>
      <c r="AU296" s="148" t="s">
        <v>86</v>
      </c>
      <c r="AY296" s="17" t="s">
        <v>195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84</v>
      </c>
      <c r="BK296" s="149">
        <f>ROUND(I296*H296,2)</f>
        <v>0</v>
      </c>
      <c r="BL296" s="17" t="s">
        <v>202</v>
      </c>
      <c r="BM296" s="148" t="s">
        <v>2538</v>
      </c>
    </row>
    <row r="297" spans="2:65" s="12" customFormat="1" ht="11.25">
      <c r="B297" s="150"/>
      <c r="D297" s="151" t="s">
        <v>204</v>
      </c>
      <c r="E297" s="152" t="s">
        <v>1</v>
      </c>
      <c r="F297" s="153" t="s">
        <v>2539</v>
      </c>
      <c r="H297" s="154">
        <v>10.923</v>
      </c>
      <c r="I297" s="155"/>
      <c r="L297" s="150"/>
      <c r="M297" s="156"/>
      <c r="T297" s="157"/>
      <c r="AT297" s="152" t="s">
        <v>204</v>
      </c>
      <c r="AU297" s="152" t="s">
        <v>86</v>
      </c>
      <c r="AV297" s="12" t="s">
        <v>86</v>
      </c>
      <c r="AW297" s="12" t="s">
        <v>32</v>
      </c>
      <c r="AX297" s="12" t="s">
        <v>84</v>
      </c>
      <c r="AY297" s="152" t="s">
        <v>195</v>
      </c>
    </row>
    <row r="298" spans="2:65" s="1" customFormat="1" ht="24.2" customHeight="1">
      <c r="B298" s="32"/>
      <c r="C298" s="137" t="s">
        <v>509</v>
      </c>
      <c r="D298" s="137" t="s">
        <v>197</v>
      </c>
      <c r="E298" s="138" t="s">
        <v>1233</v>
      </c>
      <c r="F298" s="139" t="s">
        <v>1234</v>
      </c>
      <c r="G298" s="140" t="s">
        <v>332</v>
      </c>
      <c r="H298" s="141">
        <v>5.6820000000000004</v>
      </c>
      <c r="I298" s="142"/>
      <c r="J298" s="143">
        <f>ROUND(I298*H298,2)</f>
        <v>0</v>
      </c>
      <c r="K298" s="139" t="s">
        <v>201</v>
      </c>
      <c r="L298" s="32"/>
      <c r="M298" s="144" t="s">
        <v>1</v>
      </c>
      <c r="N298" s="145" t="s">
        <v>42</v>
      </c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AR298" s="148" t="s">
        <v>202</v>
      </c>
      <c r="AT298" s="148" t="s">
        <v>197</v>
      </c>
      <c r="AU298" s="148" t="s">
        <v>86</v>
      </c>
      <c r="AY298" s="17" t="s">
        <v>195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84</v>
      </c>
      <c r="BK298" s="149">
        <f>ROUND(I298*H298,2)</f>
        <v>0</v>
      </c>
      <c r="BL298" s="17" t="s">
        <v>202</v>
      </c>
      <c r="BM298" s="148" t="s">
        <v>1287</v>
      </c>
    </row>
    <row r="299" spans="2:65" s="14" customFormat="1" ht="11.25">
      <c r="B299" s="168"/>
      <c r="D299" s="151" t="s">
        <v>204</v>
      </c>
      <c r="E299" s="169" t="s">
        <v>1</v>
      </c>
      <c r="F299" s="170" t="s">
        <v>1288</v>
      </c>
      <c r="H299" s="169" t="s">
        <v>1</v>
      </c>
      <c r="I299" s="171"/>
      <c r="L299" s="168"/>
      <c r="M299" s="172"/>
      <c r="T299" s="173"/>
      <c r="AT299" s="169" t="s">
        <v>204</v>
      </c>
      <c r="AU299" s="169" t="s">
        <v>86</v>
      </c>
      <c r="AV299" s="14" t="s">
        <v>84</v>
      </c>
      <c r="AW299" s="14" t="s">
        <v>32</v>
      </c>
      <c r="AX299" s="14" t="s">
        <v>77</v>
      </c>
      <c r="AY299" s="169" t="s">
        <v>195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1289</v>
      </c>
      <c r="H300" s="154">
        <v>5.0270000000000001</v>
      </c>
      <c r="I300" s="155"/>
      <c r="L300" s="150"/>
      <c r="M300" s="156"/>
      <c r="T300" s="157"/>
      <c r="AT300" s="152" t="s">
        <v>204</v>
      </c>
      <c r="AU300" s="152" t="s">
        <v>86</v>
      </c>
      <c r="AV300" s="12" t="s">
        <v>86</v>
      </c>
      <c r="AW300" s="12" t="s">
        <v>32</v>
      </c>
      <c r="AX300" s="12" t="s">
        <v>77</v>
      </c>
      <c r="AY300" s="152" t="s">
        <v>195</v>
      </c>
    </row>
    <row r="301" spans="2:65" s="12" customFormat="1" ht="11.25">
      <c r="B301" s="150"/>
      <c r="D301" s="151" t="s">
        <v>204</v>
      </c>
      <c r="E301" s="152" t="s">
        <v>1</v>
      </c>
      <c r="F301" s="153" t="s">
        <v>2541</v>
      </c>
      <c r="H301" s="154">
        <v>0.65500000000000003</v>
      </c>
      <c r="I301" s="155"/>
      <c r="L301" s="150"/>
      <c r="M301" s="156"/>
      <c r="T301" s="157"/>
      <c r="AT301" s="152" t="s">
        <v>204</v>
      </c>
      <c r="AU301" s="152" t="s">
        <v>86</v>
      </c>
      <c r="AV301" s="12" t="s">
        <v>86</v>
      </c>
      <c r="AW301" s="12" t="s">
        <v>32</v>
      </c>
      <c r="AX301" s="12" t="s">
        <v>77</v>
      </c>
      <c r="AY301" s="152" t="s">
        <v>195</v>
      </c>
    </row>
    <row r="302" spans="2:65" s="13" customFormat="1" ht="11.25">
      <c r="B302" s="158"/>
      <c r="D302" s="151" t="s">
        <v>204</v>
      </c>
      <c r="E302" s="159" t="s">
        <v>1</v>
      </c>
      <c r="F302" s="160" t="s">
        <v>205</v>
      </c>
      <c r="H302" s="161">
        <v>5.6820000000000004</v>
      </c>
      <c r="I302" s="162"/>
      <c r="L302" s="158"/>
      <c r="M302" s="163"/>
      <c r="T302" s="164"/>
      <c r="AT302" s="159" t="s">
        <v>204</v>
      </c>
      <c r="AU302" s="159" t="s">
        <v>86</v>
      </c>
      <c r="AV302" s="13" t="s">
        <v>202</v>
      </c>
      <c r="AW302" s="13" t="s">
        <v>32</v>
      </c>
      <c r="AX302" s="13" t="s">
        <v>84</v>
      </c>
      <c r="AY302" s="159" t="s">
        <v>195</v>
      </c>
    </row>
    <row r="303" spans="2:65" s="1" customFormat="1" ht="37.9" customHeight="1">
      <c r="B303" s="32"/>
      <c r="C303" s="137" t="s">
        <v>396</v>
      </c>
      <c r="D303" s="137" t="s">
        <v>197</v>
      </c>
      <c r="E303" s="138" t="s">
        <v>1237</v>
      </c>
      <c r="F303" s="139" t="s">
        <v>1238</v>
      </c>
      <c r="G303" s="140" t="s">
        <v>332</v>
      </c>
      <c r="H303" s="141">
        <v>5.6820000000000004</v>
      </c>
      <c r="I303" s="142"/>
      <c r="J303" s="143">
        <f>ROUND(I303*H303,2)</f>
        <v>0</v>
      </c>
      <c r="K303" s="139" t="s">
        <v>201</v>
      </c>
      <c r="L303" s="32"/>
      <c r="M303" s="144" t="s">
        <v>1</v>
      </c>
      <c r="N303" s="145" t="s">
        <v>42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202</v>
      </c>
      <c r="AT303" s="148" t="s">
        <v>197</v>
      </c>
      <c r="AU303" s="148" t="s">
        <v>86</v>
      </c>
      <c r="AY303" s="17" t="s">
        <v>195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84</v>
      </c>
      <c r="BK303" s="149">
        <f>ROUND(I303*H303,2)</f>
        <v>0</v>
      </c>
      <c r="BL303" s="17" t="s">
        <v>202</v>
      </c>
      <c r="BM303" s="148" t="s">
        <v>1290</v>
      </c>
    </row>
    <row r="304" spans="2:65" s="1" customFormat="1" ht="33" customHeight="1">
      <c r="B304" s="32"/>
      <c r="C304" s="137" t="s">
        <v>519</v>
      </c>
      <c r="D304" s="137" t="s">
        <v>197</v>
      </c>
      <c r="E304" s="138" t="s">
        <v>2543</v>
      </c>
      <c r="F304" s="139" t="s">
        <v>2544</v>
      </c>
      <c r="G304" s="140" t="s">
        <v>200</v>
      </c>
      <c r="H304" s="141">
        <v>9.8309999999999995</v>
      </c>
      <c r="I304" s="142"/>
      <c r="J304" s="143">
        <f>ROUND(I304*H304,2)</f>
        <v>0</v>
      </c>
      <c r="K304" s="139" t="s">
        <v>201</v>
      </c>
      <c r="L304" s="32"/>
      <c r="M304" s="144" t="s">
        <v>1</v>
      </c>
      <c r="N304" s="145" t="s">
        <v>42</v>
      </c>
      <c r="P304" s="146">
        <f>O304*H304</f>
        <v>0</v>
      </c>
      <c r="Q304" s="146">
        <v>0.10100000000000001</v>
      </c>
      <c r="R304" s="146">
        <f>Q304*H304</f>
        <v>0.99293100000000001</v>
      </c>
      <c r="S304" s="146">
        <v>0</v>
      </c>
      <c r="T304" s="147">
        <f>S304*H304</f>
        <v>0</v>
      </c>
      <c r="AR304" s="148" t="s">
        <v>202</v>
      </c>
      <c r="AT304" s="148" t="s">
        <v>197</v>
      </c>
      <c r="AU304" s="148" t="s">
        <v>86</v>
      </c>
      <c r="AY304" s="17" t="s">
        <v>195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7" t="s">
        <v>84</v>
      </c>
      <c r="BK304" s="149">
        <f>ROUND(I304*H304,2)</f>
        <v>0</v>
      </c>
      <c r="BL304" s="17" t="s">
        <v>202</v>
      </c>
      <c r="BM304" s="148" t="s">
        <v>2545</v>
      </c>
    </row>
    <row r="305" spans="2:65" s="14" customFormat="1" ht="11.25">
      <c r="B305" s="168"/>
      <c r="D305" s="151" t="s">
        <v>204</v>
      </c>
      <c r="E305" s="169" t="s">
        <v>1</v>
      </c>
      <c r="F305" s="170" t="s">
        <v>1947</v>
      </c>
      <c r="H305" s="169" t="s">
        <v>1</v>
      </c>
      <c r="I305" s="171"/>
      <c r="L305" s="168"/>
      <c r="M305" s="172"/>
      <c r="T305" s="173"/>
      <c r="AT305" s="169" t="s">
        <v>204</v>
      </c>
      <c r="AU305" s="169" t="s">
        <v>86</v>
      </c>
      <c r="AV305" s="14" t="s">
        <v>84</v>
      </c>
      <c r="AW305" s="14" t="s">
        <v>32</v>
      </c>
      <c r="AX305" s="14" t="s">
        <v>77</v>
      </c>
      <c r="AY305" s="169" t="s">
        <v>195</v>
      </c>
    </row>
    <row r="306" spans="2:65" s="12" customFormat="1" ht="11.25">
      <c r="B306" s="150"/>
      <c r="D306" s="151" t="s">
        <v>204</v>
      </c>
      <c r="E306" s="152" t="s">
        <v>1</v>
      </c>
      <c r="F306" s="153" t="s">
        <v>3051</v>
      </c>
      <c r="H306" s="154">
        <v>9.8309999999999995</v>
      </c>
      <c r="I306" s="155"/>
      <c r="L306" s="150"/>
      <c r="M306" s="156"/>
      <c r="T306" s="157"/>
      <c r="AT306" s="152" t="s">
        <v>204</v>
      </c>
      <c r="AU306" s="152" t="s">
        <v>86</v>
      </c>
      <c r="AV306" s="12" t="s">
        <v>86</v>
      </c>
      <c r="AW306" s="12" t="s">
        <v>32</v>
      </c>
      <c r="AX306" s="12" t="s">
        <v>84</v>
      </c>
      <c r="AY306" s="152" t="s">
        <v>195</v>
      </c>
    </row>
    <row r="307" spans="2:65" s="1" customFormat="1" ht="37.9" customHeight="1">
      <c r="B307" s="32"/>
      <c r="C307" s="137" t="s">
        <v>402</v>
      </c>
      <c r="D307" s="137" t="s">
        <v>197</v>
      </c>
      <c r="E307" s="138" t="s">
        <v>2547</v>
      </c>
      <c r="F307" s="139" t="s">
        <v>2548</v>
      </c>
      <c r="G307" s="140" t="s">
        <v>200</v>
      </c>
      <c r="H307" s="141">
        <v>1.0920000000000001</v>
      </c>
      <c r="I307" s="142"/>
      <c r="J307" s="143">
        <f>ROUND(I307*H307,2)</f>
        <v>0</v>
      </c>
      <c r="K307" s="139" t="s">
        <v>208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0.19600000000000001</v>
      </c>
      <c r="R307" s="146">
        <f>Q307*H307</f>
        <v>0.21403200000000003</v>
      </c>
      <c r="S307" s="146">
        <v>0</v>
      </c>
      <c r="T307" s="147">
        <f>S307*H307</f>
        <v>0</v>
      </c>
      <c r="AR307" s="148" t="s">
        <v>202</v>
      </c>
      <c r="AT307" s="148" t="s">
        <v>197</v>
      </c>
      <c r="AU307" s="148" t="s">
        <v>86</v>
      </c>
      <c r="AY307" s="17" t="s">
        <v>195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84</v>
      </c>
      <c r="BK307" s="149">
        <f>ROUND(I307*H307,2)</f>
        <v>0</v>
      </c>
      <c r="BL307" s="17" t="s">
        <v>202</v>
      </c>
      <c r="BM307" s="148" t="s">
        <v>2549</v>
      </c>
    </row>
    <row r="308" spans="2:65" s="14" customFormat="1" ht="11.25">
      <c r="B308" s="168"/>
      <c r="D308" s="151" t="s">
        <v>204</v>
      </c>
      <c r="E308" s="169" t="s">
        <v>1</v>
      </c>
      <c r="F308" s="170" t="s">
        <v>1952</v>
      </c>
      <c r="H308" s="169" t="s">
        <v>1</v>
      </c>
      <c r="I308" s="171"/>
      <c r="L308" s="168"/>
      <c r="M308" s="172"/>
      <c r="T308" s="173"/>
      <c r="AT308" s="169" t="s">
        <v>204</v>
      </c>
      <c r="AU308" s="169" t="s">
        <v>86</v>
      </c>
      <c r="AV308" s="14" t="s">
        <v>84</v>
      </c>
      <c r="AW308" s="14" t="s">
        <v>32</v>
      </c>
      <c r="AX308" s="14" t="s">
        <v>77</v>
      </c>
      <c r="AY308" s="169" t="s">
        <v>195</v>
      </c>
    </row>
    <row r="309" spans="2:65" s="12" customFormat="1" ht="11.25">
      <c r="B309" s="150"/>
      <c r="D309" s="151" t="s">
        <v>204</v>
      </c>
      <c r="E309" s="152" t="s">
        <v>1</v>
      </c>
      <c r="F309" s="153" t="s">
        <v>3052</v>
      </c>
      <c r="H309" s="154">
        <v>10.923</v>
      </c>
      <c r="I309" s="155"/>
      <c r="L309" s="150"/>
      <c r="M309" s="156"/>
      <c r="T309" s="157"/>
      <c r="AT309" s="152" t="s">
        <v>204</v>
      </c>
      <c r="AU309" s="152" t="s">
        <v>86</v>
      </c>
      <c r="AV309" s="12" t="s">
        <v>86</v>
      </c>
      <c r="AW309" s="12" t="s">
        <v>32</v>
      </c>
      <c r="AX309" s="12" t="s">
        <v>77</v>
      </c>
      <c r="AY309" s="152" t="s">
        <v>195</v>
      </c>
    </row>
    <row r="310" spans="2:65" s="13" customFormat="1" ht="11.25">
      <c r="B310" s="158"/>
      <c r="D310" s="151" t="s">
        <v>204</v>
      </c>
      <c r="E310" s="159" t="s">
        <v>2100</v>
      </c>
      <c r="F310" s="160" t="s">
        <v>205</v>
      </c>
      <c r="H310" s="161">
        <v>10.923</v>
      </c>
      <c r="I310" s="162"/>
      <c r="L310" s="158"/>
      <c r="M310" s="163"/>
      <c r="T310" s="164"/>
      <c r="AT310" s="159" t="s">
        <v>204</v>
      </c>
      <c r="AU310" s="159" t="s">
        <v>86</v>
      </c>
      <c r="AV310" s="13" t="s">
        <v>202</v>
      </c>
      <c r="AW310" s="13" t="s">
        <v>32</v>
      </c>
      <c r="AX310" s="13" t="s">
        <v>77</v>
      </c>
      <c r="AY310" s="159" t="s">
        <v>195</v>
      </c>
    </row>
    <row r="311" spans="2:65" s="14" customFormat="1" ht="22.5">
      <c r="B311" s="168"/>
      <c r="D311" s="151" t="s">
        <v>204</v>
      </c>
      <c r="E311" s="169" t="s">
        <v>1</v>
      </c>
      <c r="F311" s="170" t="s">
        <v>1954</v>
      </c>
      <c r="H311" s="169" t="s">
        <v>1</v>
      </c>
      <c r="I311" s="171"/>
      <c r="L311" s="168"/>
      <c r="M311" s="172"/>
      <c r="T311" s="173"/>
      <c r="AT311" s="169" t="s">
        <v>204</v>
      </c>
      <c r="AU311" s="169" t="s">
        <v>86</v>
      </c>
      <c r="AV311" s="14" t="s">
        <v>84</v>
      </c>
      <c r="AW311" s="14" t="s">
        <v>32</v>
      </c>
      <c r="AX311" s="14" t="s">
        <v>77</v>
      </c>
      <c r="AY311" s="169" t="s">
        <v>195</v>
      </c>
    </row>
    <row r="312" spans="2:65" s="12" customFormat="1" ht="11.25">
      <c r="B312" s="150"/>
      <c r="D312" s="151" t="s">
        <v>204</v>
      </c>
      <c r="E312" s="152" t="s">
        <v>1</v>
      </c>
      <c r="F312" s="153" t="s">
        <v>3053</v>
      </c>
      <c r="H312" s="154">
        <v>1.0920000000000001</v>
      </c>
      <c r="I312" s="155"/>
      <c r="L312" s="150"/>
      <c r="M312" s="156"/>
      <c r="T312" s="157"/>
      <c r="AT312" s="152" t="s">
        <v>204</v>
      </c>
      <c r="AU312" s="152" t="s">
        <v>86</v>
      </c>
      <c r="AV312" s="12" t="s">
        <v>86</v>
      </c>
      <c r="AW312" s="12" t="s">
        <v>32</v>
      </c>
      <c r="AX312" s="12" t="s">
        <v>77</v>
      </c>
      <c r="AY312" s="152" t="s">
        <v>195</v>
      </c>
    </row>
    <row r="313" spans="2:65" s="13" customFormat="1" ht="11.25">
      <c r="B313" s="158"/>
      <c r="D313" s="151" t="s">
        <v>204</v>
      </c>
      <c r="E313" s="159" t="s">
        <v>1</v>
      </c>
      <c r="F313" s="160" t="s">
        <v>205</v>
      </c>
      <c r="H313" s="161">
        <v>1.0920000000000001</v>
      </c>
      <c r="I313" s="162"/>
      <c r="L313" s="158"/>
      <c r="M313" s="163"/>
      <c r="T313" s="164"/>
      <c r="AT313" s="159" t="s">
        <v>204</v>
      </c>
      <c r="AU313" s="159" t="s">
        <v>86</v>
      </c>
      <c r="AV313" s="13" t="s">
        <v>202</v>
      </c>
      <c r="AW313" s="13" t="s">
        <v>32</v>
      </c>
      <c r="AX313" s="13" t="s">
        <v>84</v>
      </c>
      <c r="AY313" s="159" t="s">
        <v>195</v>
      </c>
    </row>
    <row r="314" spans="2:65" s="1" customFormat="1" ht="24.2" customHeight="1">
      <c r="B314" s="32"/>
      <c r="C314" s="137" t="s">
        <v>527</v>
      </c>
      <c r="D314" s="137" t="s">
        <v>197</v>
      </c>
      <c r="E314" s="138" t="s">
        <v>1956</v>
      </c>
      <c r="F314" s="139" t="s">
        <v>1957</v>
      </c>
      <c r="G314" s="140" t="s">
        <v>395</v>
      </c>
      <c r="H314" s="141">
        <v>11.863</v>
      </c>
      <c r="I314" s="142"/>
      <c r="J314" s="143">
        <f>ROUND(I314*H314,2)</f>
        <v>0</v>
      </c>
      <c r="K314" s="139" t="s">
        <v>201</v>
      </c>
      <c r="L314" s="32"/>
      <c r="M314" s="144" t="s">
        <v>1</v>
      </c>
      <c r="N314" s="145" t="s">
        <v>42</v>
      </c>
      <c r="P314" s="146">
        <f>O314*H314</f>
        <v>0</v>
      </c>
      <c r="Q314" s="146">
        <v>0</v>
      </c>
      <c r="R314" s="146">
        <f>Q314*H314</f>
        <v>0</v>
      </c>
      <c r="S314" s="146">
        <v>0</v>
      </c>
      <c r="T314" s="147">
        <f>S314*H314</f>
        <v>0</v>
      </c>
      <c r="AR314" s="148" t="s">
        <v>202</v>
      </c>
      <c r="AT314" s="148" t="s">
        <v>197</v>
      </c>
      <c r="AU314" s="148" t="s">
        <v>86</v>
      </c>
      <c r="AY314" s="17" t="s">
        <v>195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7" t="s">
        <v>84</v>
      </c>
      <c r="BK314" s="149">
        <f>ROUND(I314*H314,2)</f>
        <v>0</v>
      </c>
      <c r="BL314" s="17" t="s">
        <v>202</v>
      </c>
      <c r="BM314" s="148" t="s">
        <v>2559</v>
      </c>
    </row>
    <row r="315" spans="2:65" s="11" customFormat="1" ht="22.9" customHeight="1">
      <c r="B315" s="125"/>
      <c r="D315" s="126" t="s">
        <v>76</v>
      </c>
      <c r="E315" s="135" t="s">
        <v>230</v>
      </c>
      <c r="F315" s="135" t="s">
        <v>1321</v>
      </c>
      <c r="I315" s="128"/>
      <c r="J315" s="136">
        <f>BK315</f>
        <v>0</v>
      </c>
      <c r="L315" s="125"/>
      <c r="M315" s="130"/>
      <c r="P315" s="131">
        <f>SUM(P316:P348)</f>
        <v>0</v>
      </c>
      <c r="R315" s="131">
        <f>SUM(R316:R348)</f>
        <v>26.449527459999995</v>
      </c>
      <c r="T315" s="132">
        <f>SUM(T316:T348)</f>
        <v>0.36134000000000005</v>
      </c>
      <c r="AR315" s="126" t="s">
        <v>84</v>
      </c>
      <c r="AT315" s="133" t="s">
        <v>76</v>
      </c>
      <c r="AU315" s="133" t="s">
        <v>84</v>
      </c>
      <c r="AY315" s="126" t="s">
        <v>195</v>
      </c>
      <c r="BK315" s="134">
        <f>SUM(BK316:BK348)</f>
        <v>0</v>
      </c>
    </row>
    <row r="316" spans="2:65" s="1" customFormat="1" ht="33" customHeight="1">
      <c r="B316" s="32"/>
      <c r="C316" s="137" t="s">
        <v>407</v>
      </c>
      <c r="D316" s="137" t="s">
        <v>197</v>
      </c>
      <c r="E316" s="138" t="s">
        <v>2560</v>
      </c>
      <c r="F316" s="139" t="s">
        <v>2561</v>
      </c>
      <c r="G316" s="140" t="s">
        <v>319</v>
      </c>
      <c r="H316" s="141">
        <v>48.76</v>
      </c>
      <c r="I316" s="142"/>
      <c r="J316" s="143">
        <f>ROUND(I316*H316,2)</f>
        <v>0</v>
      </c>
      <c r="K316" s="139" t="s">
        <v>201</v>
      </c>
      <c r="L316" s="32"/>
      <c r="M316" s="144" t="s">
        <v>1</v>
      </c>
      <c r="N316" s="145" t="s">
        <v>42</v>
      </c>
      <c r="P316" s="146">
        <f>O316*H316</f>
        <v>0</v>
      </c>
      <c r="Q316" s="146">
        <v>3.0000000000000001E-5</v>
      </c>
      <c r="R316" s="146">
        <f>Q316*H316</f>
        <v>1.4628E-3</v>
      </c>
      <c r="S316" s="146">
        <v>0</v>
      </c>
      <c r="T316" s="147">
        <f>S316*H316</f>
        <v>0</v>
      </c>
      <c r="AR316" s="148" t="s">
        <v>202</v>
      </c>
      <c r="AT316" s="148" t="s">
        <v>197</v>
      </c>
      <c r="AU316" s="148" t="s">
        <v>86</v>
      </c>
      <c r="AY316" s="17" t="s">
        <v>195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84</v>
      </c>
      <c r="BK316" s="149">
        <f>ROUND(I316*H316,2)</f>
        <v>0</v>
      </c>
      <c r="BL316" s="17" t="s">
        <v>202</v>
      </c>
      <c r="BM316" s="148" t="s">
        <v>1324</v>
      </c>
    </row>
    <row r="317" spans="2:65" s="12" customFormat="1" ht="11.25">
      <c r="B317" s="150"/>
      <c r="D317" s="151" t="s">
        <v>204</v>
      </c>
      <c r="E317" s="152" t="s">
        <v>1</v>
      </c>
      <c r="F317" s="153" t="s">
        <v>3054</v>
      </c>
      <c r="H317" s="154">
        <v>48.76</v>
      </c>
      <c r="I317" s="155"/>
      <c r="L317" s="150"/>
      <c r="M317" s="156"/>
      <c r="T317" s="157"/>
      <c r="AT317" s="152" t="s">
        <v>204</v>
      </c>
      <c r="AU317" s="152" t="s">
        <v>86</v>
      </c>
      <c r="AV317" s="12" t="s">
        <v>86</v>
      </c>
      <c r="AW317" s="12" t="s">
        <v>32</v>
      </c>
      <c r="AX317" s="12" t="s">
        <v>77</v>
      </c>
      <c r="AY317" s="152" t="s">
        <v>195</v>
      </c>
    </row>
    <row r="318" spans="2:65" s="13" customFormat="1" ht="11.25">
      <c r="B318" s="158"/>
      <c r="D318" s="151" t="s">
        <v>204</v>
      </c>
      <c r="E318" s="159" t="s">
        <v>2088</v>
      </c>
      <c r="F318" s="160" t="s">
        <v>205</v>
      </c>
      <c r="H318" s="161">
        <v>48.76</v>
      </c>
      <c r="I318" s="162"/>
      <c r="L318" s="158"/>
      <c r="M318" s="163"/>
      <c r="T318" s="164"/>
      <c r="AT318" s="159" t="s">
        <v>204</v>
      </c>
      <c r="AU318" s="159" t="s">
        <v>86</v>
      </c>
      <c r="AV318" s="13" t="s">
        <v>202</v>
      </c>
      <c r="AW318" s="13" t="s">
        <v>32</v>
      </c>
      <c r="AX318" s="13" t="s">
        <v>84</v>
      </c>
      <c r="AY318" s="159" t="s">
        <v>195</v>
      </c>
    </row>
    <row r="319" spans="2:65" s="1" customFormat="1" ht="24.2" customHeight="1">
      <c r="B319" s="32"/>
      <c r="C319" s="174" t="s">
        <v>459</v>
      </c>
      <c r="D319" s="174" t="s">
        <v>392</v>
      </c>
      <c r="E319" s="175" t="s">
        <v>2563</v>
      </c>
      <c r="F319" s="176" t="s">
        <v>2564</v>
      </c>
      <c r="G319" s="177" t="s">
        <v>319</v>
      </c>
      <c r="H319" s="178">
        <v>49.491</v>
      </c>
      <c r="I319" s="179"/>
      <c r="J319" s="180">
        <f>ROUND(I319*H319,2)</f>
        <v>0</v>
      </c>
      <c r="K319" s="176" t="s">
        <v>201</v>
      </c>
      <c r="L319" s="181"/>
      <c r="M319" s="182" t="s">
        <v>1</v>
      </c>
      <c r="N319" s="183" t="s">
        <v>42</v>
      </c>
      <c r="P319" s="146">
        <f>O319*H319</f>
        <v>0</v>
      </c>
      <c r="Q319" s="146">
        <v>2.4E-2</v>
      </c>
      <c r="R319" s="146">
        <f>Q319*H319</f>
        <v>1.187784</v>
      </c>
      <c r="S319" s="146">
        <v>0</v>
      </c>
      <c r="T319" s="147">
        <f>S319*H319</f>
        <v>0</v>
      </c>
      <c r="AR319" s="148" t="s">
        <v>230</v>
      </c>
      <c r="AT319" s="148" t="s">
        <v>392</v>
      </c>
      <c r="AU319" s="148" t="s">
        <v>86</v>
      </c>
      <c r="AY319" s="17" t="s">
        <v>195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84</v>
      </c>
      <c r="BK319" s="149">
        <f>ROUND(I319*H319,2)</f>
        <v>0</v>
      </c>
      <c r="BL319" s="17" t="s">
        <v>202</v>
      </c>
      <c r="BM319" s="148" t="s">
        <v>2565</v>
      </c>
    </row>
    <row r="320" spans="2:65" s="12" customFormat="1" ht="11.25">
      <c r="B320" s="150"/>
      <c r="D320" s="151" t="s">
        <v>204</v>
      </c>
      <c r="E320" s="152" t="s">
        <v>1</v>
      </c>
      <c r="F320" s="153" t="s">
        <v>2566</v>
      </c>
      <c r="H320" s="154">
        <v>49.491</v>
      </c>
      <c r="I320" s="155"/>
      <c r="L320" s="150"/>
      <c r="M320" s="156"/>
      <c r="T320" s="157"/>
      <c r="AT320" s="152" t="s">
        <v>204</v>
      </c>
      <c r="AU320" s="152" t="s">
        <v>86</v>
      </c>
      <c r="AV320" s="12" t="s">
        <v>86</v>
      </c>
      <c r="AW320" s="12" t="s">
        <v>32</v>
      </c>
      <c r="AX320" s="12" t="s">
        <v>84</v>
      </c>
      <c r="AY320" s="152" t="s">
        <v>195</v>
      </c>
    </row>
    <row r="321" spans="2:65" s="1" customFormat="1" ht="37.9" customHeight="1">
      <c r="B321" s="32"/>
      <c r="C321" s="137" t="s">
        <v>413</v>
      </c>
      <c r="D321" s="137" t="s">
        <v>197</v>
      </c>
      <c r="E321" s="138" t="s">
        <v>2567</v>
      </c>
      <c r="F321" s="139" t="s">
        <v>2568</v>
      </c>
      <c r="G321" s="140" t="s">
        <v>212</v>
      </c>
      <c r="H321" s="141">
        <v>2</v>
      </c>
      <c r="I321" s="142"/>
      <c r="J321" s="143">
        <f>ROUND(I321*H321,2)</f>
        <v>0</v>
      </c>
      <c r="K321" s="139" t="s">
        <v>208</v>
      </c>
      <c r="L321" s="32"/>
      <c r="M321" s="144" t="s">
        <v>1</v>
      </c>
      <c r="N321" s="145" t="s">
        <v>42</v>
      </c>
      <c r="P321" s="146">
        <f>O321*H321</f>
        <v>0</v>
      </c>
      <c r="Q321" s="146">
        <v>8.4999999999999995E-4</v>
      </c>
      <c r="R321" s="146">
        <f>Q321*H321</f>
        <v>1.6999999999999999E-3</v>
      </c>
      <c r="S321" s="146">
        <v>0</v>
      </c>
      <c r="T321" s="147">
        <f>S321*H321</f>
        <v>0</v>
      </c>
      <c r="AR321" s="148" t="s">
        <v>202</v>
      </c>
      <c r="AT321" s="148" t="s">
        <v>197</v>
      </c>
      <c r="AU321" s="148" t="s">
        <v>86</v>
      </c>
      <c r="AY321" s="17" t="s">
        <v>195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84</v>
      </c>
      <c r="BK321" s="149">
        <f>ROUND(I321*H321,2)</f>
        <v>0</v>
      </c>
      <c r="BL321" s="17" t="s">
        <v>202</v>
      </c>
      <c r="BM321" s="148" t="s">
        <v>2569</v>
      </c>
    </row>
    <row r="322" spans="2:65" s="1" customFormat="1" ht="33" customHeight="1">
      <c r="B322" s="32"/>
      <c r="C322" s="137" t="s">
        <v>471</v>
      </c>
      <c r="D322" s="137" t="s">
        <v>197</v>
      </c>
      <c r="E322" s="138" t="s">
        <v>2580</v>
      </c>
      <c r="F322" s="139" t="s">
        <v>2581</v>
      </c>
      <c r="G322" s="140" t="s">
        <v>319</v>
      </c>
      <c r="H322" s="141">
        <v>31.16</v>
      </c>
      <c r="I322" s="142"/>
      <c r="J322" s="143">
        <f>ROUND(I322*H322,2)</f>
        <v>0</v>
      </c>
      <c r="K322" s="139" t="s">
        <v>201</v>
      </c>
      <c r="L322" s="32"/>
      <c r="M322" s="144" t="s">
        <v>1</v>
      </c>
      <c r="N322" s="145" t="s">
        <v>42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AR322" s="148" t="s">
        <v>202</v>
      </c>
      <c r="AT322" s="148" t="s">
        <v>197</v>
      </c>
      <c r="AU322" s="148" t="s">
        <v>86</v>
      </c>
      <c r="AY322" s="17" t="s">
        <v>195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84</v>
      </c>
      <c r="BK322" s="149">
        <f>ROUND(I322*H322,2)</f>
        <v>0</v>
      </c>
      <c r="BL322" s="17" t="s">
        <v>202</v>
      </c>
      <c r="BM322" s="148" t="s">
        <v>2582</v>
      </c>
    </row>
    <row r="323" spans="2:65" s="12" customFormat="1" ht="11.25">
      <c r="B323" s="150"/>
      <c r="D323" s="151" t="s">
        <v>204</v>
      </c>
      <c r="E323" s="152" t="s">
        <v>1</v>
      </c>
      <c r="F323" s="153" t="s">
        <v>3055</v>
      </c>
      <c r="H323" s="154">
        <v>48.76</v>
      </c>
      <c r="I323" s="155"/>
      <c r="L323" s="150"/>
      <c r="M323" s="156"/>
      <c r="T323" s="157"/>
      <c r="AT323" s="152" t="s">
        <v>204</v>
      </c>
      <c r="AU323" s="152" t="s">
        <v>86</v>
      </c>
      <c r="AV323" s="12" t="s">
        <v>86</v>
      </c>
      <c r="AW323" s="12" t="s">
        <v>32</v>
      </c>
      <c r="AX323" s="12" t="s">
        <v>77</v>
      </c>
      <c r="AY323" s="152" t="s">
        <v>195</v>
      </c>
    </row>
    <row r="324" spans="2:65" s="14" customFormat="1" ht="11.25">
      <c r="B324" s="168"/>
      <c r="D324" s="151" t="s">
        <v>204</v>
      </c>
      <c r="E324" s="169" t="s">
        <v>1</v>
      </c>
      <c r="F324" s="170" t="s">
        <v>2584</v>
      </c>
      <c r="H324" s="169" t="s">
        <v>1</v>
      </c>
      <c r="I324" s="171"/>
      <c r="L324" s="168"/>
      <c r="M324" s="172"/>
      <c r="T324" s="173"/>
      <c r="AT324" s="169" t="s">
        <v>204</v>
      </c>
      <c r="AU324" s="169" t="s">
        <v>86</v>
      </c>
      <c r="AV324" s="14" t="s">
        <v>84</v>
      </c>
      <c r="AW324" s="14" t="s">
        <v>32</v>
      </c>
      <c r="AX324" s="14" t="s">
        <v>77</v>
      </c>
      <c r="AY324" s="169" t="s">
        <v>195</v>
      </c>
    </row>
    <row r="325" spans="2:65" s="12" customFormat="1" ht="11.25">
      <c r="B325" s="150"/>
      <c r="D325" s="151" t="s">
        <v>204</v>
      </c>
      <c r="E325" s="152" t="s">
        <v>1</v>
      </c>
      <c r="F325" s="153" t="s">
        <v>3056</v>
      </c>
      <c r="H325" s="154">
        <v>-5.6</v>
      </c>
      <c r="I325" s="155"/>
      <c r="L325" s="150"/>
      <c r="M325" s="156"/>
      <c r="T325" s="157"/>
      <c r="AT325" s="152" t="s">
        <v>204</v>
      </c>
      <c r="AU325" s="152" t="s">
        <v>86</v>
      </c>
      <c r="AV325" s="12" t="s">
        <v>86</v>
      </c>
      <c r="AW325" s="12" t="s">
        <v>32</v>
      </c>
      <c r="AX325" s="12" t="s">
        <v>77</v>
      </c>
      <c r="AY325" s="152" t="s">
        <v>195</v>
      </c>
    </row>
    <row r="326" spans="2:65" s="12" customFormat="1" ht="11.25">
      <c r="B326" s="150"/>
      <c r="D326" s="151" t="s">
        <v>204</v>
      </c>
      <c r="E326" s="152" t="s">
        <v>1</v>
      </c>
      <c r="F326" s="153" t="s">
        <v>3057</v>
      </c>
      <c r="H326" s="154">
        <v>-5.5</v>
      </c>
      <c r="I326" s="155"/>
      <c r="L326" s="150"/>
      <c r="M326" s="156"/>
      <c r="T326" s="157"/>
      <c r="AT326" s="152" t="s">
        <v>204</v>
      </c>
      <c r="AU326" s="152" t="s">
        <v>86</v>
      </c>
      <c r="AV326" s="12" t="s">
        <v>86</v>
      </c>
      <c r="AW326" s="12" t="s">
        <v>32</v>
      </c>
      <c r="AX326" s="12" t="s">
        <v>77</v>
      </c>
      <c r="AY326" s="152" t="s">
        <v>195</v>
      </c>
    </row>
    <row r="327" spans="2:65" s="12" customFormat="1" ht="11.25">
      <c r="B327" s="150"/>
      <c r="D327" s="151" t="s">
        <v>204</v>
      </c>
      <c r="E327" s="152" t="s">
        <v>1</v>
      </c>
      <c r="F327" s="153" t="s">
        <v>3058</v>
      </c>
      <c r="H327" s="154">
        <v>-6.5</v>
      </c>
      <c r="I327" s="155"/>
      <c r="L327" s="150"/>
      <c r="M327" s="156"/>
      <c r="T327" s="157"/>
      <c r="AT327" s="152" t="s">
        <v>204</v>
      </c>
      <c r="AU327" s="152" t="s">
        <v>86</v>
      </c>
      <c r="AV327" s="12" t="s">
        <v>86</v>
      </c>
      <c r="AW327" s="12" t="s">
        <v>32</v>
      </c>
      <c r="AX327" s="12" t="s">
        <v>77</v>
      </c>
      <c r="AY327" s="152" t="s">
        <v>195</v>
      </c>
    </row>
    <row r="328" spans="2:65" s="13" customFormat="1" ht="11.25">
      <c r="B328" s="158"/>
      <c r="D328" s="151" t="s">
        <v>204</v>
      </c>
      <c r="E328" s="159" t="s">
        <v>1</v>
      </c>
      <c r="F328" s="160" t="s">
        <v>205</v>
      </c>
      <c r="H328" s="161">
        <v>31.16</v>
      </c>
      <c r="I328" s="162"/>
      <c r="L328" s="158"/>
      <c r="M328" s="163"/>
      <c r="T328" s="164"/>
      <c r="AT328" s="159" t="s">
        <v>204</v>
      </c>
      <c r="AU328" s="159" t="s">
        <v>86</v>
      </c>
      <c r="AV328" s="13" t="s">
        <v>202</v>
      </c>
      <c r="AW328" s="13" t="s">
        <v>32</v>
      </c>
      <c r="AX328" s="13" t="s">
        <v>84</v>
      </c>
      <c r="AY328" s="159" t="s">
        <v>195</v>
      </c>
    </row>
    <row r="329" spans="2:65" s="1" customFormat="1" ht="24.2" customHeight="1">
      <c r="B329" s="32"/>
      <c r="C329" s="137" t="s">
        <v>418</v>
      </c>
      <c r="D329" s="137" t="s">
        <v>197</v>
      </c>
      <c r="E329" s="138" t="s">
        <v>1361</v>
      </c>
      <c r="F329" s="139" t="s">
        <v>1362</v>
      </c>
      <c r="G329" s="140" t="s">
        <v>212</v>
      </c>
      <c r="H329" s="141">
        <v>20</v>
      </c>
      <c r="I329" s="142"/>
      <c r="J329" s="143">
        <f>ROUND(I329*H329,2)</f>
        <v>0</v>
      </c>
      <c r="K329" s="139" t="s">
        <v>201</v>
      </c>
      <c r="L329" s="32"/>
      <c r="M329" s="144" t="s">
        <v>1</v>
      </c>
      <c r="N329" s="145" t="s">
        <v>42</v>
      </c>
      <c r="P329" s="146">
        <f>O329*H329</f>
        <v>0</v>
      </c>
      <c r="Q329" s="146">
        <v>6.9999999999999994E-5</v>
      </c>
      <c r="R329" s="146">
        <f>Q329*H329</f>
        <v>1.3999999999999998E-3</v>
      </c>
      <c r="S329" s="146">
        <v>0</v>
      </c>
      <c r="T329" s="147">
        <f>S329*H329</f>
        <v>0</v>
      </c>
      <c r="AR329" s="148" t="s">
        <v>202</v>
      </c>
      <c r="AT329" s="148" t="s">
        <v>197</v>
      </c>
      <c r="AU329" s="148" t="s">
        <v>86</v>
      </c>
      <c r="AY329" s="17" t="s">
        <v>195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7" t="s">
        <v>84</v>
      </c>
      <c r="BK329" s="149">
        <f>ROUND(I329*H329,2)</f>
        <v>0</v>
      </c>
      <c r="BL329" s="17" t="s">
        <v>202</v>
      </c>
      <c r="BM329" s="148" t="s">
        <v>2617</v>
      </c>
    </row>
    <row r="330" spans="2:65" s="12" customFormat="1" ht="11.25">
      <c r="B330" s="150"/>
      <c r="D330" s="151" t="s">
        <v>204</v>
      </c>
      <c r="E330" s="152" t="s">
        <v>1</v>
      </c>
      <c r="F330" s="153" t="s">
        <v>3059</v>
      </c>
      <c r="H330" s="154">
        <v>20</v>
      </c>
      <c r="I330" s="155"/>
      <c r="L330" s="150"/>
      <c r="M330" s="156"/>
      <c r="T330" s="157"/>
      <c r="AT330" s="152" t="s">
        <v>204</v>
      </c>
      <c r="AU330" s="152" t="s">
        <v>86</v>
      </c>
      <c r="AV330" s="12" t="s">
        <v>86</v>
      </c>
      <c r="AW330" s="12" t="s">
        <v>32</v>
      </c>
      <c r="AX330" s="12" t="s">
        <v>84</v>
      </c>
      <c r="AY330" s="152" t="s">
        <v>195</v>
      </c>
    </row>
    <row r="331" spans="2:65" s="1" customFormat="1" ht="24.2" customHeight="1">
      <c r="B331" s="32"/>
      <c r="C331" s="174" t="s">
        <v>548</v>
      </c>
      <c r="D331" s="174" t="s">
        <v>392</v>
      </c>
      <c r="E331" s="175" t="s">
        <v>3060</v>
      </c>
      <c r="F331" s="176" t="s">
        <v>3061</v>
      </c>
      <c r="G331" s="177" t="s">
        <v>212</v>
      </c>
      <c r="H331" s="178">
        <v>3.0449999999999999</v>
      </c>
      <c r="I331" s="179"/>
      <c r="J331" s="180">
        <f>ROUND(I331*H331,2)</f>
        <v>0</v>
      </c>
      <c r="K331" s="176" t="s">
        <v>208</v>
      </c>
      <c r="L331" s="181"/>
      <c r="M331" s="182" t="s">
        <v>1</v>
      </c>
      <c r="N331" s="183" t="s">
        <v>42</v>
      </c>
      <c r="P331" s="146">
        <f>O331*H331</f>
        <v>0</v>
      </c>
      <c r="Q331" s="146">
        <v>1.6E-2</v>
      </c>
      <c r="R331" s="146">
        <f>Q331*H331</f>
        <v>4.8719999999999999E-2</v>
      </c>
      <c r="S331" s="146">
        <v>0</v>
      </c>
      <c r="T331" s="147">
        <f>S331*H331</f>
        <v>0</v>
      </c>
      <c r="AR331" s="148" t="s">
        <v>230</v>
      </c>
      <c r="AT331" s="148" t="s">
        <v>392</v>
      </c>
      <c r="AU331" s="148" t="s">
        <v>86</v>
      </c>
      <c r="AY331" s="17" t="s">
        <v>195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84</v>
      </c>
      <c r="BK331" s="149">
        <f>ROUND(I331*H331,2)</f>
        <v>0</v>
      </c>
      <c r="BL331" s="17" t="s">
        <v>202</v>
      </c>
      <c r="BM331" s="148" t="s">
        <v>2621</v>
      </c>
    </row>
    <row r="332" spans="2:65" s="12" customFormat="1" ht="11.25">
      <c r="B332" s="150"/>
      <c r="D332" s="151" t="s">
        <v>204</v>
      </c>
      <c r="F332" s="153" t="s">
        <v>3062</v>
      </c>
      <c r="H332" s="154">
        <v>3.0449999999999999</v>
      </c>
      <c r="I332" s="155"/>
      <c r="L332" s="150"/>
      <c r="M332" s="156"/>
      <c r="T332" s="157"/>
      <c r="AT332" s="152" t="s">
        <v>204</v>
      </c>
      <c r="AU332" s="152" t="s">
        <v>86</v>
      </c>
      <c r="AV332" s="12" t="s">
        <v>86</v>
      </c>
      <c r="AW332" s="12" t="s">
        <v>4</v>
      </c>
      <c r="AX332" s="12" t="s">
        <v>84</v>
      </c>
      <c r="AY332" s="152" t="s">
        <v>195</v>
      </c>
    </row>
    <row r="333" spans="2:65" s="1" customFormat="1" ht="24.2" customHeight="1">
      <c r="B333" s="32"/>
      <c r="C333" s="174" t="s">
        <v>423</v>
      </c>
      <c r="D333" s="174" t="s">
        <v>392</v>
      </c>
      <c r="E333" s="175" t="s">
        <v>3063</v>
      </c>
      <c r="F333" s="176" t="s">
        <v>3064</v>
      </c>
      <c r="G333" s="177" t="s">
        <v>212</v>
      </c>
      <c r="H333" s="178">
        <v>4.0599999999999996</v>
      </c>
      <c r="I333" s="179"/>
      <c r="J333" s="180">
        <f>ROUND(I333*H333,2)</f>
        <v>0</v>
      </c>
      <c r="K333" s="176" t="s">
        <v>201</v>
      </c>
      <c r="L333" s="181"/>
      <c r="M333" s="182" t="s">
        <v>1</v>
      </c>
      <c r="N333" s="183" t="s">
        <v>42</v>
      </c>
      <c r="P333" s="146">
        <f>O333*H333</f>
        <v>0</v>
      </c>
      <c r="Q333" s="146">
        <v>1.9E-2</v>
      </c>
      <c r="R333" s="146">
        <f>Q333*H333</f>
        <v>7.7139999999999986E-2</v>
      </c>
      <c r="S333" s="146">
        <v>0</v>
      </c>
      <c r="T333" s="147">
        <f>S333*H333</f>
        <v>0</v>
      </c>
      <c r="AR333" s="148" t="s">
        <v>230</v>
      </c>
      <c r="AT333" s="148" t="s">
        <v>392</v>
      </c>
      <c r="AU333" s="148" t="s">
        <v>86</v>
      </c>
      <c r="AY333" s="17" t="s">
        <v>195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7" t="s">
        <v>84</v>
      </c>
      <c r="BK333" s="149">
        <f>ROUND(I333*H333,2)</f>
        <v>0</v>
      </c>
      <c r="BL333" s="17" t="s">
        <v>202</v>
      </c>
      <c r="BM333" s="148" t="s">
        <v>3065</v>
      </c>
    </row>
    <row r="334" spans="2:65" s="12" customFormat="1" ht="11.25">
      <c r="B334" s="150"/>
      <c r="D334" s="151" t="s">
        <v>204</v>
      </c>
      <c r="F334" s="153" t="s">
        <v>2818</v>
      </c>
      <c r="H334" s="154">
        <v>4.0599999999999996</v>
      </c>
      <c r="I334" s="155"/>
      <c r="L334" s="150"/>
      <c r="M334" s="156"/>
      <c r="T334" s="157"/>
      <c r="AT334" s="152" t="s">
        <v>204</v>
      </c>
      <c r="AU334" s="152" t="s">
        <v>86</v>
      </c>
      <c r="AV334" s="12" t="s">
        <v>86</v>
      </c>
      <c r="AW334" s="12" t="s">
        <v>4</v>
      </c>
      <c r="AX334" s="12" t="s">
        <v>84</v>
      </c>
      <c r="AY334" s="152" t="s">
        <v>195</v>
      </c>
    </row>
    <row r="335" spans="2:65" s="1" customFormat="1" ht="24.2" customHeight="1">
      <c r="B335" s="32"/>
      <c r="C335" s="174" t="s">
        <v>557</v>
      </c>
      <c r="D335" s="174" t="s">
        <v>392</v>
      </c>
      <c r="E335" s="175" t="s">
        <v>1365</v>
      </c>
      <c r="F335" s="176" t="s">
        <v>1366</v>
      </c>
      <c r="G335" s="177" t="s">
        <v>212</v>
      </c>
      <c r="H335" s="178">
        <v>6.09</v>
      </c>
      <c r="I335" s="179"/>
      <c r="J335" s="180">
        <f>ROUND(I335*H335,2)</f>
        <v>0</v>
      </c>
      <c r="K335" s="176" t="s">
        <v>201</v>
      </c>
      <c r="L335" s="181"/>
      <c r="M335" s="182" t="s">
        <v>1</v>
      </c>
      <c r="N335" s="183" t="s">
        <v>42</v>
      </c>
      <c r="P335" s="146">
        <f>O335*H335</f>
        <v>0</v>
      </c>
      <c r="Q335" s="146">
        <v>3.0000000000000001E-3</v>
      </c>
      <c r="R335" s="146">
        <f>Q335*H335</f>
        <v>1.8270000000000002E-2</v>
      </c>
      <c r="S335" s="146">
        <v>0</v>
      </c>
      <c r="T335" s="147">
        <f>S335*H335</f>
        <v>0</v>
      </c>
      <c r="AR335" s="148" t="s">
        <v>230</v>
      </c>
      <c r="AT335" s="148" t="s">
        <v>392</v>
      </c>
      <c r="AU335" s="148" t="s">
        <v>86</v>
      </c>
      <c r="AY335" s="17" t="s">
        <v>195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84</v>
      </c>
      <c r="BK335" s="149">
        <f>ROUND(I335*H335,2)</f>
        <v>0</v>
      </c>
      <c r="BL335" s="17" t="s">
        <v>202</v>
      </c>
      <c r="BM335" s="148" t="s">
        <v>2623</v>
      </c>
    </row>
    <row r="336" spans="2:65" s="12" customFormat="1" ht="11.25">
      <c r="B336" s="150"/>
      <c r="D336" s="151" t="s">
        <v>204</v>
      </c>
      <c r="F336" s="153" t="s">
        <v>3066</v>
      </c>
      <c r="H336" s="154">
        <v>6.09</v>
      </c>
      <c r="I336" s="155"/>
      <c r="L336" s="150"/>
      <c r="M336" s="156"/>
      <c r="T336" s="157"/>
      <c r="AT336" s="152" t="s">
        <v>204</v>
      </c>
      <c r="AU336" s="152" t="s">
        <v>86</v>
      </c>
      <c r="AV336" s="12" t="s">
        <v>86</v>
      </c>
      <c r="AW336" s="12" t="s">
        <v>4</v>
      </c>
      <c r="AX336" s="12" t="s">
        <v>84</v>
      </c>
      <c r="AY336" s="152" t="s">
        <v>195</v>
      </c>
    </row>
    <row r="337" spans="2:65" s="1" customFormat="1" ht="24.2" customHeight="1">
      <c r="B337" s="32"/>
      <c r="C337" s="174" t="s">
        <v>426</v>
      </c>
      <c r="D337" s="174" t="s">
        <v>392</v>
      </c>
      <c r="E337" s="175" t="s">
        <v>2625</v>
      </c>
      <c r="F337" s="176" t="s">
        <v>2626</v>
      </c>
      <c r="G337" s="177" t="s">
        <v>212</v>
      </c>
      <c r="H337" s="178">
        <v>7.1050000000000004</v>
      </c>
      <c r="I337" s="179"/>
      <c r="J337" s="180">
        <f>ROUND(I337*H337,2)</f>
        <v>0</v>
      </c>
      <c r="K337" s="176" t="s">
        <v>201</v>
      </c>
      <c r="L337" s="181"/>
      <c r="M337" s="182" t="s">
        <v>1</v>
      </c>
      <c r="N337" s="183" t="s">
        <v>42</v>
      </c>
      <c r="P337" s="146">
        <f>O337*H337</f>
        <v>0</v>
      </c>
      <c r="Q337" s="146">
        <v>0.01</v>
      </c>
      <c r="R337" s="146">
        <f>Q337*H337</f>
        <v>7.1050000000000002E-2</v>
      </c>
      <c r="S337" s="146">
        <v>0</v>
      </c>
      <c r="T337" s="147">
        <f>S337*H337</f>
        <v>0</v>
      </c>
      <c r="AR337" s="148" t="s">
        <v>230</v>
      </c>
      <c r="AT337" s="148" t="s">
        <v>392</v>
      </c>
      <c r="AU337" s="148" t="s">
        <v>86</v>
      </c>
      <c r="AY337" s="17" t="s">
        <v>195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84</v>
      </c>
      <c r="BK337" s="149">
        <f>ROUND(I337*H337,2)</f>
        <v>0</v>
      </c>
      <c r="BL337" s="17" t="s">
        <v>202</v>
      </c>
      <c r="BM337" s="148" t="s">
        <v>2627</v>
      </c>
    </row>
    <row r="338" spans="2:65" s="12" customFormat="1" ht="11.25">
      <c r="B338" s="150"/>
      <c r="D338" s="151" t="s">
        <v>204</v>
      </c>
      <c r="F338" s="153" t="s">
        <v>2636</v>
      </c>
      <c r="H338" s="154">
        <v>7.1050000000000004</v>
      </c>
      <c r="I338" s="155"/>
      <c r="L338" s="150"/>
      <c r="M338" s="156"/>
      <c r="T338" s="157"/>
      <c r="AT338" s="152" t="s">
        <v>204</v>
      </c>
      <c r="AU338" s="152" t="s">
        <v>86</v>
      </c>
      <c r="AV338" s="12" t="s">
        <v>86</v>
      </c>
      <c r="AW338" s="12" t="s">
        <v>4</v>
      </c>
      <c r="AX338" s="12" t="s">
        <v>84</v>
      </c>
      <c r="AY338" s="152" t="s">
        <v>195</v>
      </c>
    </row>
    <row r="339" spans="2:65" s="1" customFormat="1" ht="24.2" customHeight="1">
      <c r="B339" s="32"/>
      <c r="C339" s="137" t="s">
        <v>564</v>
      </c>
      <c r="D339" s="137" t="s">
        <v>197</v>
      </c>
      <c r="E339" s="138" t="s">
        <v>2655</v>
      </c>
      <c r="F339" s="139" t="s">
        <v>2656</v>
      </c>
      <c r="G339" s="140" t="s">
        <v>332</v>
      </c>
      <c r="H339" s="141">
        <v>10.882999999999999</v>
      </c>
      <c r="I339" s="142"/>
      <c r="J339" s="143">
        <f>ROUND(I339*H339,2)</f>
        <v>0</v>
      </c>
      <c r="K339" s="139" t="s">
        <v>201</v>
      </c>
      <c r="L339" s="32"/>
      <c r="M339" s="144" t="s">
        <v>1</v>
      </c>
      <c r="N339" s="145" t="s">
        <v>42</v>
      </c>
      <c r="P339" s="146">
        <f>O339*H339</f>
        <v>0</v>
      </c>
      <c r="Q339" s="146">
        <v>2.3010199999999998</v>
      </c>
      <c r="R339" s="146">
        <f>Q339*H339</f>
        <v>25.042000659999996</v>
      </c>
      <c r="S339" s="146">
        <v>0</v>
      </c>
      <c r="T339" s="147">
        <f>S339*H339</f>
        <v>0</v>
      </c>
      <c r="AR339" s="148" t="s">
        <v>202</v>
      </c>
      <c r="AT339" s="148" t="s">
        <v>197</v>
      </c>
      <c r="AU339" s="148" t="s">
        <v>86</v>
      </c>
      <c r="AY339" s="17" t="s">
        <v>195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7" t="s">
        <v>84</v>
      </c>
      <c r="BK339" s="149">
        <f>ROUND(I339*H339,2)</f>
        <v>0</v>
      </c>
      <c r="BL339" s="17" t="s">
        <v>202</v>
      </c>
      <c r="BM339" s="148" t="s">
        <v>2657</v>
      </c>
    </row>
    <row r="340" spans="2:65" s="14" customFormat="1" ht="11.25">
      <c r="B340" s="168"/>
      <c r="D340" s="151" t="s">
        <v>204</v>
      </c>
      <c r="E340" s="169" t="s">
        <v>1</v>
      </c>
      <c r="F340" s="170" t="s">
        <v>2658</v>
      </c>
      <c r="H340" s="169" t="s">
        <v>1</v>
      </c>
      <c r="I340" s="171"/>
      <c r="L340" s="168"/>
      <c r="M340" s="172"/>
      <c r="T340" s="173"/>
      <c r="AT340" s="169" t="s">
        <v>204</v>
      </c>
      <c r="AU340" s="169" t="s">
        <v>86</v>
      </c>
      <c r="AV340" s="14" t="s">
        <v>84</v>
      </c>
      <c r="AW340" s="14" t="s">
        <v>32</v>
      </c>
      <c r="AX340" s="14" t="s">
        <v>77</v>
      </c>
      <c r="AY340" s="169" t="s">
        <v>195</v>
      </c>
    </row>
    <row r="341" spans="2:65" s="12" customFormat="1" ht="11.25">
      <c r="B341" s="150"/>
      <c r="D341" s="151" t="s">
        <v>204</v>
      </c>
      <c r="E341" s="152" t="s">
        <v>1</v>
      </c>
      <c r="F341" s="153" t="s">
        <v>2659</v>
      </c>
      <c r="H341" s="154">
        <v>10.882999999999999</v>
      </c>
      <c r="I341" s="155"/>
      <c r="L341" s="150"/>
      <c r="M341" s="156"/>
      <c r="T341" s="157"/>
      <c r="AT341" s="152" t="s">
        <v>204</v>
      </c>
      <c r="AU341" s="152" t="s">
        <v>86</v>
      </c>
      <c r="AV341" s="12" t="s">
        <v>86</v>
      </c>
      <c r="AW341" s="12" t="s">
        <v>32</v>
      </c>
      <c r="AX341" s="12" t="s">
        <v>84</v>
      </c>
      <c r="AY341" s="152" t="s">
        <v>195</v>
      </c>
    </row>
    <row r="342" spans="2:65" s="1" customFormat="1" ht="21.75" customHeight="1">
      <c r="B342" s="32"/>
      <c r="C342" s="137" t="s">
        <v>431</v>
      </c>
      <c r="D342" s="137" t="s">
        <v>197</v>
      </c>
      <c r="E342" s="138" t="s">
        <v>2666</v>
      </c>
      <c r="F342" s="139" t="s">
        <v>2667</v>
      </c>
      <c r="G342" s="140" t="s">
        <v>319</v>
      </c>
      <c r="H342" s="141">
        <v>12.46</v>
      </c>
      <c r="I342" s="142"/>
      <c r="J342" s="143">
        <f>ROUND(I342*H342,2)</f>
        <v>0</v>
      </c>
      <c r="K342" s="139" t="s">
        <v>201</v>
      </c>
      <c r="L342" s="32"/>
      <c r="M342" s="144" t="s">
        <v>1</v>
      </c>
      <c r="N342" s="145" t="s">
        <v>42</v>
      </c>
      <c r="P342" s="146">
        <f>O342*H342</f>
        <v>0</v>
      </c>
      <c r="Q342" s="146">
        <v>0</v>
      </c>
      <c r="R342" s="146">
        <f>Q342*H342</f>
        <v>0</v>
      </c>
      <c r="S342" s="146">
        <v>2.9000000000000001E-2</v>
      </c>
      <c r="T342" s="147">
        <f>S342*H342</f>
        <v>0.36134000000000005</v>
      </c>
      <c r="AR342" s="148" t="s">
        <v>202</v>
      </c>
      <c r="AT342" s="148" t="s">
        <v>197</v>
      </c>
      <c r="AU342" s="148" t="s">
        <v>86</v>
      </c>
      <c r="AY342" s="17" t="s">
        <v>195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7" t="s">
        <v>84</v>
      </c>
      <c r="BK342" s="149">
        <f>ROUND(I342*H342,2)</f>
        <v>0</v>
      </c>
      <c r="BL342" s="17" t="s">
        <v>202</v>
      </c>
      <c r="BM342" s="148" t="s">
        <v>1492</v>
      </c>
    </row>
    <row r="343" spans="2:65" s="12" customFormat="1" ht="11.25">
      <c r="B343" s="150"/>
      <c r="D343" s="151" t="s">
        <v>204</v>
      </c>
      <c r="E343" s="152" t="s">
        <v>1</v>
      </c>
      <c r="F343" s="153" t="s">
        <v>3067</v>
      </c>
      <c r="H343" s="154">
        <v>12.46</v>
      </c>
      <c r="I343" s="155"/>
      <c r="L343" s="150"/>
      <c r="M343" s="156"/>
      <c r="T343" s="157"/>
      <c r="AT343" s="152" t="s">
        <v>204</v>
      </c>
      <c r="AU343" s="152" t="s">
        <v>86</v>
      </c>
      <c r="AV343" s="12" t="s">
        <v>86</v>
      </c>
      <c r="AW343" s="12" t="s">
        <v>32</v>
      </c>
      <c r="AX343" s="12" t="s">
        <v>84</v>
      </c>
      <c r="AY343" s="152" t="s">
        <v>195</v>
      </c>
    </row>
    <row r="344" spans="2:65" s="1" customFormat="1" ht="24.2" customHeight="1">
      <c r="B344" s="32"/>
      <c r="C344" s="137" t="s">
        <v>573</v>
      </c>
      <c r="D344" s="137" t="s">
        <v>197</v>
      </c>
      <c r="E344" s="138" t="s">
        <v>1504</v>
      </c>
      <c r="F344" s="139" t="s">
        <v>1505</v>
      </c>
      <c r="G344" s="140" t="s">
        <v>395</v>
      </c>
      <c r="H344" s="141">
        <v>0.36099999999999999</v>
      </c>
      <c r="I344" s="142"/>
      <c r="J344" s="143">
        <f>ROUND(I344*H344,2)</f>
        <v>0</v>
      </c>
      <c r="K344" s="139" t="s">
        <v>201</v>
      </c>
      <c r="L344" s="32"/>
      <c r="M344" s="144" t="s">
        <v>1</v>
      </c>
      <c r="N344" s="145" t="s">
        <v>42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202</v>
      </c>
      <c r="AT344" s="148" t="s">
        <v>197</v>
      </c>
      <c r="AU344" s="148" t="s">
        <v>86</v>
      </c>
      <c r="AY344" s="17" t="s">
        <v>195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7" t="s">
        <v>84</v>
      </c>
      <c r="BK344" s="149">
        <f>ROUND(I344*H344,2)</f>
        <v>0</v>
      </c>
      <c r="BL344" s="17" t="s">
        <v>202</v>
      </c>
      <c r="BM344" s="148" t="s">
        <v>1506</v>
      </c>
    </row>
    <row r="345" spans="2:65" s="1" customFormat="1" ht="24.2" customHeight="1">
      <c r="B345" s="32"/>
      <c r="C345" s="137" t="s">
        <v>435</v>
      </c>
      <c r="D345" s="137" t="s">
        <v>197</v>
      </c>
      <c r="E345" s="138" t="s">
        <v>1507</v>
      </c>
      <c r="F345" s="139" t="s">
        <v>1508</v>
      </c>
      <c r="G345" s="140" t="s">
        <v>395</v>
      </c>
      <c r="H345" s="141">
        <v>0.36099999999999999</v>
      </c>
      <c r="I345" s="142"/>
      <c r="J345" s="143">
        <f>ROUND(I345*H345,2)</f>
        <v>0</v>
      </c>
      <c r="K345" s="139" t="s">
        <v>201</v>
      </c>
      <c r="L345" s="32"/>
      <c r="M345" s="144" t="s">
        <v>1</v>
      </c>
      <c r="N345" s="145" t="s">
        <v>42</v>
      </c>
      <c r="P345" s="146">
        <f>O345*H345</f>
        <v>0</v>
      </c>
      <c r="Q345" s="146">
        <v>0</v>
      </c>
      <c r="R345" s="146">
        <f>Q345*H345</f>
        <v>0</v>
      </c>
      <c r="S345" s="146">
        <v>0</v>
      </c>
      <c r="T345" s="147">
        <f>S345*H345</f>
        <v>0</v>
      </c>
      <c r="AR345" s="148" t="s">
        <v>202</v>
      </c>
      <c r="AT345" s="148" t="s">
        <v>197</v>
      </c>
      <c r="AU345" s="148" t="s">
        <v>86</v>
      </c>
      <c r="AY345" s="17" t="s">
        <v>195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84</v>
      </c>
      <c r="BK345" s="149">
        <f>ROUND(I345*H345,2)</f>
        <v>0</v>
      </c>
      <c r="BL345" s="17" t="s">
        <v>202</v>
      </c>
      <c r="BM345" s="148" t="s">
        <v>1509</v>
      </c>
    </row>
    <row r="346" spans="2:65" s="1" customFormat="1" ht="24.2" customHeight="1">
      <c r="B346" s="32"/>
      <c r="C346" s="137" t="s">
        <v>581</v>
      </c>
      <c r="D346" s="137" t="s">
        <v>197</v>
      </c>
      <c r="E346" s="138" t="s">
        <v>1511</v>
      </c>
      <c r="F346" s="139" t="s">
        <v>1512</v>
      </c>
      <c r="G346" s="140" t="s">
        <v>395</v>
      </c>
      <c r="H346" s="141">
        <v>4.6929999999999996</v>
      </c>
      <c r="I346" s="142"/>
      <c r="J346" s="143">
        <f>ROUND(I346*H346,2)</f>
        <v>0</v>
      </c>
      <c r="K346" s="139" t="s">
        <v>201</v>
      </c>
      <c r="L346" s="32"/>
      <c r="M346" s="144" t="s">
        <v>1</v>
      </c>
      <c r="N346" s="145" t="s">
        <v>42</v>
      </c>
      <c r="P346" s="146">
        <f>O346*H346</f>
        <v>0</v>
      </c>
      <c r="Q346" s="146">
        <v>0</v>
      </c>
      <c r="R346" s="146">
        <f>Q346*H346</f>
        <v>0</v>
      </c>
      <c r="S346" s="146">
        <v>0</v>
      </c>
      <c r="T346" s="147">
        <f>S346*H346</f>
        <v>0</v>
      </c>
      <c r="AR346" s="148" t="s">
        <v>202</v>
      </c>
      <c r="AT346" s="148" t="s">
        <v>197</v>
      </c>
      <c r="AU346" s="148" t="s">
        <v>86</v>
      </c>
      <c r="AY346" s="17" t="s">
        <v>195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7" t="s">
        <v>84</v>
      </c>
      <c r="BK346" s="149">
        <f>ROUND(I346*H346,2)</f>
        <v>0</v>
      </c>
      <c r="BL346" s="17" t="s">
        <v>202</v>
      </c>
      <c r="BM346" s="148" t="s">
        <v>1513</v>
      </c>
    </row>
    <row r="347" spans="2:65" s="12" customFormat="1" ht="11.25">
      <c r="B347" s="150"/>
      <c r="D347" s="151" t="s">
        <v>204</v>
      </c>
      <c r="F347" s="153" t="s">
        <v>3068</v>
      </c>
      <c r="H347" s="154">
        <v>4.6929999999999996</v>
      </c>
      <c r="I347" s="155"/>
      <c r="L347" s="150"/>
      <c r="M347" s="156"/>
      <c r="T347" s="157"/>
      <c r="AT347" s="152" t="s">
        <v>204</v>
      </c>
      <c r="AU347" s="152" t="s">
        <v>86</v>
      </c>
      <c r="AV347" s="12" t="s">
        <v>86</v>
      </c>
      <c r="AW347" s="12" t="s">
        <v>4</v>
      </c>
      <c r="AX347" s="12" t="s">
        <v>84</v>
      </c>
      <c r="AY347" s="152" t="s">
        <v>195</v>
      </c>
    </row>
    <row r="348" spans="2:65" s="1" customFormat="1" ht="24.2" customHeight="1">
      <c r="B348" s="32"/>
      <c r="C348" s="137" t="s">
        <v>440</v>
      </c>
      <c r="D348" s="137" t="s">
        <v>197</v>
      </c>
      <c r="E348" s="138" t="s">
        <v>1515</v>
      </c>
      <c r="F348" s="139" t="s">
        <v>1516</v>
      </c>
      <c r="G348" s="140" t="s">
        <v>395</v>
      </c>
      <c r="H348" s="141">
        <v>0.36099999999999999</v>
      </c>
      <c r="I348" s="142"/>
      <c r="J348" s="143">
        <f>ROUND(I348*H348,2)</f>
        <v>0</v>
      </c>
      <c r="K348" s="139" t="s">
        <v>208</v>
      </c>
      <c r="L348" s="32"/>
      <c r="M348" s="144" t="s">
        <v>1</v>
      </c>
      <c r="N348" s="145" t="s">
        <v>42</v>
      </c>
      <c r="P348" s="146">
        <f>O348*H348</f>
        <v>0</v>
      </c>
      <c r="Q348" s="146">
        <v>0</v>
      </c>
      <c r="R348" s="146">
        <f>Q348*H348</f>
        <v>0</v>
      </c>
      <c r="S348" s="146">
        <v>0</v>
      </c>
      <c r="T348" s="147">
        <f>S348*H348</f>
        <v>0</v>
      </c>
      <c r="AR348" s="148" t="s">
        <v>202</v>
      </c>
      <c r="AT348" s="148" t="s">
        <v>197</v>
      </c>
      <c r="AU348" s="148" t="s">
        <v>86</v>
      </c>
      <c r="AY348" s="17" t="s">
        <v>195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84</v>
      </c>
      <c r="BK348" s="149">
        <f>ROUND(I348*H348,2)</f>
        <v>0</v>
      </c>
      <c r="BL348" s="17" t="s">
        <v>202</v>
      </c>
      <c r="BM348" s="148" t="s">
        <v>1517</v>
      </c>
    </row>
    <row r="349" spans="2:65" s="11" customFormat="1" ht="22.9" customHeight="1">
      <c r="B349" s="125"/>
      <c r="D349" s="126" t="s">
        <v>76</v>
      </c>
      <c r="E349" s="135" t="s">
        <v>1527</v>
      </c>
      <c r="F349" s="135" t="s">
        <v>1528</v>
      </c>
      <c r="I349" s="128"/>
      <c r="J349" s="136">
        <f>BK349</f>
        <v>0</v>
      </c>
      <c r="L349" s="125"/>
      <c r="M349" s="130"/>
      <c r="P349" s="131">
        <f>P350</f>
        <v>0</v>
      </c>
      <c r="R349" s="131">
        <f>R350</f>
        <v>0</v>
      </c>
      <c r="T349" s="132">
        <f>T350</f>
        <v>0</v>
      </c>
      <c r="AR349" s="126" t="s">
        <v>84</v>
      </c>
      <c r="AT349" s="133" t="s">
        <v>76</v>
      </c>
      <c r="AU349" s="133" t="s">
        <v>84</v>
      </c>
      <c r="AY349" s="126" t="s">
        <v>195</v>
      </c>
      <c r="BK349" s="134">
        <f>BK350</f>
        <v>0</v>
      </c>
    </row>
    <row r="350" spans="2:65" s="1" customFormat="1" ht="24.2" customHeight="1">
      <c r="B350" s="32"/>
      <c r="C350" s="137" t="s">
        <v>592</v>
      </c>
      <c r="D350" s="137" t="s">
        <v>197</v>
      </c>
      <c r="E350" s="138" t="s">
        <v>2670</v>
      </c>
      <c r="F350" s="139" t="s">
        <v>2671</v>
      </c>
      <c r="G350" s="140" t="s">
        <v>395</v>
      </c>
      <c r="H350" s="141">
        <v>38.280999999999999</v>
      </c>
      <c r="I350" s="142"/>
      <c r="J350" s="143">
        <f>ROUND(I350*H350,2)</f>
        <v>0</v>
      </c>
      <c r="K350" s="139" t="s">
        <v>201</v>
      </c>
      <c r="L350" s="32"/>
      <c r="M350" s="144" t="s">
        <v>1</v>
      </c>
      <c r="N350" s="145" t="s">
        <v>42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202</v>
      </c>
      <c r="AT350" s="148" t="s">
        <v>197</v>
      </c>
      <c r="AU350" s="148" t="s">
        <v>86</v>
      </c>
      <c r="AY350" s="17" t="s">
        <v>195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84</v>
      </c>
      <c r="BK350" s="149">
        <f>ROUND(I350*H350,2)</f>
        <v>0</v>
      </c>
      <c r="BL350" s="17" t="s">
        <v>202</v>
      </c>
      <c r="BM350" s="148" t="s">
        <v>1532</v>
      </c>
    </row>
    <row r="351" spans="2:65" s="11" customFormat="1" ht="25.9" customHeight="1">
      <c r="B351" s="125"/>
      <c r="D351" s="126" t="s">
        <v>76</v>
      </c>
      <c r="E351" s="127" t="s">
        <v>392</v>
      </c>
      <c r="F351" s="127" t="s">
        <v>1533</v>
      </c>
      <c r="I351" s="128"/>
      <c r="J351" s="129">
        <f>BK351</f>
        <v>0</v>
      </c>
      <c r="L351" s="125"/>
      <c r="M351" s="130"/>
      <c r="P351" s="131">
        <f>P352</f>
        <v>0</v>
      </c>
      <c r="R351" s="131">
        <f>R352</f>
        <v>1.554079</v>
      </c>
      <c r="T351" s="132">
        <f>T352</f>
        <v>0</v>
      </c>
      <c r="AR351" s="126" t="s">
        <v>112</v>
      </c>
      <c r="AT351" s="133" t="s">
        <v>76</v>
      </c>
      <c r="AU351" s="133" t="s">
        <v>77</v>
      </c>
      <c r="AY351" s="126" t="s">
        <v>195</v>
      </c>
      <c r="BK351" s="134">
        <f>BK352</f>
        <v>0</v>
      </c>
    </row>
    <row r="352" spans="2:65" s="11" customFormat="1" ht="22.9" customHeight="1">
      <c r="B352" s="125"/>
      <c r="D352" s="126" t="s">
        <v>76</v>
      </c>
      <c r="E352" s="135" t="s">
        <v>1534</v>
      </c>
      <c r="F352" s="135" t="s">
        <v>1535</v>
      </c>
      <c r="I352" s="128"/>
      <c r="J352" s="136">
        <f>BK352</f>
        <v>0</v>
      </c>
      <c r="L352" s="125"/>
      <c r="M352" s="130"/>
      <c r="P352" s="131">
        <f>SUM(P353:P360)</f>
        <v>0</v>
      </c>
      <c r="R352" s="131">
        <f>SUM(R353:R360)</f>
        <v>1.554079</v>
      </c>
      <c r="T352" s="132">
        <f>SUM(T353:T360)</f>
        <v>0</v>
      </c>
      <c r="AR352" s="126" t="s">
        <v>112</v>
      </c>
      <c r="AT352" s="133" t="s">
        <v>76</v>
      </c>
      <c r="AU352" s="133" t="s">
        <v>84</v>
      </c>
      <c r="AY352" s="126" t="s">
        <v>195</v>
      </c>
      <c r="BK352" s="134">
        <f>SUM(BK353:BK360)</f>
        <v>0</v>
      </c>
    </row>
    <row r="353" spans="2:65" s="1" customFormat="1" ht="16.5" customHeight="1">
      <c r="B353" s="32"/>
      <c r="C353" s="137" t="s">
        <v>444</v>
      </c>
      <c r="D353" s="137" t="s">
        <v>197</v>
      </c>
      <c r="E353" s="138" t="s">
        <v>1536</v>
      </c>
      <c r="F353" s="139" t="s">
        <v>1537</v>
      </c>
      <c r="G353" s="140" t="s">
        <v>319</v>
      </c>
      <c r="H353" s="141">
        <v>23.1</v>
      </c>
      <c r="I353" s="142"/>
      <c r="J353" s="143">
        <f>ROUND(I353*H353,2)</f>
        <v>0</v>
      </c>
      <c r="K353" s="139" t="s">
        <v>201</v>
      </c>
      <c r="L353" s="32"/>
      <c r="M353" s="144" t="s">
        <v>1</v>
      </c>
      <c r="N353" s="145" t="s">
        <v>42</v>
      </c>
      <c r="P353" s="146">
        <f>O353*H353</f>
        <v>0</v>
      </c>
      <c r="Q353" s="146">
        <v>9.0000000000000006E-5</v>
      </c>
      <c r="R353" s="146">
        <f>Q353*H353</f>
        <v>2.0790000000000001E-3</v>
      </c>
      <c r="S353" s="146">
        <v>0</v>
      </c>
      <c r="T353" s="147">
        <f>S353*H353</f>
        <v>0</v>
      </c>
      <c r="AR353" s="148" t="s">
        <v>426</v>
      </c>
      <c r="AT353" s="148" t="s">
        <v>197</v>
      </c>
      <c r="AU353" s="148" t="s">
        <v>86</v>
      </c>
      <c r="AY353" s="17" t="s">
        <v>195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84</v>
      </c>
      <c r="BK353" s="149">
        <f>ROUND(I353*H353,2)</f>
        <v>0</v>
      </c>
      <c r="BL353" s="17" t="s">
        <v>426</v>
      </c>
      <c r="BM353" s="148" t="s">
        <v>1538</v>
      </c>
    </row>
    <row r="354" spans="2:65" s="14" customFormat="1" ht="11.25">
      <c r="B354" s="168"/>
      <c r="D354" s="151" t="s">
        <v>204</v>
      </c>
      <c r="E354" s="169" t="s">
        <v>1</v>
      </c>
      <c r="F354" s="170" t="s">
        <v>1539</v>
      </c>
      <c r="H354" s="169" t="s">
        <v>1</v>
      </c>
      <c r="I354" s="171"/>
      <c r="L354" s="168"/>
      <c r="M354" s="172"/>
      <c r="T354" s="173"/>
      <c r="AT354" s="169" t="s">
        <v>204</v>
      </c>
      <c r="AU354" s="169" t="s">
        <v>86</v>
      </c>
      <c r="AV354" s="14" t="s">
        <v>84</v>
      </c>
      <c r="AW354" s="14" t="s">
        <v>32</v>
      </c>
      <c r="AX354" s="14" t="s">
        <v>77</v>
      </c>
      <c r="AY354" s="169" t="s">
        <v>195</v>
      </c>
    </row>
    <row r="355" spans="2:65" s="12" customFormat="1" ht="11.25">
      <c r="B355" s="150"/>
      <c r="D355" s="151" t="s">
        <v>204</v>
      </c>
      <c r="E355" s="152" t="s">
        <v>1</v>
      </c>
      <c r="F355" s="153" t="s">
        <v>1540</v>
      </c>
      <c r="H355" s="154">
        <v>14.3</v>
      </c>
      <c r="I355" s="155"/>
      <c r="L355" s="150"/>
      <c r="M355" s="156"/>
      <c r="T355" s="157"/>
      <c r="AT355" s="152" t="s">
        <v>204</v>
      </c>
      <c r="AU355" s="152" t="s">
        <v>86</v>
      </c>
      <c r="AV355" s="12" t="s">
        <v>86</v>
      </c>
      <c r="AW355" s="12" t="s">
        <v>32</v>
      </c>
      <c r="AX355" s="12" t="s">
        <v>77</v>
      </c>
      <c r="AY355" s="152" t="s">
        <v>195</v>
      </c>
    </row>
    <row r="356" spans="2:65" s="12" customFormat="1" ht="11.25">
      <c r="B356" s="150"/>
      <c r="D356" s="151" t="s">
        <v>204</v>
      </c>
      <c r="E356" s="152" t="s">
        <v>1</v>
      </c>
      <c r="F356" s="153" t="s">
        <v>1541</v>
      </c>
      <c r="H356" s="154">
        <v>8.8000000000000007</v>
      </c>
      <c r="I356" s="155"/>
      <c r="L356" s="150"/>
      <c r="M356" s="156"/>
      <c r="T356" s="157"/>
      <c r="AT356" s="152" t="s">
        <v>204</v>
      </c>
      <c r="AU356" s="152" t="s">
        <v>86</v>
      </c>
      <c r="AV356" s="12" t="s">
        <v>86</v>
      </c>
      <c r="AW356" s="12" t="s">
        <v>32</v>
      </c>
      <c r="AX356" s="12" t="s">
        <v>77</v>
      </c>
      <c r="AY356" s="152" t="s">
        <v>195</v>
      </c>
    </row>
    <row r="357" spans="2:65" s="13" customFormat="1" ht="11.25">
      <c r="B357" s="158"/>
      <c r="D357" s="151" t="s">
        <v>204</v>
      </c>
      <c r="E357" s="159" t="s">
        <v>1</v>
      </c>
      <c r="F357" s="160" t="s">
        <v>205</v>
      </c>
      <c r="H357" s="161">
        <v>23.1</v>
      </c>
      <c r="I357" s="162"/>
      <c r="L357" s="158"/>
      <c r="M357" s="163"/>
      <c r="T357" s="164"/>
      <c r="AT357" s="159" t="s">
        <v>204</v>
      </c>
      <c r="AU357" s="159" t="s">
        <v>86</v>
      </c>
      <c r="AV357" s="13" t="s">
        <v>202</v>
      </c>
      <c r="AW357" s="13" t="s">
        <v>32</v>
      </c>
      <c r="AX357" s="13" t="s">
        <v>84</v>
      </c>
      <c r="AY357" s="159" t="s">
        <v>195</v>
      </c>
    </row>
    <row r="358" spans="2:65" s="1" customFormat="1" ht="24.2" customHeight="1">
      <c r="B358" s="32"/>
      <c r="C358" s="137" t="s">
        <v>601</v>
      </c>
      <c r="D358" s="137" t="s">
        <v>197</v>
      </c>
      <c r="E358" s="138" t="s">
        <v>1543</v>
      </c>
      <c r="F358" s="139" t="s">
        <v>1544</v>
      </c>
      <c r="G358" s="140" t="s">
        <v>212</v>
      </c>
      <c r="H358" s="141">
        <v>8</v>
      </c>
      <c r="I358" s="142"/>
      <c r="J358" s="143">
        <f>ROUND(I358*H358,2)</f>
        <v>0</v>
      </c>
      <c r="K358" s="139" t="s">
        <v>201</v>
      </c>
      <c r="L358" s="32"/>
      <c r="M358" s="144" t="s">
        <v>1</v>
      </c>
      <c r="N358" s="145" t="s">
        <v>42</v>
      </c>
      <c r="P358" s="146">
        <f>O358*H358</f>
        <v>0</v>
      </c>
      <c r="Q358" s="146">
        <v>0.19400000000000001</v>
      </c>
      <c r="R358" s="146">
        <f>Q358*H358</f>
        <v>1.552</v>
      </c>
      <c r="S358" s="146">
        <v>0</v>
      </c>
      <c r="T358" s="147">
        <f>S358*H358</f>
        <v>0</v>
      </c>
      <c r="AR358" s="148" t="s">
        <v>426</v>
      </c>
      <c r="AT358" s="148" t="s">
        <v>197</v>
      </c>
      <c r="AU358" s="148" t="s">
        <v>86</v>
      </c>
      <c r="AY358" s="17" t="s">
        <v>195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7" t="s">
        <v>84</v>
      </c>
      <c r="BK358" s="149">
        <f>ROUND(I358*H358,2)</f>
        <v>0</v>
      </c>
      <c r="BL358" s="17" t="s">
        <v>426</v>
      </c>
      <c r="BM358" s="148" t="s">
        <v>1545</v>
      </c>
    </row>
    <row r="359" spans="2:65" s="14" customFormat="1" ht="11.25">
      <c r="B359" s="168"/>
      <c r="D359" s="151" t="s">
        <v>204</v>
      </c>
      <c r="E359" s="169" t="s">
        <v>1</v>
      </c>
      <c r="F359" s="170" t="s">
        <v>1539</v>
      </c>
      <c r="H359" s="169" t="s">
        <v>1</v>
      </c>
      <c r="I359" s="171"/>
      <c r="L359" s="168"/>
      <c r="M359" s="172"/>
      <c r="T359" s="173"/>
      <c r="AT359" s="169" t="s">
        <v>204</v>
      </c>
      <c r="AU359" s="169" t="s">
        <v>86</v>
      </c>
      <c r="AV359" s="14" t="s">
        <v>84</v>
      </c>
      <c r="AW359" s="14" t="s">
        <v>32</v>
      </c>
      <c r="AX359" s="14" t="s">
        <v>77</v>
      </c>
      <c r="AY359" s="169" t="s">
        <v>195</v>
      </c>
    </row>
    <row r="360" spans="2:65" s="12" customFormat="1" ht="11.25">
      <c r="B360" s="150"/>
      <c r="D360" s="151" t="s">
        <v>204</v>
      </c>
      <c r="E360" s="152" t="s">
        <v>1</v>
      </c>
      <c r="F360" s="153" t="s">
        <v>1546</v>
      </c>
      <c r="H360" s="154">
        <v>8</v>
      </c>
      <c r="I360" s="155"/>
      <c r="L360" s="150"/>
      <c r="M360" s="165"/>
      <c r="N360" s="166"/>
      <c r="O360" s="166"/>
      <c r="P360" s="166"/>
      <c r="Q360" s="166"/>
      <c r="R360" s="166"/>
      <c r="S360" s="166"/>
      <c r="T360" s="167"/>
      <c r="AT360" s="152" t="s">
        <v>204</v>
      </c>
      <c r="AU360" s="152" t="s">
        <v>86</v>
      </c>
      <c r="AV360" s="12" t="s">
        <v>86</v>
      </c>
      <c r="AW360" s="12" t="s">
        <v>32</v>
      </c>
      <c r="AX360" s="12" t="s">
        <v>84</v>
      </c>
      <c r="AY360" s="152" t="s">
        <v>195</v>
      </c>
    </row>
    <row r="361" spans="2:65" s="1" customFormat="1" ht="6.95" customHeight="1">
      <c r="B361" s="44"/>
      <c r="C361" s="45"/>
      <c r="D361" s="45"/>
      <c r="E361" s="45"/>
      <c r="F361" s="45"/>
      <c r="G361" s="45"/>
      <c r="H361" s="45"/>
      <c r="I361" s="45"/>
      <c r="J361" s="45"/>
      <c r="K361" s="45"/>
      <c r="L361" s="32"/>
    </row>
  </sheetData>
  <sheetProtection algorithmName="SHA-512" hashValue="TEkblBVcs/g42OWyT4SCuKem6eKnfF8+DQRUlFl2BwE/58askpTVc6d41dK/5pOJUJs5QKtZF5rh7tzd0EqWCg==" saltValue="UgwG0lf7zVmOG3nQXb2mMAzFZ+8fiOtc0T5lH1JlNGBj5HQykEcGuCXzly4lxYU3U7CdZxnr2QHjPIgRmJvhCQ==" spinCount="100000" sheet="1" objects="1" scenarios="1" formatColumns="0" formatRows="0" autoFilter="0"/>
  <autoFilter ref="C127:K360" xr:uid="{00000000-0009-0000-0000-000008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2:BM3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129</v>
      </c>
      <c r="AZ2" s="93" t="s">
        <v>1547</v>
      </c>
      <c r="BA2" s="93" t="s">
        <v>1</v>
      </c>
      <c r="BB2" s="93" t="s">
        <v>1</v>
      </c>
      <c r="BC2" s="93" t="s">
        <v>3069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818</v>
      </c>
      <c r="BA3" s="93" t="s">
        <v>1</v>
      </c>
      <c r="BB3" s="93" t="s">
        <v>1</v>
      </c>
      <c r="BC3" s="93" t="s">
        <v>3070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820</v>
      </c>
      <c r="BA4" s="93" t="s">
        <v>1</v>
      </c>
      <c r="BB4" s="93" t="s">
        <v>1</v>
      </c>
      <c r="BC4" s="93" t="s">
        <v>3071</v>
      </c>
      <c r="BD4" s="93" t="s">
        <v>86</v>
      </c>
    </row>
    <row r="5" spans="2:56" ht="6.95" customHeight="1">
      <c r="B5" s="20"/>
      <c r="L5" s="20"/>
      <c r="AZ5" s="93" t="s">
        <v>824</v>
      </c>
      <c r="BA5" s="93" t="s">
        <v>1</v>
      </c>
      <c r="BB5" s="93" t="s">
        <v>1</v>
      </c>
      <c r="BC5" s="93" t="s">
        <v>3072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832</v>
      </c>
      <c r="BA6" s="93" t="s">
        <v>1</v>
      </c>
      <c r="BB6" s="93" t="s">
        <v>1</v>
      </c>
      <c r="BC6" s="93" t="s">
        <v>3073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834</v>
      </c>
      <c r="BA7" s="93" t="s">
        <v>1</v>
      </c>
      <c r="BB7" s="93" t="s">
        <v>1</v>
      </c>
      <c r="BC7" s="93" t="s">
        <v>3069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845</v>
      </c>
      <c r="BA8" s="93" t="s">
        <v>1</v>
      </c>
      <c r="BB8" s="93" t="s">
        <v>1</v>
      </c>
      <c r="BC8" s="93" t="s">
        <v>3074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847</v>
      </c>
      <c r="BA9" s="93" t="s">
        <v>1</v>
      </c>
      <c r="BB9" s="93" t="s">
        <v>1</v>
      </c>
      <c r="BC9" s="93" t="s">
        <v>3075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849</v>
      </c>
      <c r="BA10" s="93" t="s">
        <v>1</v>
      </c>
      <c r="BB10" s="93" t="s">
        <v>1</v>
      </c>
      <c r="BC10" s="93" t="s">
        <v>3076</v>
      </c>
      <c r="BD10" s="93" t="s">
        <v>86</v>
      </c>
    </row>
    <row r="11" spans="2:56" s="1" customFormat="1" ht="16.5" customHeight="1">
      <c r="B11" s="32"/>
      <c r="E11" s="200" t="s">
        <v>3077</v>
      </c>
      <c r="F11" s="245"/>
      <c r="G11" s="245"/>
      <c r="H11" s="245"/>
      <c r="L11" s="32"/>
      <c r="AZ11" s="93" t="s">
        <v>852</v>
      </c>
      <c r="BA11" s="93" t="s">
        <v>1</v>
      </c>
      <c r="BB11" s="93" t="s">
        <v>1</v>
      </c>
      <c r="BC11" s="93" t="s">
        <v>3078</v>
      </c>
      <c r="BD11" s="93" t="s">
        <v>86</v>
      </c>
    </row>
    <row r="12" spans="2:56" s="1" customFormat="1" ht="11.25">
      <c r="B12" s="32"/>
      <c r="L12" s="32"/>
      <c r="AZ12" s="93" t="s">
        <v>854</v>
      </c>
      <c r="BA12" s="93" t="s">
        <v>1</v>
      </c>
      <c r="BB12" s="93" t="s">
        <v>1</v>
      </c>
      <c r="BC12" s="93" t="s">
        <v>3079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120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ROUND(J136,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ROUND((SUM(BE136:BE351)),  2)</f>
        <v>0</v>
      </c>
      <c r="I35" s="97">
        <v>0.21</v>
      </c>
      <c r="J35" s="86">
        <f>ROUND(((SUM(BE136:BE351))*I35),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ROUND((SUM(BF136:BF351)),  2)</f>
        <v>0</v>
      </c>
      <c r="I36" s="97">
        <v>0.12</v>
      </c>
      <c r="J36" s="86">
        <f>ROUND(((SUM(BF136:BF351))*I36),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ROUND((SUM(BG136:BG351)),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ROUND((SUM(BH136:BH351)),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ROUND((SUM(BI136:BI351)),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350 - čerpací stanice splaškových vod ČS1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J136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J137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J138</f>
        <v>0</v>
      </c>
      <c r="L100" s="113"/>
    </row>
    <row r="101" spans="2:47" s="9" customFormat="1" ht="19.899999999999999" customHeight="1">
      <c r="B101" s="113"/>
      <c r="D101" s="114" t="s">
        <v>3080</v>
      </c>
      <c r="E101" s="115"/>
      <c r="F101" s="115"/>
      <c r="G101" s="115"/>
      <c r="H101" s="115"/>
      <c r="I101" s="115"/>
      <c r="J101" s="116">
        <f>J244</f>
        <v>0</v>
      </c>
      <c r="L101" s="113"/>
    </row>
    <row r="102" spans="2:47" s="9" customFormat="1" ht="19.899999999999999" customHeight="1">
      <c r="B102" s="113"/>
      <c r="D102" s="114" t="s">
        <v>1598</v>
      </c>
      <c r="E102" s="115"/>
      <c r="F102" s="115"/>
      <c r="G102" s="115"/>
      <c r="H102" s="115"/>
      <c r="I102" s="115"/>
      <c r="J102" s="116">
        <f>J252</f>
        <v>0</v>
      </c>
      <c r="L102" s="113"/>
    </row>
    <row r="103" spans="2:47" s="9" customFormat="1" ht="19.899999999999999" customHeight="1">
      <c r="B103" s="113"/>
      <c r="D103" s="114" t="s">
        <v>856</v>
      </c>
      <c r="E103" s="115"/>
      <c r="F103" s="115"/>
      <c r="G103" s="115"/>
      <c r="H103" s="115"/>
      <c r="I103" s="115"/>
      <c r="J103" s="116">
        <f>J269</f>
        <v>0</v>
      </c>
      <c r="L103" s="113"/>
    </row>
    <row r="104" spans="2:47" s="9" customFormat="1" ht="19.899999999999999" customHeight="1">
      <c r="B104" s="113"/>
      <c r="D104" s="114" t="s">
        <v>857</v>
      </c>
      <c r="E104" s="115"/>
      <c r="F104" s="115"/>
      <c r="G104" s="115"/>
      <c r="H104" s="115"/>
      <c r="I104" s="115"/>
      <c r="J104" s="116">
        <f>J278</f>
        <v>0</v>
      </c>
      <c r="L104" s="113"/>
    </row>
    <row r="105" spans="2:47" s="9" customFormat="1" ht="19.899999999999999" customHeight="1">
      <c r="B105" s="113"/>
      <c r="D105" s="114" t="s">
        <v>3081</v>
      </c>
      <c r="E105" s="115"/>
      <c r="F105" s="115"/>
      <c r="G105" s="115"/>
      <c r="H105" s="115"/>
      <c r="I105" s="115"/>
      <c r="J105" s="116">
        <f>J286</f>
        <v>0</v>
      </c>
      <c r="L105" s="113"/>
    </row>
    <row r="106" spans="2:47" s="9" customFormat="1" ht="19.899999999999999" customHeight="1">
      <c r="B106" s="113"/>
      <c r="D106" s="114" t="s">
        <v>859</v>
      </c>
      <c r="E106" s="115"/>
      <c r="F106" s="115"/>
      <c r="G106" s="115"/>
      <c r="H106" s="115"/>
      <c r="I106" s="115"/>
      <c r="J106" s="116">
        <f>J292</f>
        <v>0</v>
      </c>
      <c r="L106" s="113"/>
    </row>
    <row r="107" spans="2:47" s="9" customFormat="1" ht="19.899999999999999" customHeight="1">
      <c r="B107" s="113"/>
      <c r="D107" s="114" t="s">
        <v>860</v>
      </c>
      <c r="E107" s="115"/>
      <c r="F107" s="115"/>
      <c r="G107" s="115"/>
      <c r="H107" s="115"/>
      <c r="I107" s="115"/>
      <c r="J107" s="116">
        <f>J320</f>
        <v>0</v>
      </c>
      <c r="L107" s="113"/>
    </row>
    <row r="108" spans="2:47" s="9" customFormat="1" ht="19.899999999999999" customHeight="1">
      <c r="B108" s="113"/>
      <c r="D108" s="114" t="s">
        <v>861</v>
      </c>
      <c r="E108" s="115"/>
      <c r="F108" s="115"/>
      <c r="G108" s="115"/>
      <c r="H108" s="115"/>
      <c r="I108" s="115"/>
      <c r="J108" s="116">
        <f>J325</f>
        <v>0</v>
      </c>
      <c r="L108" s="113"/>
    </row>
    <row r="109" spans="2:47" s="8" customFormat="1" ht="24.95" customHeight="1">
      <c r="B109" s="109"/>
      <c r="D109" s="110" t="s">
        <v>1599</v>
      </c>
      <c r="E109" s="111"/>
      <c r="F109" s="111"/>
      <c r="G109" s="111"/>
      <c r="H109" s="111"/>
      <c r="I109" s="111"/>
      <c r="J109" s="112">
        <f>J327</f>
        <v>0</v>
      </c>
      <c r="L109" s="109"/>
    </row>
    <row r="110" spans="2:47" s="9" customFormat="1" ht="19.899999999999999" customHeight="1">
      <c r="B110" s="113"/>
      <c r="D110" s="114" t="s">
        <v>3082</v>
      </c>
      <c r="E110" s="115"/>
      <c r="F110" s="115"/>
      <c r="G110" s="115"/>
      <c r="H110" s="115"/>
      <c r="I110" s="115"/>
      <c r="J110" s="116">
        <f>J328</f>
        <v>0</v>
      </c>
      <c r="L110" s="113"/>
    </row>
    <row r="111" spans="2:47" s="9" customFormat="1" ht="19.899999999999999" customHeight="1">
      <c r="B111" s="113"/>
      <c r="D111" s="114" t="s">
        <v>3083</v>
      </c>
      <c r="E111" s="115"/>
      <c r="F111" s="115"/>
      <c r="G111" s="115"/>
      <c r="H111" s="115"/>
      <c r="I111" s="115"/>
      <c r="J111" s="116">
        <f>J332</f>
        <v>0</v>
      </c>
      <c r="L111" s="113"/>
    </row>
    <row r="112" spans="2:47" s="9" customFormat="1" ht="19.899999999999999" customHeight="1">
      <c r="B112" s="113"/>
      <c r="D112" s="114" t="s">
        <v>3084</v>
      </c>
      <c r="E112" s="115"/>
      <c r="F112" s="115"/>
      <c r="G112" s="115"/>
      <c r="H112" s="115"/>
      <c r="I112" s="115"/>
      <c r="J112" s="116">
        <f>J336</f>
        <v>0</v>
      </c>
      <c r="L112" s="113"/>
    </row>
    <row r="113" spans="2:12" s="8" customFormat="1" ht="24.95" customHeight="1">
      <c r="B113" s="109"/>
      <c r="D113" s="110" t="s">
        <v>862</v>
      </c>
      <c r="E113" s="111"/>
      <c r="F113" s="111"/>
      <c r="G113" s="111"/>
      <c r="H113" s="111"/>
      <c r="I113" s="111"/>
      <c r="J113" s="112">
        <f>J342</f>
        <v>0</v>
      </c>
      <c r="L113" s="109"/>
    </row>
    <row r="114" spans="2:12" s="9" customFormat="1" ht="19.899999999999999" customHeight="1">
      <c r="B114" s="113"/>
      <c r="D114" s="114" t="s">
        <v>863</v>
      </c>
      <c r="E114" s="115"/>
      <c r="F114" s="115"/>
      <c r="G114" s="115"/>
      <c r="H114" s="115"/>
      <c r="I114" s="115"/>
      <c r="J114" s="116">
        <f>J343</f>
        <v>0</v>
      </c>
      <c r="L114" s="113"/>
    </row>
    <row r="115" spans="2:12" s="1" customFormat="1" ht="21.75" customHeight="1">
      <c r="B115" s="32"/>
      <c r="L115" s="32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2"/>
    </row>
    <row r="120" spans="2:12" s="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2"/>
    </row>
    <row r="121" spans="2:12" s="1" customFormat="1" ht="24.95" customHeight="1">
      <c r="B121" s="32"/>
      <c r="C121" s="21" t="s">
        <v>180</v>
      </c>
      <c r="L121" s="32"/>
    </row>
    <row r="122" spans="2:12" s="1" customFormat="1" ht="6.95" customHeight="1">
      <c r="B122" s="32"/>
      <c r="L122" s="32"/>
    </row>
    <row r="123" spans="2:12" s="1" customFormat="1" ht="12" customHeight="1">
      <c r="B123" s="32"/>
      <c r="C123" s="27" t="s">
        <v>16</v>
      </c>
      <c r="L123" s="32"/>
    </row>
    <row r="124" spans="2:12" s="1" customFormat="1" ht="16.5" customHeight="1">
      <c r="B124" s="32"/>
      <c r="E124" s="243" t="str">
        <f>E7</f>
        <v>BRNO, DOHNALOVA - VÝSTAVBA DEŠŤOVÉ KANALIZACE</v>
      </c>
      <c r="F124" s="244"/>
      <c r="G124" s="244"/>
      <c r="H124" s="244"/>
      <c r="L124" s="32"/>
    </row>
    <row r="125" spans="2:12" ht="12" customHeight="1">
      <c r="B125" s="20"/>
      <c r="C125" s="27" t="s">
        <v>169</v>
      </c>
      <c r="L125" s="20"/>
    </row>
    <row r="126" spans="2:12" s="1" customFormat="1" ht="16.5" customHeight="1">
      <c r="B126" s="32"/>
      <c r="E126" s="243" t="s">
        <v>810</v>
      </c>
      <c r="F126" s="245"/>
      <c r="G126" s="245"/>
      <c r="H126" s="245"/>
      <c r="L126" s="32"/>
    </row>
    <row r="127" spans="2:12" s="1" customFormat="1" ht="12" customHeight="1">
      <c r="B127" s="32"/>
      <c r="C127" s="27" t="s">
        <v>171</v>
      </c>
      <c r="L127" s="32"/>
    </row>
    <row r="128" spans="2:12" s="1" customFormat="1" ht="16.5" customHeight="1">
      <c r="B128" s="32"/>
      <c r="E128" s="200" t="str">
        <f>E11</f>
        <v>SO 350 - čerpací stanice splaškových vod ČS1</v>
      </c>
      <c r="F128" s="245"/>
      <c r="G128" s="245"/>
      <c r="H128" s="245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20</v>
      </c>
      <c r="F130" s="25" t="str">
        <f>F14</f>
        <v>Brno</v>
      </c>
      <c r="I130" s="27" t="s">
        <v>22</v>
      </c>
      <c r="J130" s="52" t="str">
        <f>IF(J14="","",J14)</f>
        <v>27. 2. 2023</v>
      </c>
      <c r="L130" s="32"/>
    </row>
    <row r="131" spans="2:65" s="1" customFormat="1" ht="6.95" customHeight="1">
      <c r="B131" s="32"/>
      <c r="L131" s="32"/>
    </row>
    <row r="132" spans="2:65" s="1" customFormat="1" ht="25.7" customHeight="1">
      <c r="B132" s="32"/>
      <c r="C132" s="27" t="s">
        <v>24</v>
      </c>
      <c r="F132" s="25" t="str">
        <f>E17</f>
        <v>Statutární město Brno</v>
      </c>
      <c r="I132" s="27" t="s">
        <v>30</v>
      </c>
      <c r="J132" s="30" t="str">
        <f>E23</f>
        <v>JV PROJEKT VH s.r.o.</v>
      </c>
      <c r="L132" s="32"/>
    </row>
    <row r="133" spans="2:65" s="1" customFormat="1" ht="15.2" customHeight="1">
      <c r="B133" s="32"/>
      <c r="C133" s="27" t="s">
        <v>28</v>
      </c>
      <c r="F133" s="25" t="str">
        <f>IF(E20="","",E20)</f>
        <v>Vyplň údaj</v>
      </c>
      <c r="I133" s="27" t="s">
        <v>33</v>
      </c>
      <c r="J133" s="30" t="str">
        <f>E26</f>
        <v>Obrtel M.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7"/>
      <c r="C135" s="118" t="s">
        <v>181</v>
      </c>
      <c r="D135" s="119" t="s">
        <v>62</v>
      </c>
      <c r="E135" s="119" t="s">
        <v>58</v>
      </c>
      <c r="F135" s="119" t="s">
        <v>59</v>
      </c>
      <c r="G135" s="119" t="s">
        <v>182</v>
      </c>
      <c r="H135" s="119" t="s">
        <v>183</v>
      </c>
      <c r="I135" s="119" t="s">
        <v>184</v>
      </c>
      <c r="J135" s="119" t="s">
        <v>175</v>
      </c>
      <c r="K135" s="120" t="s">
        <v>185</v>
      </c>
      <c r="L135" s="117"/>
      <c r="M135" s="59" t="s">
        <v>1</v>
      </c>
      <c r="N135" s="60" t="s">
        <v>41</v>
      </c>
      <c r="O135" s="60" t="s">
        <v>186</v>
      </c>
      <c r="P135" s="60" t="s">
        <v>187</v>
      </c>
      <c r="Q135" s="60" t="s">
        <v>188</v>
      </c>
      <c r="R135" s="60" t="s">
        <v>189</v>
      </c>
      <c r="S135" s="60" t="s">
        <v>190</v>
      </c>
      <c r="T135" s="61" t="s">
        <v>191</v>
      </c>
    </row>
    <row r="136" spans="2:65" s="1" customFormat="1" ht="22.9" customHeight="1">
      <c r="B136" s="32"/>
      <c r="C136" s="64" t="s">
        <v>192</v>
      </c>
      <c r="J136" s="121">
        <f>BK136</f>
        <v>0</v>
      </c>
      <c r="L136" s="32"/>
      <c r="M136" s="62"/>
      <c r="N136" s="53"/>
      <c r="O136" s="53"/>
      <c r="P136" s="122">
        <f>P137+P327+P342</f>
        <v>0</v>
      </c>
      <c r="Q136" s="53"/>
      <c r="R136" s="122">
        <f>R137+R327+R342</f>
        <v>18.129856950000001</v>
      </c>
      <c r="S136" s="53"/>
      <c r="T136" s="123">
        <f>T137+T327+T342</f>
        <v>11.93214</v>
      </c>
      <c r="AT136" s="17" t="s">
        <v>76</v>
      </c>
      <c r="AU136" s="17" t="s">
        <v>177</v>
      </c>
      <c r="BK136" s="124">
        <f>BK137+BK327+BK342</f>
        <v>0</v>
      </c>
    </row>
    <row r="137" spans="2:65" s="11" customFormat="1" ht="25.9" customHeight="1">
      <c r="B137" s="125"/>
      <c r="D137" s="126" t="s">
        <v>76</v>
      </c>
      <c r="E137" s="127" t="s">
        <v>193</v>
      </c>
      <c r="F137" s="127" t="s">
        <v>194</v>
      </c>
      <c r="I137" s="128"/>
      <c r="J137" s="129">
        <f>BK137</f>
        <v>0</v>
      </c>
      <c r="L137" s="125"/>
      <c r="M137" s="130"/>
      <c r="P137" s="131">
        <f>P138+P244+P252+P269+P278+P286+P292+P320+P325</f>
        <v>0</v>
      </c>
      <c r="R137" s="131">
        <f>R138+R244+R252+R269+R278+R286+R292+R320+R325</f>
        <v>16.691300949999999</v>
      </c>
      <c r="T137" s="132">
        <f>T138+T244+T252+T269+T278+T286+T292+T320+T325</f>
        <v>11.93214</v>
      </c>
      <c r="AR137" s="126" t="s">
        <v>84</v>
      </c>
      <c r="AT137" s="133" t="s">
        <v>76</v>
      </c>
      <c r="AU137" s="133" t="s">
        <v>77</v>
      </c>
      <c r="AY137" s="126" t="s">
        <v>195</v>
      </c>
      <c r="BK137" s="134">
        <f>BK138+BK244+BK252+BK269+BK278+BK286+BK292+BK320+BK325</f>
        <v>0</v>
      </c>
    </row>
    <row r="138" spans="2:65" s="11" customFormat="1" ht="22.9" customHeight="1">
      <c r="B138" s="125"/>
      <c r="D138" s="126" t="s">
        <v>76</v>
      </c>
      <c r="E138" s="135" t="s">
        <v>84</v>
      </c>
      <c r="F138" s="135" t="s">
        <v>196</v>
      </c>
      <c r="I138" s="128"/>
      <c r="J138" s="136">
        <f>BK138</f>
        <v>0</v>
      </c>
      <c r="L138" s="125"/>
      <c r="M138" s="130"/>
      <c r="P138" s="131">
        <f>SUM(P139:P243)</f>
        <v>0</v>
      </c>
      <c r="R138" s="131">
        <f>SUM(R139:R243)</f>
        <v>3.9045416299999998</v>
      </c>
      <c r="T138" s="132">
        <f>SUM(T139:T243)</f>
        <v>11.93214</v>
      </c>
      <c r="AR138" s="126" t="s">
        <v>84</v>
      </c>
      <c r="AT138" s="133" t="s">
        <v>76</v>
      </c>
      <c r="AU138" s="133" t="s">
        <v>84</v>
      </c>
      <c r="AY138" s="126" t="s">
        <v>195</v>
      </c>
      <c r="BK138" s="134">
        <f>SUM(BK139:BK243)</f>
        <v>0</v>
      </c>
    </row>
    <row r="139" spans="2:65" s="1" customFormat="1" ht="33" customHeight="1">
      <c r="B139" s="32"/>
      <c r="C139" s="137" t="s">
        <v>84</v>
      </c>
      <c r="D139" s="137" t="s">
        <v>197</v>
      </c>
      <c r="E139" s="138" t="s">
        <v>2693</v>
      </c>
      <c r="F139" s="139" t="s">
        <v>2694</v>
      </c>
      <c r="G139" s="140" t="s">
        <v>200</v>
      </c>
      <c r="H139" s="141">
        <v>19.690000000000001</v>
      </c>
      <c r="I139" s="142"/>
      <c r="J139" s="143">
        <f>ROUND(I139*H139,2)</f>
        <v>0</v>
      </c>
      <c r="K139" s="139" t="s">
        <v>201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0.28999999999999998</v>
      </c>
      <c r="T139" s="147">
        <f>S139*H139</f>
        <v>5.7100999999999997</v>
      </c>
      <c r="AR139" s="148" t="s">
        <v>202</v>
      </c>
      <c r="AT139" s="148" t="s">
        <v>197</v>
      </c>
      <c r="AU139" s="148" t="s">
        <v>86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2131</v>
      </c>
    </row>
    <row r="140" spans="2:65" s="12" customFormat="1" ht="11.25">
      <c r="B140" s="150"/>
      <c r="D140" s="151" t="s">
        <v>204</v>
      </c>
      <c r="E140" s="152" t="s">
        <v>1</v>
      </c>
      <c r="F140" s="153" t="s">
        <v>1604</v>
      </c>
      <c r="H140" s="154">
        <v>19.690000000000001</v>
      </c>
      <c r="I140" s="155"/>
      <c r="L140" s="150"/>
      <c r="M140" s="156"/>
      <c r="T140" s="157"/>
      <c r="AT140" s="152" t="s">
        <v>204</v>
      </c>
      <c r="AU140" s="152" t="s">
        <v>86</v>
      </c>
      <c r="AV140" s="12" t="s">
        <v>86</v>
      </c>
      <c r="AW140" s="12" t="s">
        <v>32</v>
      </c>
      <c r="AX140" s="12" t="s">
        <v>84</v>
      </c>
      <c r="AY140" s="152" t="s">
        <v>195</v>
      </c>
    </row>
    <row r="141" spans="2:65" s="1" customFormat="1" ht="21.75" customHeight="1">
      <c r="B141" s="32"/>
      <c r="C141" s="137" t="s">
        <v>86</v>
      </c>
      <c r="D141" s="137" t="s">
        <v>197</v>
      </c>
      <c r="E141" s="138" t="s">
        <v>876</v>
      </c>
      <c r="F141" s="139" t="s">
        <v>877</v>
      </c>
      <c r="G141" s="140" t="s">
        <v>395</v>
      </c>
      <c r="H141" s="141">
        <v>5.71</v>
      </c>
      <c r="I141" s="142"/>
      <c r="J141" s="143">
        <f>ROUND(I141*H141,2)</f>
        <v>0</v>
      </c>
      <c r="K141" s="139" t="s">
        <v>201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202</v>
      </c>
      <c r="AT141" s="148" t="s">
        <v>197</v>
      </c>
      <c r="AU141" s="148" t="s">
        <v>86</v>
      </c>
      <c r="AY141" s="17" t="s">
        <v>195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202</v>
      </c>
      <c r="BM141" s="148" t="s">
        <v>878</v>
      </c>
    </row>
    <row r="142" spans="2:65" s="1" customFormat="1" ht="24.2" customHeight="1">
      <c r="B142" s="32"/>
      <c r="C142" s="137" t="s">
        <v>112</v>
      </c>
      <c r="D142" s="137" t="s">
        <v>197</v>
      </c>
      <c r="E142" s="138" t="s">
        <v>879</v>
      </c>
      <c r="F142" s="139" t="s">
        <v>880</v>
      </c>
      <c r="G142" s="140" t="s">
        <v>395</v>
      </c>
      <c r="H142" s="141">
        <v>74.23</v>
      </c>
      <c r="I142" s="142"/>
      <c r="J142" s="143">
        <f>ROUND(I142*H142,2)</f>
        <v>0</v>
      </c>
      <c r="K142" s="139" t="s">
        <v>201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202</v>
      </c>
      <c r="AT142" s="148" t="s">
        <v>197</v>
      </c>
      <c r="AU142" s="148" t="s">
        <v>86</v>
      </c>
      <c r="AY142" s="17" t="s">
        <v>195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202</v>
      </c>
      <c r="BM142" s="148" t="s">
        <v>881</v>
      </c>
    </row>
    <row r="143" spans="2:65" s="12" customFormat="1" ht="11.25">
      <c r="B143" s="150"/>
      <c r="D143" s="151" t="s">
        <v>204</v>
      </c>
      <c r="F143" s="153" t="s">
        <v>3085</v>
      </c>
      <c r="H143" s="154">
        <v>74.23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4</v>
      </c>
      <c r="AX143" s="12" t="s">
        <v>84</v>
      </c>
      <c r="AY143" s="152" t="s">
        <v>195</v>
      </c>
    </row>
    <row r="144" spans="2:65" s="1" customFormat="1" ht="24.2" customHeight="1">
      <c r="B144" s="32"/>
      <c r="C144" s="137" t="s">
        <v>202</v>
      </c>
      <c r="D144" s="137" t="s">
        <v>197</v>
      </c>
      <c r="E144" s="138" t="s">
        <v>883</v>
      </c>
      <c r="F144" s="139" t="s">
        <v>884</v>
      </c>
      <c r="G144" s="140" t="s">
        <v>395</v>
      </c>
      <c r="H144" s="141">
        <v>5.71</v>
      </c>
      <c r="I144" s="142"/>
      <c r="J144" s="143">
        <f>ROUND(I144*H144,2)</f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202</v>
      </c>
      <c r="AT144" s="148" t="s">
        <v>197</v>
      </c>
      <c r="AU144" s="148" t="s">
        <v>86</v>
      </c>
      <c r="AY144" s="17" t="s">
        <v>195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202</v>
      </c>
      <c r="BM144" s="148" t="s">
        <v>885</v>
      </c>
    </row>
    <row r="145" spans="2:65" s="1" customFormat="1" ht="24.2" customHeight="1">
      <c r="B145" s="32"/>
      <c r="C145" s="137" t="s">
        <v>217</v>
      </c>
      <c r="D145" s="137" t="s">
        <v>197</v>
      </c>
      <c r="E145" s="138" t="s">
        <v>2696</v>
      </c>
      <c r="F145" s="139" t="s">
        <v>2697</v>
      </c>
      <c r="G145" s="140" t="s">
        <v>200</v>
      </c>
      <c r="H145" s="141">
        <v>19.690000000000001</v>
      </c>
      <c r="I145" s="142"/>
      <c r="J145" s="143">
        <f>ROUND(I145*H145,2)</f>
        <v>0</v>
      </c>
      <c r="K145" s="139" t="s">
        <v>201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0.316</v>
      </c>
      <c r="T145" s="147">
        <f>S145*H145</f>
        <v>6.2220400000000007</v>
      </c>
      <c r="AR145" s="148" t="s">
        <v>202</v>
      </c>
      <c r="AT145" s="148" t="s">
        <v>197</v>
      </c>
      <c r="AU145" s="148" t="s">
        <v>86</v>
      </c>
      <c r="AY145" s="17" t="s">
        <v>195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202</v>
      </c>
      <c r="BM145" s="148" t="s">
        <v>2312</v>
      </c>
    </row>
    <row r="146" spans="2:65" s="14" customFormat="1" ht="11.25">
      <c r="B146" s="168"/>
      <c r="D146" s="151" t="s">
        <v>204</v>
      </c>
      <c r="E146" s="169" t="s">
        <v>1</v>
      </c>
      <c r="F146" s="170" t="s">
        <v>1642</v>
      </c>
      <c r="H146" s="169" t="s">
        <v>1</v>
      </c>
      <c r="I146" s="171"/>
      <c r="L146" s="168"/>
      <c r="M146" s="172"/>
      <c r="T146" s="173"/>
      <c r="AT146" s="169" t="s">
        <v>204</v>
      </c>
      <c r="AU146" s="169" t="s">
        <v>86</v>
      </c>
      <c r="AV146" s="14" t="s">
        <v>84</v>
      </c>
      <c r="AW146" s="14" t="s">
        <v>32</v>
      </c>
      <c r="AX146" s="14" t="s">
        <v>77</v>
      </c>
      <c r="AY146" s="169" t="s">
        <v>195</v>
      </c>
    </row>
    <row r="147" spans="2:65" s="12" customFormat="1" ht="11.25">
      <c r="B147" s="150"/>
      <c r="D147" s="151" t="s">
        <v>204</v>
      </c>
      <c r="E147" s="152" t="s">
        <v>1</v>
      </c>
      <c r="F147" s="153" t="s">
        <v>3086</v>
      </c>
      <c r="H147" s="154">
        <v>19.690000000000001</v>
      </c>
      <c r="I147" s="155"/>
      <c r="L147" s="150"/>
      <c r="M147" s="156"/>
      <c r="T147" s="157"/>
      <c r="AT147" s="152" t="s">
        <v>204</v>
      </c>
      <c r="AU147" s="152" t="s">
        <v>86</v>
      </c>
      <c r="AV147" s="12" t="s">
        <v>86</v>
      </c>
      <c r="AW147" s="12" t="s">
        <v>32</v>
      </c>
      <c r="AX147" s="12" t="s">
        <v>77</v>
      </c>
      <c r="AY147" s="152" t="s">
        <v>195</v>
      </c>
    </row>
    <row r="148" spans="2:65" s="13" customFormat="1" ht="11.25">
      <c r="B148" s="158"/>
      <c r="D148" s="151" t="s">
        <v>204</v>
      </c>
      <c r="E148" s="159" t="s">
        <v>1547</v>
      </c>
      <c r="F148" s="160" t="s">
        <v>205</v>
      </c>
      <c r="H148" s="161">
        <v>19.690000000000001</v>
      </c>
      <c r="I148" s="162"/>
      <c r="L148" s="158"/>
      <c r="M148" s="163"/>
      <c r="T148" s="164"/>
      <c r="AT148" s="159" t="s">
        <v>204</v>
      </c>
      <c r="AU148" s="159" t="s">
        <v>86</v>
      </c>
      <c r="AV148" s="13" t="s">
        <v>202</v>
      </c>
      <c r="AW148" s="13" t="s">
        <v>32</v>
      </c>
      <c r="AX148" s="13" t="s">
        <v>84</v>
      </c>
      <c r="AY148" s="159" t="s">
        <v>195</v>
      </c>
    </row>
    <row r="149" spans="2:65" s="1" customFormat="1" ht="24.2" customHeight="1">
      <c r="B149" s="32"/>
      <c r="C149" s="137" t="s">
        <v>221</v>
      </c>
      <c r="D149" s="137" t="s">
        <v>197</v>
      </c>
      <c r="E149" s="138" t="s">
        <v>914</v>
      </c>
      <c r="F149" s="139" t="s">
        <v>915</v>
      </c>
      <c r="G149" s="140" t="s">
        <v>319</v>
      </c>
      <c r="H149" s="141">
        <v>18.16</v>
      </c>
      <c r="I149" s="142"/>
      <c r="J149" s="143">
        <f>ROUND(I149*H149,2)</f>
        <v>0</v>
      </c>
      <c r="K149" s="139" t="s">
        <v>201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202</v>
      </c>
      <c r="AT149" s="148" t="s">
        <v>197</v>
      </c>
      <c r="AU149" s="148" t="s">
        <v>86</v>
      </c>
      <c r="AY149" s="17" t="s">
        <v>195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84</v>
      </c>
      <c r="BK149" s="149">
        <f>ROUND(I149*H149,2)</f>
        <v>0</v>
      </c>
      <c r="BL149" s="17" t="s">
        <v>202</v>
      </c>
      <c r="BM149" s="148" t="s">
        <v>2337</v>
      </c>
    </row>
    <row r="150" spans="2:65" s="14" customFormat="1" ht="11.25">
      <c r="B150" s="168"/>
      <c r="D150" s="151" t="s">
        <v>204</v>
      </c>
      <c r="E150" s="169" t="s">
        <v>1</v>
      </c>
      <c r="F150" s="170" t="s">
        <v>1649</v>
      </c>
      <c r="H150" s="169" t="s">
        <v>1</v>
      </c>
      <c r="I150" s="171"/>
      <c r="L150" s="168"/>
      <c r="M150" s="172"/>
      <c r="T150" s="173"/>
      <c r="AT150" s="169" t="s">
        <v>204</v>
      </c>
      <c r="AU150" s="169" t="s">
        <v>86</v>
      </c>
      <c r="AV150" s="14" t="s">
        <v>84</v>
      </c>
      <c r="AW150" s="14" t="s">
        <v>32</v>
      </c>
      <c r="AX150" s="14" t="s">
        <v>77</v>
      </c>
      <c r="AY150" s="169" t="s">
        <v>195</v>
      </c>
    </row>
    <row r="151" spans="2:65" s="12" customFormat="1" ht="11.25">
      <c r="B151" s="150"/>
      <c r="D151" s="151" t="s">
        <v>204</v>
      </c>
      <c r="E151" s="152" t="s">
        <v>1</v>
      </c>
      <c r="F151" s="153" t="s">
        <v>3087</v>
      </c>
      <c r="H151" s="154">
        <v>18.16</v>
      </c>
      <c r="I151" s="155"/>
      <c r="L151" s="150"/>
      <c r="M151" s="156"/>
      <c r="T151" s="157"/>
      <c r="AT151" s="152" t="s">
        <v>204</v>
      </c>
      <c r="AU151" s="152" t="s">
        <v>86</v>
      </c>
      <c r="AV151" s="12" t="s">
        <v>86</v>
      </c>
      <c r="AW151" s="12" t="s">
        <v>32</v>
      </c>
      <c r="AX151" s="12" t="s">
        <v>77</v>
      </c>
      <c r="AY151" s="152" t="s">
        <v>195</v>
      </c>
    </row>
    <row r="152" spans="2:65" s="13" customFormat="1" ht="11.25">
      <c r="B152" s="158"/>
      <c r="D152" s="151" t="s">
        <v>204</v>
      </c>
      <c r="E152" s="159" t="s">
        <v>1655</v>
      </c>
      <c r="F152" s="160" t="s">
        <v>205</v>
      </c>
      <c r="H152" s="161">
        <v>18.16</v>
      </c>
      <c r="I152" s="162"/>
      <c r="L152" s="158"/>
      <c r="M152" s="163"/>
      <c r="T152" s="164"/>
      <c r="AT152" s="159" t="s">
        <v>204</v>
      </c>
      <c r="AU152" s="159" t="s">
        <v>86</v>
      </c>
      <c r="AV152" s="13" t="s">
        <v>202</v>
      </c>
      <c r="AW152" s="13" t="s">
        <v>32</v>
      </c>
      <c r="AX152" s="13" t="s">
        <v>84</v>
      </c>
      <c r="AY152" s="159" t="s">
        <v>195</v>
      </c>
    </row>
    <row r="153" spans="2:65" s="1" customFormat="1" ht="21.75" customHeight="1">
      <c r="B153" s="32"/>
      <c r="C153" s="137" t="s">
        <v>225</v>
      </c>
      <c r="D153" s="137" t="s">
        <v>197</v>
      </c>
      <c r="E153" s="138" t="s">
        <v>876</v>
      </c>
      <c r="F153" s="139" t="s">
        <v>877</v>
      </c>
      <c r="G153" s="140" t="s">
        <v>395</v>
      </c>
      <c r="H153" s="141">
        <v>6.2220000000000004</v>
      </c>
      <c r="I153" s="142"/>
      <c r="J153" s="143">
        <f>ROUND(I153*H153,2)</f>
        <v>0</v>
      </c>
      <c r="K153" s="139" t="s">
        <v>201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202</v>
      </c>
      <c r="AT153" s="148" t="s">
        <v>197</v>
      </c>
      <c r="AU153" s="148" t="s">
        <v>86</v>
      </c>
      <c r="AY153" s="17" t="s">
        <v>195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202</v>
      </c>
      <c r="BM153" s="148" t="s">
        <v>935</v>
      </c>
    </row>
    <row r="154" spans="2:65" s="1" customFormat="1" ht="24.2" customHeight="1">
      <c r="B154" s="32"/>
      <c r="C154" s="137" t="s">
        <v>230</v>
      </c>
      <c r="D154" s="137" t="s">
        <v>197</v>
      </c>
      <c r="E154" s="138" t="s">
        <v>879</v>
      </c>
      <c r="F154" s="139" t="s">
        <v>880</v>
      </c>
      <c r="G154" s="140" t="s">
        <v>395</v>
      </c>
      <c r="H154" s="141">
        <v>80.885999999999996</v>
      </c>
      <c r="I154" s="142"/>
      <c r="J154" s="143">
        <f>ROUND(I154*H154,2)</f>
        <v>0</v>
      </c>
      <c r="K154" s="139" t="s">
        <v>201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202</v>
      </c>
      <c r="AT154" s="148" t="s">
        <v>197</v>
      </c>
      <c r="AU154" s="148" t="s">
        <v>86</v>
      </c>
      <c r="AY154" s="17" t="s">
        <v>195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84</v>
      </c>
      <c r="BK154" s="149">
        <f>ROUND(I154*H154,2)</f>
        <v>0</v>
      </c>
      <c r="BL154" s="17" t="s">
        <v>202</v>
      </c>
      <c r="BM154" s="148" t="s">
        <v>936</v>
      </c>
    </row>
    <row r="155" spans="2:65" s="12" customFormat="1" ht="11.25">
      <c r="B155" s="150"/>
      <c r="D155" s="151" t="s">
        <v>204</v>
      </c>
      <c r="F155" s="153" t="s">
        <v>3088</v>
      </c>
      <c r="H155" s="154">
        <v>80.885999999999996</v>
      </c>
      <c r="I155" s="155"/>
      <c r="L155" s="150"/>
      <c r="M155" s="156"/>
      <c r="T155" s="157"/>
      <c r="AT155" s="152" t="s">
        <v>204</v>
      </c>
      <c r="AU155" s="152" t="s">
        <v>86</v>
      </c>
      <c r="AV155" s="12" t="s">
        <v>86</v>
      </c>
      <c r="AW155" s="12" t="s">
        <v>4</v>
      </c>
      <c r="AX155" s="12" t="s">
        <v>84</v>
      </c>
      <c r="AY155" s="152" t="s">
        <v>195</v>
      </c>
    </row>
    <row r="156" spans="2:65" s="1" customFormat="1" ht="33" customHeight="1">
      <c r="B156" s="32"/>
      <c r="C156" s="137" t="s">
        <v>234</v>
      </c>
      <c r="D156" s="137" t="s">
        <v>197</v>
      </c>
      <c r="E156" s="138" t="s">
        <v>938</v>
      </c>
      <c r="F156" s="139" t="s">
        <v>939</v>
      </c>
      <c r="G156" s="140" t="s">
        <v>395</v>
      </c>
      <c r="H156" s="141">
        <v>6.2220000000000004</v>
      </c>
      <c r="I156" s="142"/>
      <c r="J156" s="143">
        <f>ROUND(I156*H156,2)</f>
        <v>0</v>
      </c>
      <c r="K156" s="139" t="s">
        <v>208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202</v>
      </c>
      <c r="AT156" s="148" t="s">
        <v>197</v>
      </c>
      <c r="AU156" s="148" t="s">
        <v>86</v>
      </c>
      <c r="AY156" s="17" t="s">
        <v>195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202</v>
      </c>
      <c r="BM156" s="148" t="s">
        <v>940</v>
      </c>
    </row>
    <row r="157" spans="2:65" s="1" customFormat="1" ht="24.2" customHeight="1">
      <c r="B157" s="32"/>
      <c r="C157" s="137" t="s">
        <v>238</v>
      </c>
      <c r="D157" s="137" t="s">
        <v>197</v>
      </c>
      <c r="E157" s="138" t="s">
        <v>941</v>
      </c>
      <c r="F157" s="139" t="s">
        <v>942</v>
      </c>
      <c r="G157" s="140" t="s">
        <v>319</v>
      </c>
      <c r="H157" s="141">
        <v>3.7</v>
      </c>
      <c r="I157" s="142"/>
      <c r="J157" s="143">
        <f>ROUND(I157*H157,2)</f>
        <v>0</v>
      </c>
      <c r="K157" s="139" t="s">
        <v>201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8.6800000000000002E-3</v>
      </c>
      <c r="R157" s="146">
        <f>Q157*H157</f>
        <v>3.2116000000000006E-2</v>
      </c>
      <c r="S157" s="146">
        <v>0</v>
      </c>
      <c r="T157" s="147">
        <f>S157*H157</f>
        <v>0</v>
      </c>
      <c r="AR157" s="148" t="s">
        <v>202</v>
      </c>
      <c r="AT157" s="148" t="s">
        <v>197</v>
      </c>
      <c r="AU157" s="148" t="s">
        <v>86</v>
      </c>
      <c r="AY157" s="17" t="s">
        <v>195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202</v>
      </c>
      <c r="BM157" s="148" t="s">
        <v>943</v>
      </c>
    </row>
    <row r="158" spans="2:65" s="12" customFormat="1" ht="11.25">
      <c r="B158" s="150"/>
      <c r="D158" s="151" t="s">
        <v>204</v>
      </c>
      <c r="E158" s="152" t="s">
        <v>1</v>
      </c>
      <c r="F158" s="153" t="s">
        <v>3089</v>
      </c>
      <c r="H158" s="154">
        <v>3.7</v>
      </c>
      <c r="I158" s="155"/>
      <c r="L158" s="150"/>
      <c r="M158" s="156"/>
      <c r="T158" s="157"/>
      <c r="AT158" s="152" t="s">
        <v>204</v>
      </c>
      <c r="AU158" s="152" t="s">
        <v>86</v>
      </c>
      <c r="AV158" s="12" t="s">
        <v>86</v>
      </c>
      <c r="AW158" s="12" t="s">
        <v>32</v>
      </c>
      <c r="AX158" s="12" t="s">
        <v>77</v>
      </c>
      <c r="AY158" s="152" t="s">
        <v>195</v>
      </c>
    </row>
    <row r="159" spans="2:65" s="13" customFormat="1" ht="11.25">
      <c r="B159" s="158"/>
      <c r="D159" s="151" t="s">
        <v>204</v>
      </c>
      <c r="E159" s="159" t="s">
        <v>832</v>
      </c>
      <c r="F159" s="160" t="s">
        <v>205</v>
      </c>
      <c r="H159" s="161">
        <v>3.7</v>
      </c>
      <c r="I159" s="162"/>
      <c r="L159" s="158"/>
      <c r="M159" s="163"/>
      <c r="T159" s="164"/>
      <c r="AT159" s="159" t="s">
        <v>204</v>
      </c>
      <c r="AU159" s="159" t="s">
        <v>86</v>
      </c>
      <c r="AV159" s="13" t="s">
        <v>202</v>
      </c>
      <c r="AW159" s="13" t="s">
        <v>32</v>
      </c>
      <c r="AX159" s="13" t="s">
        <v>84</v>
      </c>
      <c r="AY159" s="159" t="s">
        <v>195</v>
      </c>
    </row>
    <row r="160" spans="2:65" s="1" customFormat="1" ht="24.2" customHeight="1">
      <c r="B160" s="32"/>
      <c r="C160" s="137" t="s">
        <v>242</v>
      </c>
      <c r="D160" s="137" t="s">
        <v>197</v>
      </c>
      <c r="E160" s="138" t="s">
        <v>949</v>
      </c>
      <c r="F160" s="139" t="s">
        <v>950</v>
      </c>
      <c r="G160" s="140" t="s">
        <v>319</v>
      </c>
      <c r="H160" s="141">
        <v>7.16</v>
      </c>
      <c r="I160" s="142"/>
      <c r="J160" s="143">
        <f>ROUND(I160*H160,2)</f>
        <v>0</v>
      </c>
      <c r="K160" s="139" t="s">
        <v>201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3.6900000000000002E-2</v>
      </c>
      <c r="R160" s="146">
        <f>Q160*H160</f>
        <v>0.26420399999999999</v>
      </c>
      <c r="S160" s="146">
        <v>0</v>
      </c>
      <c r="T160" s="147">
        <f>S160*H160</f>
        <v>0</v>
      </c>
      <c r="AR160" s="148" t="s">
        <v>202</v>
      </c>
      <c r="AT160" s="148" t="s">
        <v>197</v>
      </c>
      <c r="AU160" s="148" t="s">
        <v>86</v>
      </c>
      <c r="AY160" s="17" t="s">
        <v>195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202</v>
      </c>
      <c r="BM160" s="148" t="s">
        <v>951</v>
      </c>
    </row>
    <row r="161" spans="2:65" s="12" customFormat="1" ht="11.25">
      <c r="B161" s="150"/>
      <c r="D161" s="151" t="s">
        <v>204</v>
      </c>
      <c r="E161" s="152" t="s">
        <v>1</v>
      </c>
      <c r="F161" s="153" t="s">
        <v>3090</v>
      </c>
      <c r="H161" s="154">
        <v>7.16</v>
      </c>
      <c r="I161" s="155"/>
      <c r="L161" s="150"/>
      <c r="M161" s="156"/>
      <c r="T161" s="157"/>
      <c r="AT161" s="152" t="s">
        <v>204</v>
      </c>
      <c r="AU161" s="152" t="s">
        <v>86</v>
      </c>
      <c r="AV161" s="12" t="s">
        <v>86</v>
      </c>
      <c r="AW161" s="12" t="s">
        <v>32</v>
      </c>
      <c r="AX161" s="12" t="s">
        <v>77</v>
      </c>
      <c r="AY161" s="152" t="s">
        <v>195</v>
      </c>
    </row>
    <row r="162" spans="2:65" s="13" customFormat="1" ht="11.25">
      <c r="B162" s="158"/>
      <c r="D162" s="151" t="s">
        <v>204</v>
      </c>
      <c r="E162" s="159" t="s">
        <v>818</v>
      </c>
      <c r="F162" s="160" t="s">
        <v>205</v>
      </c>
      <c r="H162" s="161">
        <v>7.16</v>
      </c>
      <c r="I162" s="162"/>
      <c r="L162" s="158"/>
      <c r="M162" s="163"/>
      <c r="T162" s="164"/>
      <c r="AT162" s="159" t="s">
        <v>204</v>
      </c>
      <c r="AU162" s="159" t="s">
        <v>86</v>
      </c>
      <c r="AV162" s="13" t="s">
        <v>202</v>
      </c>
      <c r="AW162" s="13" t="s">
        <v>32</v>
      </c>
      <c r="AX162" s="13" t="s">
        <v>84</v>
      </c>
      <c r="AY162" s="159" t="s">
        <v>195</v>
      </c>
    </row>
    <row r="163" spans="2:65" s="1" customFormat="1" ht="24.2" customHeight="1">
      <c r="B163" s="32"/>
      <c r="C163" s="137" t="s">
        <v>8</v>
      </c>
      <c r="D163" s="137" t="s">
        <v>197</v>
      </c>
      <c r="E163" s="138" t="s">
        <v>957</v>
      </c>
      <c r="F163" s="139" t="s">
        <v>958</v>
      </c>
      <c r="G163" s="140" t="s">
        <v>332</v>
      </c>
      <c r="H163" s="141">
        <v>16.29</v>
      </c>
      <c r="I163" s="142"/>
      <c r="J163" s="143">
        <f>ROUND(I163*H163,2)</f>
        <v>0</v>
      </c>
      <c r="K163" s="139" t="s">
        <v>201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202</v>
      </c>
      <c r="AT163" s="148" t="s">
        <v>197</v>
      </c>
      <c r="AU163" s="148" t="s">
        <v>86</v>
      </c>
      <c r="AY163" s="17" t="s">
        <v>195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202</v>
      </c>
      <c r="BM163" s="148" t="s">
        <v>959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960</v>
      </c>
      <c r="H164" s="154">
        <v>5.55</v>
      </c>
      <c r="I164" s="155"/>
      <c r="L164" s="150"/>
      <c r="M164" s="156"/>
      <c r="T164" s="157"/>
      <c r="AT164" s="152" t="s">
        <v>204</v>
      </c>
      <c r="AU164" s="152" t="s">
        <v>86</v>
      </c>
      <c r="AV164" s="12" t="s">
        <v>86</v>
      </c>
      <c r="AW164" s="12" t="s">
        <v>32</v>
      </c>
      <c r="AX164" s="12" t="s">
        <v>77</v>
      </c>
      <c r="AY164" s="152" t="s">
        <v>195</v>
      </c>
    </row>
    <row r="165" spans="2:65" s="12" customFormat="1" ht="11.25">
      <c r="B165" s="150"/>
      <c r="D165" s="151" t="s">
        <v>204</v>
      </c>
      <c r="E165" s="152" t="s">
        <v>1</v>
      </c>
      <c r="F165" s="153" t="s">
        <v>961</v>
      </c>
      <c r="H165" s="154">
        <v>10.74</v>
      </c>
      <c r="I165" s="155"/>
      <c r="L165" s="150"/>
      <c r="M165" s="156"/>
      <c r="T165" s="157"/>
      <c r="AT165" s="152" t="s">
        <v>204</v>
      </c>
      <c r="AU165" s="152" t="s">
        <v>86</v>
      </c>
      <c r="AV165" s="12" t="s">
        <v>86</v>
      </c>
      <c r="AW165" s="12" t="s">
        <v>32</v>
      </c>
      <c r="AX165" s="12" t="s">
        <v>77</v>
      </c>
      <c r="AY165" s="152" t="s">
        <v>195</v>
      </c>
    </row>
    <row r="166" spans="2:65" s="13" customFormat="1" ht="11.25">
      <c r="B166" s="158"/>
      <c r="D166" s="151" t="s">
        <v>204</v>
      </c>
      <c r="E166" s="159" t="s">
        <v>852</v>
      </c>
      <c r="F166" s="160" t="s">
        <v>205</v>
      </c>
      <c r="H166" s="161">
        <v>16.29</v>
      </c>
      <c r="I166" s="162"/>
      <c r="L166" s="158"/>
      <c r="M166" s="163"/>
      <c r="T166" s="164"/>
      <c r="AT166" s="159" t="s">
        <v>204</v>
      </c>
      <c r="AU166" s="159" t="s">
        <v>86</v>
      </c>
      <c r="AV166" s="13" t="s">
        <v>202</v>
      </c>
      <c r="AW166" s="13" t="s">
        <v>32</v>
      </c>
      <c r="AX166" s="13" t="s">
        <v>84</v>
      </c>
      <c r="AY166" s="159" t="s">
        <v>195</v>
      </c>
    </row>
    <row r="167" spans="2:65" s="1" customFormat="1" ht="33" customHeight="1">
      <c r="B167" s="32"/>
      <c r="C167" s="137" t="s">
        <v>247</v>
      </c>
      <c r="D167" s="137" t="s">
        <v>197</v>
      </c>
      <c r="E167" s="138" t="s">
        <v>3091</v>
      </c>
      <c r="F167" s="139" t="s">
        <v>3092</v>
      </c>
      <c r="G167" s="140" t="s">
        <v>332</v>
      </c>
      <c r="H167" s="141">
        <v>0.32600000000000001</v>
      </c>
      <c r="I167" s="142"/>
      <c r="J167" s="143">
        <f>ROUND(I167*H167,2)</f>
        <v>0</v>
      </c>
      <c r="K167" s="139" t="s">
        <v>201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202</v>
      </c>
      <c r="AT167" s="148" t="s">
        <v>197</v>
      </c>
      <c r="AU167" s="148" t="s">
        <v>86</v>
      </c>
      <c r="AY167" s="17" t="s">
        <v>195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202</v>
      </c>
      <c r="BM167" s="148" t="s">
        <v>964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965</v>
      </c>
      <c r="H168" s="154">
        <v>0.32600000000000001</v>
      </c>
      <c r="I168" s="155"/>
      <c r="L168" s="150"/>
      <c r="M168" s="156"/>
      <c r="T168" s="157"/>
      <c r="AT168" s="152" t="s">
        <v>204</v>
      </c>
      <c r="AU168" s="152" t="s">
        <v>86</v>
      </c>
      <c r="AV168" s="12" t="s">
        <v>86</v>
      </c>
      <c r="AW168" s="12" t="s">
        <v>32</v>
      </c>
      <c r="AX168" s="12" t="s">
        <v>84</v>
      </c>
      <c r="AY168" s="152" t="s">
        <v>195</v>
      </c>
    </row>
    <row r="169" spans="2:65" s="1" customFormat="1" ht="24.2" customHeight="1">
      <c r="B169" s="32"/>
      <c r="C169" s="137" t="s">
        <v>251</v>
      </c>
      <c r="D169" s="137" t="s">
        <v>197</v>
      </c>
      <c r="E169" s="138" t="s">
        <v>3093</v>
      </c>
      <c r="F169" s="139" t="s">
        <v>3094</v>
      </c>
      <c r="G169" s="140" t="s">
        <v>332</v>
      </c>
      <c r="H169" s="141">
        <v>6.8419999999999996</v>
      </c>
      <c r="I169" s="142"/>
      <c r="J169" s="143">
        <f>ROUND(I169*H169,2)</f>
        <v>0</v>
      </c>
      <c r="K169" s="139" t="s">
        <v>201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202</v>
      </c>
      <c r="AT169" s="148" t="s">
        <v>197</v>
      </c>
      <c r="AU169" s="148" t="s">
        <v>86</v>
      </c>
      <c r="AY169" s="17" t="s">
        <v>195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84</v>
      </c>
      <c r="BK169" s="149">
        <f>ROUND(I169*H169,2)</f>
        <v>0</v>
      </c>
      <c r="BL169" s="17" t="s">
        <v>202</v>
      </c>
      <c r="BM169" s="148" t="s">
        <v>968</v>
      </c>
    </row>
    <row r="170" spans="2:65" s="14" customFormat="1" ht="11.25">
      <c r="B170" s="168"/>
      <c r="D170" s="151" t="s">
        <v>204</v>
      </c>
      <c r="E170" s="169" t="s">
        <v>1</v>
      </c>
      <c r="F170" s="170" t="s">
        <v>969</v>
      </c>
      <c r="H170" s="169" t="s">
        <v>1</v>
      </c>
      <c r="I170" s="171"/>
      <c r="L170" s="168"/>
      <c r="M170" s="172"/>
      <c r="T170" s="173"/>
      <c r="AT170" s="169" t="s">
        <v>204</v>
      </c>
      <c r="AU170" s="169" t="s">
        <v>86</v>
      </c>
      <c r="AV170" s="14" t="s">
        <v>84</v>
      </c>
      <c r="AW170" s="14" t="s">
        <v>32</v>
      </c>
      <c r="AX170" s="14" t="s">
        <v>77</v>
      </c>
      <c r="AY170" s="169" t="s">
        <v>195</v>
      </c>
    </row>
    <row r="171" spans="2:65" s="12" customFormat="1" ht="11.25">
      <c r="B171" s="150"/>
      <c r="D171" s="151" t="s">
        <v>204</v>
      </c>
      <c r="E171" s="152" t="s">
        <v>1</v>
      </c>
      <c r="F171" s="153" t="s">
        <v>970</v>
      </c>
      <c r="H171" s="154">
        <v>6.8419999999999996</v>
      </c>
      <c r="I171" s="155"/>
      <c r="L171" s="150"/>
      <c r="M171" s="156"/>
      <c r="T171" s="157"/>
      <c r="AT171" s="152" t="s">
        <v>204</v>
      </c>
      <c r="AU171" s="152" t="s">
        <v>86</v>
      </c>
      <c r="AV171" s="12" t="s">
        <v>86</v>
      </c>
      <c r="AW171" s="12" t="s">
        <v>32</v>
      </c>
      <c r="AX171" s="12" t="s">
        <v>84</v>
      </c>
      <c r="AY171" s="152" t="s">
        <v>195</v>
      </c>
    </row>
    <row r="172" spans="2:65" s="1" customFormat="1" ht="24.2" customHeight="1">
      <c r="B172" s="32"/>
      <c r="C172" s="137" t="s">
        <v>342</v>
      </c>
      <c r="D172" s="137" t="s">
        <v>197</v>
      </c>
      <c r="E172" s="138" t="s">
        <v>3095</v>
      </c>
      <c r="F172" s="139" t="s">
        <v>3096</v>
      </c>
      <c r="G172" s="140" t="s">
        <v>332</v>
      </c>
      <c r="H172" s="141">
        <v>9.1219999999999999</v>
      </c>
      <c r="I172" s="142"/>
      <c r="J172" s="143">
        <f>ROUND(I172*H172,2)</f>
        <v>0</v>
      </c>
      <c r="K172" s="139" t="s">
        <v>201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202</v>
      </c>
      <c r="AT172" s="148" t="s">
        <v>197</v>
      </c>
      <c r="AU172" s="148" t="s">
        <v>86</v>
      </c>
      <c r="AY172" s="17" t="s">
        <v>195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202</v>
      </c>
      <c r="BM172" s="148" t="s">
        <v>973</v>
      </c>
    </row>
    <row r="173" spans="2:65" s="12" customFormat="1" ht="11.25">
      <c r="B173" s="150"/>
      <c r="D173" s="151" t="s">
        <v>204</v>
      </c>
      <c r="E173" s="152" t="s">
        <v>1</v>
      </c>
      <c r="F173" s="153" t="s">
        <v>1672</v>
      </c>
      <c r="H173" s="154">
        <v>9.1219999999999999</v>
      </c>
      <c r="I173" s="155"/>
      <c r="L173" s="150"/>
      <c r="M173" s="156"/>
      <c r="T173" s="157"/>
      <c r="AT173" s="152" t="s">
        <v>204</v>
      </c>
      <c r="AU173" s="152" t="s">
        <v>86</v>
      </c>
      <c r="AV173" s="12" t="s">
        <v>86</v>
      </c>
      <c r="AW173" s="12" t="s">
        <v>32</v>
      </c>
      <c r="AX173" s="12" t="s">
        <v>84</v>
      </c>
      <c r="AY173" s="152" t="s">
        <v>195</v>
      </c>
    </row>
    <row r="174" spans="2:65" s="1" customFormat="1" ht="24.2" customHeight="1">
      <c r="B174" s="32"/>
      <c r="C174" s="137" t="s">
        <v>310</v>
      </c>
      <c r="D174" s="137" t="s">
        <v>197</v>
      </c>
      <c r="E174" s="138" t="s">
        <v>3097</v>
      </c>
      <c r="F174" s="139" t="s">
        <v>3098</v>
      </c>
      <c r="G174" s="140" t="s">
        <v>332</v>
      </c>
      <c r="H174" s="141">
        <v>0.96199999999999997</v>
      </c>
      <c r="I174" s="142"/>
      <c r="J174" s="143">
        <f>ROUND(I174*H174,2)</f>
        <v>0</v>
      </c>
      <c r="K174" s="139" t="s">
        <v>201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202</v>
      </c>
      <c r="AT174" s="148" t="s">
        <v>197</v>
      </c>
      <c r="AU174" s="148" t="s">
        <v>86</v>
      </c>
      <c r="AY174" s="17" t="s">
        <v>195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84</v>
      </c>
      <c r="BK174" s="149">
        <f>ROUND(I174*H174,2)</f>
        <v>0</v>
      </c>
      <c r="BL174" s="17" t="s">
        <v>202</v>
      </c>
      <c r="BM174" s="148" t="s">
        <v>985</v>
      </c>
    </row>
    <row r="175" spans="2:65" s="14" customFormat="1" ht="11.25">
      <c r="B175" s="168"/>
      <c r="D175" s="151" t="s">
        <v>204</v>
      </c>
      <c r="E175" s="169" t="s">
        <v>1</v>
      </c>
      <c r="F175" s="170" t="s">
        <v>3099</v>
      </c>
      <c r="H175" s="169" t="s">
        <v>1</v>
      </c>
      <c r="I175" s="171"/>
      <c r="L175" s="168"/>
      <c r="M175" s="172"/>
      <c r="T175" s="173"/>
      <c r="AT175" s="169" t="s">
        <v>204</v>
      </c>
      <c r="AU175" s="169" t="s">
        <v>86</v>
      </c>
      <c r="AV175" s="14" t="s">
        <v>84</v>
      </c>
      <c r="AW175" s="14" t="s">
        <v>32</v>
      </c>
      <c r="AX175" s="14" t="s">
        <v>77</v>
      </c>
      <c r="AY175" s="169" t="s">
        <v>195</v>
      </c>
    </row>
    <row r="176" spans="2:65" s="12" customFormat="1" ht="11.25">
      <c r="B176" s="150"/>
      <c r="D176" s="151" t="s">
        <v>204</v>
      </c>
      <c r="E176" s="152" t="s">
        <v>1</v>
      </c>
      <c r="F176" s="153" t="s">
        <v>3100</v>
      </c>
      <c r="H176" s="154">
        <v>61.235999999999997</v>
      </c>
      <c r="I176" s="155"/>
      <c r="L176" s="150"/>
      <c r="M176" s="156"/>
      <c r="T176" s="157"/>
      <c r="AT176" s="152" t="s">
        <v>204</v>
      </c>
      <c r="AU176" s="152" t="s">
        <v>86</v>
      </c>
      <c r="AV176" s="12" t="s">
        <v>86</v>
      </c>
      <c r="AW176" s="12" t="s">
        <v>32</v>
      </c>
      <c r="AX176" s="12" t="s">
        <v>77</v>
      </c>
      <c r="AY176" s="152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3101</v>
      </c>
      <c r="H177" s="154">
        <v>9.4740000000000002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5" customFormat="1" ht="11.25">
      <c r="B178" s="190"/>
      <c r="D178" s="151" t="s">
        <v>204</v>
      </c>
      <c r="E178" s="191" t="s">
        <v>847</v>
      </c>
      <c r="F178" s="192" t="s">
        <v>908</v>
      </c>
      <c r="H178" s="193">
        <v>70.709999999999994</v>
      </c>
      <c r="I178" s="194"/>
      <c r="L178" s="190"/>
      <c r="M178" s="195"/>
      <c r="T178" s="196"/>
      <c r="AT178" s="191" t="s">
        <v>204</v>
      </c>
      <c r="AU178" s="191" t="s">
        <v>86</v>
      </c>
      <c r="AV178" s="15" t="s">
        <v>112</v>
      </c>
      <c r="AW178" s="15" t="s">
        <v>32</v>
      </c>
      <c r="AX178" s="15" t="s">
        <v>77</v>
      </c>
      <c r="AY178" s="191" t="s">
        <v>195</v>
      </c>
    </row>
    <row r="179" spans="2:65" s="14" customFormat="1" ht="11.25">
      <c r="B179" s="168"/>
      <c r="D179" s="151" t="s">
        <v>204</v>
      </c>
      <c r="E179" s="169" t="s">
        <v>1</v>
      </c>
      <c r="F179" s="170" t="s">
        <v>1015</v>
      </c>
      <c r="H179" s="169" t="s">
        <v>1</v>
      </c>
      <c r="I179" s="171"/>
      <c r="L179" s="168"/>
      <c r="M179" s="172"/>
      <c r="T179" s="173"/>
      <c r="AT179" s="169" t="s">
        <v>204</v>
      </c>
      <c r="AU179" s="169" t="s">
        <v>86</v>
      </c>
      <c r="AV179" s="14" t="s">
        <v>84</v>
      </c>
      <c r="AW179" s="14" t="s">
        <v>32</v>
      </c>
      <c r="AX179" s="14" t="s">
        <v>77</v>
      </c>
      <c r="AY179" s="169" t="s">
        <v>195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3102</v>
      </c>
      <c r="H180" s="154">
        <v>-6.3010000000000002</v>
      </c>
      <c r="I180" s="155"/>
      <c r="L180" s="150"/>
      <c r="M180" s="156"/>
      <c r="T180" s="157"/>
      <c r="AT180" s="152" t="s">
        <v>204</v>
      </c>
      <c r="AU180" s="152" t="s">
        <v>86</v>
      </c>
      <c r="AV180" s="12" t="s">
        <v>86</v>
      </c>
      <c r="AW180" s="12" t="s">
        <v>32</v>
      </c>
      <c r="AX180" s="12" t="s">
        <v>77</v>
      </c>
      <c r="AY180" s="152" t="s">
        <v>195</v>
      </c>
    </row>
    <row r="181" spans="2:65" s="12" customFormat="1" ht="11.25">
      <c r="B181" s="150"/>
      <c r="D181" s="151" t="s">
        <v>204</v>
      </c>
      <c r="E181" s="152" t="s">
        <v>1</v>
      </c>
      <c r="F181" s="153" t="s">
        <v>1021</v>
      </c>
      <c r="H181" s="154">
        <v>-16.29</v>
      </c>
      <c r="I181" s="155"/>
      <c r="L181" s="150"/>
      <c r="M181" s="156"/>
      <c r="T181" s="157"/>
      <c r="AT181" s="152" t="s">
        <v>204</v>
      </c>
      <c r="AU181" s="152" t="s">
        <v>86</v>
      </c>
      <c r="AV181" s="12" t="s">
        <v>86</v>
      </c>
      <c r="AW181" s="12" t="s">
        <v>32</v>
      </c>
      <c r="AX181" s="12" t="s">
        <v>77</v>
      </c>
      <c r="AY181" s="152" t="s">
        <v>195</v>
      </c>
    </row>
    <row r="182" spans="2:65" s="13" customFormat="1" ht="11.25">
      <c r="B182" s="158"/>
      <c r="D182" s="151" t="s">
        <v>204</v>
      </c>
      <c r="E182" s="159" t="s">
        <v>845</v>
      </c>
      <c r="F182" s="160" t="s">
        <v>205</v>
      </c>
      <c r="H182" s="161">
        <v>48.119</v>
      </c>
      <c r="I182" s="162"/>
      <c r="L182" s="158"/>
      <c r="M182" s="163"/>
      <c r="T182" s="164"/>
      <c r="AT182" s="159" t="s">
        <v>204</v>
      </c>
      <c r="AU182" s="159" t="s">
        <v>86</v>
      </c>
      <c r="AV182" s="13" t="s">
        <v>202</v>
      </c>
      <c r="AW182" s="13" t="s">
        <v>32</v>
      </c>
      <c r="AX182" s="13" t="s">
        <v>77</v>
      </c>
      <c r="AY182" s="159" t="s">
        <v>195</v>
      </c>
    </row>
    <row r="183" spans="2:65" s="12" customFormat="1" ht="11.25">
      <c r="B183" s="150"/>
      <c r="D183" s="151" t="s">
        <v>204</v>
      </c>
      <c r="E183" s="152" t="s">
        <v>1</v>
      </c>
      <c r="F183" s="153" t="s">
        <v>1022</v>
      </c>
      <c r="H183" s="154">
        <v>0.96199999999999997</v>
      </c>
      <c r="I183" s="155"/>
      <c r="L183" s="150"/>
      <c r="M183" s="156"/>
      <c r="T183" s="157"/>
      <c r="AT183" s="152" t="s">
        <v>204</v>
      </c>
      <c r="AU183" s="152" t="s">
        <v>86</v>
      </c>
      <c r="AV183" s="12" t="s">
        <v>86</v>
      </c>
      <c r="AW183" s="12" t="s">
        <v>32</v>
      </c>
      <c r="AX183" s="12" t="s">
        <v>77</v>
      </c>
      <c r="AY183" s="152" t="s">
        <v>195</v>
      </c>
    </row>
    <row r="184" spans="2:65" s="13" customFormat="1" ht="11.25">
      <c r="B184" s="158"/>
      <c r="D184" s="151" t="s">
        <v>204</v>
      </c>
      <c r="E184" s="159" t="s">
        <v>1</v>
      </c>
      <c r="F184" s="160" t="s">
        <v>205</v>
      </c>
      <c r="H184" s="161">
        <v>0.96199999999999997</v>
      </c>
      <c r="I184" s="162"/>
      <c r="L184" s="158"/>
      <c r="M184" s="163"/>
      <c r="T184" s="164"/>
      <c r="AT184" s="159" t="s">
        <v>204</v>
      </c>
      <c r="AU184" s="159" t="s">
        <v>86</v>
      </c>
      <c r="AV184" s="13" t="s">
        <v>202</v>
      </c>
      <c r="AW184" s="13" t="s">
        <v>32</v>
      </c>
      <c r="AX184" s="13" t="s">
        <v>84</v>
      </c>
      <c r="AY184" s="159" t="s">
        <v>195</v>
      </c>
    </row>
    <row r="185" spans="2:65" s="1" customFormat="1" ht="24.2" customHeight="1">
      <c r="B185" s="32"/>
      <c r="C185" s="137" t="s">
        <v>166</v>
      </c>
      <c r="D185" s="137" t="s">
        <v>197</v>
      </c>
      <c r="E185" s="138" t="s">
        <v>3103</v>
      </c>
      <c r="F185" s="139" t="s">
        <v>3104</v>
      </c>
      <c r="G185" s="140" t="s">
        <v>332</v>
      </c>
      <c r="H185" s="141">
        <v>20.21</v>
      </c>
      <c r="I185" s="142"/>
      <c r="J185" s="143">
        <f>ROUND(I185*H185,2)</f>
        <v>0</v>
      </c>
      <c r="K185" s="139" t="s">
        <v>201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202</v>
      </c>
      <c r="AT185" s="148" t="s">
        <v>197</v>
      </c>
      <c r="AU185" s="148" t="s">
        <v>86</v>
      </c>
      <c r="AY185" s="17" t="s">
        <v>195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84</v>
      </c>
      <c r="BK185" s="149">
        <f>ROUND(I185*H185,2)</f>
        <v>0</v>
      </c>
      <c r="BL185" s="17" t="s">
        <v>202</v>
      </c>
      <c r="BM185" s="148" t="s">
        <v>1025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1026</v>
      </c>
      <c r="H186" s="154">
        <v>20.21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84</v>
      </c>
      <c r="AY186" s="152" t="s">
        <v>195</v>
      </c>
    </row>
    <row r="187" spans="2:65" s="1" customFormat="1" ht="33" customHeight="1">
      <c r="B187" s="32"/>
      <c r="C187" s="137" t="s">
        <v>315</v>
      </c>
      <c r="D187" s="137" t="s">
        <v>197</v>
      </c>
      <c r="E187" s="138" t="s">
        <v>3105</v>
      </c>
      <c r="F187" s="139" t="s">
        <v>3106</v>
      </c>
      <c r="G187" s="140" t="s">
        <v>332</v>
      </c>
      <c r="H187" s="141">
        <v>26.946999999999999</v>
      </c>
      <c r="I187" s="142"/>
      <c r="J187" s="143">
        <f>ROUND(I187*H187,2)</f>
        <v>0</v>
      </c>
      <c r="K187" s="139" t="s">
        <v>201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202</v>
      </c>
      <c r="AT187" s="148" t="s">
        <v>197</v>
      </c>
      <c r="AU187" s="148" t="s">
        <v>86</v>
      </c>
      <c r="AY187" s="17" t="s">
        <v>195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202</v>
      </c>
      <c r="BM187" s="148" t="s">
        <v>1029</v>
      </c>
    </row>
    <row r="188" spans="2:65" s="12" customFormat="1" ht="11.25">
      <c r="B188" s="150"/>
      <c r="D188" s="151" t="s">
        <v>204</v>
      </c>
      <c r="E188" s="152" t="s">
        <v>1</v>
      </c>
      <c r="F188" s="153" t="s">
        <v>2740</v>
      </c>
      <c r="H188" s="154">
        <v>26.946999999999999</v>
      </c>
      <c r="I188" s="155"/>
      <c r="L188" s="150"/>
      <c r="M188" s="156"/>
      <c r="T188" s="157"/>
      <c r="AT188" s="152" t="s">
        <v>204</v>
      </c>
      <c r="AU188" s="152" t="s">
        <v>86</v>
      </c>
      <c r="AV188" s="12" t="s">
        <v>86</v>
      </c>
      <c r="AW188" s="12" t="s">
        <v>32</v>
      </c>
      <c r="AX188" s="12" t="s">
        <v>84</v>
      </c>
      <c r="AY188" s="152" t="s">
        <v>195</v>
      </c>
    </row>
    <row r="189" spans="2:65" s="1" customFormat="1" ht="21.75" customHeight="1">
      <c r="B189" s="32"/>
      <c r="C189" s="137" t="s">
        <v>358</v>
      </c>
      <c r="D189" s="137" t="s">
        <v>197</v>
      </c>
      <c r="E189" s="138" t="s">
        <v>3107</v>
      </c>
      <c r="F189" s="139" t="s">
        <v>3108</v>
      </c>
      <c r="G189" s="140" t="s">
        <v>200</v>
      </c>
      <c r="H189" s="141">
        <v>67.427000000000007</v>
      </c>
      <c r="I189" s="142"/>
      <c r="J189" s="143">
        <f>ROUND(I189*H189,2)</f>
        <v>0</v>
      </c>
      <c r="K189" s="139" t="s">
        <v>201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1.1690000000000001E-2</v>
      </c>
      <c r="R189" s="146">
        <f>Q189*H189</f>
        <v>0.78822163000000012</v>
      </c>
      <c r="S189" s="146">
        <v>0</v>
      </c>
      <c r="T189" s="147">
        <f>S189*H189</f>
        <v>0</v>
      </c>
      <c r="AR189" s="148" t="s">
        <v>202</v>
      </c>
      <c r="AT189" s="148" t="s">
        <v>197</v>
      </c>
      <c r="AU189" s="148" t="s">
        <v>86</v>
      </c>
      <c r="AY189" s="17" t="s">
        <v>195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84</v>
      </c>
      <c r="BK189" s="149">
        <f>ROUND(I189*H189,2)</f>
        <v>0</v>
      </c>
      <c r="BL189" s="17" t="s">
        <v>202</v>
      </c>
      <c r="BM189" s="148" t="s">
        <v>3109</v>
      </c>
    </row>
    <row r="190" spans="2:65" s="14" customFormat="1" ht="11.25">
      <c r="B190" s="168"/>
      <c r="D190" s="151" t="s">
        <v>204</v>
      </c>
      <c r="E190" s="169" t="s">
        <v>1</v>
      </c>
      <c r="F190" s="170" t="s">
        <v>3099</v>
      </c>
      <c r="H190" s="169" t="s">
        <v>1</v>
      </c>
      <c r="I190" s="171"/>
      <c r="L190" s="168"/>
      <c r="M190" s="172"/>
      <c r="T190" s="173"/>
      <c r="AT190" s="169" t="s">
        <v>204</v>
      </c>
      <c r="AU190" s="169" t="s">
        <v>86</v>
      </c>
      <c r="AV190" s="14" t="s">
        <v>84</v>
      </c>
      <c r="AW190" s="14" t="s">
        <v>32</v>
      </c>
      <c r="AX190" s="14" t="s">
        <v>77</v>
      </c>
      <c r="AY190" s="169" t="s">
        <v>195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3110</v>
      </c>
      <c r="H191" s="154">
        <v>56.478000000000002</v>
      </c>
      <c r="I191" s="155"/>
      <c r="L191" s="150"/>
      <c r="M191" s="156"/>
      <c r="T191" s="157"/>
      <c r="AT191" s="152" t="s">
        <v>204</v>
      </c>
      <c r="AU191" s="152" t="s">
        <v>86</v>
      </c>
      <c r="AV191" s="12" t="s">
        <v>86</v>
      </c>
      <c r="AW191" s="12" t="s">
        <v>32</v>
      </c>
      <c r="AX191" s="12" t="s">
        <v>77</v>
      </c>
      <c r="AY191" s="152" t="s">
        <v>195</v>
      </c>
    </row>
    <row r="192" spans="2:65" s="12" customFormat="1" ht="11.25">
      <c r="B192" s="150"/>
      <c r="D192" s="151" t="s">
        <v>204</v>
      </c>
      <c r="E192" s="152" t="s">
        <v>1</v>
      </c>
      <c r="F192" s="153" t="s">
        <v>3111</v>
      </c>
      <c r="H192" s="154">
        <v>10.949</v>
      </c>
      <c r="I192" s="155"/>
      <c r="L192" s="150"/>
      <c r="M192" s="156"/>
      <c r="T192" s="157"/>
      <c r="AT192" s="152" t="s">
        <v>204</v>
      </c>
      <c r="AU192" s="152" t="s">
        <v>86</v>
      </c>
      <c r="AV192" s="12" t="s">
        <v>86</v>
      </c>
      <c r="AW192" s="12" t="s">
        <v>32</v>
      </c>
      <c r="AX192" s="12" t="s">
        <v>77</v>
      </c>
      <c r="AY192" s="152" t="s">
        <v>195</v>
      </c>
    </row>
    <row r="193" spans="2:65" s="13" customFormat="1" ht="11.25">
      <c r="B193" s="158"/>
      <c r="D193" s="151" t="s">
        <v>204</v>
      </c>
      <c r="E193" s="159" t="s">
        <v>1</v>
      </c>
      <c r="F193" s="160" t="s">
        <v>205</v>
      </c>
      <c r="H193" s="161">
        <v>67.427000000000007</v>
      </c>
      <c r="I193" s="162"/>
      <c r="L193" s="158"/>
      <c r="M193" s="163"/>
      <c r="T193" s="164"/>
      <c r="AT193" s="159" t="s">
        <v>204</v>
      </c>
      <c r="AU193" s="159" t="s">
        <v>86</v>
      </c>
      <c r="AV193" s="13" t="s">
        <v>202</v>
      </c>
      <c r="AW193" s="13" t="s">
        <v>32</v>
      </c>
      <c r="AX193" s="13" t="s">
        <v>84</v>
      </c>
      <c r="AY193" s="159" t="s">
        <v>195</v>
      </c>
    </row>
    <row r="194" spans="2:65" s="1" customFormat="1" ht="16.5" customHeight="1">
      <c r="B194" s="32"/>
      <c r="C194" s="137" t="s">
        <v>168</v>
      </c>
      <c r="D194" s="137" t="s">
        <v>197</v>
      </c>
      <c r="E194" s="138" t="s">
        <v>3112</v>
      </c>
      <c r="F194" s="139" t="s">
        <v>3113</v>
      </c>
      <c r="G194" s="140" t="s">
        <v>200</v>
      </c>
      <c r="H194" s="141">
        <v>66.802999999999997</v>
      </c>
      <c r="I194" s="142"/>
      <c r="J194" s="143">
        <f>ROUND(I194*H194,2)</f>
        <v>0</v>
      </c>
      <c r="K194" s="139" t="s">
        <v>201</v>
      </c>
      <c r="L194" s="32"/>
      <c r="M194" s="144" t="s">
        <v>1</v>
      </c>
      <c r="N194" s="145" t="s">
        <v>42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202</v>
      </c>
      <c r="AT194" s="148" t="s">
        <v>197</v>
      </c>
      <c r="AU194" s="148" t="s">
        <v>86</v>
      </c>
      <c r="AY194" s="17" t="s">
        <v>195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84</v>
      </c>
      <c r="BK194" s="149">
        <f>ROUND(I194*H194,2)</f>
        <v>0</v>
      </c>
      <c r="BL194" s="17" t="s">
        <v>202</v>
      </c>
      <c r="BM194" s="148" t="s">
        <v>3114</v>
      </c>
    </row>
    <row r="195" spans="2:65" s="1" customFormat="1" ht="24.2" customHeight="1">
      <c r="B195" s="32"/>
      <c r="C195" s="137" t="s">
        <v>7</v>
      </c>
      <c r="D195" s="137" t="s">
        <v>197</v>
      </c>
      <c r="E195" s="138" t="s">
        <v>3115</v>
      </c>
      <c r="F195" s="139" t="s">
        <v>3116</v>
      </c>
      <c r="G195" s="140" t="s">
        <v>3117</v>
      </c>
      <c r="H195" s="141">
        <v>2820</v>
      </c>
      <c r="I195" s="142"/>
      <c r="J195" s="143">
        <f>ROUND(I195*H195,2)</f>
        <v>0</v>
      </c>
      <c r="K195" s="139" t="s">
        <v>208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1E-3</v>
      </c>
      <c r="R195" s="146">
        <f>Q195*H195</f>
        <v>2.82</v>
      </c>
      <c r="S195" s="146">
        <v>0</v>
      </c>
      <c r="T195" s="147">
        <f>S195*H195</f>
        <v>0</v>
      </c>
      <c r="AR195" s="148" t="s">
        <v>202</v>
      </c>
      <c r="AT195" s="148" t="s">
        <v>197</v>
      </c>
      <c r="AU195" s="148" t="s">
        <v>86</v>
      </c>
      <c r="AY195" s="17" t="s">
        <v>195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84</v>
      </c>
      <c r="BK195" s="149">
        <f>ROUND(I195*H195,2)</f>
        <v>0</v>
      </c>
      <c r="BL195" s="17" t="s">
        <v>202</v>
      </c>
      <c r="BM195" s="148" t="s">
        <v>3118</v>
      </c>
    </row>
    <row r="196" spans="2:65" s="12" customFormat="1" ht="11.25">
      <c r="B196" s="150"/>
      <c r="D196" s="151" t="s">
        <v>204</v>
      </c>
      <c r="E196" s="152" t="s">
        <v>1</v>
      </c>
      <c r="F196" s="153" t="s">
        <v>3119</v>
      </c>
      <c r="H196" s="154">
        <v>2820</v>
      </c>
      <c r="I196" s="155"/>
      <c r="L196" s="150"/>
      <c r="M196" s="156"/>
      <c r="T196" s="157"/>
      <c r="AT196" s="152" t="s">
        <v>204</v>
      </c>
      <c r="AU196" s="152" t="s">
        <v>86</v>
      </c>
      <c r="AV196" s="12" t="s">
        <v>86</v>
      </c>
      <c r="AW196" s="12" t="s">
        <v>32</v>
      </c>
      <c r="AX196" s="12" t="s">
        <v>77</v>
      </c>
      <c r="AY196" s="152" t="s">
        <v>195</v>
      </c>
    </row>
    <row r="197" spans="2:65" s="13" customFormat="1" ht="11.25">
      <c r="B197" s="158"/>
      <c r="D197" s="151" t="s">
        <v>204</v>
      </c>
      <c r="E197" s="159" t="s">
        <v>3120</v>
      </c>
      <c r="F197" s="160" t="s">
        <v>205</v>
      </c>
      <c r="H197" s="161">
        <v>2820</v>
      </c>
      <c r="I197" s="162"/>
      <c r="L197" s="158"/>
      <c r="M197" s="163"/>
      <c r="T197" s="164"/>
      <c r="AT197" s="159" t="s">
        <v>204</v>
      </c>
      <c r="AU197" s="159" t="s">
        <v>86</v>
      </c>
      <c r="AV197" s="13" t="s">
        <v>202</v>
      </c>
      <c r="AW197" s="13" t="s">
        <v>32</v>
      </c>
      <c r="AX197" s="13" t="s">
        <v>84</v>
      </c>
      <c r="AY197" s="159" t="s">
        <v>195</v>
      </c>
    </row>
    <row r="198" spans="2:65" s="1" customFormat="1" ht="24.2" customHeight="1">
      <c r="B198" s="32"/>
      <c r="C198" s="137" t="s">
        <v>322</v>
      </c>
      <c r="D198" s="137" t="s">
        <v>197</v>
      </c>
      <c r="E198" s="138" t="s">
        <v>3121</v>
      </c>
      <c r="F198" s="139" t="s">
        <v>3122</v>
      </c>
      <c r="G198" s="140" t="s">
        <v>3117</v>
      </c>
      <c r="H198" s="141">
        <v>2820</v>
      </c>
      <c r="I198" s="142"/>
      <c r="J198" s="143">
        <f>ROUND(I198*H198,2)</f>
        <v>0</v>
      </c>
      <c r="K198" s="139" t="s">
        <v>201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202</v>
      </c>
      <c r="AT198" s="148" t="s">
        <v>197</v>
      </c>
      <c r="AU198" s="148" t="s">
        <v>86</v>
      </c>
      <c r="AY198" s="17" t="s">
        <v>195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84</v>
      </c>
      <c r="BK198" s="149">
        <f>ROUND(I198*H198,2)</f>
        <v>0</v>
      </c>
      <c r="BL198" s="17" t="s">
        <v>202</v>
      </c>
      <c r="BM198" s="148" t="s">
        <v>3123</v>
      </c>
    </row>
    <row r="199" spans="2:65" s="1" customFormat="1" ht="37.9" customHeight="1">
      <c r="B199" s="32"/>
      <c r="C199" s="137" t="s">
        <v>376</v>
      </c>
      <c r="D199" s="137" t="s">
        <v>197</v>
      </c>
      <c r="E199" s="138" t="s">
        <v>3124</v>
      </c>
      <c r="F199" s="139" t="s">
        <v>3125</v>
      </c>
      <c r="G199" s="140" t="s">
        <v>332</v>
      </c>
      <c r="H199" s="141">
        <v>2.1999999999999999E-2</v>
      </c>
      <c r="I199" s="142"/>
      <c r="J199" s="143">
        <f>ROUND(I199*H199,2)</f>
        <v>0</v>
      </c>
      <c r="K199" s="139" t="s">
        <v>201</v>
      </c>
      <c r="L199" s="32"/>
      <c r="M199" s="144" t="s">
        <v>1</v>
      </c>
      <c r="N199" s="145" t="s">
        <v>42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202</v>
      </c>
      <c r="AT199" s="148" t="s">
        <v>197</v>
      </c>
      <c r="AU199" s="148" t="s">
        <v>86</v>
      </c>
      <c r="AY199" s="17" t="s">
        <v>195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84</v>
      </c>
      <c r="BK199" s="149">
        <f>ROUND(I199*H199,2)</f>
        <v>0</v>
      </c>
      <c r="BL199" s="17" t="s">
        <v>202</v>
      </c>
      <c r="BM199" s="148" t="s">
        <v>3126</v>
      </c>
    </row>
    <row r="200" spans="2:65" s="12" customFormat="1" ht="11.25">
      <c r="B200" s="150"/>
      <c r="D200" s="151" t="s">
        <v>204</v>
      </c>
      <c r="E200" s="152" t="s">
        <v>1</v>
      </c>
      <c r="F200" s="153" t="s">
        <v>3127</v>
      </c>
      <c r="H200" s="154">
        <v>1.1100000000000001</v>
      </c>
      <c r="I200" s="155"/>
      <c r="L200" s="150"/>
      <c r="M200" s="156"/>
      <c r="T200" s="157"/>
      <c r="AT200" s="152" t="s">
        <v>204</v>
      </c>
      <c r="AU200" s="152" t="s">
        <v>86</v>
      </c>
      <c r="AV200" s="12" t="s">
        <v>86</v>
      </c>
      <c r="AW200" s="12" t="s">
        <v>32</v>
      </c>
      <c r="AX200" s="12" t="s">
        <v>77</v>
      </c>
      <c r="AY200" s="152" t="s">
        <v>195</v>
      </c>
    </row>
    <row r="201" spans="2:65" s="13" customFormat="1" ht="11.25">
      <c r="B201" s="158"/>
      <c r="D201" s="151" t="s">
        <v>204</v>
      </c>
      <c r="E201" s="159" t="s">
        <v>849</v>
      </c>
      <c r="F201" s="160" t="s">
        <v>205</v>
      </c>
      <c r="H201" s="161">
        <v>1.1100000000000001</v>
      </c>
      <c r="I201" s="162"/>
      <c r="L201" s="158"/>
      <c r="M201" s="163"/>
      <c r="T201" s="164"/>
      <c r="AT201" s="159" t="s">
        <v>204</v>
      </c>
      <c r="AU201" s="159" t="s">
        <v>86</v>
      </c>
      <c r="AV201" s="13" t="s">
        <v>202</v>
      </c>
      <c r="AW201" s="13" t="s">
        <v>32</v>
      </c>
      <c r="AX201" s="13" t="s">
        <v>77</v>
      </c>
      <c r="AY201" s="159" t="s">
        <v>195</v>
      </c>
    </row>
    <row r="202" spans="2:65" s="12" customFormat="1" ht="11.25">
      <c r="B202" s="150"/>
      <c r="D202" s="151" t="s">
        <v>204</v>
      </c>
      <c r="E202" s="152" t="s">
        <v>1</v>
      </c>
      <c r="F202" s="153" t="s">
        <v>3128</v>
      </c>
      <c r="H202" s="154">
        <v>2.1999999999999999E-2</v>
      </c>
      <c r="I202" s="155"/>
      <c r="L202" s="150"/>
      <c r="M202" s="156"/>
      <c r="T202" s="157"/>
      <c r="AT202" s="152" t="s">
        <v>204</v>
      </c>
      <c r="AU202" s="152" t="s">
        <v>86</v>
      </c>
      <c r="AV202" s="12" t="s">
        <v>86</v>
      </c>
      <c r="AW202" s="12" t="s">
        <v>32</v>
      </c>
      <c r="AX202" s="12" t="s">
        <v>77</v>
      </c>
      <c r="AY202" s="152" t="s">
        <v>195</v>
      </c>
    </row>
    <row r="203" spans="2:65" s="13" customFormat="1" ht="11.25">
      <c r="B203" s="158"/>
      <c r="D203" s="151" t="s">
        <v>204</v>
      </c>
      <c r="E203" s="159" t="s">
        <v>1</v>
      </c>
      <c r="F203" s="160" t="s">
        <v>205</v>
      </c>
      <c r="H203" s="161">
        <v>2.1999999999999999E-2</v>
      </c>
      <c r="I203" s="162"/>
      <c r="L203" s="158"/>
      <c r="M203" s="163"/>
      <c r="T203" s="164"/>
      <c r="AT203" s="159" t="s">
        <v>204</v>
      </c>
      <c r="AU203" s="159" t="s">
        <v>86</v>
      </c>
      <c r="AV203" s="13" t="s">
        <v>202</v>
      </c>
      <c r="AW203" s="13" t="s">
        <v>32</v>
      </c>
      <c r="AX203" s="13" t="s">
        <v>84</v>
      </c>
      <c r="AY203" s="159" t="s">
        <v>195</v>
      </c>
    </row>
    <row r="204" spans="2:65" s="1" customFormat="1" ht="37.9" customHeight="1">
      <c r="B204" s="32"/>
      <c r="C204" s="137" t="s">
        <v>327</v>
      </c>
      <c r="D204" s="137" t="s">
        <v>197</v>
      </c>
      <c r="E204" s="138" t="s">
        <v>3129</v>
      </c>
      <c r="F204" s="139" t="s">
        <v>3130</v>
      </c>
      <c r="G204" s="140" t="s">
        <v>332</v>
      </c>
      <c r="H204" s="141">
        <v>0.46600000000000003</v>
      </c>
      <c r="I204" s="142"/>
      <c r="J204" s="143">
        <f>ROUND(I204*H204,2)</f>
        <v>0</v>
      </c>
      <c r="K204" s="139" t="s">
        <v>201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202</v>
      </c>
      <c r="AT204" s="148" t="s">
        <v>197</v>
      </c>
      <c r="AU204" s="148" t="s">
        <v>86</v>
      </c>
      <c r="AY204" s="17" t="s">
        <v>195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202</v>
      </c>
      <c r="BM204" s="148" t="s">
        <v>3131</v>
      </c>
    </row>
    <row r="205" spans="2:65" s="12" customFormat="1" ht="11.25">
      <c r="B205" s="150"/>
      <c r="D205" s="151" t="s">
        <v>204</v>
      </c>
      <c r="E205" s="152" t="s">
        <v>1</v>
      </c>
      <c r="F205" s="153" t="s">
        <v>1113</v>
      </c>
      <c r="H205" s="154">
        <v>0.46600000000000003</v>
      </c>
      <c r="I205" s="155"/>
      <c r="L205" s="150"/>
      <c r="M205" s="156"/>
      <c r="T205" s="157"/>
      <c r="AT205" s="152" t="s">
        <v>204</v>
      </c>
      <c r="AU205" s="152" t="s">
        <v>86</v>
      </c>
      <c r="AV205" s="12" t="s">
        <v>86</v>
      </c>
      <c r="AW205" s="12" t="s">
        <v>32</v>
      </c>
      <c r="AX205" s="12" t="s">
        <v>84</v>
      </c>
      <c r="AY205" s="152" t="s">
        <v>195</v>
      </c>
    </row>
    <row r="206" spans="2:65" s="1" customFormat="1" ht="37.9" customHeight="1">
      <c r="B206" s="32"/>
      <c r="C206" s="137" t="s">
        <v>386</v>
      </c>
      <c r="D206" s="137" t="s">
        <v>197</v>
      </c>
      <c r="E206" s="138" t="s">
        <v>3132</v>
      </c>
      <c r="F206" s="139" t="s">
        <v>3133</v>
      </c>
      <c r="G206" s="140" t="s">
        <v>332</v>
      </c>
      <c r="H206" s="141">
        <v>0.622</v>
      </c>
      <c r="I206" s="142"/>
      <c r="J206" s="143">
        <f>ROUND(I206*H206,2)</f>
        <v>0</v>
      </c>
      <c r="K206" s="139" t="s">
        <v>201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202</v>
      </c>
      <c r="AT206" s="148" t="s">
        <v>197</v>
      </c>
      <c r="AU206" s="148" t="s">
        <v>86</v>
      </c>
      <c r="AY206" s="17" t="s">
        <v>195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84</v>
      </c>
      <c r="BK206" s="149">
        <f>ROUND(I206*H206,2)</f>
        <v>0</v>
      </c>
      <c r="BL206" s="17" t="s">
        <v>202</v>
      </c>
      <c r="BM206" s="148" t="s">
        <v>3134</v>
      </c>
    </row>
    <row r="207" spans="2:65" s="12" customFormat="1" ht="11.25">
      <c r="B207" s="150"/>
      <c r="D207" s="151" t="s">
        <v>204</v>
      </c>
      <c r="E207" s="152" t="s">
        <v>1</v>
      </c>
      <c r="F207" s="153" t="s">
        <v>3135</v>
      </c>
      <c r="H207" s="154">
        <v>0.622</v>
      </c>
      <c r="I207" s="155"/>
      <c r="L207" s="150"/>
      <c r="M207" s="156"/>
      <c r="T207" s="157"/>
      <c r="AT207" s="152" t="s">
        <v>204</v>
      </c>
      <c r="AU207" s="152" t="s">
        <v>86</v>
      </c>
      <c r="AV207" s="12" t="s">
        <v>86</v>
      </c>
      <c r="AW207" s="12" t="s">
        <v>32</v>
      </c>
      <c r="AX207" s="12" t="s">
        <v>84</v>
      </c>
      <c r="AY207" s="152" t="s">
        <v>195</v>
      </c>
    </row>
    <row r="208" spans="2:65" s="1" customFormat="1" ht="37.9" customHeight="1">
      <c r="B208" s="32"/>
      <c r="C208" s="137" t="s">
        <v>333</v>
      </c>
      <c r="D208" s="137" t="s">
        <v>197</v>
      </c>
      <c r="E208" s="138" t="s">
        <v>1138</v>
      </c>
      <c r="F208" s="139" t="s">
        <v>1139</v>
      </c>
      <c r="G208" s="140" t="s">
        <v>332</v>
      </c>
      <c r="H208" s="141">
        <v>28.827999999999999</v>
      </c>
      <c r="I208" s="142"/>
      <c r="J208" s="143">
        <f>ROUND(I208*H208,2)</f>
        <v>0</v>
      </c>
      <c r="K208" s="139" t="s">
        <v>201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202</v>
      </c>
      <c r="AT208" s="148" t="s">
        <v>197</v>
      </c>
      <c r="AU208" s="148" t="s">
        <v>86</v>
      </c>
      <c r="AY208" s="17" t="s">
        <v>195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202</v>
      </c>
      <c r="BM208" s="148" t="s">
        <v>1140</v>
      </c>
    </row>
    <row r="209" spans="2:65" s="14" customFormat="1" ht="11.25">
      <c r="B209" s="168"/>
      <c r="D209" s="151" t="s">
        <v>204</v>
      </c>
      <c r="E209" s="169" t="s">
        <v>1</v>
      </c>
      <c r="F209" s="170" t="s">
        <v>1141</v>
      </c>
      <c r="H209" s="169" t="s">
        <v>1</v>
      </c>
      <c r="I209" s="171"/>
      <c r="L209" s="168"/>
      <c r="M209" s="172"/>
      <c r="T209" s="173"/>
      <c r="AT209" s="169" t="s">
        <v>204</v>
      </c>
      <c r="AU209" s="169" t="s">
        <v>86</v>
      </c>
      <c r="AV209" s="14" t="s">
        <v>84</v>
      </c>
      <c r="AW209" s="14" t="s">
        <v>32</v>
      </c>
      <c r="AX209" s="14" t="s">
        <v>77</v>
      </c>
      <c r="AY209" s="169" t="s">
        <v>195</v>
      </c>
    </row>
    <row r="210" spans="2:65" s="12" customFormat="1" ht="11.25">
      <c r="B210" s="150"/>
      <c r="D210" s="151" t="s">
        <v>204</v>
      </c>
      <c r="E210" s="152" t="s">
        <v>1</v>
      </c>
      <c r="F210" s="153" t="s">
        <v>1142</v>
      </c>
      <c r="H210" s="154">
        <v>65.519000000000005</v>
      </c>
      <c r="I210" s="155"/>
      <c r="L210" s="150"/>
      <c r="M210" s="156"/>
      <c r="T210" s="157"/>
      <c r="AT210" s="152" t="s">
        <v>204</v>
      </c>
      <c r="AU210" s="152" t="s">
        <v>86</v>
      </c>
      <c r="AV210" s="12" t="s">
        <v>86</v>
      </c>
      <c r="AW210" s="12" t="s">
        <v>32</v>
      </c>
      <c r="AX210" s="12" t="s">
        <v>77</v>
      </c>
      <c r="AY210" s="152" t="s">
        <v>195</v>
      </c>
    </row>
    <row r="211" spans="2:65" s="13" customFormat="1" ht="11.25">
      <c r="B211" s="158"/>
      <c r="D211" s="151" t="s">
        <v>204</v>
      </c>
      <c r="E211" s="159" t="s">
        <v>824</v>
      </c>
      <c r="F211" s="160" t="s">
        <v>205</v>
      </c>
      <c r="H211" s="161">
        <v>65.519000000000005</v>
      </c>
      <c r="I211" s="162"/>
      <c r="L211" s="158"/>
      <c r="M211" s="163"/>
      <c r="T211" s="164"/>
      <c r="AT211" s="159" t="s">
        <v>204</v>
      </c>
      <c r="AU211" s="159" t="s">
        <v>86</v>
      </c>
      <c r="AV211" s="13" t="s">
        <v>202</v>
      </c>
      <c r="AW211" s="13" t="s">
        <v>32</v>
      </c>
      <c r="AX211" s="13" t="s">
        <v>77</v>
      </c>
      <c r="AY211" s="159" t="s">
        <v>195</v>
      </c>
    </row>
    <row r="212" spans="2:65" s="14" customFormat="1" ht="11.25">
      <c r="B212" s="168"/>
      <c r="D212" s="151" t="s">
        <v>204</v>
      </c>
      <c r="E212" s="169" t="s">
        <v>1</v>
      </c>
      <c r="F212" s="170" t="s">
        <v>1143</v>
      </c>
      <c r="H212" s="169" t="s">
        <v>1</v>
      </c>
      <c r="I212" s="171"/>
      <c r="L212" s="168"/>
      <c r="M212" s="172"/>
      <c r="T212" s="173"/>
      <c r="AT212" s="169" t="s">
        <v>204</v>
      </c>
      <c r="AU212" s="169" t="s">
        <v>86</v>
      </c>
      <c r="AV212" s="14" t="s">
        <v>84</v>
      </c>
      <c r="AW212" s="14" t="s">
        <v>32</v>
      </c>
      <c r="AX212" s="14" t="s">
        <v>77</v>
      </c>
      <c r="AY212" s="169" t="s">
        <v>195</v>
      </c>
    </row>
    <row r="213" spans="2:65" s="12" customFormat="1" ht="11.25">
      <c r="B213" s="150"/>
      <c r="D213" s="151" t="s">
        <v>204</v>
      </c>
      <c r="E213" s="152" t="s">
        <v>1</v>
      </c>
      <c r="F213" s="153" t="s">
        <v>1739</v>
      </c>
      <c r="H213" s="154">
        <v>28.827999999999999</v>
      </c>
      <c r="I213" s="155"/>
      <c r="L213" s="150"/>
      <c r="M213" s="156"/>
      <c r="T213" s="157"/>
      <c r="AT213" s="152" t="s">
        <v>204</v>
      </c>
      <c r="AU213" s="152" t="s">
        <v>86</v>
      </c>
      <c r="AV213" s="12" t="s">
        <v>86</v>
      </c>
      <c r="AW213" s="12" t="s">
        <v>32</v>
      </c>
      <c r="AX213" s="12" t="s">
        <v>77</v>
      </c>
      <c r="AY213" s="152" t="s">
        <v>195</v>
      </c>
    </row>
    <row r="214" spans="2:65" s="13" customFormat="1" ht="11.25">
      <c r="B214" s="158"/>
      <c r="D214" s="151" t="s">
        <v>204</v>
      </c>
      <c r="E214" s="159" t="s">
        <v>1</v>
      </c>
      <c r="F214" s="160" t="s">
        <v>205</v>
      </c>
      <c r="H214" s="161">
        <v>28.827999999999999</v>
      </c>
      <c r="I214" s="162"/>
      <c r="L214" s="158"/>
      <c r="M214" s="163"/>
      <c r="T214" s="164"/>
      <c r="AT214" s="159" t="s">
        <v>204</v>
      </c>
      <c r="AU214" s="159" t="s">
        <v>86</v>
      </c>
      <c r="AV214" s="13" t="s">
        <v>202</v>
      </c>
      <c r="AW214" s="13" t="s">
        <v>32</v>
      </c>
      <c r="AX214" s="13" t="s">
        <v>84</v>
      </c>
      <c r="AY214" s="159" t="s">
        <v>195</v>
      </c>
    </row>
    <row r="215" spans="2:65" s="1" customFormat="1" ht="37.9" customHeight="1">
      <c r="B215" s="32"/>
      <c r="C215" s="137" t="s">
        <v>399</v>
      </c>
      <c r="D215" s="137" t="s">
        <v>197</v>
      </c>
      <c r="E215" s="138" t="s">
        <v>1145</v>
      </c>
      <c r="F215" s="139" t="s">
        <v>1146</v>
      </c>
      <c r="G215" s="140" t="s">
        <v>332</v>
      </c>
      <c r="H215" s="141">
        <v>115.313</v>
      </c>
      <c r="I215" s="142"/>
      <c r="J215" s="143">
        <f>ROUND(I215*H215,2)</f>
        <v>0</v>
      </c>
      <c r="K215" s="139" t="s">
        <v>201</v>
      </c>
      <c r="L215" s="32"/>
      <c r="M215" s="144" t="s">
        <v>1</v>
      </c>
      <c r="N215" s="145" t="s">
        <v>42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202</v>
      </c>
      <c r="AT215" s="148" t="s">
        <v>197</v>
      </c>
      <c r="AU215" s="148" t="s">
        <v>86</v>
      </c>
      <c r="AY215" s="17" t="s">
        <v>195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84</v>
      </c>
      <c r="BK215" s="149">
        <f>ROUND(I215*H215,2)</f>
        <v>0</v>
      </c>
      <c r="BL215" s="17" t="s">
        <v>202</v>
      </c>
      <c r="BM215" s="148" t="s">
        <v>1147</v>
      </c>
    </row>
    <row r="216" spans="2:65" s="14" customFormat="1" ht="11.25">
      <c r="B216" s="168"/>
      <c r="D216" s="151" t="s">
        <v>204</v>
      </c>
      <c r="E216" s="169" t="s">
        <v>1</v>
      </c>
      <c r="F216" s="170" t="s">
        <v>1741</v>
      </c>
      <c r="H216" s="169" t="s">
        <v>1</v>
      </c>
      <c r="I216" s="171"/>
      <c r="L216" s="168"/>
      <c r="M216" s="172"/>
      <c r="T216" s="173"/>
      <c r="AT216" s="169" t="s">
        <v>204</v>
      </c>
      <c r="AU216" s="169" t="s">
        <v>86</v>
      </c>
      <c r="AV216" s="14" t="s">
        <v>84</v>
      </c>
      <c r="AW216" s="14" t="s">
        <v>32</v>
      </c>
      <c r="AX216" s="14" t="s">
        <v>77</v>
      </c>
      <c r="AY216" s="169" t="s">
        <v>195</v>
      </c>
    </row>
    <row r="217" spans="2:65" s="12" customFormat="1" ht="11.25">
      <c r="B217" s="150"/>
      <c r="D217" s="151" t="s">
        <v>204</v>
      </c>
      <c r="E217" s="152" t="s">
        <v>1</v>
      </c>
      <c r="F217" s="153" t="s">
        <v>1742</v>
      </c>
      <c r="H217" s="154">
        <v>115.313</v>
      </c>
      <c r="I217" s="155"/>
      <c r="L217" s="150"/>
      <c r="M217" s="156"/>
      <c r="T217" s="157"/>
      <c r="AT217" s="152" t="s">
        <v>204</v>
      </c>
      <c r="AU217" s="152" t="s">
        <v>86</v>
      </c>
      <c r="AV217" s="12" t="s">
        <v>86</v>
      </c>
      <c r="AW217" s="12" t="s">
        <v>32</v>
      </c>
      <c r="AX217" s="12" t="s">
        <v>84</v>
      </c>
      <c r="AY217" s="152" t="s">
        <v>195</v>
      </c>
    </row>
    <row r="218" spans="2:65" s="1" customFormat="1" ht="37.9" customHeight="1">
      <c r="B218" s="32"/>
      <c r="C218" s="137" t="s">
        <v>339</v>
      </c>
      <c r="D218" s="137" t="s">
        <v>197</v>
      </c>
      <c r="E218" s="138" t="s">
        <v>1150</v>
      </c>
      <c r="F218" s="139" t="s">
        <v>1151</v>
      </c>
      <c r="G218" s="140" t="s">
        <v>332</v>
      </c>
      <c r="H218" s="141">
        <v>36.691000000000003</v>
      </c>
      <c r="I218" s="142"/>
      <c r="J218" s="143">
        <f>ROUND(I218*H218,2)</f>
        <v>0</v>
      </c>
      <c r="K218" s="139" t="s">
        <v>201</v>
      </c>
      <c r="L218" s="32"/>
      <c r="M218" s="144" t="s">
        <v>1</v>
      </c>
      <c r="N218" s="145" t="s">
        <v>42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202</v>
      </c>
      <c r="AT218" s="148" t="s">
        <v>197</v>
      </c>
      <c r="AU218" s="148" t="s">
        <v>86</v>
      </c>
      <c r="AY218" s="17" t="s">
        <v>195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84</v>
      </c>
      <c r="BK218" s="149">
        <f>ROUND(I218*H218,2)</f>
        <v>0</v>
      </c>
      <c r="BL218" s="17" t="s">
        <v>202</v>
      </c>
      <c r="BM218" s="148" t="s">
        <v>1152</v>
      </c>
    </row>
    <row r="219" spans="2:65" s="12" customFormat="1" ht="11.25">
      <c r="B219" s="150"/>
      <c r="D219" s="151" t="s">
        <v>204</v>
      </c>
      <c r="E219" s="152" t="s">
        <v>1</v>
      </c>
      <c r="F219" s="153" t="s">
        <v>1744</v>
      </c>
      <c r="H219" s="154">
        <v>36.691000000000003</v>
      </c>
      <c r="I219" s="155"/>
      <c r="L219" s="150"/>
      <c r="M219" s="156"/>
      <c r="T219" s="157"/>
      <c r="AT219" s="152" t="s">
        <v>204</v>
      </c>
      <c r="AU219" s="152" t="s">
        <v>86</v>
      </c>
      <c r="AV219" s="12" t="s">
        <v>86</v>
      </c>
      <c r="AW219" s="12" t="s">
        <v>32</v>
      </c>
      <c r="AX219" s="12" t="s">
        <v>84</v>
      </c>
      <c r="AY219" s="152" t="s">
        <v>195</v>
      </c>
    </row>
    <row r="220" spans="2:65" s="1" customFormat="1" ht="37.9" customHeight="1">
      <c r="B220" s="32"/>
      <c r="C220" s="137" t="s">
        <v>410</v>
      </c>
      <c r="D220" s="137" t="s">
        <v>197</v>
      </c>
      <c r="E220" s="138" t="s">
        <v>1154</v>
      </c>
      <c r="F220" s="139" t="s">
        <v>1155</v>
      </c>
      <c r="G220" s="140" t="s">
        <v>332</v>
      </c>
      <c r="H220" s="141">
        <v>146.76300000000001</v>
      </c>
      <c r="I220" s="142"/>
      <c r="J220" s="143">
        <f>ROUND(I220*H220,2)</f>
        <v>0</v>
      </c>
      <c r="K220" s="139" t="s">
        <v>201</v>
      </c>
      <c r="L220" s="32"/>
      <c r="M220" s="144" t="s">
        <v>1</v>
      </c>
      <c r="N220" s="145" t="s">
        <v>42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202</v>
      </c>
      <c r="AT220" s="148" t="s">
        <v>197</v>
      </c>
      <c r="AU220" s="148" t="s">
        <v>86</v>
      </c>
      <c r="AY220" s="17" t="s">
        <v>195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84</v>
      </c>
      <c r="BK220" s="149">
        <f>ROUND(I220*H220,2)</f>
        <v>0</v>
      </c>
      <c r="BL220" s="17" t="s">
        <v>202</v>
      </c>
      <c r="BM220" s="148" t="s">
        <v>1156</v>
      </c>
    </row>
    <row r="221" spans="2:65" s="12" customFormat="1" ht="11.25">
      <c r="B221" s="150"/>
      <c r="D221" s="151" t="s">
        <v>204</v>
      </c>
      <c r="E221" s="152" t="s">
        <v>1</v>
      </c>
      <c r="F221" s="153" t="s">
        <v>1746</v>
      </c>
      <c r="H221" s="154">
        <v>146.76300000000001</v>
      </c>
      <c r="I221" s="155"/>
      <c r="L221" s="150"/>
      <c r="M221" s="156"/>
      <c r="T221" s="157"/>
      <c r="AT221" s="152" t="s">
        <v>204</v>
      </c>
      <c r="AU221" s="152" t="s">
        <v>86</v>
      </c>
      <c r="AV221" s="12" t="s">
        <v>86</v>
      </c>
      <c r="AW221" s="12" t="s">
        <v>32</v>
      </c>
      <c r="AX221" s="12" t="s">
        <v>84</v>
      </c>
      <c r="AY221" s="152" t="s">
        <v>195</v>
      </c>
    </row>
    <row r="222" spans="2:65" s="1" customFormat="1" ht="24.2" customHeight="1">
      <c r="B222" s="32"/>
      <c r="C222" s="137" t="s">
        <v>345</v>
      </c>
      <c r="D222" s="137" t="s">
        <v>197</v>
      </c>
      <c r="E222" s="138" t="s">
        <v>883</v>
      </c>
      <c r="F222" s="139" t="s">
        <v>884</v>
      </c>
      <c r="G222" s="140" t="s">
        <v>395</v>
      </c>
      <c r="H222" s="141">
        <v>117.934</v>
      </c>
      <c r="I222" s="142"/>
      <c r="J222" s="143">
        <f>ROUND(I222*H222,2)</f>
        <v>0</v>
      </c>
      <c r="K222" s="139" t="s">
        <v>208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202</v>
      </c>
      <c r="AT222" s="148" t="s">
        <v>197</v>
      </c>
      <c r="AU222" s="148" t="s">
        <v>86</v>
      </c>
      <c r="AY222" s="17" t="s">
        <v>195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84</v>
      </c>
      <c r="BK222" s="149">
        <f>ROUND(I222*H222,2)</f>
        <v>0</v>
      </c>
      <c r="BL222" s="17" t="s">
        <v>202</v>
      </c>
      <c r="BM222" s="148" t="s">
        <v>1166</v>
      </c>
    </row>
    <row r="223" spans="2:65" s="12" customFormat="1" ht="11.25">
      <c r="B223" s="150"/>
      <c r="D223" s="151" t="s">
        <v>204</v>
      </c>
      <c r="E223" s="152" t="s">
        <v>1</v>
      </c>
      <c r="F223" s="153" t="s">
        <v>1167</v>
      </c>
      <c r="H223" s="154">
        <v>117.934</v>
      </c>
      <c r="I223" s="155"/>
      <c r="L223" s="150"/>
      <c r="M223" s="156"/>
      <c r="T223" s="157"/>
      <c r="AT223" s="152" t="s">
        <v>204</v>
      </c>
      <c r="AU223" s="152" t="s">
        <v>86</v>
      </c>
      <c r="AV223" s="12" t="s">
        <v>86</v>
      </c>
      <c r="AW223" s="12" t="s">
        <v>32</v>
      </c>
      <c r="AX223" s="12" t="s">
        <v>84</v>
      </c>
      <c r="AY223" s="152" t="s">
        <v>195</v>
      </c>
    </row>
    <row r="224" spans="2:65" s="1" customFormat="1" ht="24.2" customHeight="1">
      <c r="B224" s="32"/>
      <c r="C224" s="137" t="s">
        <v>420</v>
      </c>
      <c r="D224" s="137" t="s">
        <v>197</v>
      </c>
      <c r="E224" s="138" t="s">
        <v>1168</v>
      </c>
      <c r="F224" s="139" t="s">
        <v>1169</v>
      </c>
      <c r="G224" s="140" t="s">
        <v>332</v>
      </c>
      <c r="H224" s="141">
        <v>47.095999999999997</v>
      </c>
      <c r="I224" s="142"/>
      <c r="J224" s="143">
        <f>ROUND(I224*H224,2)</f>
        <v>0</v>
      </c>
      <c r="K224" s="139" t="s">
        <v>201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202</v>
      </c>
      <c r="AT224" s="148" t="s">
        <v>197</v>
      </c>
      <c r="AU224" s="148" t="s">
        <v>86</v>
      </c>
      <c r="AY224" s="17" t="s">
        <v>195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84</v>
      </c>
      <c r="BK224" s="149">
        <f>ROUND(I224*H224,2)</f>
        <v>0</v>
      </c>
      <c r="BL224" s="17" t="s">
        <v>202</v>
      </c>
      <c r="BM224" s="148" t="s">
        <v>1170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1171</v>
      </c>
      <c r="H225" s="154">
        <v>70.709999999999994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77</v>
      </c>
      <c r="AY225" s="152" t="s">
        <v>195</v>
      </c>
    </row>
    <row r="226" spans="2:65" s="14" customFormat="1" ht="11.25">
      <c r="B226" s="168"/>
      <c r="D226" s="151" t="s">
        <v>204</v>
      </c>
      <c r="E226" s="169" t="s">
        <v>1</v>
      </c>
      <c r="F226" s="170" t="s">
        <v>2751</v>
      </c>
      <c r="H226" s="169" t="s">
        <v>1</v>
      </c>
      <c r="I226" s="171"/>
      <c r="L226" s="168"/>
      <c r="M226" s="172"/>
      <c r="T226" s="173"/>
      <c r="AT226" s="169" t="s">
        <v>204</v>
      </c>
      <c r="AU226" s="169" t="s">
        <v>86</v>
      </c>
      <c r="AV226" s="14" t="s">
        <v>84</v>
      </c>
      <c r="AW226" s="14" t="s">
        <v>32</v>
      </c>
      <c r="AX226" s="14" t="s">
        <v>77</v>
      </c>
      <c r="AY226" s="169" t="s">
        <v>195</v>
      </c>
    </row>
    <row r="227" spans="2:65" s="14" customFormat="1" ht="11.25">
      <c r="B227" s="168"/>
      <c r="D227" s="151" t="s">
        <v>204</v>
      </c>
      <c r="E227" s="169" t="s">
        <v>1</v>
      </c>
      <c r="F227" s="170" t="s">
        <v>3136</v>
      </c>
      <c r="H227" s="169" t="s">
        <v>1</v>
      </c>
      <c r="I227" s="171"/>
      <c r="L227" s="168"/>
      <c r="M227" s="172"/>
      <c r="T227" s="173"/>
      <c r="AT227" s="169" t="s">
        <v>204</v>
      </c>
      <c r="AU227" s="169" t="s">
        <v>86</v>
      </c>
      <c r="AV227" s="14" t="s">
        <v>84</v>
      </c>
      <c r="AW227" s="14" t="s">
        <v>32</v>
      </c>
      <c r="AX227" s="14" t="s">
        <v>77</v>
      </c>
      <c r="AY227" s="169" t="s">
        <v>195</v>
      </c>
    </row>
    <row r="228" spans="2:65" s="12" customFormat="1" ht="11.25">
      <c r="B228" s="150"/>
      <c r="D228" s="151" t="s">
        <v>204</v>
      </c>
      <c r="E228" s="152" t="s">
        <v>1</v>
      </c>
      <c r="F228" s="153" t="s">
        <v>3137</v>
      </c>
      <c r="H228" s="154">
        <v>-4.4729999999999999</v>
      </c>
      <c r="I228" s="155"/>
      <c r="L228" s="150"/>
      <c r="M228" s="156"/>
      <c r="T228" s="157"/>
      <c r="AT228" s="152" t="s">
        <v>204</v>
      </c>
      <c r="AU228" s="152" t="s">
        <v>86</v>
      </c>
      <c r="AV228" s="12" t="s">
        <v>86</v>
      </c>
      <c r="AW228" s="12" t="s">
        <v>32</v>
      </c>
      <c r="AX228" s="12" t="s">
        <v>77</v>
      </c>
      <c r="AY228" s="152" t="s">
        <v>195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3138</v>
      </c>
      <c r="H229" s="154">
        <v>-9.2509999999999994</v>
      </c>
      <c r="I229" s="155"/>
      <c r="L229" s="150"/>
      <c r="M229" s="156"/>
      <c r="T229" s="157"/>
      <c r="AT229" s="152" t="s">
        <v>204</v>
      </c>
      <c r="AU229" s="152" t="s">
        <v>86</v>
      </c>
      <c r="AV229" s="12" t="s">
        <v>86</v>
      </c>
      <c r="AW229" s="12" t="s">
        <v>32</v>
      </c>
      <c r="AX229" s="12" t="s">
        <v>77</v>
      </c>
      <c r="AY229" s="152" t="s">
        <v>195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3139</v>
      </c>
      <c r="H230" s="154">
        <v>-1.179</v>
      </c>
      <c r="I230" s="155"/>
      <c r="L230" s="150"/>
      <c r="M230" s="156"/>
      <c r="T230" s="157"/>
      <c r="AT230" s="152" t="s">
        <v>204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4" customFormat="1" ht="11.25">
      <c r="B231" s="168"/>
      <c r="D231" s="151" t="s">
        <v>204</v>
      </c>
      <c r="E231" s="169" t="s">
        <v>1</v>
      </c>
      <c r="F231" s="170" t="s">
        <v>3140</v>
      </c>
      <c r="H231" s="169" t="s">
        <v>1</v>
      </c>
      <c r="I231" s="171"/>
      <c r="L231" s="168"/>
      <c r="M231" s="172"/>
      <c r="T231" s="173"/>
      <c r="AT231" s="169" t="s">
        <v>204</v>
      </c>
      <c r="AU231" s="169" t="s">
        <v>86</v>
      </c>
      <c r="AV231" s="14" t="s">
        <v>84</v>
      </c>
      <c r="AW231" s="14" t="s">
        <v>32</v>
      </c>
      <c r="AX231" s="14" t="s">
        <v>77</v>
      </c>
      <c r="AY231" s="169" t="s">
        <v>195</v>
      </c>
    </row>
    <row r="232" spans="2:65" s="12" customFormat="1" ht="11.25">
      <c r="B232" s="150"/>
      <c r="D232" s="151" t="s">
        <v>204</v>
      </c>
      <c r="E232" s="152" t="s">
        <v>1</v>
      </c>
      <c r="F232" s="153" t="s">
        <v>3141</v>
      </c>
      <c r="H232" s="154">
        <v>-1.5389999999999999</v>
      </c>
      <c r="I232" s="155"/>
      <c r="L232" s="150"/>
      <c r="M232" s="156"/>
      <c r="T232" s="157"/>
      <c r="AT232" s="152" t="s">
        <v>204</v>
      </c>
      <c r="AU232" s="152" t="s">
        <v>86</v>
      </c>
      <c r="AV232" s="12" t="s">
        <v>86</v>
      </c>
      <c r="AW232" s="12" t="s">
        <v>32</v>
      </c>
      <c r="AX232" s="12" t="s">
        <v>77</v>
      </c>
      <c r="AY232" s="152" t="s">
        <v>195</v>
      </c>
    </row>
    <row r="233" spans="2:65" s="12" customFormat="1" ht="11.25">
      <c r="B233" s="150"/>
      <c r="D233" s="151" t="s">
        <v>204</v>
      </c>
      <c r="E233" s="152" t="s">
        <v>1</v>
      </c>
      <c r="F233" s="153" t="s">
        <v>3142</v>
      </c>
      <c r="H233" s="154">
        <v>-1.593</v>
      </c>
      <c r="I233" s="155"/>
      <c r="L233" s="150"/>
      <c r="M233" s="156"/>
      <c r="T233" s="157"/>
      <c r="AT233" s="152" t="s">
        <v>204</v>
      </c>
      <c r="AU233" s="152" t="s">
        <v>86</v>
      </c>
      <c r="AV233" s="12" t="s">
        <v>86</v>
      </c>
      <c r="AW233" s="12" t="s">
        <v>32</v>
      </c>
      <c r="AX233" s="12" t="s">
        <v>77</v>
      </c>
      <c r="AY233" s="152" t="s">
        <v>195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3143</v>
      </c>
      <c r="H234" s="154">
        <v>-1.208</v>
      </c>
      <c r="I234" s="155"/>
      <c r="L234" s="150"/>
      <c r="M234" s="156"/>
      <c r="T234" s="157"/>
      <c r="AT234" s="152" t="s">
        <v>204</v>
      </c>
      <c r="AU234" s="152" t="s">
        <v>86</v>
      </c>
      <c r="AV234" s="12" t="s">
        <v>86</v>
      </c>
      <c r="AW234" s="12" t="s">
        <v>32</v>
      </c>
      <c r="AX234" s="12" t="s">
        <v>77</v>
      </c>
      <c r="AY234" s="152" t="s">
        <v>195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3144</v>
      </c>
      <c r="H235" s="154">
        <v>-0.433</v>
      </c>
      <c r="I235" s="155"/>
      <c r="L235" s="150"/>
      <c r="M235" s="156"/>
      <c r="T235" s="157"/>
      <c r="AT235" s="152" t="s">
        <v>204</v>
      </c>
      <c r="AU235" s="152" t="s">
        <v>86</v>
      </c>
      <c r="AV235" s="12" t="s">
        <v>86</v>
      </c>
      <c r="AW235" s="12" t="s">
        <v>32</v>
      </c>
      <c r="AX235" s="12" t="s">
        <v>77</v>
      </c>
      <c r="AY235" s="152" t="s">
        <v>195</v>
      </c>
    </row>
    <row r="236" spans="2:65" s="14" customFormat="1" ht="11.25">
      <c r="B236" s="168"/>
      <c r="D236" s="151" t="s">
        <v>204</v>
      </c>
      <c r="E236" s="169" t="s">
        <v>1</v>
      </c>
      <c r="F236" s="170" t="s">
        <v>1188</v>
      </c>
      <c r="H236" s="169" t="s">
        <v>1</v>
      </c>
      <c r="I236" s="171"/>
      <c r="L236" s="168"/>
      <c r="M236" s="172"/>
      <c r="T236" s="173"/>
      <c r="AT236" s="169" t="s">
        <v>204</v>
      </c>
      <c r="AU236" s="169" t="s">
        <v>86</v>
      </c>
      <c r="AV236" s="14" t="s">
        <v>84</v>
      </c>
      <c r="AW236" s="14" t="s">
        <v>32</v>
      </c>
      <c r="AX236" s="14" t="s">
        <v>77</v>
      </c>
      <c r="AY236" s="169" t="s">
        <v>195</v>
      </c>
    </row>
    <row r="237" spans="2:65" s="12" customFormat="1" ht="11.25">
      <c r="B237" s="150"/>
      <c r="D237" s="151" t="s">
        <v>204</v>
      </c>
      <c r="E237" s="152" t="s">
        <v>1</v>
      </c>
      <c r="F237" s="153" t="s">
        <v>1189</v>
      </c>
      <c r="H237" s="154">
        <v>-3.9380000000000002</v>
      </c>
      <c r="I237" s="155"/>
      <c r="L237" s="150"/>
      <c r="M237" s="156"/>
      <c r="T237" s="157"/>
      <c r="AT237" s="152" t="s">
        <v>204</v>
      </c>
      <c r="AU237" s="152" t="s">
        <v>86</v>
      </c>
      <c r="AV237" s="12" t="s">
        <v>86</v>
      </c>
      <c r="AW237" s="12" t="s">
        <v>32</v>
      </c>
      <c r="AX237" s="12" t="s">
        <v>77</v>
      </c>
      <c r="AY237" s="152" t="s">
        <v>195</v>
      </c>
    </row>
    <row r="238" spans="2:65" s="13" customFormat="1" ht="11.25">
      <c r="B238" s="158"/>
      <c r="D238" s="151" t="s">
        <v>204</v>
      </c>
      <c r="E238" s="159" t="s">
        <v>854</v>
      </c>
      <c r="F238" s="160" t="s">
        <v>205</v>
      </c>
      <c r="H238" s="161">
        <v>47.095999999999997</v>
      </c>
      <c r="I238" s="162"/>
      <c r="L238" s="158"/>
      <c r="M238" s="163"/>
      <c r="T238" s="164"/>
      <c r="AT238" s="159" t="s">
        <v>204</v>
      </c>
      <c r="AU238" s="159" t="s">
        <v>86</v>
      </c>
      <c r="AV238" s="13" t="s">
        <v>202</v>
      </c>
      <c r="AW238" s="13" t="s">
        <v>32</v>
      </c>
      <c r="AX238" s="13" t="s">
        <v>84</v>
      </c>
      <c r="AY238" s="159" t="s">
        <v>195</v>
      </c>
    </row>
    <row r="239" spans="2:65" s="1" customFormat="1" ht="24.2" customHeight="1">
      <c r="B239" s="32"/>
      <c r="C239" s="174" t="s">
        <v>349</v>
      </c>
      <c r="D239" s="174" t="s">
        <v>392</v>
      </c>
      <c r="E239" s="175" t="s">
        <v>1206</v>
      </c>
      <c r="F239" s="176" t="s">
        <v>1207</v>
      </c>
      <c r="G239" s="177" t="s">
        <v>395</v>
      </c>
      <c r="H239" s="178">
        <v>94.191999999999993</v>
      </c>
      <c r="I239" s="179"/>
      <c r="J239" s="180">
        <f>ROUND(I239*H239,2)</f>
        <v>0</v>
      </c>
      <c r="K239" s="176" t="s">
        <v>208</v>
      </c>
      <c r="L239" s="181"/>
      <c r="M239" s="182" t="s">
        <v>1</v>
      </c>
      <c r="N239" s="183" t="s">
        <v>42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230</v>
      </c>
      <c r="AT239" s="148" t="s">
        <v>392</v>
      </c>
      <c r="AU239" s="148" t="s">
        <v>86</v>
      </c>
      <c r="AY239" s="17" t="s">
        <v>195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84</v>
      </c>
      <c r="BK239" s="149">
        <f>ROUND(I239*H239,2)</f>
        <v>0</v>
      </c>
      <c r="BL239" s="17" t="s">
        <v>202</v>
      </c>
      <c r="BM239" s="148" t="s">
        <v>1208</v>
      </c>
    </row>
    <row r="240" spans="2:65" s="12" customFormat="1" ht="11.25">
      <c r="B240" s="150"/>
      <c r="D240" s="151" t="s">
        <v>204</v>
      </c>
      <c r="E240" s="152" t="s">
        <v>1</v>
      </c>
      <c r="F240" s="153" t="s">
        <v>2516</v>
      </c>
      <c r="H240" s="154">
        <v>94.191999999999993</v>
      </c>
      <c r="I240" s="155"/>
      <c r="L240" s="150"/>
      <c r="M240" s="156"/>
      <c r="T240" s="157"/>
      <c r="AT240" s="152" t="s">
        <v>204</v>
      </c>
      <c r="AU240" s="152" t="s">
        <v>86</v>
      </c>
      <c r="AV240" s="12" t="s">
        <v>86</v>
      </c>
      <c r="AW240" s="12" t="s">
        <v>32</v>
      </c>
      <c r="AX240" s="12" t="s">
        <v>84</v>
      </c>
      <c r="AY240" s="152" t="s">
        <v>195</v>
      </c>
    </row>
    <row r="241" spans="2:65" s="1" customFormat="1" ht="24.2" customHeight="1">
      <c r="B241" s="32"/>
      <c r="C241" s="137" t="s">
        <v>428</v>
      </c>
      <c r="D241" s="137" t="s">
        <v>197</v>
      </c>
      <c r="E241" s="138" t="s">
        <v>1233</v>
      </c>
      <c r="F241" s="139" t="s">
        <v>1234</v>
      </c>
      <c r="G241" s="140" t="s">
        <v>332</v>
      </c>
      <c r="H241" s="141">
        <v>47.095999999999997</v>
      </c>
      <c r="I241" s="142"/>
      <c r="J241" s="143">
        <f>ROUND(I241*H241,2)</f>
        <v>0</v>
      </c>
      <c r="K241" s="139" t="s">
        <v>201</v>
      </c>
      <c r="L241" s="32"/>
      <c r="M241" s="144" t="s">
        <v>1</v>
      </c>
      <c r="N241" s="145" t="s">
        <v>42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202</v>
      </c>
      <c r="AT241" s="148" t="s">
        <v>197</v>
      </c>
      <c r="AU241" s="148" t="s">
        <v>86</v>
      </c>
      <c r="AY241" s="17" t="s">
        <v>195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84</v>
      </c>
      <c r="BK241" s="149">
        <f>ROUND(I241*H241,2)</f>
        <v>0</v>
      </c>
      <c r="BL241" s="17" t="s">
        <v>202</v>
      </c>
      <c r="BM241" s="148" t="s">
        <v>1210</v>
      </c>
    </row>
    <row r="242" spans="2:65" s="12" customFormat="1" ht="11.25">
      <c r="B242" s="150"/>
      <c r="D242" s="151" t="s">
        <v>204</v>
      </c>
      <c r="E242" s="152" t="s">
        <v>1</v>
      </c>
      <c r="F242" s="153" t="s">
        <v>854</v>
      </c>
      <c r="H242" s="154">
        <v>47.095999999999997</v>
      </c>
      <c r="I242" s="155"/>
      <c r="L242" s="150"/>
      <c r="M242" s="156"/>
      <c r="T242" s="157"/>
      <c r="AT242" s="152" t="s">
        <v>204</v>
      </c>
      <c r="AU242" s="152" t="s">
        <v>86</v>
      </c>
      <c r="AV242" s="12" t="s">
        <v>86</v>
      </c>
      <c r="AW242" s="12" t="s">
        <v>32</v>
      </c>
      <c r="AX242" s="12" t="s">
        <v>84</v>
      </c>
      <c r="AY242" s="152" t="s">
        <v>195</v>
      </c>
    </row>
    <row r="243" spans="2:65" s="1" customFormat="1" ht="37.9" customHeight="1">
      <c r="B243" s="32"/>
      <c r="C243" s="137" t="s">
        <v>353</v>
      </c>
      <c r="D243" s="137" t="s">
        <v>197</v>
      </c>
      <c r="E243" s="138" t="s">
        <v>1198</v>
      </c>
      <c r="F243" s="139" t="s">
        <v>1199</v>
      </c>
      <c r="G243" s="140" t="s">
        <v>332</v>
      </c>
      <c r="H243" s="141">
        <v>47.095999999999997</v>
      </c>
      <c r="I243" s="142"/>
      <c r="J243" s="143">
        <f>ROUND(I243*H243,2)</f>
        <v>0</v>
      </c>
      <c r="K243" s="139" t="s">
        <v>201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202</v>
      </c>
      <c r="AT243" s="148" t="s">
        <v>197</v>
      </c>
      <c r="AU243" s="148" t="s">
        <v>86</v>
      </c>
      <c r="AY243" s="17" t="s">
        <v>195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84</v>
      </c>
      <c r="BK243" s="149">
        <f>ROUND(I243*H243,2)</f>
        <v>0</v>
      </c>
      <c r="BL243" s="17" t="s">
        <v>202</v>
      </c>
      <c r="BM243" s="148" t="s">
        <v>1212</v>
      </c>
    </row>
    <row r="244" spans="2:65" s="11" customFormat="1" ht="22.9" customHeight="1">
      <c r="B244" s="125"/>
      <c r="D244" s="126" t="s">
        <v>76</v>
      </c>
      <c r="E244" s="135" t="s">
        <v>86</v>
      </c>
      <c r="F244" s="135" t="s">
        <v>3145</v>
      </c>
      <c r="I244" s="128"/>
      <c r="J244" s="136">
        <f>BK244</f>
        <v>0</v>
      </c>
      <c r="L244" s="125"/>
      <c r="M244" s="130"/>
      <c r="P244" s="131">
        <f>SUM(P245:P251)</f>
        <v>0</v>
      </c>
      <c r="R244" s="131">
        <f>SUM(R245:R251)</f>
        <v>2.76941404</v>
      </c>
      <c r="T244" s="132">
        <f>SUM(T245:T251)</f>
        <v>0</v>
      </c>
      <c r="AR244" s="126" t="s">
        <v>84</v>
      </c>
      <c r="AT244" s="133" t="s">
        <v>76</v>
      </c>
      <c r="AU244" s="133" t="s">
        <v>84</v>
      </c>
      <c r="AY244" s="126" t="s">
        <v>195</v>
      </c>
      <c r="BK244" s="134">
        <f>SUM(BK245:BK251)</f>
        <v>0</v>
      </c>
    </row>
    <row r="245" spans="2:65" s="1" customFormat="1" ht="24.2" customHeight="1">
      <c r="B245" s="32"/>
      <c r="C245" s="137" t="s">
        <v>437</v>
      </c>
      <c r="D245" s="137" t="s">
        <v>197</v>
      </c>
      <c r="E245" s="138" t="s">
        <v>3146</v>
      </c>
      <c r="F245" s="139" t="s">
        <v>3147</v>
      </c>
      <c r="G245" s="140" t="s">
        <v>332</v>
      </c>
      <c r="H245" s="141">
        <v>9.9000000000000005E-2</v>
      </c>
      <c r="I245" s="142"/>
      <c r="J245" s="143">
        <f>ROUND(I245*H245,2)</f>
        <v>0</v>
      </c>
      <c r="K245" s="139" t="s">
        <v>201</v>
      </c>
      <c r="L245" s="32"/>
      <c r="M245" s="144" t="s">
        <v>1</v>
      </c>
      <c r="N245" s="145" t="s">
        <v>42</v>
      </c>
      <c r="P245" s="146">
        <f>O245*H245</f>
        <v>0</v>
      </c>
      <c r="Q245" s="146">
        <v>2.16</v>
      </c>
      <c r="R245" s="146">
        <f>Q245*H245</f>
        <v>0.21384000000000003</v>
      </c>
      <c r="S245" s="146">
        <v>0</v>
      </c>
      <c r="T245" s="147">
        <f>S245*H245</f>
        <v>0</v>
      </c>
      <c r="AR245" s="148" t="s">
        <v>202</v>
      </c>
      <c r="AT245" s="148" t="s">
        <v>197</v>
      </c>
      <c r="AU245" s="148" t="s">
        <v>86</v>
      </c>
      <c r="AY245" s="17" t="s">
        <v>195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84</v>
      </c>
      <c r="BK245" s="149">
        <f>ROUND(I245*H245,2)</f>
        <v>0</v>
      </c>
      <c r="BL245" s="17" t="s">
        <v>202</v>
      </c>
      <c r="BM245" s="148" t="s">
        <v>3148</v>
      </c>
    </row>
    <row r="246" spans="2:65" s="12" customFormat="1" ht="11.25">
      <c r="B246" s="150"/>
      <c r="D246" s="151" t="s">
        <v>204</v>
      </c>
      <c r="E246" s="152" t="s">
        <v>1</v>
      </c>
      <c r="F246" s="153" t="s">
        <v>3149</v>
      </c>
      <c r="H246" s="154">
        <v>9.9000000000000005E-2</v>
      </c>
      <c r="I246" s="155"/>
      <c r="L246" s="150"/>
      <c r="M246" s="156"/>
      <c r="T246" s="157"/>
      <c r="AT246" s="152" t="s">
        <v>204</v>
      </c>
      <c r="AU246" s="152" t="s">
        <v>86</v>
      </c>
      <c r="AV246" s="12" t="s">
        <v>86</v>
      </c>
      <c r="AW246" s="12" t="s">
        <v>32</v>
      </c>
      <c r="AX246" s="12" t="s">
        <v>84</v>
      </c>
      <c r="AY246" s="152" t="s">
        <v>195</v>
      </c>
    </row>
    <row r="247" spans="2:65" s="1" customFormat="1" ht="16.5" customHeight="1">
      <c r="B247" s="32"/>
      <c r="C247" s="137" t="s">
        <v>357</v>
      </c>
      <c r="D247" s="137" t="s">
        <v>197</v>
      </c>
      <c r="E247" s="138" t="s">
        <v>3150</v>
      </c>
      <c r="F247" s="139" t="s">
        <v>3151</v>
      </c>
      <c r="G247" s="140" t="s">
        <v>332</v>
      </c>
      <c r="H247" s="141">
        <v>1.1100000000000001</v>
      </c>
      <c r="I247" s="142"/>
      <c r="J247" s="143">
        <f>ROUND(I247*H247,2)</f>
        <v>0</v>
      </c>
      <c r="K247" s="139" t="s">
        <v>201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2.3010199999999998</v>
      </c>
      <c r="R247" s="146">
        <f>Q247*H247</f>
        <v>2.5541322000000002</v>
      </c>
      <c r="S247" s="146">
        <v>0</v>
      </c>
      <c r="T247" s="147">
        <f>S247*H247</f>
        <v>0</v>
      </c>
      <c r="AR247" s="148" t="s">
        <v>202</v>
      </c>
      <c r="AT247" s="148" t="s">
        <v>197</v>
      </c>
      <c r="AU247" s="148" t="s">
        <v>86</v>
      </c>
      <c r="AY247" s="17" t="s">
        <v>195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84</v>
      </c>
      <c r="BK247" s="149">
        <f>ROUND(I247*H247,2)</f>
        <v>0</v>
      </c>
      <c r="BL247" s="17" t="s">
        <v>202</v>
      </c>
      <c r="BM247" s="148" t="s">
        <v>3152</v>
      </c>
    </row>
    <row r="248" spans="2:65" s="12" customFormat="1" ht="11.25">
      <c r="B248" s="150"/>
      <c r="D248" s="151" t="s">
        <v>204</v>
      </c>
      <c r="E248" s="152" t="s">
        <v>1</v>
      </c>
      <c r="F248" s="153" t="s">
        <v>3153</v>
      </c>
      <c r="H248" s="154">
        <v>1.1100000000000001</v>
      </c>
      <c r="I248" s="155"/>
      <c r="L248" s="150"/>
      <c r="M248" s="156"/>
      <c r="T248" s="157"/>
      <c r="AT248" s="152" t="s">
        <v>204</v>
      </c>
      <c r="AU248" s="152" t="s">
        <v>86</v>
      </c>
      <c r="AV248" s="12" t="s">
        <v>86</v>
      </c>
      <c r="AW248" s="12" t="s">
        <v>32</v>
      </c>
      <c r="AX248" s="12" t="s">
        <v>84</v>
      </c>
      <c r="AY248" s="152" t="s">
        <v>195</v>
      </c>
    </row>
    <row r="249" spans="2:65" s="1" customFormat="1" ht="16.5" customHeight="1">
      <c r="B249" s="32"/>
      <c r="C249" s="137" t="s">
        <v>446</v>
      </c>
      <c r="D249" s="137" t="s">
        <v>197</v>
      </c>
      <c r="E249" s="138" t="s">
        <v>3154</v>
      </c>
      <c r="F249" s="139" t="s">
        <v>3155</v>
      </c>
      <c r="G249" s="140" t="s">
        <v>200</v>
      </c>
      <c r="H249" s="141">
        <v>0.53600000000000003</v>
      </c>
      <c r="I249" s="142"/>
      <c r="J249" s="143">
        <f>ROUND(I249*H249,2)</f>
        <v>0</v>
      </c>
      <c r="K249" s="139" t="s">
        <v>201</v>
      </c>
      <c r="L249" s="32"/>
      <c r="M249" s="144" t="s">
        <v>1</v>
      </c>
      <c r="N249" s="145" t="s">
        <v>42</v>
      </c>
      <c r="P249" s="146">
        <f>O249*H249</f>
        <v>0</v>
      </c>
      <c r="Q249" s="146">
        <v>2.6900000000000001E-3</v>
      </c>
      <c r="R249" s="146">
        <f>Q249*H249</f>
        <v>1.4418400000000002E-3</v>
      </c>
      <c r="S249" s="146">
        <v>0</v>
      </c>
      <c r="T249" s="147">
        <f>S249*H249</f>
        <v>0</v>
      </c>
      <c r="AR249" s="148" t="s">
        <v>202</v>
      </c>
      <c r="AT249" s="148" t="s">
        <v>197</v>
      </c>
      <c r="AU249" s="148" t="s">
        <v>86</v>
      </c>
      <c r="AY249" s="17" t="s">
        <v>195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84</v>
      </c>
      <c r="BK249" s="149">
        <f>ROUND(I249*H249,2)</f>
        <v>0</v>
      </c>
      <c r="BL249" s="17" t="s">
        <v>202</v>
      </c>
      <c r="BM249" s="148" t="s">
        <v>3156</v>
      </c>
    </row>
    <row r="250" spans="2:65" s="12" customFormat="1" ht="11.25">
      <c r="B250" s="150"/>
      <c r="D250" s="151" t="s">
        <v>204</v>
      </c>
      <c r="E250" s="152" t="s">
        <v>1</v>
      </c>
      <c r="F250" s="153" t="s">
        <v>3157</v>
      </c>
      <c r="H250" s="154">
        <v>0.53600000000000003</v>
      </c>
      <c r="I250" s="155"/>
      <c r="L250" s="150"/>
      <c r="M250" s="156"/>
      <c r="T250" s="157"/>
      <c r="AT250" s="152" t="s">
        <v>204</v>
      </c>
      <c r="AU250" s="152" t="s">
        <v>86</v>
      </c>
      <c r="AV250" s="12" t="s">
        <v>86</v>
      </c>
      <c r="AW250" s="12" t="s">
        <v>32</v>
      </c>
      <c r="AX250" s="12" t="s">
        <v>84</v>
      </c>
      <c r="AY250" s="152" t="s">
        <v>195</v>
      </c>
    </row>
    <row r="251" spans="2:65" s="1" customFormat="1" ht="16.5" customHeight="1">
      <c r="B251" s="32"/>
      <c r="C251" s="137" t="s">
        <v>361</v>
      </c>
      <c r="D251" s="137" t="s">
        <v>197</v>
      </c>
      <c r="E251" s="138" t="s">
        <v>3158</v>
      </c>
      <c r="F251" s="139" t="s">
        <v>3159</v>
      </c>
      <c r="G251" s="140" t="s">
        <v>200</v>
      </c>
      <c r="H251" s="141">
        <v>0.53600000000000003</v>
      </c>
      <c r="I251" s="142"/>
      <c r="J251" s="143">
        <f>ROUND(I251*H251,2)</f>
        <v>0</v>
      </c>
      <c r="K251" s="139" t="s">
        <v>201</v>
      </c>
      <c r="L251" s="32"/>
      <c r="M251" s="144" t="s">
        <v>1</v>
      </c>
      <c r="N251" s="145" t="s">
        <v>42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202</v>
      </c>
      <c r="AT251" s="148" t="s">
        <v>197</v>
      </c>
      <c r="AU251" s="148" t="s">
        <v>86</v>
      </c>
      <c r="AY251" s="17" t="s">
        <v>195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84</v>
      </c>
      <c r="BK251" s="149">
        <f>ROUND(I251*H251,2)</f>
        <v>0</v>
      </c>
      <c r="BL251" s="17" t="s">
        <v>202</v>
      </c>
      <c r="BM251" s="148" t="s">
        <v>3160</v>
      </c>
    </row>
    <row r="252" spans="2:65" s="11" customFormat="1" ht="22.9" customHeight="1">
      <c r="B252" s="125"/>
      <c r="D252" s="126" t="s">
        <v>76</v>
      </c>
      <c r="E252" s="135" t="s">
        <v>112</v>
      </c>
      <c r="F252" s="135" t="s">
        <v>1901</v>
      </c>
      <c r="I252" s="128"/>
      <c r="J252" s="136">
        <f>BK252</f>
        <v>0</v>
      </c>
      <c r="L252" s="125"/>
      <c r="M252" s="130"/>
      <c r="P252" s="131">
        <f>SUM(P253:P268)</f>
        <v>0</v>
      </c>
      <c r="R252" s="131">
        <f>SUM(R253:R268)</f>
        <v>3.8909838000000003</v>
      </c>
      <c r="T252" s="132">
        <f>SUM(T253:T268)</f>
        <v>0</v>
      </c>
      <c r="AR252" s="126" t="s">
        <v>84</v>
      </c>
      <c r="AT252" s="133" t="s">
        <v>76</v>
      </c>
      <c r="AU252" s="133" t="s">
        <v>84</v>
      </c>
      <c r="AY252" s="126" t="s">
        <v>195</v>
      </c>
      <c r="BK252" s="134">
        <f>SUM(BK253:BK268)</f>
        <v>0</v>
      </c>
    </row>
    <row r="253" spans="2:65" s="1" customFormat="1" ht="21.75" customHeight="1">
      <c r="B253" s="32"/>
      <c r="C253" s="137" t="s">
        <v>455</v>
      </c>
      <c r="D253" s="137" t="s">
        <v>197</v>
      </c>
      <c r="E253" s="138" t="s">
        <v>3161</v>
      </c>
      <c r="F253" s="139" t="s">
        <v>3162</v>
      </c>
      <c r="G253" s="140" t="s">
        <v>332</v>
      </c>
      <c r="H253" s="141">
        <v>0.13600000000000001</v>
      </c>
      <c r="I253" s="142"/>
      <c r="J253" s="143">
        <f>ROUND(I253*H253,2)</f>
        <v>0</v>
      </c>
      <c r="K253" s="139" t="s">
        <v>208</v>
      </c>
      <c r="L253" s="32"/>
      <c r="M253" s="144" t="s">
        <v>1</v>
      </c>
      <c r="N253" s="145" t="s">
        <v>42</v>
      </c>
      <c r="P253" s="146">
        <f>O253*H253</f>
        <v>0</v>
      </c>
      <c r="Q253" s="146">
        <v>2.5018799999999999</v>
      </c>
      <c r="R253" s="146">
        <f>Q253*H253</f>
        <v>0.34025568</v>
      </c>
      <c r="S253" s="146">
        <v>0</v>
      </c>
      <c r="T253" s="147">
        <f>S253*H253</f>
        <v>0</v>
      </c>
      <c r="AR253" s="148" t="s">
        <v>202</v>
      </c>
      <c r="AT253" s="148" t="s">
        <v>197</v>
      </c>
      <c r="AU253" s="148" t="s">
        <v>86</v>
      </c>
      <c r="AY253" s="17" t="s">
        <v>195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84</v>
      </c>
      <c r="BK253" s="149">
        <f>ROUND(I253*H253,2)</f>
        <v>0</v>
      </c>
      <c r="BL253" s="17" t="s">
        <v>202</v>
      </c>
      <c r="BM253" s="148" t="s">
        <v>3163</v>
      </c>
    </row>
    <row r="254" spans="2:65" s="14" customFormat="1" ht="11.25">
      <c r="B254" s="168"/>
      <c r="D254" s="151" t="s">
        <v>204</v>
      </c>
      <c r="E254" s="169" t="s">
        <v>1</v>
      </c>
      <c r="F254" s="170" t="s">
        <v>3164</v>
      </c>
      <c r="H254" s="169" t="s">
        <v>1</v>
      </c>
      <c r="I254" s="171"/>
      <c r="L254" s="168"/>
      <c r="M254" s="172"/>
      <c r="T254" s="173"/>
      <c r="AT254" s="169" t="s">
        <v>204</v>
      </c>
      <c r="AU254" s="169" t="s">
        <v>86</v>
      </c>
      <c r="AV254" s="14" t="s">
        <v>84</v>
      </c>
      <c r="AW254" s="14" t="s">
        <v>32</v>
      </c>
      <c r="AX254" s="14" t="s">
        <v>77</v>
      </c>
      <c r="AY254" s="169" t="s">
        <v>195</v>
      </c>
    </row>
    <row r="255" spans="2:65" s="12" customFormat="1" ht="11.25">
      <c r="B255" s="150"/>
      <c r="D255" s="151" t="s">
        <v>204</v>
      </c>
      <c r="E255" s="152" t="s">
        <v>1</v>
      </c>
      <c r="F255" s="153" t="s">
        <v>3165</v>
      </c>
      <c r="H255" s="154">
        <v>0.13600000000000001</v>
      </c>
      <c r="I255" s="155"/>
      <c r="L255" s="150"/>
      <c r="M255" s="156"/>
      <c r="T255" s="157"/>
      <c r="AT255" s="152" t="s">
        <v>204</v>
      </c>
      <c r="AU255" s="152" t="s">
        <v>86</v>
      </c>
      <c r="AV255" s="12" t="s">
        <v>86</v>
      </c>
      <c r="AW255" s="12" t="s">
        <v>32</v>
      </c>
      <c r="AX255" s="12" t="s">
        <v>84</v>
      </c>
      <c r="AY255" s="152" t="s">
        <v>195</v>
      </c>
    </row>
    <row r="256" spans="2:65" s="1" customFormat="1" ht="21.75" customHeight="1">
      <c r="B256" s="32"/>
      <c r="C256" s="137" t="s">
        <v>365</v>
      </c>
      <c r="D256" s="137" t="s">
        <v>197</v>
      </c>
      <c r="E256" s="138" t="s">
        <v>3166</v>
      </c>
      <c r="F256" s="139" t="s">
        <v>3167</v>
      </c>
      <c r="G256" s="140" t="s">
        <v>200</v>
      </c>
      <c r="H256" s="141">
        <v>2.0299999999999998</v>
      </c>
      <c r="I256" s="142"/>
      <c r="J256" s="143">
        <f>ROUND(I256*H256,2)</f>
        <v>0</v>
      </c>
      <c r="K256" s="139" t="s">
        <v>201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9.5499999999999995E-3</v>
      </c>
      <c r="R256" s="146">
        <f>Q256*H256</f>
        <v>1.9386499999999997E-2</v>
      </c>
      <c r="S256" s="146">
        <v>0</v>
      </c>
      <c r="T256" s="147">
        <f>S256*H256</f>
        <v>0</v>
      </c>
      <c r="AR256" s="148" t="s">
        <v>202</v>
      </c>
      <c r="AT256" s="148" t="s">
        <v>197</v>
      </c>
      <c r="AU256" s="148" t="s">
        <v>86</v>
      </c>
      <c r="AY256" s="17" t="s">
        <v>195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84</v>
      </c>
      <c r="BK256" s="149">
        <f>ROUND(I256*H256,2)</f>
        <v>0</v>
      </c>
      <c r="BL256" s="17" t="s">
        <v>202</v>
      </c>
      <c r="BM256" s="148" t="s">
        <v>3168</v>
      </c>
    </row>
    <row r="257" spans="2:65" s="14" customFormat="1" ht="11.25">
      <c r="B257" s="168"/>
      <c r="D257" s="151" t="s">
        <v>204</v>
      </c>
      <c r="E257" s="169" t="s">
        <v>1</v>
      </c>
      <c r="F257" s="170" t="s">
        <v>3164</v>
      </c>
      <c r="H257" s="169" t="s">
        <v>1</v>
      </c>
      <c r="I257" s="171"/>
      <c r="L257" s="168"/>
      <c r="M257" s="172"/>
      <c r="T257" s="173"/>
      <c r="AT257" s="169" t="s">
        <v>204</v>
      </c>
      <c r="AU257" s="169" t="s">
        <v>86</v>
      </c>
      <c r="AV257" s="14" t="s">
        <v>84</v>
      </c>
      <c r="AW257" s="14" t="s">
        <v>32</v>
      </c>
      <c r="AX257" s="14" t="s">
        <v>77</v>
      </c>
      <c r="AY257" s="169" t="s">
        <v>195</v>
      </c>
    </row>
    <row r="258" spans="2:65" s="12" customFormat="1" ht="11.25">
      <c r="B258" s="150"/>
      <c r="D258" s="151" t="s">
        <v>204</v>
      </c>
      <c r="E258" s="152" t="s">
        <v>1</v>
      </c>
      <c r="F258" s="153" t="s">
        <v>3169</v>
      </c>
      <c r="H258" s="154">
        <v>2.0299999999999998</v>
      </c>
      <c r="I258" s="155"/>
      <c r="L258" s="150"/>
      <c r="M258" s="156"/>
      <c r="T258" s="157"/>
      <c r="AT258" s="152" t="s">
        <v>204</v>
      </c>
      <c r="AU258" s="152" t="s">
        <v>86</v>
      </c>
      <c r="AV258" s="12" t="s">
        <v>86</v>
      </c>
      <c r="AW258" s="12" t="s">
        <v>32</v>
      </c>
      <c r="AX258" s="12" t="s">
        <v>84</v>
      </c>
      <c r="AY258" s="152" t="s">
        <v>195</v>
      </c>
    </row>
    <row r="259" spans="2:65" s="1" customFormat="1" ht="24.2" customHeight="1">
      <c r="B259" s="32"/>
      <c r="C259" s="137" t="s">
        <v>466</v>
      </c>
      <c r="D259" s="137" t="s">
        <v>197</v>
      </c>
      <c r="E259" s="138" t="s">
        <v>3170</v>
      </c>
      <c r="F259" s="139" t="s">
        <v>3171</v>
      </c>
      <c r="G259" s="140" t="s">
        <v>200</v>
      </c>
      <c r="H259" s="141">
        <v>2.0299999999999998</v>
      </c>
      <c r="I259" s="142"/>
      <c r="J259" s="143">
        <f>ROUND(I259*H259,2)</f>
        <v>0</v>
      </c>
      <c r="K259" s="139" t="s">
        <v>201</v>
      </c>
      <c r="L259" s="32"/>
      <c r="M259" s="144" t="s">
        <v>1</v>
      </c>
      <c r="N259" s="145" t="s">
        <v>42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202</v>
      </c>
      <c r="AT259" s="148" t="s">
        <v>197</v>
      </c>
      <c r="AU259" s="148" t="s">
        <v>86</v>
      </c>
      <c r="AY259" s="17" t="s">
        <v>195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84</v>
      </c>
      <c r="BK259" s="149">
        <f>ROUND(I259*H259,2)</f>
        <v>0</v>
      </c>
      <c r="BL259" s="17" t="s">
        <v>202</v>
      </c>
      <c r="BM259" s="148" t="s">
        <v>3172</v>
      </c>
    </row>
    <row r="260" spans="2:65" s="1" customFormat="1" ht="16.5" customHeight="1">
      <c r="B260" s="32"/>
      <c r="C260" s="137" t="s">
        <v>369</v>
      </c>
      <c r="D260" s="137" t="s">
        <v>197</v>
      </c>
      <c r="E260" s="138" t="s">
        <v>3173</v>
      </c>
      <c r="F260" s="139" t="s">
        <v>3174</v>
      </c>
      <c r="G260" s="140" t="s">
        <v>395</v>
      </c>
      <c r="H260" s="141">
        <v>6.0000000000000001E-3</v>
      </c>
      <c r="I260" s="142"/>
      <c r="J260" s="143">
        <f>ROUND(I260*H260,2)</f>
        <v>0</v>
      </c>
      <c r="K260" s="139" t="s">
        <v>201</v>
      </c>
      <c r="L260" s="32"/>
      <c r="M260" s="144" t="s">
        <v>1</v>
      </c>
      <c r="N260" s="145" t="s">
        <v>42</v>
      </c>
      <c r="P260" s="146">
        <f>O260*H260</f>
        <v>0</v>
      </c>
      <c r="Q260" s="146">
        <v>1.06277</v>
      </c>
      <c r="R260" s="146">
        <f>Q260*H260</f>
        <v>6.3766200000000004E-3</v>
      </c>
      <c r="S260" s="146">
        <v>0</v>
      </c>
      <c r="T260" s="147">
        <f>S260*H260</f>
        <v>0</v>
      </c>
      <c r="AR260" s="148" t="s">
        <v>202</v>
      </c>
      <c r="AT260" s="148" t="s">
        <v>197</v>
      </c>
      <c r="AU260" s="148" t="s">
        <v>86</v>
      </c>
      <c r="AY260" s="17" t="s">
        <v>195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7" t="s">
        <v>84</v>
      </c>
      <c r="BK260" s="149">
        <f>ROUND(I260*H260,2)</f>
        <v>0</v>
      </c>
      <c r="BL260" s="17" t="s">
        <v>202</v>
      </c>
      <c r="BM260" s="148" t="s">
        <v>3175</v>
      </c>
    </row>
    <row r="261" spans="2:65" s="12" customFormat="1" ht="11.25">
      <c r="B261" s="150"/>
      <c r="D261" s="151" t="s">
        <v>204</v>
      </c>
      <c r="E261" s="152" t="s">
        <v>1</v>
      </c>
      <c r="F261" s="153" t="s">
        <v>3176</v>
      </c>
      <c r="H261" s="154">
        <v>6.0000000000000001E-3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84</v>
      </c>
      <c r="AY261" s="152" t="s">
        <v>195</v>
      </c>
    </row>
    <row r="262" spans="2:65" s="1" customFormat="1" ht="24.2" customHeight="1">
      <c r="B262" s="32"/>
      <c r="C262" s="137" t="s">
        <v>481</v>
      </c>
      <c r="D262" s="137" t="s">
        <v>197</v>
      </c>
      <c r="E262" s="138" t="s">
        <v>3177</v>
      </c>
      <c r="F262" s="139" t="s">
        <v>3178</v>
      </c>
      <c r="G262" s="140" t="s">
        <v>332</v>
      </c>
      <c r="H262" s="141">
        <v>1.661</v>
      </c>
      <c r="I262" s="142"/>
      <c r="J262" s="143">
        <f>ROUND(I262*H262,2)</f>
        <v>0</v>
      </c>
      <c r="K262" s="139" t="s">
        <v>201</v>
      </c>
      <c r="L262" s="32"/>
      <c r="M262" s="144" t="s">
        <v>1</v>
      </c>
      <c r="N262" s="145" t="s">
        <v>42</v>
      </c>
      <c r="P262" s="146">
        <f>O262*H262</f>
        <v>0</v>
      </c>
      <c r="Q262" s="146">
        <v>2.12</v>
      </c>
      <c r="R262" s="146">
        <f>Q262*H262</f>
        <v>3.5213200000000002</v>
      </c>
      <c r="S262" s="146">
        <v>0</v>
      </c>
      <c r="T262" s="147">
        <f>S262*H262</f>
        <v>0</v>
      </c>
      <c r="AR262" s="148" t="s">
        <v>202</v>
      </c>
      <c r="AT262" s="148" t="s">
        <v>197</v>
      </c>
      <c r="AU262" s="148" t="s">
        <v>86</v>
      </c>
      <c r="AY262" s="17" t="s">
        <v>195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84</v>
      </c>
      <c r="BK262" s="149">
        <f>ROUND(I262*H262,2)</f>
        <v>0</v>
      </c>
      <c r="BL262" s="17" t="s">
        <v>202</v>
      </c>
      <c r="BM262" s="148" t="s">
        <v>3179</v>
      </c>
    </row>
    <row r="263" spans="2:65" s="14" customFormat="1" ht="11.25">
      <c r="B263" s="168"/>
      <c r="D263" s="151" t="s">
        <v>204</v>
      </c>
      <c r="E263" s="169" t="s">
        <v>1</v>
      </c>
      <c r="F263" s="170" t="s">
        <v>3164</v>
      </c>
      <c r="H263" s="169" t="s">
        <v>1</v>
      </c>
      <c r="I263" s="171"/>
      <c r="L263" s="168"/>
      <c r="M263" s="172"/>
      <c r="T263" s="173"/>
      <c r="AT263" s="169" t="s">
        <v>204</v>
      </c>
      <c r="AU263" s="169" t="s">
        <v>86</v>
      </c>
      <c r="AV263" s="14" t="s">
        <v>84</v>
      </c>
      <c r="AW263" s="14" t="s">
        <v>32</v>
      </c>
      <c r="AX263" s="14" t="s">
        <v>77</v>
      </c>
      <c r="AY263" s="169" t="s">
        <v>195</v>
      </c>
    </row>
    <row r="264" spans="2:65" s="12" customFormat="1" ht="11.25">
      <c r="B264" s="150"/>
      <c r="D264" s="151" t="s">
        <v>204</v>
      </c>
      <c r="E264" s="152" t="s">
        <v>1</v>
      </c>
      <c r="F264" s="153" t="s">
        <v>3180</v>
      </c>
      <c r="H264" s="154">
        <v>2.577</v>
      </c>
      <c r="I264" s="155"/>
      <c r="L264" s="150"/>
      <c r="M264" s="156"/>
      <c r="T264" s="157"/>
      <c r="AT264" s="152" t="s">
        <v>204</v>
      </c>
      <c r="AU264" s="152" t="s">
        <v>86</v>
      </c>
      <c r="AV264" s="12" t="s">
        <v>86</v>
      </c>
      <c r="AW264" s="12" t="s">
        <v>32</v>
      </c>
      <c r="AX264" s="12" t="s">
        <v>77</v>
      </c>
      <c r="AY264" s="152" t="s">
        <v>195</v>
      </c>
    </row>
    <row r="265" spans="2:65" s="12" customFormat="1" ht="11.25">
      <c r="B265" s="150"/>
      <c r="D265" s="151" t="s">
        <v>204</v>
      </c>
      <c r="E265" s="152" t="s">
        <v>1</v>
      </c>
      <c r="F265" s="153" t="s">
        <v>3181</v>
      </c>
      <c r="H265" s="154">
        <v>-0.91600000000000004</v>
      </c>
      <c r="I265" s="155"/>
      <c r="L265" s="150"/>
      <c r="M265" s="156"/>
      <c r="T265" s="157"/>
      <c r="AT265" s="152" t="s">
        <v>204</v>
      </c>
      <c r="AU265" s="152" t="s">
        <v>86</v>
      </c>
      <c r="AV265" s="12" t="s">
        <v>86</v>
      </c>
      <c r="AW265" s="12" t="s">
        <v>32</v>
      </c>
      <c r="AX265" s="12" t="s">
        <v>77</v>
      </c>
      <c r="AY265" s="152" t="s">
        <v>195</v>
      </c>
    </row>
    <row r="266" spans="2:65" s="13" customFormat="1" ht="11.25">
      <c r="B266" s="158"/>
      <c r="D266" s="151" t="s">
        <v>204</v>
      </c>
      <c r="E266" s="159" t="s">
        <v>1</v>
      </c>
      <c r="F266" s="160" t="s">
        <v>205</v>
      </c>
      <c r="H266" s="161">
        <v>1.661</v>
      </c>
      <c r="I266" s="162"/>
      <c r="L266" s="158"/>
      <c r="M266" s="163"/>
      <c r="T266" s="164"/>
      <c r="AT266" s="159" t="s">
        <v>204</v>
      </c>
      <c r="AU266" s="159" t="s">
        <v>86</v>
      </c>
      <c r="AV266" s="13" t="s">
        <v>202</v>
      </c>
      <c r="AW266" s="13" t="s">
        <v>32</v>
      </c>
      <c r="AX266" s="13" t="s">
        <v>84</v>
      </c>
      <c r="AY266" s="159" t="s">
        <v>195</v>
      </c>
    </row>
    <row r="267" spans="2:65" s="1" customFormat="1" ht="21.75" customHeight="1">
      <c r="B267" s="32"/>
      <c r="C267" s="137" t="s">
        <v>373</v>
      </c>
      <c r="D267" s="137" t="s">
        <v>197</v>
      </c>
      <c r="E267" s="138" t="s">
        <v>3182</v>
      </c>
      <c r="F267" s="139" t="s">
        <v>3183</v>
      </c>
      <c r="G267" s="140" t="s">
        <v>319</v>
      </c>
      <c r="H267" s="141">
        <v>4.5</v>
      </c>
      <c r="I267" s="142"/>
      <c r="J267" s="143">
        <f>ROUND(I267*H267,2)</f>
        <v>0</v>
      </c>
      <c r="K267" s="139" t="s">
        <v>201</v>
      </c>
      <c r="L267" s="32"/>
      <c r="M267" s="144" t="s">
        <v>1</v>
      </c>
      <c r="N267" s="145" t="s">
        <v>42</v>
      </c>
      <c r="P267" s="146">
        <f>O267*H267</f>
        <v>0</v>
      </c>
      <c r="Q267" s="146">
        <v>8.0999999999999996E-4</v>
      </c>
      <c r="R267" s="146">
        <f>Q267*H267</f>
        <v>3.6449999999999998E-3</v>
      </c>
      <c r="S267" s="146">
        <v>0</v>
      </c>
      <c r="T267" s="147">
        <f>S267*H267</f>
        <v>0</v>
      </c>
      <c r="AR267" s="148" t="s">
        <v>202</v>
      </c>
      <c r="AT267" s="148" t="s">
        <v>197</v>
      </c>
      <c r="AU267" s="148" t="s">
        <v>86</v>
      </c>
      <c r="AY267" s="17" t="s">
        <v>195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84</v>
      </c>
      <c r="BK267" s="149">
        <f>ROUND(I267*H267,2)</f>
        <v>0</v>
      </c>
      <c r="BL267" s="17" t="s">
        <v>202</v>
      </c>
      <c r="BM267" s="148" t="s">
        <v>3184</v>
      </c>
    </row>
    <row r="268" spans="2:65" s="12" customFormat="1" ht="11.25">
      <c r="B268" s="150"/>
      <c r="D268" s="151" t="s">
        <v>204</v>
      </c>
      <c r="E268" s="152" t="s">
        <v>1</v>
      </c>
      <c r="F268" s="153" t="s">
        <v>3185</v>
      </c>
      <c r="H268" s="154">
        <v>4.5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84</v>
      </c>
      <c r="AY268" s="152" t="s">
        <v>195</v>
      </c>
    </row>
    <row r="269" spans="2:65" s="11" customFormat="1" ht="22.9" customHeight="1">
      <c r="B269" s="125"/>
      <c r="D269" s="126" t="s">
        <v>76</v>
      </c>
      <c r="E269" s="135" t="s">
        <v>202</v>
      </c>
      <c r="F269" s="135" t="s">
        <v>1224</v>
      </c>
      <c r="I269" s="128"/>
      <c r="J269" s="136">
        <f>BK269</f>
        <v>0</v>
      </c>
      <c r="L269" s="125"/>
      <c r="M269" s="130"/>
      <c r="P269" s="131">
        <f>SUM(P270:P277)</f>
        <v>0</v>
      </c>
      <c r="R269" s="131">
        <f>SUM(R270:R277)</f>
        <v>4.1395349799999996</v>
      </c>
      <c r="T269" s="132">
        <f>SUM(T270:T277)</f>
        <v>0</v>
      </c>
      <c r="AR269" s="126" t="s">
        <v>84</v>
      </c>
      <c r="AT269" s="133" t="s">
        <v>76</v>
      </c>
      <c r="AU269" s="133" t="s">
        <v>84</v>
      </c>
      <c r="AY269" s="126" t="s">
        <v>195</v>
      </c>
      <c r="BK269" s="134">
        <f>SUM(BK270:BK277)</f>
        <v>0</v>
      </c>
    </row>
    <row r="270" spans="2:65" s="1" customFormat="1" ht="16.5" customHeight="1">
      <c r="B270" s="32"/>
      <c r="C270" s="137" t="s">
        <v>488</v>
      </c>
      <c r="D270" s="137" t="s">
        <v>197</v>
      </c>
      <c r="E270" s="138" t="s">
        <v>1225</v>
      </c>
      <c r="F270" s="139" t="s">
        <v>1226</v>
      </c>
      <c r="G270" s="140" t="s">
        <v>332</v>
      </c>
      <c r="H270" s="141">
        <v>1.7989999999999999</v>
      </c>
      <c r="I270" s="142"/>
      <c r="J270" s="143">
        <f>ROUND(I270*H270,2)</f>
        <v>0</v>
      </c>
      <c r="K270" s="139" t="s">
        <v>201</v>
      </c>
      <c r="L270" s="32"/>
      <c r="M270" s="144" t="s">
        <v>1</v>
      </c>
      <c r="N270" s="145" t="s">
        <v>42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202</v>
      </c>
      <c r="AT270" s="148" t="s">
        <v>197</v>
      </c>
      <c r="AU270" s="148" t="s">
        <v>86</v>
      </c>
      <c r="AY270" s="17" t="s">
        <v>195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84</v>
      </c>
      <c r="BK270" s="149">
        <f>ROUND(I270*H270,2)</f>
        <v>0</v>
      </c>
      <c r="BL270" s="17" t="s">
        <v>202</v>
      </c>
      <c r="BM270" s="148" t="s">
        <v>1227</v>
      </c>
    </row>
    <row r="271" spans="2:65" s="12" customFormat="1" ht="11.25">
      <c r="B271" s="150"/>
      <c r="D271" s="151" t="s">
        <v>204</v>
      </c>
      <c r="E271" s="152" t="s">
        <v>1</v>
      </c>
      <c r="F271" s="153" t="s">
        <v>3186</v>
      </c>
      <c r="H271" s="154">
        <v>1.7989999999999999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32</v>
      </c>
      <c r="AX271" s="12" t="s">
        <v>77</v>
      </c>
      <c r="AY271" s="152" t="s">
        <v>195</v>
      </c>
    </row>
    <row r="272" spans="2:65" s="13" customFormat="1" ht="11.25">
      <c r="B272" s="158"/>
      <c r="D272" s="151" t="s">
        <v>204</v>
      </c>
      <c r="E272" s="159" t="s">
        <v>820</v>
      </c>
      <c r="F272" s="160" t="s">
        <v>205</v>
      </c>
      <c r="H272" s="161">
        <v>1.7989999999999999</v>
      </c>
      <c r="I272" s="162"/>
      <c r="L272" s="158"/>
      <c r="M272" s="163"/>
      <c r="T272" s="164"/>
      <c r="AT272" s="159" t="s">
        <v>204</v>
      </c>
      <c r="AU272" s="159" t="s">
        <v>86</v>
      </c>
      <c r="AV272" s="13" t="s">
        <v>202</v>
      </c>
      <c r="AW272" s="13" t="s">
        <v>32</v>
      </c>
      <c r="AX272" s="13" t="s">
        <v>84</v>
      </c>
      <c r="AY272" s="159" t="s">
        <v>195</v>
      </c>
    </row>
    <row r="273" spans="2:65" s="1" customFormat="1" ht="24.2" customHeight="1">
      <c r="B273" s="32"/>
      <c r="C273" s="137" t="s">
        <v>379</v>
      </c>
      <c r="D273" s="137" t="s">
        <v>197</v>
      </c>
      <c r="E273" s="138" t="s">
        <v>1233</v>
      </c>
      <c r="F273" s="139" t="s">
        <v>1234</v>
      </c>
      <c r="G273" s="140" t="s">
        <v>332</v>
      </c>
      <c r="H273" s="141">
        <v>1.7989999999999999</v>
      </c>
      <c r="I273" s="142"/>
      <c r="J273" s="143">
        <f>ROUND(I273*H273,2)</f>
        <v>0</v>
      </c>
      <c r="K273" s="139" t="s">
        <v>201</v>
      </c>
      <c r="L273" s="32"/>
      <c r="M273" s="144" t="s">
        <v>1</v>
      </c>
      <c r="N273" s="145" t="s">
        <v>42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202</v>
      </c>
      <c r="AT273" s="148" t="s">
        <v>197</v>
      </c>
      <c r="AU273" s="148" t="s">
        <v>86</v>
      </c>
      <c r="AY273" s="17" t="s">
        <v>195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7" t="s">
        <v>84</v>
      </c>
      <c r="BK273" s="149">
        <f>ROUND(I273*H273,2)</f>
        <v>0</v>
      </c>
      <c r="BL273" s="17" t="s">
        <v>202</v>
      </c>
      <c r="BM273" s="148" t="s">
        <v>1235</v>
      </c>
    </row>
    <row r="274" spans="2:65" s="12" customFormat="1" ht="11.25">
      <c r="B274" s="150"/>
      <c r="D274" s="151" t="s">
        <v>204</v>
      </c>
      <c r="E274" s="152" t="s">
        <v>1</v>
      </c>
      <c r="F274" s="153" t="s">
        <v>1236</v>
      </c>
      <c r="H274" s="154">
        <v>1.7989999999999999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84</v>
      </c>
      <c r="AY274" s="152" t="s">
        <v>195</v>
      </c>
    </row>
    <row r="275" spans="2:65" s="1" customFormat="1" ht="37.9" customHeight="1">
      <c r="B275" s="32"/>
      <c r="C275" s="137" t="s">
        <v>494</v>
      </c>
      <c r="D275" s="137" t="s">
        <v>197</v>
      </c>
      <c r="E275" s="138" t="s">
        <v>1237</v>
      </c>
      <c r="F275" s="139" t="s">
        <v>1238</v>
      </c>
      <c r="G275" s="140" t="s">
        <v>332</v>
      </c>
      <c r="H275" s="141">
        <v>1.7989999999999999</v>
      </c>
      <c r="I275" s="142"/>
      <c r="J275" s="143">
        <f>ROUND(I275*H275,2)</f>
        <v>0</v>
      </c>
      <c r="K275" s="139" t="s">
        <v>201</v>
      </c>
      <c r="L275" s="32"/>
      <c r="M275" s="144" t="s">
        <v>1</v>
      </c>
      <c r="N275" s="145" t="s">
        <v>42</v>
      </c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AR275" s="148" t="s">
        <v>202</v>
      </c>
      <c r="AT275" s="148" t="s">
        <v>197</v>
      </c>
      <c r="AU275" s="148" t="s">
        <v>86</v>
      </c>
      <c r="AY275" s="17" t="s">
        <v>195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84</v>
      </c>
      <c r="BK275" s="149">
        <f>ROUND(I275*H275,2)</f>
        <v>0</v>
      </c>
      <c r="BL275" s="17" t="s">
        <v>202</v>
      </c>
      <c r="BM275" s="148" t="s">
        <v>1239</v>
      </c>
    </row>
    <row r="276" spans="2:65" s="1" customFormat="1" ht="24.2" customHeight="1">
      <c r="B276" s="32"/>
      <c r="C276" s="137" t="s">
        <v>384</v>
      </c>
      <c r="D276" s="137" t="s">
        <v>197</v>
      </c>
      <c r="E276" s="138" t="s">
        <v>1271</v>
      </c>
      <c r="F276" s="139" t="s">
        <v>1272</v>
      </c>
      <c r="G276" s="140" t="s">
        <v>332</v>
      </c>
      <c r="H276" s="141">
        <v>1.7989999999999999</v>
      </c>
      <c r="I276" s="142"/>
      <c r="J276" s="143">
        <f>ROUND(I276*H276,2)</f>
        <v>0</v>
      </c>
      <c r="K276" s="139" t="s">
        <v>201</v>
      </c>
      <c r="L276" s="32"/>
      <c r="M276" s="144" t="s">
        <v>1</v>
      </c>
      <c r="N276" s="145" t="s">
        <v>42</v>
      </c>
      <c r="P276" s="146">
        <f>O276*H276</f>
        <v>0</v>
      </c>
      <c r="Q276" s="146">
        <v>2.3010199999999998</v>
      </c>
      <c r="R276" s="146">
        <f>Q276*H276</f>
        <v>4.1395349799999996</v>
      </c>
      <c r="S276" s="146">
        <v>0</v>
      </c>
      <c r="T276" s="147">
        <f>S276*H276</f>
        <v>0</v>
      </c>
      <c r="AR276" s="148" t="s">
        <v>202</v>
      </c>
      <c r="AT276" s="148" t="s">
        <v>197</v>
      </c>
      <c r="AU276" s="148" t="s">
        <v>86</v>
      </c>
      <c r="AY276" s="17" t="s">
        <v>195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7" t="s">
        <v>84</v>
      </c>
      <c r="BK276" s="149">
        <f>ROUND(I276*H276,2)</f>
        <v>0</v>
      </c>
      <c r="BL276" s="17" t="s">
        <v>202</v>
      </c>
      <c r="BM276" s="148" t="s">
        <v>1273</v>
      </c>
    </row>
    <row r="277" spans="2:65" s="12" customFormat="1" ht="11.25">
      <c r="B277" s="150"/>
      <c r="D277" s="151" t="s">
        <v>204</v>
      </c>
      <c r="E277" s="152" t="s">
        <v>1</v>
      </c>
      <c r="F277" s="153" t="s">
        <v>3186</v>
      </c>
      <c r="H277" s="154">
        <v>1.7989999999999999</v>
      </c>
      <c r="I277" s="155"/>
      <c r="L277" s="150"/>
      <c r="M277" s="156"/>
      <c r="T277" s="157"/>
      <c r="AT277" s="152" t="s">
        <v>204</v>
      </c>
      <c r="AU277" s="152" t="s">
        <v>86</v>
      </c>
      <c r="AV277" s="12" t="s">
        <v>86</v>
      </c>
      <c r="AW277" s="12" t="s">
        <v>32</v>
      </c>
      <c r="AX277" s="12" t="s">
        <v>84</v>
      </c>
      <c r="AY277" s="152" t="s">
        <v>195</v>
      </c>
    </row>
    <row r="278" spans="2:65" s="11" customFormat="1" ht="22.9" customHeight="1">
      <c r="B278" s="125"/>
      <c r="D278" s="126" t="s">
        <v>76</v>
      </c>
      <c r="E278" s="135" t="s">
        <v>509</v>
      </c>
      <c r="F278" s="135" t="s">
        <v>1281</v>
      </c>
      <c r="I278" s="128"/>
      <c r="J278" s="136">
        <f>BK278</f>
        <v>0</v>
      </c>
      <c r="L278" s="125"/>
      <c r="M278" s="130"/>
      <c r="P278" s="131">
        <f>SUM(P279:P285)</f>
        <v>0</v>
      </c>
      <c r="R278" s="131">
        <f>SUM(R279:R285)</f>
        <v>0</v>
      </c>
      <c r="T278" s="132">
        <f>SUM(T279:T285)</f>
        <v>0</v>
      </c>
      <c r="AR278" s="126" t="s">
        <v>84</v>
      </c>
      <c r="AT278" s="133" t="s">
        <v>76</v>
      </c>
      <c r="AU278" s="133" t="s">
        <v>84</v>
      </c>
      <c r="AY278" s="126" t="s">
        <v>195</v>
      </c>
      <c r="BK278" s="134">
        <f>SUM(BK279:BK285)</f>
        <v>0</v>
      </c>
    </row>
    <row r="279" spans="2:65" s="1" customFormat="1" ht="16.5" customHeight="1">
      <c r="B279" s="32"/>
      <c r="C279" s="137" t="s">
        <v>501</v>
      </c>
      <c r="D279" s="137" t="s">
        <v>197</v>
      </c>
      <c r="E279" s="138" t="s">
        <v>1282</v>
      </c>
      <c r="F279" s="139" t="s">
        <v>1283</v>
      </c>
      <c r="G279" s="140" t="s">
        <v>200</v>
      </c>
      <c r="H279" s="141">
        <v>19.690000000000001</v>
      </c>
      <c r="I279" s="142"/>
      <c r="J279" s="143">
        <f>ROUND(I279*H279,2)</f>
        <v>0</v>
      </c>
      <c r="K279" s="139" t="s">
        <v>208</v>
      </c>
      <c r="L279" s="32"/>
      <c r="M279" s="144" t="s">
        <v>1</v>
      </c>
      <c r="N279" s="145" t="s">
        <v>42</v>
      </c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AR279" s="148" t="s">
        <v>202</v>
      </c>
      <c r="AT279" s="148" t="s">
        <v>197</v>
      </c>
      <c r="AU279" s="148" t="s">
        <v>86</v>
      </c>
      <c r="AY279" s="17" t="s">
        <v>195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7" t="s">
        <v>84</v>
      </c>
      <c r="BK279" s="149">
        <f>ROUND(I279*H279,2)</f>
        <v>0</v>
      </c>
      <c r="BL279" s="17" t="s">
        <v>202</v>
      </c>
      <c r="BM279" s="148" t="s">
        <v>1284</v>
      </c>
    </row>
    <row r="280" spans="2:65" s="12" customFormat="1" ht="11.25">
      <c r="B280" s="150"/>
      <c r="D280" s="151" t="s">
        <v>204</v>
      </c>
      <c r="E280" s="152" t="s">
        <v>1</v>
      </c>
      <c r="F280" s="153" t="s">
        <v>2793</v>
      </c>
      <c r="H280" s="154">
        <v>19.690000000000001</v>
      </c>
      <c r="I280" s="155"/>
      <c r="L280" s="150"/>
      <c r="M280" s="156"/>
      <c r="T280" s="157"/>
      <c r="AT280" s="152" t="s">
        <v>204</v>
      </c>
      <c r="AU280" s="152" t="s">
        <v>86</v>
      </c>
      <c r="AV280" s="12" t="s">
        <v>86</v>
      </c>
      <c r="AW280" s="12" t="s">
        <v>32</v>
      </c>
      <c r="AX280" s="12" t="s">
        <v>77</v>
      </c>
      <c r="AY280" s="152" t="s">
        <v>195</v>
      </c>
    </row>
    <row r="281" spans="2:65" s="13" customFormat="1" ht="11.25">
      <c r="B281" s="158"/>
      <c r="D281" s="151" t="s">
        <v>204</v>
      </c>
      <c r="E281" s="159" t="s">
        <v>834</v>
      </c>
      <c r="F281" s="160" t="s">
        <v>205</v>
      </c>
      <c r="H281" s="161">
        <v>19.690000000000001</v>
      </c>
      <c r="I281" s="162"/>
      <c r="L281" s="158"/>
      <c r="M281" s="163"/>
      <c r="T281" s="164"/>
      <c r="AT281" s="159" t="s">
        <v>204</v>
      </c>
      <c r="AU281" s="159" t="s">
        <v>86</v>
      </c>
      <c r="AV281" s="13" t="s">
        <v>202</v>
      </c>
      <c r="AW281" s="13" t="s">
        <v>32</v>
      </c>
      <c r="AX281" s="13" t="s">
        <v>84</v>
      </c>
      <c r="AY281" s="159" t="s">
        <v>195</v>
      </c>
    </row>
    <row r="282" spans="2:65" s="1" customFormat="1" ht="24.2" customHeight="1">
      <c r="B282" s="32"/>
      <c r="C282" s="137" t="s">
        <v>389</v>
      </c>
      <c r="D282" s="137" t="s">
        <v>197</v>
      </c>
      <c r="E282" s="138" t="s">
        <v>1194</v>
      </c>
      <c r="F282" s="139" t="s">
        <v>1195</v>
      </c>
      <c r="G282" s="140" t="s">
        <v>332</v>
      </c>
      <c r="H282" s="141">
        <v>3.9380000000000002</v>
      </c>
      <c r="I282" s="142"/>
      <c r="J282" s="143">
        <f>ROUND(I282*H282,2)</f>
        <v>0</v>
      </c>
      <c r="K282" s="139" t="s">
        <v>201</v>
      </c>
      <c r="L282" s="32"/>
      <c r="M282" s="144" t="s">
        <v>1</v>
      </c>
      <c r="N282" s="145" t="s">
        <v>42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202</v>
      </c>
      <c r="AT282" s="148" t="s">
        <v>197</v>
      </c>
      <c r="AU282" s="148" t="s">
        <v>86</v>
      </c>
      <c r="AY282" s="17" t="s">
        <v>195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84</v>
      </c>
      <c r="BK282" s="149">
        <f>ROUND(I282*H282,2)</f>
        <v>0</v>
      </c>
      <c r="BL282" s="17" t="s">
        <v>202</v>
      </c>
      <c r="BM282" s="148" t="s">
        <v>1287</v>
      </c>
    </row>
    <row r="283" spans="2:65" s="14" customFormat="1" ht="11.25">
      <c r="B283" s="168"/>
      <c r="D283" s="151" t="s">
        <v>204</v>
      </c>
      <c r="E283" s="169" t="s">
        <v>1</v>
      </c>
      <c r="F283" s="170" t="s">
        <v>1288</v>
      </c>
      <c r="H283" s="169" t="s">
        <v>1</v>
      </c>
      <c r="I283" s="171"/>
      <c r="L283" s="168"/>
      <c r="M283" s="172"/>
      <c r="T283" s="173"/>
      <c r="AT283" s="169" t="s">
        <v>204</v>
      </c>
      <c r="AU283" s="169" t="s">
        <v>86</v>
      </c>
      <c r="AV283" s="14" t="s">
        <v>84</v>
      </c>
      <c r="AW283" s="14" t="s">
        <v>32</v>
      </c>
      <c r="AX283" s="14" t="s">
        <v>77</v>
      </c>
      <c r="AY283" s="169" t="s">
        <v>195</v>
      </c>
    </row>
    <row r="284" spans="2:65" s="12" customFormat="1" ht="11.25">
      <c r="B284" s="150"/>
      <c r="D284" s="151" t="s">
        <v>204</v>
      </c>
      <c r="E284" s="152" t="s">
        <v>1</v>
      </c>
      <c r="F284" s="153" t="s">
        <v>1289</v>
      </c>
      <c r="H284" s="154">
        <v>3.9380000000000002</v>
      </c>
      <c r="I284" s="155"/>
      <c r="L284" s="150"/>
      <c r="M284" s="156"/>
      <c r="T284" s="157"/>
      <c r="AT284" s="152" t="s">
        <v>204</v>
      </c>
      <c r="AU284" s="152" t="s">
        <v>86</v>
      </c>
      <c r="AV284" s="12" t="s">
        <v>86</v>
      </c>
      <c r="AW284" s="12" t="s">
        <v>32</v>
      </c>
      <c r="AX284" s="12" t="s">
        <v>84</v>
      </c>
      <c r="AY284" s="152" t="s">
        <v>195</v>
      </c>
    </row>
    <row r="285" spans="2:65" s="1" customFormat="1" ht="37.9" customHeight="1">
      <c r="B285" s="32"/>
      <c r="C285" s="137" t="s">
        <v>509</v>
      </c>
      <c r="D285" s="137" t="s">
        <v>197</v>
      </c>
      <c r="E285" s="138" t="s">
        <v>1237</v>
      </c>
      <c r="F285" s="139" t="s">
        <v>1238</v>
      </c>
      <c r="G285" s="140" t="s">
        <v>332</v>
      </c>
      <c r="H285" s="141">
        <v>3.9380000000000002</v>
      </c>
      <c r="I285" s="142"/>
      <c r="J285" s="143">
        <f>ROUND(I285*H285,2)</f>
        <v>0</v>
      </c>
      <c r="K285" s="139" t="s">
        <v>201</v>
      </c>
      <c r="L285" s="32"/>
      <c r="M285" s="144" t="s">
        <v>1</v>
      </c>
      <c r="N285" s="145" t="s">
        <v>42</v>
      </c>
      <c r="P285" s="146">
        <f>O285*H285</f>
        <v>0</v>
      </c>
      <c r="Q285" s="146">
        <v>0</v>
      </c>
      <c r="R285" s="146">
        <f>Q285*H285</f>
        <v>0</v>
      </c>
      <c r="S285" s="146">
        <v>0</v>
      </c>
      <c r="T285" s="147">
        <f>S285*H285</f>
        <v>0</v>
      </c>
      <c r="AR285" s="148" t="s">
        <v>202</v>
      </c>
      <c r="AT285" s="148" t="s">
        <v>197</v>
      </c>
      <c r="AU285" s="148" t="s">
        <v>86</v>
      </c>
      <c r="AY285" s="17" t="s">
        <v>195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84</v>
      </c>
      <c r="BK285" s="149">
        <f>ROUND(I285*H285,2)</f>
        <v>0</v>
      </c>
      <c r="BL285" s="17" t="s">
        <v>202</v>
      </c>
      <c r="BM285" s="148" t="s">
        <v>1290</v>
      </c>
    </row>
    <row r="286" spans="2:65" s="11" customFormat="1" ht="22.9" customHeight="1">
      <c r="B286" s="125"/>
      <c r="D286" s="126" t="s">
        <v>76</v>
      </c>
      <c r="E286" s="135" t="s">
        <v>221</v>
      </c>
      <c r="F286" s="135" t="s">
        <v>3187</v>
      </c>
      <c r="I286" s="128"/>
      <c r="J286" s="136">
        <f>BK286</f>
        <v>0</v>
      </c>
      <c r="L286" s="125"/>
      <c r="M286" s="130"/>
      <c r="P286" s="131">
        <f>SUM(P287:P291)</f>
        <v>0</v>
      </c>
      <c r="R286" s="131">
        <f>SUM(R287:R291)</f>
        <v>3.9406500000000004E-2</v>
      </c>
      <c r="T286" s="132">
        <f>SUM(T287:T291)</f>
        <v>0</v>
      </c>
      <c r="AR286" s="126" t="s">
        <v>84</v>
      </c>
      <c r="AT286" s="133" t="s">
        <v>76</v>
      </c>
      <c r="AU286" s="133" t="s">
        <v>84</v>
      </c>
      <c r="AY286" s="126" t="s">
        <v>195</v>
      </c>
      <c r="BK286" s="134">
        <f>SUM(BK287:BK291)</f>
        <v>0</v>
      </c>
    </row>
    <row r="287" spans="2:65" s="1" customFormat="1" ht="24.2" customHeight="1">
      <c r="B287" s="32"/>
      <c r="C287" s="137" t="s">
        <v>396</v>
      </c>
      <c r="D287" s="137" t="s">
        <v>197</v>
      </c>
      <c r="E287" s="138" t="s">
        <v>3188</v>
      </c>
      <c r="F287" s="139" t="s">
        <v>3189</v>
      </c>
      <c r="G287" s="140" t="s">
        <v>200</v>
      </c>
      <c r="H287" s="141">
        <v>14.595000000000001</v>
      </c>
      <c r="I287" s="142"/>
      <c r="J287" s="143">
        <f>ROUND(I287*H287,2)</f>
        <v>0</v>
      </c>
      <c r="K287" s="139" t="s">
        <v>201</v>
      </c>
      <c r="L287" s="32"/>
      <c r="M287" s="144" t="s">
        <v>1</v>
      </c>
      <c r="N287" s="145" t="s">
        <v>42</v>
      </c>
      <c r="P287" s="146">
        <f>O287*H287</f>
        <v>0</v>
      </c>
      <c r="Q287" s="146">
        <v>2.7000000000000001E-3</v>
      </c>
      <c r="R287" s="146">
        <f>Q287*H287</f>
        <v>3.9406500000000004E-2</v>
      </c>
      <c r="S287" s="146">
        <v>0</v>
      </c>
      <c r="T287" s="147">
        <f>S287*H287</f>
        <v>0</v>
      </c>
      <c r="AR287" s="148" t="s">
        <v>202</v>
      </c>
      <c r="AT287" s="148" t="s">
        <v>197</v>
      </c>
      <c r="AU287" s="148" t="s">
        <v>86</v>
      </c>
      <c r="AY287" s="17" t="s">
        <v>195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84</v>
      </c>
      <c r="BK287" s="149">
        <f>ROUND(I287*H287,2)</f>
        <v>0</v>
      </c>
      <c r="BL287" s="17" t="s">
        <v>202</v>
      </c>
      <c r="BM287" s="148" t="s">
        <v>3190</v>
      </c>
    </row>
    <row r="288" spans="2:65" s="14" customFormat="1" ht="11.25">
      <c r="B288" s="168"/>
      <c r="D288" s="151" t="s">
        <v>204</v>
      </c>
      <c r="E288" s="169" t="s">
        <v>1</v>
      </c>
      <c r="F288" s="170" t="s">
        <v>3164</v>
      </c>
      <c r="H288" s="169" t="s">
        <v>1</v>
      </c>
      <c r="I288" s="171"/>
      <c r="L288" s="168"/>
      <c r="M288" s="172"/>
      <c r="T288" s="173"/>
      <c r="AT288" s="169" t="s">
        <v>204</v>
      </c>
      <c r="AU288" s="169" t="s">
        <v>86</v>
      </c>
      <c r="AV288" s="14" t="s">
        <v>84</v>
      </c>
      <c r="AW288" s="14" t="s">
        <v>32</v>
      </c>
      <c r="AX288" s="14" t="s">
        <v>77</v>
      </c>
      <c r="AY288" s="169" t="s">
        <v>195</v>
      </c>
    </row>
    <row r="289" spans="2:65" s="12" customFormat="1" ht="11.25">
      <c r="B289" s="150"/>
      <c r="D289" s="151" t="s">
        <v>204</v>
      </c>
      <c r="E289" s="152" t="s">
        <v>1</v>
      </c>
      <c r="F289" s="153" t="s">
        <v>3191</v>
      </c>
      <c r="H289" s="154">
        <v>11.202</v>
      </c>
      <c r="I289" s="155"/>
      <c r="L289" s="150"/>
      <c r="M289" s="156"/>
      <c r="T289" s="157"/>
      <c r="AT289" s="152" t="s">
        <v>204</v>
      </c>
      <c r="AU289" s="152" t="s">
        <v>86</v>
      </c>
      <c r="AV289" s="12" t="s">
        <v>86</v>
      </c>
      <c r="AW289" s="12" t="s">
        <v>32</v>
      </c>
      <c r="AX289" s="12" t="s">
        <v>77</v>
      </c>
      <c r="AY289" s="152" t="s">
        <v>195</v>
      </c>
    </row>
    <row r="290" spans="2:65" s="12" customFormat="1" ht="11.25">
      <c r="B290" s="150"/>
      <c r="D290" s="151" t="s">
        <v>204</v>
      </c>
      <c r="E290" s="152" t="s">
        <v>1</v>
      </c>
      <c r="F290" s="153" t="s">
        <v>3192</v>
      </c>
      <c r="H290" s="154">
        <v>3.3929999999999998</v>
      </c>
      <c r="I290" s="155"/>
      <c r="L290" s="150"/>
      <c r="M290" s="156"/>
      <c r="T290" s="157"/>
      <c r="AT290" s="152" t="s">
        <v>204</v>
      </c>
      <c r="AU290" s="152" t="s">
        <v>86</v>
      </c>
      <c r="AV290" s="12" t="s">
        <v>86</v>
      </c>
      <c r="AW290" s="12" t="s">
        <v>32</v>
      </c>
      <c r="AX290" s="12" t="s">
        <v>77</v>
      </c>
      <c r="AY290" s="152" t="s">
        <v>195</v>
      </c>
    </row>
    <row r="291" spans="2:65" s="13" customFormat="1" ht="11.25">
      <c r="B291" s="158"/>
      <c r="D291" s="151" t="s">
        <v>204</v>
      </c>
      <c r="E291" s="159" t="s">
        <v>1</v>
      </c>
      <c r="F291" s="160" t="s">
        <v>205</v>
      </c>
      <c r="H291" s="161">
        <v>14.595000000000001</v>
      </c>
      <c r="I291" s="162"/>
      <c r="L291" s="158"/>
      <c r="M291" s="163"/>
      <c r="T291" s="164"/>
      <c r="AT291" s="159" t="s">
        <v>204</v>
      </c>
      <c r="AU291" s="159" t="s">
        <v>86</v>
      </c>
      <c r="AV291" s="13" t="s">
        <v>202</v>
      </c>
      <c r="AW291" s="13" t="s">
        <v>32</v>
      </c>
      <c r="AX291" s="13" t="s">
        <v>84</v>
      </c>
      <c r="AY291" s="159" t="s">
        <v>195</v>
      </c>
    </row>
    <row r="292" spans="2:65" s="11" customFormat="1" ht="22.9" customHeight="1">
      <c r="B292" s="125"/>
      <c r="D292" s="126" t="s">
        <v>76</v>
      </c>
      <c r="E292" s="135" t="s">
        <v>230</v>
      </c>
      <c r="F292" s="135" t="s">
        <v>1321</v>
      </c>
      <c r="I292" s="128"/>
      <c r="J292" s="136">
        <f>BK292</f>
        <v>0</v>
      </c>
      <c r="L292" s="125"/>
      <c r="M292" s="130"/>
      <c r="P292" s="131">
        <f>SUM(P293:P319)</f>
        <v>0</v>
      </c>
      <c r="R292" s="131">
        <f>SUM(R293:R319)</f>
        <v>1.90802</v>
      </c>
      <c r="T292" s="132">
        <f>SUM(T293:T319)</f>
        <v>0</v>
      </c>
      <c r="AR292" s="126" t="s">
        <v>84</v>
      </c>
      <c r="AT292" s="133" t="s">
        <v>76</v>
      </c>
      <c r="AU292" s="133" t="s">
        <v>84</v>
      </c>
      <c r="AY292" s="126" t="s">
        <v>195</v>
      </c>
      <c r="BK292" s="134">
        <f>SUM(BK293:BK319)</f>
        <v>0</v>
      </c>
    </row>
    <row r="293" spans="2:65" s="1" customFormat="1" ht="49.15" customHeight="1">
      <c r="B293" s="32"/>
      <c r="C293" s="137" t="s">
        <v>519</v>
      </c>
      <c r="D293" s="137" t="s">
        <v>197</v>
      </c>
      <c r="E293" s="138" t="s">
        <v>3193</v>
      </c>
      <c r="F293" s="139" t="s">
        <v>3194</v>
      </c>
      <c r="G293" s="140" t="s">
        <v>212</v>
      </c>
      <c r="H293" s="141">
        <v>1</v>
      </c>
      <c r="I293" s="142"/>
      <c r="J293" s="143">
        <f>ROUND(I293*H293,2)</f>
        <v>0</v>
      </c>
      <c r="K293" s="139" t="s">
        <v>208</v>
      </c>
      <c r="L293" s="32"/>
      <c r="M293" s="144" t="s">
        <v>1</v>
      </c>
      <c r="N293" s="145" t="s">
        <v>42</v>
      </c>
      <c r="P293" s="146">
        <f>O293*H293</f>
        <v>0</v>
      </c>
      <c r="Q293" s="146">
        <v>1.90802</v>
      </c>
      <c r="R293" s="146">
        <f>Q293*H293</f>
        <v>1.90802</v>
      </c>
      <c r="S293" s="146">
        <v>0</v>
      </c>
      <c r="T293" s="147">
        <f>S293*H293</f>
        <v>0</v>
      </c>
      <c r="AR293" s="148" t="s">
        <v>202</v>
      </c>
      <c r="AT293" s="148" t="s">
        <v>197</v>
      </c>
      <c r="AU293" s="148" t="s">
        <v>86</v>
      </c>
      <c r="AY293" s="17" t="s">
        <v>195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84</v>
      </c>
      <c r="BK293" s="149">
        <f>ROUND(I293*H293,2)</f>
        <v>0</v>
      </c>
      <c r="BL293" s="17" t="s">
        <v>202</v>
      </c>
      <c r="BM293" s="148" t="s">
        <v>3195</v>
      </c>
    </row>
    <row r="294" spans="2:65" s="14" customFormat="1" ht="33.75">
      <c r="B294" s="168"/>
      <c r="D294" s="151" t="s">
        <v>204</v>
      </c>
      <c r="E294" s="169" t="s">
        <v>1</v>
      </c>
      <c r="F294" s="170" t="s">
        <v>3196</v>
      </c>
      <c r="H294" s="169" t="s">
        <v>1</v>
      </c>
      <c r="I294" s="171"/>
      <c r="L294" s="168"/>
      <c r="M294" s="172"/>
      <c r="T294" s="173"/>
      <c r="AT294" s="169" t="s">
        <v>204</v>
      </c>
      <c r="AU294" s="169" t="s">
        <v>86</v>
      </c>
      <c r="AV294" s="14" t="s">
        <v>84</v>
      </c>
      <c r="AW294" s="14" t="s">
        <v>32</v>
      </c>
      <c r="AX294" s="14" t="s">
        <v>77</v>
      </c>
      <c r="AY294" s="169" t="s">
        <v>195</v>
      </c>
    </row>
    <row r="295" spans="2:65" s="14" customFormat="1" ht="11.25">
      <c r="B295" s="168"/>
      <c r="D295" s="151" t="s">
        <v>204</v>
      </c>
      <c r="E295" s="169" t="s">
        <v>1</v>
      </c>
      <c r="F295" s="170" t="s">
        <v>3197</v>
      </c>
      <c r="H295" s="169" t="s">
        <v>1</v>
      </c>
      <c r="I295" s="171"/>
      <c r="L295" s="168"/>
      <c r="M295" s="172"/>
      <c r="T295" s="173"/>
      <c r="AT295" s="169" t="s">
        <v>204</v>
      </c>
      <c r="AU295" s="169" t="s">
        <v>86</v>
      </c>
      <c r="AV295" s="14" t="s">
        <v>84</v>
      </c>
      <c r="AW295" s="14" t="s">
        <v>32</v>
      </c>
      <c r="AX295" s="14" t="s">
        <v>77</v>
      </c>
      <c r="AY295" s="169" t="s">
        <v>195</v>
      </c>
    </row>
    <row r="296" spans="2:65" s="14" customFormat="1" ht="22.5">
      <c r="B296" s="168"/>
      <c r="D296" s="151" t="s">
        <v>204</v>
      </c>
      <c r="E296" s="169" t="s">
        <v>1</v>
      </c>
      <c r="F296" s="170" t="s">
        <v>3198</v>
      </c>
      <c r="H296" s="169" t="s">
        <v>1</v>
      </c>
      <c r="I296" s="171"/>
      <c r="L296" s="168"/>
      <c r="M296" s="172"/>
      <c r="T296" s="173"/>
      <c r="AT296" s="169" t="s">
        <v>204</v>
      </c>
      <c r="AU296" s="169" t="s">
        <v>86</v>
      </c>
      <c r="AV296" s="14" t="s">
        <v>84</v>
      </c>
      <c r="AW296" s="14" t="s">
        <v>32</v>
      </c>
      <c r="AX296" s="14" t="s">
        <v>77</v>
      </c>
      <c r="AY296" s="169" t="s">
        <v>195</v>
      </c>
    </row>
    <row r="297" spans="2:65" s="14" customFormat="1" ht="11.25">
      <c r="B297" s="168"/>
      <c r="D297" s="151" t="s">
        <v>204</v>
      </c>
      <c r="E297" s="169" t="s">
        <v>1</v>
      </c>
      <c r="F297" s="170" t="s">
        <v>3199</v>
      </c>
      <c r="H297" s="169" t="s">
        <v>1</v>
      </c>
      <c r="I297" s="171"/>
      <c r="L297" s="168"/>
      <c r="M297" s="172"/>
      <c r="T297" s="173"/>
      <c r="AT297" s="169" t="s">
        <v>204</v>
      </c>
      <c r="AU297" s="169" t="s">
        <v>86</v>
      </c>
      <c r="AV297" s="14" t="s">
        <v>84</v>
      </c>
      <c r="AW297" s="14" t="s">
        <v>32</v>
      </c>
      <c r="AX297" s="14" t="s">
        <v>77</v>
      </c>
      <c r="AY297" s="169" t="s">
        <v>195</v>
      </c>
    </row>
    <row r="298" spans="2:65" s="14" customFormat="1" ht="11.25">
      <c r="B298" s="168"/>
      <c r="D298" s="151" t="s">
        <v>204</v>
      </c>
      <c r="E298" s="169" t="s">
        <v>1</v>
      </c>
      <c r="F298" s="170" t="s">
        <v>3200</v>
      </c>
      <c r="H298" s="169" t="s">
        <v>1</v>
      </c>
      <c r="I298" s="171"/>
      <c r="L298" s="168"/>
      <c r="M298" s="172"/>
      <c r="T298" s="173"/>
      <c r="AT298" s="169" t="s">
        <v>204</v>
      </c>
      <c r="AU298" s="169" t="s">
        <v>86</v>
      </c>
      <c r="AV298" s="14" t="s">
        <v>84</v>
      </c>
      <c r="AW298" s="14" t="s">
        <v>32</v>
      </c>
      <c r="AX298" s="14" t="s">
        <v>77</v>
      </c>
      <c r="AY298" s="169" t="s">
        <v>195</v>
      </c>
    </row>
    <row r="299" spans="2:65" s="14" customFormat="1" ht="11.25">
      <c r="B299" s="168"/>
      <c r="D299" s="151" t="s">
        <v>204</v>
      </c>
      <c r="E299" s="169" t="s">
        <v>1</v>
      </c>
      <c r="F299" s="170" t="s">
        <v>3201</v>
      </c>
      <c r="H299" s="169" t="s">
        <v>1</v>
      </c>
      <c r="I299" s="171"/>
      <c r="L299" s="168"/>
      <c r="M299" s="172"/>
      <c r="T299" s="173"/>
      <c r="AT299" s="169" t="s">
        <v>204</v>
      </c>
      <c r="AU299" s="169" t="s">
        <v>86</v>
      </c>
      <c r="AV299" s="14" t="s">
        <v>84</v>
      </c>
      <c r="AW299" s="14" t="s">
        <v>32</v>
      </c>
      <c r="AX299" s="14" t="s">
        <v>77</v>
      </c>
      <c r="AY299" s="169" t="s">
        <v>195</v>
      </c>
    </row>
    <row r="300" spans="2:65" s="14" customFormat="1" ht="11.25">
      <c r="B300" s="168"/>
      <c r="D300" s="151" t="s">
        <v>204</v>
      </c>
      <c r="E300" s="169" t="s">
        <v>1</v>
      </c>
      <c r="F300" s="170" t="s">
        <v>3202</v>
      </c>
      <c r="H300" s="169" t="s">
        <v>1</v>
      </c>
      <c r="I300" s="171"/>
      <c r="L300" s="168"/>
      <c r="M300" s="172"/>
      <c r="T300" s="173"/>
      <c r="AT300" s="169" t="s">
        <v>204</v>
      </c>
      <c r="AU300" s="169" t="s">
        <v>86</v>
      </c>
      <c r="AV300" s="14" t="s">
        <v>84</v>
      </c>
      <c r="AW300" s="14" t="s">
        <v>32</v>
      </c>
      <c r="AX300" s="14" t="s">
        <v>77</v>
      </c>
      <c r="AY300" s="169" t="s">
        <v>195</v>
      </c>
    </row>
    <row r="301" spans="2:65" s="14" customFormat="1" ht="11.25">
      <c r="B301" s="168"/>
      <c r="D301" s="151" t="s">
        <v>204</v>
      </c>
      <c r="E301" s="169" t="s">
        <v>1</v>
      </c>
      <c r="F301" s="170" t="s">
        <v>3203</v>
      </c>
      <c r="H301" s="169" t="s">
        <v>1</v>
      </c>
      <c r="I301" s="171"/>
      <c r="L301" s="168"/>
      <c r="M301" s="172"/>
      <c r="T301" s="173"/>
      <c r="AT301" s="169" t="s">
        <v>204</v>
      </c>
      <c r="AU301" s="169" t="s">
        <v>86</v>
      </c>
      <c r="AV301" s="14" t="s">
        <v>84</v>
      </c>
      <c r="AW301" s="14" t="s">
        <v>32</v>
      </c>
      <c r="AX301" s="14" t="s">
        <v>77</v>
      </c>
      <c r="AY301" s="169" t="s">
        <v>195</v>
      </c>
    </row>
    <row r="302" spans="2:65" s="14" customFormat="1" ht="22.5">
      <c r="B302" s="168"/>
      <c r="D302" s="151" t="s">
        <v>204</v>
      </c>
      <c r="E302" s="169" t="s">
        <v>1</v>
      </c>
      <c r="F302" s="170" t="s">
        <v>3204</v>
      </c>
      <c r="H302" s="169" t="s">
        <v>1</v>
      </c>
      <c r="I302" s="171"/>
      <c r="L302" s="168"/>
      <c r="M302" s="172"/>
      <c r="T302" s="173"/>
      <c r="AT302" s="169" t="s">
        <v>204</v>
      </c>
      <c r="AU302" s="169" t="s">
        <v>86</v>
      </c>
      <c r="AV302" s="14" t="s">
        <v>84</v>
      </c>
      <c r="AW302" s="14" t="s">
        <v>32</v>
      </c>
      <c r="AX302" s="14" t="s">
        <v>77</v>
      </c>
      <c r="AY302" s="169" t="s">
        <v>195</v>
      </c>
    </row>
    <row r="303" spans="2:65" s="14" customFormat="1" ht="11.25">
      <c r="B303" s="168"/>
      <c r="D303" s="151" t="s">
        <v>204</v>
      </c>
      <c r="E303" s="169" t="s">
        <v>1</v>
      </c>
      <c r="F303" s="170" t="s">
        <v>3205</v>
      </c>
      <c r="H303" s="169" t="s">
        <v>1</v>
      </c>
      <c r="I303" s="171"/>
      <c r="L303" s="168"/>
      <c r="M303" s="172"/>
      <c r="T303" s="173"/>
      <c r="AT303" s="169" t="s">
        <v>204</v>
      </c>
      <c r="AU303" s="169" t="s">
        <v>86</v>
      </c>
      <c r="AV303" s="14" t="s">
        <v>84</v>
      </c>
      <c r="AW303" s="14" t="s">
        <v>32</v>
      </c>
      <c r="AX303" s="14" t="s">
        <v>77</v>
      </c>
      <c r="AY303" s="169" t="s">
        <v>195</v>
      </c>
    </row>
    <row r="304" spans="2:65" s="14" customFormat="1" ht="11.25">
      <c r="B304" s="168"/>
      <c r="D304" s="151" t="s">
        <v>204</v>
      </c>
      <c r="E304" s="169" t="s">
        <v>1</v>
      </c>
      <c r="F304" s="170" t="s">
        <v>3206</v>
      </c>
      <c r="H304" s="169" t="s">
        <v>1</v>
      </c>
      <c r="I304" s="171"/>
      <c r="L304" s="168"/>
      <c r="M304" s="172"/>
      <c r="T304" s="173"/>
      <c r="AT304" s="169" t="s">
        <v>204</v>
      </c>
      <c r="AU304" s="169" t="s">
        <v>86</v>
      </c>
      <c r="AV304" s="14" t="s">
        <v>84</v>
      </c>
      <c r="AW304" s="14" t="s">
        <v>32</v>
      </c>
      <c r="AX304" s="14" t="s">
        <v>77</v>
      </c>
      <c r="AY304" s="169" t="s">
        <v>195</v>
      </c>
    </row>
    <row r="305" spans="2:63" s="14" customFormat="1" ht="22.5">
      <c r="B305" s="168"/>
      <c r="D305" s="151" t="s">
        <v>204</v>
      </c>
      <c r="E305" s="169" t="s">
        <v>1</v>
      </c>
      <c r="F305" s="170" t="s">
        <v>3207</v>
      </c>
      <c r="H305" s="169" t="s">
        <v>1</v>
      </c>
      <c r="I305" s="171"/>
      <c r="L305" s="168"/>
      <c r="M305" s="172"/>
      <c r="T305" s="173"/>
      <c r="AT305" s="169" t="s">
        <v>204</v>
      </c>
      <c r="AU305" s="169" t="s">
        <v>86</v>
      </c>
      <c r="AV305" s="14" t="s">
        <v>84</v>
      </c>
      <c r="AW305" s="14" t="s">
        <v>32</v>
      </c>
      <c r="AX305" s="14" t="s">
        <v>77</v>
      </c>
      <c r="AY305" s="169" t="s">
        <v>195</v>
      </c>
    </row>
    <row r="306" spans="2:63" s="14" customFormat="1" ht="11.25">
      <c r="B306" s="168"/>
      <c r="D306" s="151" t="s">
        <v>204</v>
      </c>
      <c r="E306" s="169" t="s">
        <v>1</v>
      </c>
      <c r="F306" s="170" t="s">
        <v>3208</v>
      </c>
      <c r="H306" s="169" t="s">
        <v>1</v>
      </c>
      <c r="I306" s="171"/>
      <c r="L306" s="168"/>
      <c r="M306" s="172"/>
      <c r="T306" s="173"/>
      <c r="AT306" s="169" t="s">
        <v>204</v>
      </c>
      <c r="AU306" s="169" t="s">
        <v>86</v>
      </c>
      <c r="AV306" s="14" t="s">
        <v>84</v>
      </c>
      <c r="AW306" s="14" t="s">
        <v>32</v>
      </c>
      <c r="AX306" s="14" t="s">
        <v>77</v>
      </c>
      <c r="AY306" s="169" t="s">
        <v>195</v>
      </c>
    </row>
    <row r="307" spans="2:63" s="14" customFormat="1" ht="11.25">
      <c r="B307" s="168"/>
      <c r="D307" s="151" t="s">
        <v>204</v>
      </c>
      <c r="E307" s="169" t="s">
        <v>1</v>
      </c>
      <c r="F307" s="170" t="s">
        <v>3209</v>
      </c>
      <c r="H307" s="169" t="s">
        <v>1</v>
      </c>
      <c r="I307" s="171"/>
      <c r="L307" s="168"/>
      <c r="M307" s="172"/>
      <c r="T307" s="173"/>
      <c r="AT307" s="169" t="s">
        <v>204</v>
      </c>
      <c r="AU307" s="169" t="s">
        <v>86</v>
      </c>
      <c r="AV307" s="14" t="s">
        <v>84</v>
      </c>
      <c r="AW307" s="14" t="s">
        <v>32</v>
      </c>
      <c r="AX307" s="14" t="s">
        <v>77</v>
      </c>
      <c r="AY307" s="169" t="s">
        <v>195</v>
      </c>
    </row>
    <row r="308" spans="2:63" s="14" customFormat="1" ht="22.5">
      <c r="B308" s="168"/>
      <c r="D308" s="151" t="s">
        <v>204</v>
      </c>
      <c r="E308" s="169" t="s">
        <v>1</v>
      </c>
      <c r="F308" s="170" t="s">
        <v>3210</v>
      </c>
      <c r="H308" s="169" t="s">
        <v>1</v>
      </c>
      <c r="I308" s="171"/>
      <c r="L308" s="168"/>
      <c r="M308" s="172"/>
      <c r="T308" s="173"/>
      <c r="AT308" s="169" t="s">
        <v>204</v>
      </c>
      <c r="AU308" s="169" t="s">
        <v>86</v>
      </c>
      <c r="AV308" s="14" t="s">
        <v>84</v>
      </c>
      <c r="AW308" s="14" t="s">
        <v>32</v>
      </c>
      <c r="AX308" s="14" t="s">
        <v>77</v>
      </c>
      <c r="AY308" s="169" t="s">
        <v>195</v>
      </c>
    </row>
    <row r="309" spans="2:63" s="14" customFormat="1" ht="22.5">
      <c r="B309" s="168"/>
      <c r="D309" s="151" t="s">
        <v>204</v>
      </c>
      <c r="E309" s="169" t="s">
        <v>1</v>
      </c>
      <c r="F309" s="170" t="s">
        <v>3211</v>
      </c>
      <c r="H309" s="169" t="s">
        <v>1</v>
      </c>
      <c r="I309" s="171"/>
      <c r="L309" s="168"/>
      <c r="M309" s="172"/>
      <c r="T309" s="173"/>
      <c r="AT309" s="169" t="s">
        <v>204</v>
      </c>
      <c r="AU309" s="169" t="s">
        <v>86</v>
      </c>
      <c r="AV309" s="14" t="s">
        <v>84</v>
      </c>
      <c r="AW309" s="14" t="s">
        <v>32</v>
      </c>
      <c r="AX309" s="14" t="s">
        <v>77</v>
      </c>
      <c r="AY309" s="169" t="s">
        <v>195</v>
      </c>
    </row>
    <row r="310" spans="2:63" s="14" customFormat="1" ht="22.5">
      <c r="B310" s="168"/>
      <c r="D310" s="151" t="s">
        <v>204</v>
      </c>
      <c r="E310" s="169" t="s">
        <v>1</v>
      </c>
      <c r="F310" s="170" t="s">
        <v>3212</v>
      </c>
      <c r="H310" s="169" t="s">
        <v>1</v>
      </c>
      <c r="I310" s="171"/>
      <c r="L310" s="168"/>
      <c r="M310" s="172"/>
      <c r="T310" s="173"/>
      <c r="AT310" s="169" t="s">
        <v>204</v>
      </c>
      <c r="AU310" s="169" t="s">
        <v>86</v>
      </c>
      <c r="AV310" s="14" t="s">
        <v>84</v>
      </c>
      <c r="AW310" s="14" t="s">
        <v>32</v>
      </c>
      <c r="AX310" s="14" t="s">
        <v>77</v>
      </c>
      <c r="AY310" s="169" t="s">
        <v>195</v>
      </c>
    </row>
    <row r="311" spans="2:63" s="14" customFormat="1" ht="11.25">
      <c r="B311" s="168"/>
      <c r="D311" s="151" t="s">
        <v>204</v>
      </c>
      <c r="E311" s="169" t="s">
        <v>1</v>
      </c>
      <c r="F311" s="170" t="s">
        <v>3213</v>
      </c>
      <c r="H311" s="169" t="s">
        <v>1</v>
      </c>
      <c r="I311" s="171"/>
      <c r="L311" s="168"/>
      <c r="M311" s="172"/>
      <c r="T311" s="173"/>
      <c r="AT311" s="169" t="s">
        <v>204</v>
      </c>
      <c r="AU311" s="169" t="s">
        <v>86</v>
      </c>
      <c r="AV311" s="14" t="s">
        <v>84</v>
      </c>
      <c r="AW311" s="14" t="s">
        <v>32</v>
      </c>
      <c r="AX311" s="14" t="s">
        <v>77</v>
      </c>
      <c r="AY311" s="169" t="s">
        <v>195</v>
      </c>
    </row>
    <row r="312" spans="2:63" s="14" customFormat="1" ht="11.25">
      <c r="B312" s="168"/>
      <c r="D312" s="151" t="s">
        <v>204</v>
      </c>
      <c r="E312" s="169" t="s">
        <v>1</v>
      </c>
      <c r="F312" s="170" t="s">
        <v>3214</v>
      </c>
      <c r="H312" s="169" t="s">
        <v>1</v>
      </c>
      <c r="I312" s="171"/>
      <c r="L312" s="168"/>
      <c r="M312" s="172"/>
      <c r="T312" s="173"/>
      <c r="AT312" s="169" t="s">
        <v>204</v>
      </c>
      <c r="AU312" s="169" t="s">
        <v>86</v>
      </c>
      <c r="AV312" s="14" t="s">
        <v>84</v>
      </c>
      <c r="AW312" s="14" t="s">
        <v>32</v>
      </c>
      <c r="AX312" s="14" t="s">
        <v>77</v>
      </c>
      <c r="AY312" s="169" t="s">
        <v>195</v>
      </c>
    </row>
    <row r="313" spans="2:63" s="14" customFormat="1" ht="11.25">
      <c r="B313" s="168"/>
      <c r="D313" s="151" t="s">
        <v>204</v>
      </c>
      <c r="E313" s="169" t="s">
        <v>1</v>
      </c>
      <c r="F313" s="170" t="s">
        <v>3215</v>
      </c>
      <c r="H313" s="169" t="s">
        <v>1</v>
      </c>
      <c r="I313" s="171"/>
      <c r="L313" s="168"/>
      <c r="M313" s="172"/>
      <c r="T313" s="173"/>
      <c r="AT313" s="169" t="s">
        <v>204</v>
      </c>
      <c r="AU313" s="169" t="s">
        <v>86</v>
      </c>
      <c r="AV313" s="14" t="s">
        <v>84</v>
      </c>
      <c r="AW313" s="14" t="s">
        <v>32</v>
      </c>
      <c r="AX313" s="14" t="s">
        <v>77</v>
      </c>
      <c r="AY313" s="169" t="s">
        <v>195</v>
      </c>
    </row>
    <row r="314" spans="2:63" s="14" customFormat="1" ht="11.25">
      <c r="B314" s="168"/>
      <c r="D314" s="151" t="s">
        <v>204</v>
      </c>
      <c r="E314" s="169" t="s">
        <v>1</v>
      </c>
      <c r="F314" s="170" t="s">
        <v>3216</v>
      </c>
      <c r="H314" s="169" t="s">
        <v>1</v>
      </c>
      <c r="I314" s="171"/>
      <c r="L314" s="168"/>
      <c r="M314" s="172"/>
      <c r="T314" s="173"/>
      <c r="AT314" s="169" t="s">
        <v>204</v>
      </c>
      <c r="AU314" s="169" t="s">
        <v>86</v>
      </c>
      <c r="AV314" s="14" t="s">
        <v>84</v>
      </c>
      <c r="AW314" s="14" t="s">
        <v>32</v>
      </c>
      <c r="AX314" s="14" t="s">
        <v>77</v>
      </c>
      <c r="AY314" s="169" t="s">
        <v>195</v>
      </c>
    </row>
    <row r="315" spans="2:63" s="14" customFormat="1" ht="11.25">
      <c r="B315" s="168"/>
      <c r="D315" s="151" t="s">
        <v>204</v>
      </c>
      <c r="E315" s="169" t="s">
        <v>1</v>
      </c>
      <c r="F315" s="170" t="s">
        <v>3217</v>
      </c>
      <c r="H315" s="169" t="s">
        <v>1</v>
      </c>
      <c r="I315" s="171"/>
      <c r="L315" s="168"/>
      <c r="M315" s="172"/>
      <c r="T315" s="173"/>
      <c r="AT315" s="169" t="s">
        <v>204</v>
      </c>
      <c r="AU315" s="169" t="s">
        <v>86</v>
      </c>
      <c r="AV315" s="14" t="s">
        <v>84</v>
      </c>
      <c r="AW315" s="14" t="s">
        <v>32</v>
      </c>
      <c r="AX315" s="14" t="s">
        <v>77</v>
      </c>
      <c r="AY315" s="169" t="s">
        <v>195</v>
      </c>
    </row>
    <row r="316" spans="2:63" s="14" customFormat="1" ht="11.25">
      <c r="B316" s="168"/>
      <c r="D316" s="151" t="s">
        <v>204</v>
      </c>
      <c r="E316" s="169" t="s">
        <v>1</v>
      </c>
      <c r="F316" s="170" t="s">
        <v>3218</v>
      </c>
      <c r="H316" s="169" t="s">
        <v>1</v>
      </c>
      <c r="I316" s="171"/>
      <c r="L316" s="168"/>
      <c r="M316" s="172"/>
      <c r="T316" s="173"/>
      <c r="AT316" s="169" t="s">
        <v>204</v>
      </c>
      <c r="AU316" s="169" t="s">
        <v>86</v>
      </c>
      <c r="AV316" s="14" t="s">
        <v>84</v>
      </c>
      <c r="AW316" s="14" t="s">
        <v>32</v>
      </c>
      <c r="AX316" s="14" t="s">
        <v>77</v>
      </c>
      <c r="AY316" s="169" t="s">
        <v>195</v>
      </c>
    </row>
    <row r="317" spans="2:63" s="14" customFormat="1" ht="11.25">
      <c r="B317" s="168"/>
      <c r="D317" s="151" t="s">
        <v>204</v>
      </c>
      <c r="E317" s="169" t="s">
        <v>1</v>
      </c>
      <c r="F317" s="170" t="s">
        <v>3219</v>
      </c>
      <c r="H317" s="169" t="s">
        <v>1</v>
      </c>
      <c r="I317" s="171"/>
      <c r="L317" s="168"/>
      <c r="M317" s="172"/>
      <c r="T317" s="173"/>
      <c r="AT317" s="169" t="s">
        <v>204</v>
      </c>
      <c r="AU317" s="169" t="s">
        <v>86</v>
      </c>
      <c r="AV317" s="14" t="s">
        <v>84</v>
      </c>
      <c r="AW317" s="14" t="s">
        <v>32</v>
      </c>
      <c r="AX317" s="14" t="s">
        <v>77</v>
      </c>
      <c r="AY317" s="169" t="s">
        <v>195</v>
      </c>
    </row>
    <row r="318" spans="2:63" s="14" customFormat="1" ht="22.5">
      <c r="B318" s="168"/>
      <c r="D318" s="151" t="s">
        <v>204</v>
      </c>
      <c r="E318" s="169" t="s">
        <v>1</v>
      </c>
      <c r="F318" s="170" t="s">
        <v>3220</v>
      </c>
      <c r="H318" s="169" t="s">
        <v>1</v>
      </c>
      <c r="I318" s="171"/>
      <c r="L318" s="168"/>
      <c r="M318" s="172"/>
      <c r="T318" s="173"/>
      <c r="AT318" s="169" t="s">
        <v>204</v>
      </c>
      <c r="AU318" s="169" t="s">
        <v>86</v>
      </c>
      <c r="AV318" s="14" t="s">
        <v>84</v>
      </c>
      <c r="AW318" s="14" t="s">
        <v>32</v>
      </c>
      <c r="AX318" s="14" t="s">
        <v>77</v>
      </c>
      <c r="AY318" s="169" t="s">
        <v>195</v>
      </c>
    </row>
    <row r="319" spans="2:63" s="12" customFormat="1" ht="11.25">
      <c r="B319" s="150"/>
      <c r="D319" s="151" t="s">
        <v>204</v>
      </c>
      <c r="E319" s="152" t="s">
        <v>1</v>
      </c>
      <c r="F319" s="153" t="s">
        <v>84</v>
      </c>
      <c r="H319" s="154">
        <v>1</v>
      </c>
      <c r="I319" s="155"/>
      <c r="L319" s="150"/>
      <c r="M319" s="156"/>
      <c r="T319" s="157"/>
      <c r="AT319" s="152" t="s">
        <v>204</v>
      </c>
      <c r="AU319" s="152" t="s">
        <v>86</v>
      </c>
      <c r="AV319" s="12" t="s">
        <v>86</v>
      </c>
      <c r="AW319" s="12" t="s">
        <v>32</v>
      </c>
      <c r="AX319" s="12" t="s">
        <v>84</v>
      </c>
      <c r="AY319" s="152" t="s">
        <v>195</v>
      </c>
    </row>
    <row r="320" spans="2:63" s="11" customFormat="1" ht="22.9" customHeight="1">
      <c r="B320" s="125"/>
      <c r="D320" s="126" t="s">
        <v>76</v>
      </c>
      <c r="E320" s="135" t="s">
        <v>234</v>
      </c>
      <c r="F320" s="135" t="s">
        <v>1518</v>
      </c>
      <c r="I320" s="128"/>
      <c r="J320" s="136">
        <f>BK320</f>
        <v>0</v>
      </c>
      <c r="L320" s="125"/>
      <c r="M320" s="130"/>
      <c r="P320" s="131">
        <f>SUM(P321:P324)</f>
        <v>0</v>
      </c>
      <c r="R320" s="131">
        <f>SUM(R321:R324)</f>
        <v>3.9400000000000004E-2</v>
      </c>
      <c r="T320" s="132">
        <f>SUM(T321:T324)</f>
        <v>0</v>
      </c>
      <c r="AR320" s="126" t="s">
        <v>84</v>
      </c>
      <c r="AT320" s="133" t="s">
        <v>76</v>
      </c>
      <c r="AU320" s="133" t="s">
        <v>84</v>
      </c>
      <c r="AY320" s="126" t="s">
        <v>195</v>
      </c>
      <c r="BK320" s="134">
        <f>SUM(BK321:BK324)</f>
        <v>0</v>
      </c>
    </row>
    <row r="321" spans="2:65" s="1" customFormat="1" ht="24.2" customHeight="1">
      <c r="B321" s="32"/>
      <c r="C321" s="137" t="s">
        <v>402</v>
      </c>
      <c r="D321" s="137" t="s">
        <v>197</v>
      </c>
      <c r="E321" s="138" t="s">
        <v>3221</v>
      </c>
      <c r="F321" s="139" t="s">
        <v>3222</v>
      </c>
      <c r="G321" s="140" t="s">
        <v>212</v>
      </c>
      <c r="H321" s="141">
        <v>1</v>
      </c>
      <c r="I321" s="142"/>
      <c r="J321" s="143">
        <f>ROUND(I321*H321,2)</f>
        <v>0</v>
      </c>
      <c r="K321" s="139" t="s">
        <v>208</v>
      </c>
      <c r="L321" s="32"/>
      <c r="M321" s="144" t="s">
        <v>1</v>
      </c>
      <c r="N321" s="145" t="s">
        <v>42</v>
      </c>
      <c r="P321" s="146">
        <f>O321*H321</f>
        <v>0</v>
      </c>
      <c r="Q321" s="146">
        <v>3.2000000000000001E-2</v>
      </c>
      <c r="R321" s="146">
        <f>Q321*H321</f>
        <v>3.2000000000000001E-2</v>
      </c>
      <c r="S321" s="146">
        <v>0</v>
      </c>
      <c r="T321" s="147">
        <f>S321*H321</f>
        <v>0</v>
      </c>
      <c r="AR321" s="148" t="s">
        <v>202</v>
      </c>
      <c r="AT321" s="148" t="s">
        <v>197</v>
      </c>
      <c r="AU321" s="148" t="s">
        <v>86</v>
      </c>
      <c r="AY321" s="17" t="s">
        <v>195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84</v>
      </c>
      <c r="BK321" s="149">
        <f>ROUND(I321*H321,2)</f>
        <v>0</v>
      </c>
      <c r="BL321" s="17" t="s">
        <v>202</v>
      </c>
      <c r="BM321" s="148" t="s">
        <v>3223</v>
      </c>
    </row>
    <row r="322" spans="2:65" s="12" customFormat="1" ht="11.25">
      <c r="B322" s="150"/>
      <c r="D322" s="151" t="s">
        <v>204</v>
      </c>
      <c r="E322" s="152" t="s">
        <v>1</v>
      </c>
      <c r="F322" s="153" t="s">
        <v>3224</v>
      </c>
      <c r="H322" s="154">
        <v>1</v>
      </c>
      <c r="I322" s="155"/>
      <c r="L322" s="150"/>
      <c r="M322" s="156"/>
      <c r="T322" s="157"/>
      <c r="AT322" s="152" t="s">
        <v>204</v>
      </c>
      <c r="AU322" s="152" t="s">
        <v>86</v>
      </c>
      <c r="AV322" s="12" t="s">
        <v>86</v>
      </c>
      <c r="AW322" s="12" t="s">
        <v>32</v>
      </c>
      <c r="AX322" s="12" t="s">
        <v>84</v>
      </c>
      <c r="AY322" s="152" t="s">
        <v>195</v>
      </c>
    </row>
    <row r="323" spans="2:65" s="1" customFormat="1" ht="24.2" customHeight="1">
      <c r="B323" s="32"/>
      <c r="C323" s="137" t="s">
        <v>527</v>
      </c>
      <c r="D323" s="137" t="s">
        <v>197</v>
      </c>
      <c r="E323" s="138" t="s">
        <v>3225</v>
      </c>
      <c r="F323" s="139" t="s">
        <v>3226</v>
      </c>
      <c r="G323" s="140" t="s">
        <v>212</v>
      </c>
      <c r="H323" s="141">
        <v>1</v>
      </c>
      <c r="I323" s="142"/>
      <c r="J323" s="143">
        <f>ROUND(I323*H323,2)</f>
        <v>0</v>
      </c>
      <c r="K323" s="139" t="s">
        <v>208</v>
      </c>
      <c r="L323" s="32"/>
      <c r="M323" s="144" t="s">
        <v>1</v>
      </c>
      <c r="N323" s="145" t="s">
        <v>42</v>
      </c>
      <c r="P323" s="146">
        <f>O323*H323</f>
        <v>0</v>
      </c>
      <c r="Q323" s="146">
        <v>7.4000000000000003E-3</v>
      </c>
      <c r="R323" s="146">
        <f>Q323*H323</f>
        <v>7.4000000000000003E-3</v>
      </c>
      <c r="S323" s="146">
        <v>0</v>
      </c>
      <c r="T323" s="147">
        <f>S323*H323</f>
        <v>0</v>
      </c>
      <c r="AR323" s="148" t="s">
        <v>202</v>
      </c>
      <c r="AT323" s="148" t="s">
        <v>197</v>
      </c>
      <c r="AU323" s="148" t="s">
        <v>86</v>
      </c>
      <c r="AY323" s="17" t="s">
        <v>195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7" t="s">
        <v>84</v>
      </c>
      <c r="BK323" s="149">
        <f>ROUND(I323*H323,2)</f>
        <v>0</v>
      </c>
      <c r="BL323" s="17" t="s">
        <v>202</v>
      </c>
      <c r="BM323" s="148" t="s">
        <v>3227</v>
      </c>
    </row>
    <row r="324" spans="2:65" s="12" customFormat="1" ht="11.25">
      <c r="B324" s="150"/>
      <c r="D324" s="151" t="s">
        <v>204</v>
      </c>
      <c r="E324" s="152" t="s">
        <v>1</v>
      </c>
      <c r="F324" s="153" t="s">
        <v>3224</v>
      </c>
      <c r="H324" s="154">
        <v>1</v>
      </c>
      <c r="I324" s="155"/>
      <c r="L324" s="150"/>
      <c r="M324" s="156"/>
      <c r="T324" s="157"/>
      <c r="AT324" s="152" t="s">
        <v>204</v>
      </c>
      <c r="AU324" s="152" t="s">
        <v>86</v>
      </c>
      <c r="AV324" s="12" t="s">
        <v>86</v>
      </c>
      <c r="AW324" s="12" t="s">
        <v>32</v>
      </c>
      <c r="AX324" s="12" t="s">
        <v>84</v>
      </c>
      <c r="AY324" s="152" t="s">
        <v>195</v>
      </c>
    </row>
    <row r="325" spans="2:65" s="11" customFormat="1" ht="22.9" customHeight="1">
      <c r="B325" s="125"/>
      <c r="D325" s="126" t="s">
        <v>76</v>
      </c>
      <c r="E325" s="135" t="s">
        <v>1527</v>
      </c>
      <c r="F325" s="135" t="s">
        <v>1528</v>
      </c>
      <c r="I325" s="128"/>
      <c r="J325" s="136">
        <f>BK325</f>
        <v>0</v>
      </c>
      <c r="L325" s="125"/>
      <c r="M325" s="130"/>
      <c r="P325" s="131">
        <f>P326</f>
        <v>0</v>
      </c>
      <c r="R325" s="131">
        <f>R326</f>
        <v>0</v>
      </c>
      <c r="T325" s="132">
        <f>T326</f>
        <v>0</v>
      </c>
      <c r="AR325" s="126" t="s">
        <v>84</v>
      </c>
      <c r="AT325" s="133" t="s">
        <v>76</v>
      </c>
      <c r="AU325" s="133" t="s">
        <v>84</v>
      </c>
      <c r="AY325" s="126" t="s">
        <v>195</v>
      </c>
      <c r="BK325" s="134">
        <f>BK326</f>
        <v>0</v>
      </c>
    </row>
    <row r="326" spans="2:65" s="1" customFormat="1" ht="24.2" customHeight="1">
      <c r="B326" s="32"/>
      <c r="C326" s="137" t="s">
        <v>407</v>
      </c>
      <c r="D326" s="137" t="s">
        <v>197</v>
      </c>
      <c r="E326" s="138" t="s">
        <v>3228</v>
      </c>
      <c r="F326" s="139" t="s">
        <v>3229</v>
      </c>
      <c r="G326" s="140" t="s">
        <v>395</v>
      </c>
      <c r="H326" s="141">
        <v>16.690999999999999</v>
      </c>
      <c r="I326" s="142"/>
      <c r="J326" s="143">
        <f>ROUND(I326*H326,2)</f>
        <v>0</v>
      </c>
      <c r="K326" s="139" t="s">
        <v>201</v>
      </c>
      <c r="L326" s="32"/>
      <c r="M326" s="144" t="s">
        <v>1</v>
      </c>
      <c r="N326" s="145" t="s">
        <v>42</v>
      </c>
      <c r="P326" s="146">
        <f>O326*H326</f>
        <v>0</v>
      </c>
      <c r="Q326" s="146">
        <v>0</v>
      </c>
      <c r="R326" s="146">
        <f>Q326*H326</f>
        <v>0</v>
      </c>
      <c r="S326" s="146">
        <v>0</v>
      </c>
      <c r="T326" s="147">
        <f>S326*H326</f>
        <v>0</v>
      </c>
      <c r="AR326" s="148" t="s">
        <v>202</v>
      </c>
      <c r="AT326" s="148" t="s">
        <v>197</v>
      </c>
      <c r="AU326" s="148" t="s">
        <v>86</v>
      </c>
      <c r="AY326" s="17" t="s">
        <v>195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84</v>
      </c>
      <c r="BK326" s="149">
        <f>ROUND(I326*H326,2)</f>
        <v>0</v>
      </c>
      <c r="BL326" s="17" t="s">
        <v>202</v>
      </c>
      <c r="BM326" s="148" t="s">
        <v>3230</v>
      </c>
    </row>
    <row r="327" spans="2:65" s="11" customFormat="1" ht="25.9" customHeight="1">
      <c r="B327" s="125"/>
      <c r="D327" s="126" t="s">
        <v>76</v>
      </c>
      <c r="E327" s="127" t="s">
        <v>2068</v>
      </c>
      <c r="F327" s="127" t="s">
        <v>2069</v>
      </c>
      <c r="I327" s="128"/>
      <c r="J327" s="129">
        <f>BK327</f>
        <v>0</v>
      </c>
      <c r="L327" s="125"/>
      <c r="M327" s="130"/>
      <c r="P327" s="131">
        <f>P328+P332+P336</f>
        <v>0</v>
      </c>
      <c r="R327" s="131">
        <f>R328+R332+R336</f>
        <v>4.8538600000000001E-2</v>
      </c>
      <c r="T327" s="132">
        <f>T328+T332+T336</f>
        <v>0</v>
      </c>
      <c r="AR327" s="126" t="s">
        <v>86</v>
      </c>
      <c r="AT327" s="133" t="s">
        <v>76</v>
      </c>
      <c r="AU327" s="133" t="s">
        <v>77</v>
      </c>
      <c r="AY327" s="126" t="s">
        <v>195</v>
      </c>
      <c r="BK327" s="134">
        <f>BK328+BK332+BK336</f>
        <v>0</v>
      </c>
    </row>
    <row r="328" spans="2:65" s="11" customFormat="1" ht="22.9" customHeight="1">
      <c r="B328" s="125"/>
      <c r="D328" s="126" t="s">
        <v>76</v>
      </c>
      <c r="E328" s="135" t="s">
        <v>3231</v>
      </c>
      <c r="F328" s="135" t="s">
        <v>3232</v>
      </c>
      <c r="I328" s="128"/>
      <c r="J328" s="136">
        <f>BK328</f>
        <v>0</v>
      </c>
      <c r="L328" s="125"/>
      <c r="M328" s="130"/>
      <c r="P328" s="131">
        <f>SUM(P329:P331)</f>
        <v>0</v>
      </c>
      <c r="R328" s="131">
        <f>SUM(R329:R331)</f>
        <v>4.3155000000000008E-3</v>
      </c>
      <c r="T328" s="132">
        <f>SUM(T329:T331)</f>
        <v>0</v>
      </c>
      <c r="AR328" s="126" t="s">
        <v>86</v>
      </c>
      <c r="AT328" s="133" t="s">
        <v>76</v>
      </c>
      <c r="AU328" s="133" t="s">
        <v>84</v>
      </c>
      <c r="AY328" s="126" t="s">
        <v>195</v>
      </c>
      <c r="BK328" s="134">
        <f>SUM(BK329:BK331)</f>
        <v>0</v>
      </c>
    </row>
    <row r="329" spans="2:65" s="1" customFormat="1" ht="37.9" customHeight="1">
      <c r="B329" s="32"/>
      <c r="C329" s="137" t="s">
        <v>459</v>
      </c>
      <c r="D329" s="137" t="s">
        <v>197</v>
      </c>
      <c r="E329" s="138" t="s">
        <v>3233</v>
      </c>
      <c r="F329" s="139" t="s">
        <v>3234</v>
      </c>
      <c r="G329" s="140" t="s">
        <v>200</v>
      </c>
      <c r="H329" s="141">
        <v>1.2330000000000001</v>
      </c>
      <c r="I329" s="142"/>
      <c r="J329" s="143">
        <f>ROUND(I329*H329,2)</f>
        <v>0</v>
      </c>
      <c r="K329" s="139" t="s">
        <v>201</v>
      </c>
      <c r="L329" s="32"/>
      <c r="M329" s="144" t="s">
        <v>1</v>
      </c>
      <c r="N329" s="145" t="s">
        <v>42</v>
      </c>
      <c r="P329" s="146">
        <f>O329*H329</f>
        <v>0</v>
      </c>
      <c r="Q329" s="146">
        <v>3.5000000000000001E-3</v>
      </c>
      <c r="R329" s="146">
        <f>Q329*H329</f>
        <v>4.3155000000000008E-3</v>
      </c>
      <c r="S329" s="146">
        <v>0</v>
      </c>
      <c r="T329" s="147">
        <f>S329*H329</f>
        <v>0</v>
      </c>
      <c r="AR329" s="148" t="s">
        <v>310</v>
      </c>
      <c r="AT329" s="148" t="s">
        <v>197</v>
      </c>
      <c r="AU329" s="148" t="s">
        <v>86</v>
      </c>
      <c r="AY329" s="17" t="s">
        <v>195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7" t="s">
        <v>84</v>
      </c>
      <c r="BK329" s="149">
        <f>ROUND(I329*H329,2)</f>
        <v>0</v>
      </c>
      <c r="BL329" s="17" t="s">
        <v>310</v>
      </c>
      <c r="BM329" s="148" t="s">
        <v>3235</v>
      </c>
    </row>
    <row r="330" spans="2:65" s="12" customFormat="1" ht="11.25">
      <c r="B330" s="150"/>
      <c r="D330" s="151" t="s">
        <v>204</v>
      </c>
      <c r="E330" s="152" t="s">
        <v>1</v>
      </c>
      <c r="F330" s="153" t="s">
        <v>3236</v>
      </c>
      <c r="H330" s="154">
        <v>1.2330000000000001</v>
      </c>
      <c r="I330" s="155"/>
      <c r="L330" s="150"/>
      <c r="M330" s="156"/>
      <c r="T330" s="157"/>
      <c r="AT330" s="152" t="s">
        <v>204</v>
      </c>
      <c r="AU330" s="152" t="s">
        <v>86</v>
      </c>
      <c r="AV330" s="12" t="s">
        <v>86</v>
      </c>
      <c r="AW330" s="12" t="s">
        <v>32</v>
      </c>
      <c r="AX330" s="12" t="s">
        <v>84</v>
      </c>
      <c r="AY330" s="152" t="s">
        <v>195</v>
      </c>
    </row>
    <row r="331" spans="2:65" s="1" customFormat="1" ht="24.2" customHeight="1">
      <c r="B331" s="32"/>
      <c r="C331" s="137" t="s">
        <v>413</v>
      </c>
      <c r="D331" s="137" t="s">
        <v>197</v>
      </c>
      <c r="E331" s="138" t="s">
        <v>3237</v>
      </c>
      <c r="F331" s="139" t="s">
        <v>3238</v>
      </c>
      <c r="G331" s="140" t="s">
        <v>395</v>
      </c>
      <c r="H331" s="141">
        <v>4.0000000000000001E-3</v>
      </c>
      <c r="I331" s="142"/>
      <c r="J331" s="143">
        <f>ROUND(I331*H331,2)</f>
        <v>0</v>
      </c>
      <c r="K331" s="139" t="s">
        <v>201</v>
      </c>
      <c r="L331" s="32"/>
      <c r="M331" s="144" t="s">
        <v>1</v>
      </c>
      <c r="N331" s="145" t="s">
        <v>42</v>
      </c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AR331" s="148" t="s">
        <v>310</v>
      </c>
      <c r="AT331" s="148" t="s">
        <v>197</v>
      </c>
      <c r="AU331" s="148" t="s">
        <v>86</v>
      </c>
      <c r="AY331" s="17" t="s">
        <v>195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84</v>
      </c>
      <c r="BK331" s="149">
        <f>ROUND(I331*H331,2)</f>
        <v>0</v>
      </c>
      <c r="BL331" s="17" t="s">
        <v>310</v>
      </c>
      <c r="BM331" s="148" t="s">
        <v>3239</v>
      </c>
    </row>
    <row r="332" spans="2:65" s="11" customFormat="1" ht="22.9" customHeight="1">
      <c r="B332" s="125"/>
      <c r="D332" s="126" t="s">
        <v>76</v>
      </c>
      <c r="E332" s="135" t="s">
        <v>3240</v>
      </c>
      <c r="F332" s="135" t="s">
        <v>3241</v>
      </c>
      <c r="I332" s="128"/>
      <c r="J332" s="136">
        <f>BK332</f>
        <v>0</v>
      </c>
      <c r="L332" s="125"/>
      <c r="M332" s="130"/>
      <c r="P332" s="131">
        <f>SUM(P333:P335)</f>
        <v>0</v>
      </c>
      <c r="R332" s="131">
        <f>SUM(R333:R335)</f>
        <v>2.4176E-2</v>
      </c>
      <c r="T332" s="132">
        <f>SUM(T333:T335)</f>
        <v>0</v>
      </c>
      <c r="AR332" s="126" t="s">
        <v>86</v>
      </c>
      <c r="AT332" s="133" t="s">
        <v>76</v>
      </c>
      <c r="AU332" s="133" t="s">
        <v>84</v>
      </c>
      <c r="AY332" s="126" t="s">
        <v>195</v>
      </c>
      <c r="BK332" s="134">
        <f>SUM(BK333:BK335)</f>
        <v>0</v>
      </c>
    </row>
    <row r="333" spans="2:65" s="1" customFormat="1" ht="24.2" customHeight="1">
      <c r="B333" s="32"/>
      <c r="C333" s="137" t="s">
        <v>471</v>
      </c>
      <c r="D333" s="137" t="s">
        <v>197</v>
      </c>
      <c r="E333" s="138" t="s">
        <v>3242</v>
      </c>
      <c r="F333" s="139" t="s">
        <v>3243</v>
      </c>
      <c r="G333" s="140" t="s">
        <v>200</v>
      </c>
      <c r="H333" s="141">
        <v>1.5109999999999999</v>
      </c>
      <c r="I333" s="142"/>
      <c r="J333" s="143">
        <f>ROUND(I333*H333,2)</f>
        <v>0</v>
      </c>
      <c r="K333" s="139" t="s">
        <v>208</v>
      </c>
      <c r="L333" s="32"/>
      <c r="M333" s="144" t="s">
        <v>1</v>
      </c>
      <c r="N333" s="145" t="s">
        <v>42</v>
      </c>
      <c r="P333" s="146">
        <f>O333*H333</f>
        <v>0</v>
      </c>
      <c r="Q333" s="146">
        <v>1.6E-2</v>
      </c>
      <c r="R333" s="146">
        <f>Q333*H333</f>
        <v>2.4176E-2</v>
      </c>
      <c r="S333" s="146">
        <v>0</v>
      </c>
      <c r="T333" s="147">
        <f>S333*H333</f>
        <v>0</v>
      </c>
      <c r="AR333" s="148" t="s">
        <v>310</v>
      </c>
      <c r="AT333" s="148" t="s">
        <v>197</v>
      </c>
      <c r="AU333" s="148" t="s">
        <v>86</v>
      </c>
      <c r="AY333" s="17" t="s">
        <v>195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7" t="s">
        <v>84</v>
      </c>
      <c r="BK333" s="149">
        <f>ROUND(I333*H333,2)</f>
        <v>0</v>
      </c>
      <c r="BL333" s="17" t="s">
        <v>310</v>
      </c>
      <c r="BM333" s="148" t="s">
        <v>3244</v>
      </c>
    </row>
    <row r="334" spans="2:65" s="12" customFormat="1" ht="11.25">
      <c r="B334" s="150"/>
      <c r="D334" s="151" t="s">
        <v>204</v>
      </c>
      <c r="E334" s="152" t="s">
        <v>1</v>
      </c>
      <c r="F334" s="153" t="s">
        <v>3245</v>
      </c>
      <c r="H334" s="154">
        <v>1.5109999999999999</v>
      </c>
      <c r="I334" s="155"/>
      <c r="L334" s="150"/>
      <c r="M334" s="156"/>
      <c r="T334" s="157"/>
      <c r="AT334" s="152" t="s">
        <v>204</v>
      </c>
      <c r="AU334" s="152" t="s">
        <v>86</v>
      </c>
      <c r="AV334" s="12" t="s">
        <v>86</v>
      </c>
      <c r="AW334" s="12" t="s">
        <v>32</v>
      </c>
      <c r="AX334" s="12" t="s">
        <v>84</v>
      </c>
      <c r="AY334" s="152" t="s">
        <v>195</v>
      </c>
    </row>
    <row r="335" spans="2:65" s="1" customFormat="1" ht="24.2" customHeight="1">
      <c r="B335" s="32"/>
      <c r="C335" s="137" t="s">
        <v>418</v>
      </c>
      <c r="D335" s="137" t="s">
        <v>197</v>
      </c>
      <c r="E335" s="138" t="s">
        <v>3246</v>
      </c>
      <c r="F335" s="139" t="s">
        <v>3247</v>
      </c>
      <c r="G335" s="140" t="s">
        <v>395</v>
      </c>
      <c r="H335" s="141">
        <v>2.4E-2</v>
      </c>
      <c r="I335" s="142"/>
      <c r="J335" s="143">
        <f>ROUND(I335*H335,2)</f>
        <v>0</v>
      </c>
      <c r="K335" s="139" t="s">
        <v>201</v>
      </c>
      <c r="L335" s="32"/>
      <c r="M335" s="144" t="s">
        <v>1</v>
      </c>
      <c r="N335" s="145" t="s">
        <v>42</v>
      </c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AR335" s="148" t="s">
        <v>310</v>
      </c>
      <c r="AT335" s="148" t="s">
        <v>197</v>
      </c>
      <c r="AU335" s="148" t="s">
        <v>86</v>
      </c>
      <c r="AY335" s="17" t="s">
        <v>195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84</v>
      </c>
      <c r="BK335" s="149">
        <f>ROUND(I335*H335,2)</f>
        <v>0</v>
      </c>
      <c r="BL335" s="17" t="s">
        <v>310</v>
      </c>
      <c r="BM335" s="148" t="s">
        <v>3248</v>
      </c>
    </row>
    <row r="336" spans="2:65" s="11" customFormat="1" ht="22.9" customHeight="1">
      <c r="B336" s="125"/>
      <c r="D336" s="126" t="s">
        <v>76</v>
      </c>
      <c r="E336" s="135" t="s">
        <v>3249</v>
      </c>
      <c r="F336" s="135" t="s">
        <v>3250</v>
      </c>
      <c r="I336" s="128"/>
      <c r="J336" s="136">
        <f>BK336</f>
        <v>0</v>
      </c>
      <c r="L336" s="125"/>
      <c r="M336" s="130"/>
      <c r="P336" s="131">
        <f>SUM(P337:P341)</f>
        <v>0</v>
      </c>
      <c r="R336" s="131">
        <f>SUM(R337:R341)</f>
        <v>2.0047100000000002E-2</v>
      </c>
      <c r="T336" s="132">
        <f>SUM(T337:T341)</f>
        <v>0</v>
      </c>
      <c r="AR336" s="126" t="s">
        <v>86</v>
      </c>
      <c r="AT336" s="133" t="s">
        <v>76</v>
      </c>
      <c r="AU336" s="133" t="s">
        <v>84</v>
      </c>
      <c r="AY336" s="126" t="s">
        <v>195</v>
      </c>
      <c r="BK336" s="134">
        <f>SUM(BK337:BK341)</f>
        <v>0</v>
      </c>
    </row>
    <row r="337" spans="2:65" s="1" customFormat="1" ht="21.75" customHeight="1">
      <c r="B337" s="32"/>
      <c r="C337" s="137" t="s">
        <v>548</v>
      </c>
      <c r="D337" s="137" t="s">
        <v>197</v>
      </c>
      <c r="E337" s="138" t="s">
        <v>3251</v>
      </c>
      <c r="F337" s="139" t="s">
        <v>3252</v>
      </c>
      <c r="G337" s="140" t="s">
        <v>200</v>
      </c>
      <c r="H337" s="141">
        <v>2.25</v>
      </c>
      <c r="I337" s="142"/>
      <c r="J337" s="143">
        <f>ROUND(I337*H337,2)</f>
        <v>0</v>
      </c>
      <c r="K337" s="139" t="s">
        <v>201</v>
      </c>
      <c r="L337" s="32"/>
      <c r="M337" s="144" t="s">
        <v>1</v>
      </c>
      <c r="N337" s="145" t="s">
        <v>42</v>
      </c>
      <c r="P337" s="146">
        <f>O337*H337</f>
        <v>0</v>
      </c>
      <c r="Q337" s="146">
        <v>5.6699999999999997E-3</v>
      </c>
      <c r="R337" s="146">
        <f>Q337*H337</f>
        <v>1.27575E-2</v>
      </c>
      <c r="S337" s="146">
        <v>0</v>
      </c>
      <c r="T337" s="147">
        <f>S337*H337</f>
        <v>0</v>
      </c>
      <c r="AR337" s="148" t="s">
        <v>310</v>
      </c>
      <c r="AT337" s="148" t="s">
        <v>197</v>
      </c>
      <c r="AU337" s="148" t="s">
        <v>86</v>
      </c>
      <c r="AY337" s="17" t="s">
        <v>195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84</v>
      </c>
      <c r="BK337" s="149">
        <f>ROUND(I337*H337,2)</f>
        <v>0</v>
      </c>
      <c r="BL337" s="17" t="s">
        <v>310</v>
      </c>
      <c r="BM337" s="148" t="s">
        <v>3253</v>
      </c>
    </row>
    <row r="338" spans="2:65" s="12" customFormat="1" ht="11.25">
      <c r="B338" s="150"/>
      <c r="D338" s="151" t="s">
        <v>204</v>
      </c>
      <c r="E338" s="152" t="s">
        <v>1</v>
      </c>
      <c r="F338" s="153" t="s">
        <v>3254</v>
      </c>
      <c r="H338" s="154">
        <v>2.25</v>
      </c>
      <c r="I338" s="155"/>
      <c r="L338" s="150"/>
      <c r="M338" s="156"/>
      <c r="T338" s="157"/>
      <c r="AT338" s="152" t="s">
        <v>204</v>
      </c>
      <c r="AU338" s="152" t="s">
        <v>86</v>
      </c>
      <c r="AV338" s="12" t="s">
        <v>86</v>
      </c>
      <c r="AW338" s="12" t="s">
        <v>32</v>
      </c>
      <c r="AX338" s="12" t="s">
        <v>84</v>
      </c>
      <c r="AY338" s="152" t="s">
        <v>195</v>
      </c>
    </row>
    <row r="339" spans="2:65" s="1" customFormat="1" ht="24.2" customHeight="1">
      <c r="B339" s="32"/>
      <c r="C339" s="137" t="s">
        <v>423</v>
      </c>
      <c r="D339" s="137" t="s">
        <v>197</v>
      </c>
      <c r="E339" s="138" t="s">
        <v>3255</v>
      </c>
      <c r="F339" s="139" t="s">
        <v>3256</v>
      </c>
      <c r="G339" s="140" t="s">
        <v>319</v>
      </c>
      <c r="H339" s="141">
        <v>5.36</v>
      </c>
      <c r="I339" s="142"/>
      <c r="J339" s="143">
        <f>ROUND(I339*H339,2)</f>
        <v>0</v>
      </c>
      <c r="K339" s="139" t="s">
        <v>208</v>
      </c>
      <c r="L339" s="32"/>
      <c r="M339" s="144" t="s">
        <v>1</v>
      </c>
      <c r="N339" s="145" t="s">
        <v>42</v>
      </c>
      <c r="P339" s="146">
        <f>O339*H339</f>
        <v>0</v>
      </c>
      <c r="Q339" s="146">
        <v>1.3600000000000001E-3</v>
      </c>
      <c r="R339" s="146">
        <f>Q339*H339</f>
        <v>7.2896000000000011E-3</v>
      </c>
      <c r="S339" s="146">
        <v>0</v>
      </c>
      <c r="T339" s="147">
        <f>S339*H339</f>
        <v>0</v>
      </c>
      <c r="AR339" s="148" t="s">
        <v>310</v>
      </c>
      <c r="AT339" s="148" t="s">
        <v>197</v>
      </c>
      <c r="AU339" s="148" t="s">
        <v>86</v>
      </c>
      <c r="AY339" s="17" t="s">
        <v>195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7" t="s">
        <v>84</v>
      </c>
      <c r="BK339" s="149">
        <f>ROUND(I339*H339,2)</f>
        <v>0</v>
      </c>
      <c r="BL339" s="17" t="s">
        <v>310</v>
      </c>
      <c r="BM339" s="148" t="s">
        <v>3257</v>
      </c>
    </row>
    <row r="340" spans="2:65" s="12" customFormat="1" ht="11.25">
      <c r="B340" s="150"/>
      <c r="D340" s="151" t="s">
        <v>204</v>
      </c>
      <c r="E340" s="152" t="s">
        <v>1</v>
      </c>
      <c r="F340" s="153" t="s">
        <v>3258</v>
      </c>
      <c r="H340" s="154">
        <v>5.36</v>
      </c>
      <c r="I340" s="155"/>
      <c r="L340" s="150"/>
      <c r="M340" s="156"/>
      <c r="T340" s="157"/>
      <c r="AT340" s="152" t="s">
        <v>204</v>
      </c>
      <c r="AU340" s="152" t="s">
        <v>86</v>
      </c>
      <c r="AV340" s="12" t="s">
        <v>86</v>
      </c>
      <c r="AW340" s="12" t="s">
        <v>32</v>
      </c>
      <c r="AX340" s="12" t="s">
        <v>84</v>
      </c>
      <c r="AY340" s="152" t="s">
        <v>195</v>
      </c>
    </row>
    <row r="341" spans="2:65" s="1" customFormat="1" ht="24.2" customHeight="1">
      <c r="B341" s="32"/>
      <c r="C341" s="137" t="s">
        <v>557</v>
      </c>
      <c r="D341" s="137" t="s">
        <v>197</v>
      </c>
      <c r="E341" s="138" t="s">
        <v>3259</v>
      </c>
      <c r="F341" s="139" t="s">
        <v>3260</v>
      </c>
      <c r="G341" s="140" t="s">
        <v>395</v>
      </c>
      <c r="H341" s="141">
        <v>0.02</v>
      </c>
      <c r="I341" s="142"/>
      <c r="J341" s="143">
        <f>ROUND(I341*H341,2)</f>
        <v>0</v>
      </c>
      <c r="K341" s="139" t="s">
        <v>201</v>
      </c>
      <c r="L341" s="32"/>
      <c r="M341" s="144" t="s">
        <v>1</v>
      </c>
      <c r="N341" s="145" t="s">
        <v>42</v>
      </c>
      <c r="P341" s="146">
        <f>O341*H341</f>
        <v>0</v>
      </c>
      <c r="Q341" s="146">
        <v>0</v>
      </c>
      <c r="R341" s="146">
        <f>Q341*H341</f>
        <v>0</v>
      </c>
      <c r="S341" s="146">
        <v>0</v>
      </c>
      <c r="T341" s="147">
        <f>S341*H341</f>
        <v>0</v>
      </c>
      <c r="AR341" s="148" t="s">
        <v>310</v>
      </c>
      <c r="AT341" s="148" t="s">
        <v>197</v>
      </c>
      <c r="AU341" s="148" t="s">
        <v>86</v>
      </c>
      <c r="AY341" s="17" t="s">
        <v>195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7" t="s">
        <v>84</v>
      </c>
      <c r="BK341" s="149">
        <f>ROUND(I341*H341,2)</f>
        <v>0</v>
      </c>
      <c r="BL341" s="17" t="s">
        <v>310</v>
      </c>
      <c r="BM341" s="148" t="s">
        <v>3261</v>
      </c>
    </row>
    <row r="342" spans="2:65" s="11" customFormat="1" ht="25.9" customHeight="1">
      <c r="B342" s="125"/>
      <c r="D342" s="126" t="s">
        <v>76</v>
      </c>
      <c r="E342" s="127" t="s">
        <v>392</v>
      </c>
      <c r="F342" s="127" t="s">
        <v>1533</v>
      </c>
      <c r="I342" s="128"/>
      <c r="J342" s="129">
        <f>BK342</f>
        <v>0</v>
      </c>
      <c r="L342" s="125"/>
      <c r="M342" s="130"/>
      <c r="P342" s="131">
        <f>P343</f>
        <v>0</v>
      </c>
      <c r="R342" s="131">
        <f>R343</f>
        <v>1.3900174000000001</v>
      </c>
      <c r="T342" s="132">
        <f>T343</f>
        <v>0</v>
      </c>
      <c r="AR342" s="126" t="s">
        <v>112</v>
      </c>
      <c r="AT342" s="133" t="s">
        <v>76</v>
      </c>
      <c r="AU342" s="133" t="s">
        <v>77</v>
      </c>
      <c r="AY342" s="126" t="s">
        <v>195</v>
      </c>
      <c r="BK342" s="134">
        <f>BK343</f>
        <v>0</v>
      </c>
    </row>
    <row r="343" spans="2:65" s="11" customFormat="1" ht="22.9" customHeight="1">
      <c r="B343" s="125"/>
      <c r="D343" s="126" t="s">
        <v>76</v>
      </c>
      <c r="E343" s="135" t="s">
        <v>1534</v>
      </c>
      <c r="F343" s="135" t="s">
        <v>1535</v>
      </c>
      <c r="I343" s="128"/>
      <c r="J343" s="136">
        <f>BK343</f>
        <v>0</v>
      </c>
      <c r="L343" s="125"/>
      <c r="M343" s="130"/>
      <c r="P343" s="131">
        <f>SUM(P344:P351)</f>
        <v>0</v>
      </c>
      <c r="R343" s="131">
        <f>SUM(R344:R351)</f>
        <v>1.3900174000000001</v>
      </c>
      <c r="T343" s="132">
        <f>SUM(T344:T351)</f>
        <v>0</v>
      </c>
      <c r="AR343" s="126" t="s">
        <v>112</v>
      </c>
      <c r="AT343" s="133" t="s">
        <v>76</v>
      </c>
      <c r="AU343" s="133" t="s">
        <v>84</v>
      </c>
      <c r="AY343" s="126" t="s">
        <v>195</v>
      </c>
      <c r="BK343" s="134">
        <f>SUM(BK344:BK351)</f>
        <v>0</v>
      </c>
    </row>
    <row r="344" spans="2:65" s="1" customFormat="1" ht="16.5" customHeight="1">
      <c r="B344" s="32"/>
      <c r="C344" s="137" t="s">
        <v>426</v>
      </c>
      <c r="D344" s="137" t="s">
        <v>197</v>
      </c>
      <c r="E344" s="138" t="s">
        <v>1536</v>
      </c>
      <c r="F344" s="139" t="s">
        <v>1537</v>
      </c>
      <c r="G344" s="140" t="s">
        <v>319</v>
      </c>
      <c r="H344" s="141">
        <v>10.86</v>
      </c>
      <c r="I344" s="142"/>
      <c r="J344" s="143">
        <f>ROUND(I344*H344,2)</f>
        <v>0</v>
      </c>
      <c r="K344" s="139" t="s">
        <v>201</v>
      </c>
      <c r="L344" s="32"/>
      <c r="M344" s="144" t="s">
        <v>1</v>
      </c>
      <c r="N344" s="145" t="s">
        <v>42</v>
      </c>
      <c r="P344" s="146">
        <f>O344*H344</f>
        <v>0</v>
      </c>
      <c r="Q344" s="146">
        <v>9.0000000000000006E-5</v>
      </c>
      <c r="R344" s="146">
        <f>Q344*H344</f>
        <v>9.7740000000000001E-4</v>
      </c>
      <c r="S344" s="146">
        <v>0</v>
      </c>
      <c r="T344" s="147">
        <f>S344*H344</f>
        <v>0</v>
      </c>
      <c r="AR344" s="148" t="s">
        <v>426</v>
      </c>
      <c r="AT344" s="148" t="s">
        <v>197</v>
      </c>
      <c r="AU344" s="148" t="s">
        <v>86</v>
      </c>
      <c r="AY344" s="17" t="s">
        <v>195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7" t="s">
        <v>84</v>
      </c>
      <c r="BK344" s="149">
        <f>ROUND(I344*H344,2)</f>
        <v>0</v>
      </c>
      <c r="BL344" s="17" t="s">
        <v>426</v>
      </c>
      <c r="BM344" s="148" t="s">
        <v>1538</v>
      </c>
    </row>
    <row r="345" spans="2:65" s="14" customFormat="1" ht="11.25">
      <c r="B345" s="168"/>
      <c r="D345" s="151" t="s">
        <v>204</v>
      </c>
      <c r="E345" s="169" t="s">
        <v>1</v>
      </c>
      <c r="F345" s="170" t="s">
        <v>1539</v>
      </c>
      <c r="H345" s="169" t="s">
        <v>1</v>
      </c>
      <c r="I345" s="171"/>
      <c r="L345" s="168"/>
      <c r="M345" s="172"/>
      <c r="T345" s="173"/>
      <c r="AT345" s="169" t="s">
        <v>204</v>
      </c>
      <c r="AU345" s="169" t="s">
        <v>86</v>
      </c>
      <c r="AV345" s="14" t="s">
        <v>84</v>
      </c>
      <c r="AW345" s="14" t="s">
        <v>32</v>
      </c>
      <c r="AX345" s="14" t="s">
        <v>77</v>
      </c>
      <c r="AY345" s="169" t="s">
        <v>195</v>
      </c>
    </row>
    <row r="346" spans="2:65" s="12" customFormat="1" ht="11.25">
      <c r="B346" s="150"/>
      <c r="D346" s="151" t="s">
        <v>204</v>
      </c>
      <c r="E346" s="152" t="s">
        <v>1</v>
      </c>
      <c r="F346" s="153" t="s">
        <v>1540</v>
      </c>
      <c r="H346" s="154">
        <v>3.7</v>
      </c>
      <c r="I346" s="155"/>
      <c r="L346" s="150"/>
      <c r="M346" s="156"/>
      <c r="T346" s="157"/>
      <c r="AT346" s="152" t="s">
        <v>204</v>
      </c>
      <c r="AU346" s="152" t="s">
        <v>86</v>
      </c>
      <c r="AV346" s="12" t="s">
        <v>86</v>
      </c>
      <c r="AW346" s="12" t="s">
        <v>32</v>
      </c>
      <c r="AX346" s="12" t="s">
        <v>77</v>
      </c>
      <c r="AY346" s="152" t="s">
        <v>195</v>
      </c>
    </row>
    <row r="347" spans="2:65" s="12" customFormat="1" ht="11.25">
      <c r="B347" s="150"/>
      <c r="D347" s="151" t="s">
        <v>204</v>
      </c>
      <c r="E347" s="152" t="s">
        <v>1</v>
      </c>
      <c r="F347" s="153" t="s">
        <v>1541</v>
      </c>
      <c r="H347" s="154">
        <v>7.16</v>
      </c>
      <c r="I347" s="155"/>
      <c r="L347" s="150"/>
      <c r="M347" s="156"/>
      <c r="T347" s="157"/>
      <c r="AT347" s="152" t="s">
        <v>204</v>
      </c>
      <c r="AU347" s="152" t="s">
        <v>86</v>
      </c>
      <c r="AV347" s="12" t="s">
        <v>86</v>
      </c>
      <c r="AW347" s="12" t="s">
        <v>32</v>
      </c>
      <c r="AX347" s="12" t="s">
        <v>77</v>
      </c>
      <c r="AY347" s="152" t="s">
        <v>195</v>
      </c>
    </row>
    <row r="348" spans="2:65" s="13" customFormat="1" ht="11.25">
      <c r="B348" s="158"/>
      <c r="D348" s="151" t="s">
        <v>204</v>
      </c>
      <c r="E348" s="159" t="s">
        <v>1</v>
      </c>
      <c r="F348" s="160" t="s">
        <v>205</v>
      </c>
      <c r="H348" s="161">
        <v>10.86</v>
      </c>
      <c r="I348" s="162"/>
      <c r="L348" s="158"/>
      <c r="M348" s="163"/>
      <c r="T348" s="164"/>
      <c r="AT348" s="159" t="s">
        <v>204</v>
      </c>
      <c r="AU348" s="159" t="s">
        <v>86</v>
      </c>
      <c r="AV348" s="13" t="s">
        <v>202</v>
      </c>
      <c r="AW348" s="13" t="s">
        <v>32</v>
      </c>
      <c r="AX348" s="13" t="s">
        <v>84</v>
      </c>
      <c r="AY348" s="159" t="s">
        <v>195</v>
      </c>
    </row>
    <row r="349" spans="2:65" s="1" customFormat="1" ht="24.2" customHeight="1">
      <c r="B349" s="32"/>
      <c r="C349" s="137" t="s">
        <v>564</v>
      </c>
      <c r="D349" s="137" t="s">
        <v>197</v>
      </c>
      <c r="E349" s="138" t="s">
        <v>3262</v>
      </c>
      <c r="F349" s="139" t="s">
        <v>1544</v>
      </c>
      <c r="G349" s="140" t="s">
        <v>319</v>
      </c>
      <c r="H349" s="141">
        <v>7.16</v>
      </c>
      <c r="I349" s="142"/>
      <c r="J349" s="143">
        <f>ROUND(I349*H349,2)</f>
        <v>0</v>
      </c>
      <c r="K349" s="139" t="s">
        <v>208</v>
      </c>
      <c r="L349" s="32"/>
      <c r="M349" s="144" t="s">
        <v>1</v>
      </c>
      <c r="N349" s="145" t="s">
        <v>42</v>
      </c>
      <c r="P349" s="146">
        <f>O349*H349</f>
        <v>0</v>
      </c>
      <c r="Q349" s="146">
        <v>0.19400000000000001</v>
      </c>
      <c r="R349" s="146">
        <f>Q349*H349</f>
        <v>1.3890400000000001</v>
      </c>
      <c r="S349" s="146">
        <v>0</v>
      </c>
      <c r="T349" s="147">
        <f>S349*H349</f>
        <v>0</v>
      </c>
      <c r="AR349" s="148" t="s">
        <v>426</v>
      </c>
      <c r="AT349" s="148" t="s">
        <v>197</v>
      </c>
      <c r="AU349" s="148" t="s">
        <v>86</v>
      </c>
      <c r="AY349" s="17" t="s">
        <v>195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7" t="s">
        <v>84</v>
      </c>
      <c r="BK349" s="149">
        <f>ROUND(I349*H349,2)</f>
        <v>0</v>
      </c>
      <c r="BL349" s="17" t="s">
        <v>426</v>
      </c>
      <c r="BM349" s="148" t="s">
        <v>1545</v>
      </c>
    </row>
    <row r="350" spans="2:65" s="14" customFormat="1" ht="11.25">
      <c r="B350" s="168"/>
      <c r="D350" s="151" t="s">
        <v>204</v>
      </c>
      <c r="E350" s="169" t="s">
        <v>1</v>
      </c>
      <c r="F350" s="170" t="s">
        <v>1539</v>
      </c>
      <c r="H350" s="169" t="s">
        <v>1</v>
      </c>
      <c r="I350" s="171"/>
      <c r="L350" s="168"/>
      <c r="M350" s="172"/>
      <c r="T350" s="173"/>
      <c r="AT350" s="169" t="s">
        <v>204</v>
      </c>
      <c r="AU350" s="169" t="s">
        <v>86</v>
      </c>
      <c r="AV350" s="14" t="s">
        <v>84</v>
      </c>
      <c r="AW350" s="14" t="s">
        <v>32</v>
      </c>
      <c r="AX350" s="14" t="s">
        <v>77</v>
      </c>
      <c r="AY350" s="169" t="s">
        <v>195</v>
      </c>
    </row>
    <row r="351" spans="2:65" s="12" customFormat="1" ht="11.25">
      <c r="B351" s="150"/>
      <c r="D351" s="151" t="s">
        <v>204</v>
      </c>
      <c r="E351" s="152" t="s">
        <v>1</v>
      </c>
      <c r="F351" s="153" t="s">
        <v>2081</v>
      </c>
      <c r="H351" s="154">
        <v>7.16</v>
      </c>
      <c r="I351" s="155"/>
      <c r="L351" s="150"/>
      <c r="M351" s="165"/>
      <c r="N351" s="166"/>
      <c r="O351" s="166"/>
      <c r="P351" s="166"/>
      <c r="Q351" s="166"/>
      <c r="R351" s="166"/>
      <c r="S351" s="166"/>
      <c r="T351" s="167"/>
      <c r="AT351" s="152" t="s">
        <v>204</v>
      </c>
      <c r="AU351" s="152" t="s">
        <v>86</v>
      </c>
      <c r="AV351" s="12" t="s">
        <v>86</v>
      </c>
      <c r="AW351" s="12" t="s">
        <v>32</v>
      </c>
      <c r="AX351" s="12" t="s">
        <v>84</v>
      </c>
      <c r="AY351" s="152" t="s">
        <v>195</v>
      </c>
    </row>
    <row r="352" spans="2:65" s="1" customFormat="1" ht="6.95" customHeight="1">
      <c r="B352" s="44"/>
      <c r="C352" s="45"/>
      <c r="D352" s="45"/>
      <c r="E352" s="45"/>
      <c r="F352" s="45"/>
      <c r="G352" s="45"/>
      <c r="H352" s="45"/>
      <c r="I352" s="45"/>
      <c r="J352" s="45"/>
      <c r="K352" s="45"/>
      <c r="L352" s="32"/>
    </row>
  </sheetData>
  <sheetProtection algorithmName="SHA-512" hashValue="E+ob+WT0TFMVYh/l0pN6zp65zagLpqZbox6h3DCHyyFQCDlmw7CxlvRGWsWkBjXkrJzmiUKVEu7ynH7/CNOJxg==" saltValue="8r9uD7U9thsXuZOVwojlpHkIHKxktJKzHWSLXtjm2oRMryoYCPKSfA6XWDXnMFwVXIq6SWXNsBOLTRh9ox+cxQ==" spinCount="100000" sheet="1" objects="1" scenarios="1" formatColumns="0" formatRows="0" autoFilter="0"/>
  <autoFilter ref="C135:K351" xr:uid="{00000000-0009-0000-0000-000009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B2:BM3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132</v>
      </c>
      <c r="AZ2" s="93" t="s">
        <v>2088</v>
      </c>
      <c r="BA2" s="93" t="s">
        <v>1</v>
      </c>
      <c r="BB2" s="93" t="s">
        <v>1</v>
      </c>
      <c r="BC2" s="93" t="s">
        <v>3263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806</v>
      </c>
      <c r="BA3" s="93" t="s">
        <v>1</v>
      </c>
      <c r="BB3" s="93" t="s">
        <v>1</v>
      </c>
      <c r="BC3" s="93" t="s">
        <v>3264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820</v>
      </c>
      <c r="BA4" s="93" t="s">
        <v>1</v>
      </c>
      <c r="BB4" s="93" t="s">
        <v>1</v>
      </c>
      <c r="BC4" s="93" t="s">
        <v>3265</v>
      </c>
      <c r="BD4" s="93" t="s">
        <v>86</v>
      </c>
    </row>
    <row r="5" spans="2:56" ht="6.95" customHeight="1">
      <c r="B5" s="20"/>
      <c r="L5" s="20"/>
      <c r="AZ5" s="93" t="s">
        <v>3266</v>
      </c>
      <c r="BA5" s="93" t="s">
        <v>1</v>
      </c>
      <c r="BB5" s="93" t="s">
        <v>1</v>
      </c>
      <c r="BC5" s="93" t="s">
        <v>3267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3268</v>
      </c>
      <c r="BA6" s="93" t="s">
        <v>1</v>
      </c>
      <c r="BB6" s="93" t="s">
        <v>1</v>
      </c>
      <c r="BC6" s="93" t="s">
        <v>3269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3270</v>
      </c>
      <c r="BA7" s="93" t="s">
        <v>1</v>
      </c>
      <c r="BB7" s="93" t="s">
        <v>1</v>
      </c>
      <c r="BC7" s="93" t="s">
        <v>3271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824</v>
      </c>
      <c r="BA8" s="93" t="s">
        <v>1</v>
      </c>
      <c r="BB8" s="93" t="s">
        <v>1</v>
      </c>
      <c r="BC8" s="93" t="s">
        <v>3272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832</v>
      </c>
      <c r="BA9" s="93" t="s">
        <v>1</v>
      </c>
      <c r="BB9" s="93" t="s">
        <v>1</v>
      </c>
      <c r="BC9" s="93" t="s">
        <v>2687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834</v>
      </c>
      <c r="BA10" s="93" t="s">
        <v>1</v>
      </c>
      <c r="BB10" s="93" t="s">
        <v>1</v>
      </c>
      <c r="BC10" s="93" t="s">
        <v>3273</v>
      </c>
      <c r="BD10" s="93" t="s">
        <v>86</v>
      </c>
    </row>
    <row r="11" spans="2:56" s="1" customFormat="1" ht="16.5" customHeight="1">
      <c r="B11" s="32"/>
      <c r="E11" s="200" t="s">
        <v>3274</v>
      </c>
      <c r="F11" s="245"/>
      <c r="G11" s="245"/>
      <c r="H11" s="245"/>
      <c r="L11" s="32"/>
      <c r="AZ11" s="93" t="s">
        <v>838</v>
      </c>
      <c r="BA11" s="93" t="s">
        <v>1</v>
      </c>
      <c r="BB11" s="93" t="s">
        <v>1</v>
      </c>
      <c r="BC11" s="93" t="s">
        <v>3275</v>
      </c>
      <c r="BD11" s="93" t="s">
        <v>86</v>
      </c>
    </row>
    <row r="12" spans="2:56" s="1" customFormat="1" ht="11.25">
      <c r="B12" s="32"/>
      <c r="L12" s="32"/>
      <c r="AZ12" s="93" t="s">
        <v>845</v>
      </c>
      <c r="BA12" s="93" t="s">
        <v>1</v>
      </c>
      <c r="BB12" s="93" t="s">
        <v>1</v>
      </c>
      <c r="BC12" s="93" t="s">
        <v>3276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120</v>
      </c>
      <c r="I13" s="27" t="s">
        <v>19</v>
      </c>
      <c r="J13" s="25" t="s">
        <v>1</v>
      </c>
      <c r="L13" s="32"/>
      <c r="AZ13" s="93" t="s">
        <v>847</v>
      </c>
      <c r="BA13" s="93" t="s">
        <v>1</v>
      </c>
      <c r="BB13" s="93" t="s">
        <v>1</v>
      </c>
      <c r="BC13" s="93" t="s">
        <v>3277</v>
      </c>
      <c r="BD13" s="93" t="s">
        <v>86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  <c r="AZ14" s="93" t="s">
        <v>852</v>
      </c>
      <c r="BA14" s="93" t="s">
        <v>1</v>
      </c>
      <c r="BB14" s="93" t="s">
        <v>1</v>
      </c>
      <c r="BC14" s="93" t="s">
        <v>3278</v>
      </c>
      <c r="BD14" s="93" t="s">
        <v>86</v>
      </c>
    </row>
    <row r="15" spans="2:56" s="1" customFormat="1" ht="10.9" customHeight="1">
      <c r="B15" s="32"/>
      <c r="L15" s="32"/>
      <c r="AZ15" s="93" t="s">
        <v>854</v>
      </c>
      <c r="BA15" s="93" t="s">
        <v>1</v>
      </c>
      <c r="BB15" s="93" t="s">
        <v>1</v>
      </c>
      <c r="BC15" s="93" t="s">
        <v>3279</v>
      </c>
      <c r="BD15" s="93" t="s">
        <v>86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ROUND(J130,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ROUND((SUM(BE130:BE363)),  2)</f>
        <v>0</v>
      </c>
      <c r="I35" s="97">
        <v>0.21</v>
      </c>
      <c r="J35" s="86">
        <f>ROUND(((SUM(BE130:BE363))*I35),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ROUND((SUM(BF130:BF363)),  2)</f>
        <v>0</v>
      </c>
      <c r="I36" s="97">
        <v>0.12</v>
      </c>
      <c r="J36" s="86">
        <f>ROUND(((SUM(BF130:BF363))*I36),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ROUND((SUM(BG130:BG363)),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ROUND((SUM(BH130:BH363)),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ROUND((SUM(BI130:BI363)),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360 - přeložka splaškové kanalizace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J130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J132</f>
        <v>0</v>
      </c>
      <c r="L100" s="113"/>
    </row>
    <row r="101" spans="2:47" s="9" customFormat="1" ht="19.899999999999999" customHeight="1">
      <c r="B101" s="113"/>
      <c r="D101" s="114" t="s">
        <v>856</v>
      </c>
      <c r="E101" s="115"/>
      <c r="F101" s="115"/>
      <c r="G101" s="115"/>
      <c r="H101" s="115"/>
      <c r="I101" s="115"/>
      <c r="J101" s="116">
        <f>J251</f>
        <v>0</v>
      </c>
      <c r="L101" s="113"/>
    </row>
    <row r="102" spans="2:47" s="9" customFormat="1" ht="19.899999999999999" customHeight="1">
      <c r="B102" s="113"/>
      <c r="D102" s="114" t="s">
        <v>857</v>
      </c>
      <c r="E102" s="115"/>
      <c r="F102" s="115"/>
      <c r="G102" s="115"/>
      <c r="H102" s="115"/>
      <c r="I102" s="115"/>
      <c r="J102" s="116">
        <f>J276</f>
        <v>0</v>
      </c>
      <c r="L102" s="113"/>
    </row>
    <row r="103" spans="2:47" s="9" customFormat="1" ht="19.899999999999999" customHeight="1">
      <c r="B103" s="113"/>
      <c r="D103" s="114" t="s">
        <v>858</v>
      </c>
      <c r="E103" s="115"/>
      <c r="F103" s="115"/>
      <c r="G103" s="115"/>
      <c r="H103" s="115"/>
      <c r="I103" s="115"/>
      <c r="J103" s="116">
        <f>J285</f>
        <v>0</v>
      </c>
      <c r="L103" s="113"/>
    </row>
    <row r="104" spans="2:47" s="9" customFormat="1" ht="19.899999999999999" customHeight="1">
      <c r="B104" s="113"/>
      <c r="D104" s="114" t="s">
        <v>859</v>
      </c>
      <c r="E104" s="115"/>
      <c r="F104" s="115"/>
      <c r="G104" s="115"/>
      <c r="H104" s="115"/>
      <c r="I104" s="115"/>
      <c r="J104" s="116">
        <f>J292</f>
        <v>0</v>
      </c>
      <c r="L104" s="113"/>
    </row>
    <row r="105" spans="2:47" s="9" customFormat="1" ht="19.899999999999999" customHeight="1">
      <c r="B105" s="113"/>
      <c r="D105" s="114" t="s">
        <v>860</v>
      </c>
      <c r="E105" s="115"/>
      <c r="F105" s="115"/>
      <c r="G105" s="115"/>
      <c r="H105" s="115"/>
      <c r="I105" s="115"/>
      <c r="J105" s="116">
        <f>J355</f>
        <v>0</v>
      </c>
      <c r="L105" s="113"/>
    </row>
    <row r="106" spans="2:47" s="9" customFormat="1" ht="19.899999999999999" customHeight="1">
      <c r="B106" s="113"/>
      <c r="D106" s="114" t="s">
        <v>861</v>
      </c>
      <c r="E106" s="115"/>
      <c r="F106" s="115"/>
      <c r="G106" s="115"/>
      <c r="H106" s="115"/>
      <c r="I106" s="115"/>
      <c r="J106" s="116">
        <f>J356</f>
        <v>0</v>
      </c>
      <c r="L106" s="113"/>
    </row>
    <row r="107" spans="2:47" s="8" customFormat="1" ht="24.95" customHeight="1">
      <c r="B107" s="109"/>
      <c r="D107" s="110" t="s">
        <v>862</v>
      </c>
      <c r="E107" s="111"/>
      <c r="F107" s="111"/>
      <c r="G107" s="111"/>
      <c r="H107" s="111"/>
      <c r="I107" s="111"/>
      <c r="J107" s="112">
        <f>J358</f>
        <v>0</v>
      </c>
      <c r="L107" s="109"/>
    </row>
    <row r="108" spans="2:47" s="9" customFormat="1" ht="19.899999999999999" customHeight="1">
      <c r="B108" s="113"/>
      <c r="D108" s="114" t="s">
        <v>863</v>
      </c>
      <c r="E108" s="115"/>
      <c r="F108" s="115"/>
      <c r="G108" s="115"/>
      <c r="H108" s="115"/>
      <c r="I108" s="115"/>
      <c r="J108" s="116">
        <f>J359</f>
        <v>0</v>
      </c>
      <c r="L108" s="113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180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43" t="str">
        <f>E7</f>
        <v>BRNO, DOHNALOVA - VÝSTAVBA DEŠŤOVÉ KANALIZACE</v>
      </c>
      <c r="F118" s="244"/>
      <c r="G118" s="244"/>
      <c r="H118" s="244"/>
      <c r="L118" s="32"/>
    </row>
    <row r="119" spans="2:12" ht="12" customHeight="1">
      <c r="B119" s="20"/>
      <c r="C119" s="27" t="s">
        <v>169</v>
      </c>
      <c r="L119" s="20"/>
    </row>
    <row r="120" spans="2:12" s="1" customFormat="1" ht="16.5" customHeight="1">
      <c r="B120" s="32"/>
      <c r="E120" s="243" t="s">
        <v>810</v>
      </c>
      <c r="F120" s="245"/>
      <c r="G120" s="245"/>
      <c r="H120" s="245"/>
      <c r="L120" s="32"/>
    </row>
    <row r="121" spans="2:12" s="1" customFormat="1" ht="12" customHeight="1">
      <c r="B121" s="32"/>
      <c r="C121" s="27" t="s">
        <v>171</v>
      </c>
      <c r="L121" s="32"/>
    </row>
    <row r="122" spans="2:12" s="1" customFormat="1" ht="16.5" customHeight="1">
      <c r="B122" s="32"/>
      <c r="E122" s="200" t="str">
        <f>E11</f>
        <v>SO 360 - přeložka splaškové kanalizace</v>
      </c>
      <c r="F122" s="245"/>
      <c r="G122" s="245"/>
      <c r="H122" s="245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>Brno</v>
      </c>
      <c r="I124" s="27" t="s">
        <v>22</v>
      </c>
      <c r="J124" s="52" t="str">
        <f>IF(J14="","",J14)</f>
        <v>27. 2. 2023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E17</f>
        <v>Statutární město Brno</v>
      </c>
      <c r="I126" s="27" t="s">
        <v>30</v>
      </c>
      <c r="J126" s="30" t="str">
        <f>E23</f>
        <v>JV PROJEKT VH s.r.o.</v>
      </c>
      <c r="L126" s="32"/>
    </row>
    <row r="127" spans="2:12" s="1" customFormat="1" ht="15.2" customHeight="1">
      <c r="B127" s="32"/>
      <c r="C127" s="27" t="s">
        <v>28</v>
      </c>
      <c r="F127" s="25" t="str">
        <f>IF(E20="","",E20)</f>
        <v>Vyplň údaj</v>
      </c>
      <c r="I127" s="27" t="s">
        <v>33</v>
      </c>
      <c r="J127" s="30" t="str">
        <f>E26</f>
        <v>Obrtel M.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7"/>
      <c r="C129" s="118" t="s">
        <v>181</v>
      </c>
      <c r="D129" s="119" t="s">
        <v>62</v>
      </c>
      <c r="E129" s="119" t="s">
        <v>58</v>
      </c>
      <c r="F129" s="119" t="s">
        <v>59</v>
      </c>
      <c r="G129" s="119" t="s">
        <v>182</v>
      </c>
      <c r="H129" s="119" t="s">
        <v>183</v>
      </c>
      <c r="I129" s="119" t="s">
        <v>184</v>
      </c>
      <c r="J129" s="119" t="s">
        <v>175</v>
      </c>
      <c r="K129" s="120" t="s">
        <v>185</v>
      </c>
      <c r="L129" s="117"/>
      <c r="M129" s="59" t="s">
        <v>1</v>
      </c>
      <c r="N129" s="60" t="s">
        <v>41</v>
      </c>
      <c r="O129" s="60" t="s">
        <v>186</v>
      </c>
      <c r="P129" s="60" t="s">
        <v>187</v>
      </c>
      <c r="Q129" s="60" t="s">
        <v>188</v>
      </c>
      <c r="R129" s="60" t="s">
        <v>189</v>
      </c>
      <c r="S129" s="60" t="s">
        <v>190</v>
      </c>
      <c r="T129" s="61" t="s">
        <v>191</v>
      </c>
    </row>
    <row r="130" spans="2:65" s="1" customFormat="1" ht="22.9" customHeight="1">
      <c r="B130" s="32"/>
      <c r="C130" s="64" t="s">
        <v>192</v>
      </c>
      <c r="J130" s="121">
        <f>BK130</f>
        <v>0</v>
      </c>
      <c r="L130" s="32"/>
      <c r="M130" s="62"/>
      <c r="N130" s="53"/>
      <c r="O130" s="53"/>
      <c r="P130" s="122">
        <f>P131+P358</f>
        <v>0</v>
      </c>
      <c r="Q130" s="53"/>
      <c r="R130" s="122">
        <f>R131+R358</f>
        <v>44.50702381</v>
      </c>
      <c r="S130" s="53"/>
      <c r="T130" s="123">
        <f>T131+T358</f>
        <v>16.63288</v>
      </c>
      <c r="AT130" s="17" t="s">
        <v>76</v>
      </c>
      <c r="AU130" s="17" t="s">
        <v>177</v>
      </c>
      <c r="BK130" s="124">
        <f>BK131+BK358</f>
        <v>0</v>
      </c>
    </row>
    <row r="131" spans="2:65" s="11" customFormat="1" ht="25.9" customHeight="1">
      <c r="B131" s="125"/>
      <c r="D131" s="126" t="s">
        <v>76</v>
      </c>
      <c r="E131" s="127" t="s">
        <v>193</v>
      </c>
      <c r="F131" s="127" t="s">
        <v>194</v>
      </c>
      <c r="I131" s="128"/>
      <c r="J131" s="129">
        <f>BK131</f>
        <v>0</v>
      </c>
      <c r="L131" s="125"/>
      <c r="M131" s="130"/>
      <c r="P131" s="131">
        <f>P132+P251+P276+P285+P292+P355+P356</f>
        <v>0</v>
      </c>
      <c r="R131" s="131">
        <f>R132+R251+R276+R285+R292+R355+R356</f>
        <v>44.506330810000001</v>
      </c>
      <c r="T131" s="132">
        <f>T132+T251+T276+T285+T292+T355+T356</f>
        <v>16.63288</v>
      </c>
      <c r="AR131" s="126" t="s">
        <v>84</v>
      </c>
      <c r="AT131" s="133" t="s">
        <v>76</v>
      </c>
      <c r="AU131" s="133" t="s">
        <v>77</v>
      </c>
      <c r="AY131" s="126" t="s">
        <v>195</v>
      </c>
      <c r="BK131" s="134">
        <f>BK132+BK251+BK276+BK285+BK292+BK355+BK356</f>
        <v>0</v>
      </c>
    </row>
    <row r="132" spans="2:65" s="11" customFormat="1" ht="22.9" customHeight="1">
      <c r="B132" s="125"/>
      <c r="D132" s="126" t="s">
        <v>76</v>
      </c>
      <c r="E132" s="135" t="s">
        <v>84</v>
      </c>
      <c r="F132" s="135" t="s">
        <v>196</v>
      </c>
      <c r="I132" s="128"/>
      <c r="J132" s="136">
        <f>BK132</f>
        <v>0</v>
      </c>
      <c r="L132" s="125"/>
      <c r="M132" s="130"/>
      <c r="P132" s="131">
        <f>SUM(P133:P250)</f>
        <v>0</v>
      </c>
      <c r="R132" s="131">
        <f>SUM(R133:R250)</f>
        <v>0.21310080000000003</v>
      </c>
      <c r="T132" s="132">
        <f>SUM(T133:T250)</f>
        <v>13.998299999999999</v>
      </c>
      <c r="AR132" s="126" t="s">
        <v>84</v>
      </c>
      <c r="AT132" s="133" t="s">
        <v>76</v>
      </c>
      <c r="AU132" s="133" t="s">
        <v>84</v>
      </c>
      <c r="AY132" s="126" t="s">
        <v>195</v>
      </c>
      <c r="BK132" s="134">
        <f>SUM(BK133:BK250)</f>
        <v>0</v>
      </c>
    </row>
    <row r="133" spans="2:65" s="1" customFormat="1" ht="33" customHeight="1">
      <c r="B133" s="32"/>
      <c r="C133" s="137" t="s">
        <v>84</v>
      </c>
      <c r="D133" s="137" t="s">
        <v>197</v>
      </c>
      <c r="E133" s="138" t="s">
        <v>864</v>
      </c>
      <c r="F133" s="139" t="s">
        <v>865</v>
      </c>
      <c r="G133" s="140" t="s">
        <v>200</v>
      </c>
      <c r="H133" s="141">
        <v>24.518999999999998</v>
      </c>
      <c r="I133" s="142"/>
      <c r="J133" s="143">
        <f>ROUND(I133*H133,2)</f>
        <v>0</v>
      </c>
      <c r="K133" s="139" t="s">
        <v>201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0.28999999999999998</v>
      </c>
      <c r="T133" s="147">
        <f>S133*H133</f>
        <v>7.1105099999999988</v>
      </c>
      <c r="AR133" s="148" t="s">
        <v>202</v>
      </c>
      <c r="AT133" s="148" t="s">
        <v>197</v>
      </c>
      <c r="AU133" s="148" t="s">
        <v>86</v>
      </c>
      <c r="AY133" s="17" t="s">
        <v>195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202</v>
      </c>
      <c r="BM133" s="148" t="s">
        <v>872</v>
      </c>
    </row>
    <row r="134" spans="2:65" s="14" customFormat="1" ht="11.25">
      <c r="B134" s="168"/>
      <c r="D134" s="151" t="s">
        <v>204</v>
      </c>
      <c r="E134" s="169" t="s">
        <v>1</v>
      </c>
      <c r="F134" s="170" t="s">
        <v>873</v>
      </c>
      <c r="H134" s="169" t="s">
        <v>1</v>
      </c>
      <c r="I134" s="171"/>
      <c r="L134" s="168"/>
      <c r="M134" s="172"/>
      <c r="T134" s="173"/>
      <c r="AT134" s="169" t="s">
        <v>204</v>
      </c>
      <c r="AU134" s="169" t="s">
        <v>86</v>
      </c>
      <c r="AV134" s="14" t="s">
        <v>84</v>
      </c>
      <c r="AW134" s="14" t="s">
        <v>32</v>
      </c>
      <c r="AX134" s="14" t="s">
        <v>77</v>
      </c>
      <c r="AY134" s="169" t="s">
        <v>195</v>
      </c>
    </row>
    <row r="135" spans="2:65" s="12" customFormat="1" ht="11.25">
      <c r="B135" s="150"/>
      <c r="D135" s="151" t="s">
        <v>204</v>
      </c>
      <c r="E135" s="152" t="s">
        <v>1</v>
      </c>
      <c r="F135" s="153" t="s">
        <v>3280</v>
      </c>
      <c r="H135" s="154">
        <v>20.119</v>
      </c>
      <c r="I135" s="155"/>
      <c r="L135" s="150"/>
      <c r="M135" s="156"/>
      <c r="T135" s="157"/>
      <c r="AT135" s="152" t="s">
        <v>204</v>
      </c>
      <c r="AU135" s="152" t="s">
        <v>86</v>
      </c>
      <c r="AV135" s="12" t="s">
        <v>86</v>
      </c>
      <c r="AW135" s="12" t="s">
        <v>32</v>
      </c>
      <c r="AX135" s="12" t="s">
        <v>77</v>
      </c>
      <c r="AY135" s="152" t="s">
        <v>195</v>
      </c>
    </row>
    <row r="136" spans="2:65" s="12" customFormat="1" ht="11.25">
      <c r="B136" s="150"/>
      <c r="D136" s="151" t="s">
        <v>204</v>
      </c>
      <c r="E136" s="152" t="s">
        <v>1</v>
      </c>
      <c r="F136" s="153" t="s">
        <v>3281</v>
      </c>
      <c r="H136" s="154">
        <v>2.2000000000000002</v>
      </c>
      <c r="I136" s="155"/>
      <c r="L136" s="150"/>
      <c r="M136" s="156"/>
      <c r="T136" s="157"/>
      <c r="AT136" s="152" t="s">
        <v>204</v>
      </c>
      <c r="AU136" s="152" t="s">
        <v>86</v>
      </c>
      <c r="AV136" s="12" t="s">
        <v>86</v>
      </c>
      <c r="AW136" s="12" t="s">
        <v>32</v>
      </c>
      <c r="AX136" s="12" t="s">
        <v>77</v>
      </c>
      <c r="AY136" s="152" t="s">
        <v>195</v>
      </c>
    </row>
    <row r="137" spans="2:65" s="12" customFormat="1" ht="11.25">
      <c r="B137" s="150"/>
      <c r="D137" s="151" t="s">
        <v>204</v>
      </c>
      <c r="E137" s="152" t="s">
        <v>1</v>
      </c>
      <c r="F137" s="153" t="s">
        <v>3282</v>
      </c>
      <c r="H137" s="154">
        <v>2.2000000000000002</v>
      </c>
      <c r="I137" s="155"/>
      <c r="L137" s="150"/>
      <c r="M137" s="156"/>
      <c r="T137" s="157"/>
      <c r="AT137" s="152" t="s">
        <v>204</v>
      </c>
      <c r="AU137" s="152" t="s">
        <v>86</v>
      </c>
      <c r="AV137" s="12" t="s">
        <v>86</v>
      </c>
      <c r="AW137" s="12" t="s">
        <v>32</v>
      </c>
      <c r="AX137" s="12" t="s">
        <v>77</v>
      </c>
      <c r="AY137" s="152" t="s">
        <v>195</v>
      </c>
    </row>
    <row r="138" spans="2:65" s="13" customFormat="1" ht="11.25">
      <c r="B138" s="158"/>
      <c r="D138" s="151" t="s">
        <v>204</v>
      </c>
      <c r="E138" s="159" t="s">
        <v>838</v>
      </c>
      <c r="F138" s="160" t="s">
        <v>205</v>
      </c>
      <c r="H138" s="161">
        <v>24.518999999999998</v>
      </c>
      <c r="I138" s="162"/>
      <c r="L138" s="158"/>
      <c r="M138" s="163"/>
      <c r="T138" s="164"/>
      <c r="AT138" s="159" t="s">
        <v>204</v>
      </c>
      <c r="AU138" s="159" t="s">
        <v>86</v>
      </c>
      <c r="AV138" s="13" t="s">
        <v>202</v>
      </c>
      <c r="AW138" s="13" t="s">
        <v>32</v>
      </c>
      <c r="AX138" s="13" t="s">
        <v>84</v>
      </c>
      <c r="AY138" s="159" t="s">
        <v>195</v>
      </c>
    </row>
    <row r="139" spans="2:65" s="1" customFormat="1" ht="33" customHeight="1">
      <c r="B139" s="32"/>
      <c r="C139" s="137" t="s">
        <v>86</v>
      </c>
      <c r="D139" s="137" t="s">
        <v>197</v>
      </c>
      <c r="E139" s="138" t="s">
        <v>864</v>
      </c>
      <c r="F139" s="139" t="s">
        <v>865</v>
      </c>
      <c r="G139" s="140" t="s">
        <v>200</v>
      </c>
      <c r="H139" s="141">
        <v>23.751000000000001</v>
      </c>
      <c r="I139" s="142"/>
      <c r="J139" s="143">
        <f>ROUND(I139*H139,2)</f>
        <v>0</v>
      </c>
      <c r="K139" s="139" t="s">
        <v>201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0.28999999999999998</v>
      </c>
      <c r="T139" s="147">
        <f>S139*H139</f>
        <v>6.8877899999999999</v>
      </c>
      <c r="AR139" s="148" t="s">
        <v>202</v>
      </c>
      <c r="AT139" s="148" t="s">
        <v>197</v>
      </c>
      <c r="AU139" s="148" t="s">
        <v>86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2358</v>
      </c>
    </row>
    <row r="140" spans="2:65" s="14" customFormat="1" ht="11.25">
      <c r="B140" s="168"/>
      <c r="D140" s="151" t="s">
        <v>204</v>
      </c>
      <c r="E140" s="169" t="s">
        <v>1</v>
      </c>
      <c r="F140" s="170" t="s">
        <v>3283</v>
      </c>
      <c r="H140" s="169" t="s">
        <v>1</v>
      </c>
      <c r="I140" s="171"/>
      <c r="L140" s="168"/>
      <c r="M140" s="172"/>
      <c r="T140" s="173"/>
      <c r="AT140" s="169" t="s">
        <v>204</v>
      </c>
      <c r="AU140" s="169" t="s">
        <v>86</v>
      </c>
      <c r="AV140" s="14" t="s">
        <v>84</v>
      </c>
      <c r="AW140" s="14" t="s">
        <v>32</v>
      </c>
      <c r="AX140" s="14" t="s">
        <v>77</v>
      </c>
      <c r="AY140" s="169" t="s">
        <v>195</v>
      </c>
    </row>
    <row r="141" spans="2:65" s="12" customFormat="1" ht="11.25">
      <c r="B141" s="150"/>
      <c r="D141" s="151" t="s">
        <v>204</v>
      </c>
      <c r="E141" s="152" t="s">
        <v>1</v>
      </c>
      <c r="F141" s="153" t="s">
        <v>3284</v>
      </c>
      <c r="H141" s="154">
        <v>0.627</v>
      </c>
      <c r="I141" s="155"/>
      <c r="L141" s="150"/>
      <c r="M141" s="156"/>
      <c r="T141" s="157"/>
      <c r="AT141" s="152" t="s">
        <v>204</v>
      </c>
      <c r="AU141" s="152" t="s">
        <v>86</v>
      </c>
      <c r="AV141" s="12" t="s">
        <v>86</v>
      </c>
      <c r="AW141" s="12" t="s">
        <v>32</v>
      </c>
      <c r="AX141" s="12" t="s">
        <v>77</v>
      </c>
      <c r="AY141" s="152" t="s">
        <v>195</v>
      </c>
    </row>
    <row r="142" spans="2:65" s="15" customFormat="1" ht="11.25">
      <c r="B142" s="190"/>
      <c r="D142" s="151" t="s">
        <v>204</v>
      </c>
      <c r="E142" s="191" t="s">
        <v>3270</v>
      </c>
      <c r="F142" s="192" t="s">
        <v>908</v>
      </c>
      <c r="H142" s="193">
        <v>0.627</v>
      </c>
      <c r="I142" s="194"/>
      <c r="L142" s="190"/>
      <c r="M142" s="195"/>
      <c r="T142" s="196"/>
      <c r="AT142" s="191" t="s">
        <v>204</v>
      </c>
      <c r="AU142" s="191" t="s">
        <v>86</v>
      </c>
      <c r="AV142" s="15" t="s">
        <v>112</v>
      </c>
      <c r="AW142" s="15" t="s">
        <v>32</v>
      </c>
      <c r="AX142" s="15" t="s">
        <v>77</v>
      </c>
      <c r="AY142" s="191" t="s">
        <v>195</v>
      </c>
    </row>
    <row r="143" spans="2:65" s="14" customFormat="1" ht="11.25">
      <c r="B143" s="168"/>
      <c r="D143" s="151" t="s">
        <v>204</v>
      </c>
      <c r="E143" s="169" t="s">
        <v>1</v>
      </c>
      <c r="F143" s="170" t="s">
        <v>3285</v>
      </c>
      <c r="H143" s="169" t="s">
        <v>1</v>
      </c>
      <c r="I143" s="171"/>
      <c r="L143" s="168"/>
      <c r="M143" s="172"/>
      <c r="T143" s="173"/>
      <c r="AT143" s="169" t="s">
        <v>204</v>
      </c>
      <c r="AU143" s="169" t="s">
        <v>86</v>
      </c>
      <c r="AV143" s="14" t="s">
        <v>84</v>
      </c>
      <c r="AW143" s="14" t="s">
        <v>32</v>
      </c>
      <c r="AX143" s="14" t="s">
        <v>77</v>
      </c>
      <c r="AY143" s="169" t="s">
        <v>195</v>
      </c>
    </row>
    <row r="144" spans="2:65" s="12" customFormat="1" ht="11.25">
      <c r="B144" s="150"/>
      <c r="D144" s="151" t="s">
        <v>204</v>
      </c>
      <c r="E144" s="152" t="s">
        <v>1</v>
      </c>
      <c r="F144" s="153" t="s">
        <v>3286</v>
      </c>
      <c r="H144" s="154">
        <v>20.923999999999999</v>
      </c>
      <c r="I144" s="155"/>
      <c r="L144" s="150"/>
      <c r="M144" s="156"/>
      <c r="T144" s="157"/>
      <c r="AT144" s="152" t="s">
        <v>204</v>
      </c>
      <c r="AU144" s="152" t="s">
        <v>86</v>
      </c>
      <c r="AV144" s="12" t="s">
        <v>86</v>
      </c>
      <c r="AW144" s="12" t="s">
        <v>32</v>
      </c>
      <c r="AX144" s="12" t="s">
        <v>77</v>
      </c>
      <c r="AY144" s="152" t="s">
        <v>195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3287</v>
      </c>
      <c r="H145" s="154">
        <v>2.2000000000000002</v>
      </c>
      <c r="I145" s="155"/>
      <c r="L145" s="150"/>
      <c r="M145" s="156"/>
      <c r="T145" s="157"/>
      <c r="AT145" s="152" t="s">
        <v>204</v>
      </c>
      <c r="AU145" s="152" t="s">
        <v>86</v>
      </c>
      <c r="AV145" s="12" t="s">
        <v>86</v>
      </c>
      <c r="AW145" s="12" t="s">
        <v>32</v>
      </c>
      <c r="AX145" s="12" t="s">
        <v>77</v>
      </c>
      <c r="AY145" s="152" t="s">
        <v>195</v>
      </c>
    </row>
    <row r="146" spans="2:65" s="15" customFormat="1" ht="11.25">
      <c r="B146" s="190"/>
      <c r="D146" s="151" t="s">
        <v>204</v>
      </c>
      <c r="E146" s="191" t="s">
        <v>3266</v>
      </c>
      <c r="F146" s="192" t="s">
        <v>908</v>
      </c>
      <c r="H146" s="193">
        <v>23.123999999999999</v>
      </c>
      <c r="I146" s="194"/>
      <c r="L146" s="190"/>
      <c r="M146" s="195"/>
      <c r="T146" s="196"/>
      <c r="AT146" s="191" t="s">
        <v>204</v>
      </c>
      <c r="AU146" s="191" t="s">
        <v>86</v>
      </c>
      <c r="AV146" s="15" t="s">
        <v>112</v>
      </c>
      <c r="AW146" s="15" t="s">
        <v>32</v>
      </c>
      <c r="AX146" s="15" t="s">
        <v>77</v>
      </c>
      <c r="AY146" s="191" t="s">
        <v>195</v>
      </c>
    </row>
    <row r="147" spans="2:65" s="13" customFormat="1" ht="11.25">
      <c r="B147" s="158"/>
      <c r="D147" s="151" t="s">
        <v>204</v>
      </c>
      <c r="E147" s="159" t="s">
        <v>3268</v>
      </c>
      <c r="F147" s="160" t="s">
        <v>205</v>
      </c>
      <c r="H147" s="161">
        <v>23.751000000000001</v>
      </c>
      <c r="I147" s="162"/>
      <c r="L147" s="158"/>
      <c r="M147" s="163"/>
      <c r="T147" s="164"/>
      <c r="AT147" s="159" t="s">
        <v>204</v>
      </c>
      <c r="AU147" s="159" t="s">
        <v>86</v>
      </c>
      <c r="AV147" s="13" t="s">
        <v>202</v>
      </c>
      <c r="AW147" s="13" t="s">
        <v>32</v>
      </c>
      <c r="AX147" s="13" t="s">
        <v>84</v>
      </c>
      <c r="AY147" s="159" t="s">
        <v>195</v>
      </c>
    </row>
    <row r="148" spans="2:65" s="1" customFormat="1" ht="21.75" customHeight="1">
      <c r="B148" s="32"/>
      <c r="C148" s="137" t="s">
        <v>112</v>
      </c>
      <c r="D148" s="137" t="s">
        <v>197</v>
      </c>
      <c r="E148" s="138" t="s">
        <v>876</v>
      </c>
      <c r="F148" s="139" t="s">
        <v>877</v>
      </c>
      <c r="G148" s="140" t="s">
        <v>395</v>
      </c>
      <c r="H148" s="141">
        <v>13.997999999999999</v>
      </c>
      <c r="I148" s="142"/>
      <c r="J148" s="143">
        <f>ROUND(I148*H148,2)</f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202</v>
      </c>
      <c r="AT148" s="148" t="s">
        <v>197</v>
      </c>
      <c r="AU148" s="148" t="s">
        <v>86</v>
      </c>
      <c r="AY148" s="17" t="s">
        <v>195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202</v>
      </c>
      <c r="BM148" s="148" t="s">
        <v>878</v>
      </c>
    </row>
    <row r="149" spans="2:65" s="1" customFormat="1" ht="24.2" customHeight="1">
      <c r="B149" s="32"/>
      <c r="C149" s="137" t="s">
        <v>202</v>
      </c>
      <c r="D149" s="137" t="s">
        <v>197</v>
      </c>
      <c r="E149" s="138" t="s">
        <v>879</v>
      </c>
      <c r="F149" s="139" t="s">
        <v>880</v>
      </c>
      <c r="G149" s="140" t="s">
        <v>395</v>
      </c>
      <c r="H149" s="141">
        <v>181.97399999999999</v>
      </c>
      <c r="I149" s="142"/>
      <c r="J149" s="143">
        <f>ROUND(I149*H149,2)</f>
        <v>0</v>
      </c>
      <c r="K149" s="139" t="s">
        <v>201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202</v>
      </c>
      <c r="AT149" s="148" t="s">
        <v>197</v>
      </c>
      <c r="AU149" s="148" t="s">
        <v>86</v>
      </c>
      <c r="AY149" s="17" t="s">
        <v>195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84</v>
      </c>
      <c r="BK149" s="149">
        <f>ROUND(I149*H149,2)</f>
        <v>0</v>
      </c>
      <c r="BL149" s="17" t="s">
        <v>202</v>
      </c>
      <c r="BM149" s="148" t="s">
        <v>881</v>
      </c>
    </row>
    <row r="150" spans="2:65" s="12" customFormat="1" ht="11.25">
      <c r="B150" s="150"/>
      <c r="D150" s="151" t="s">
        <v>204</v>
      </c>
      <c r="F150" s="153" t="s">
        <v>3288</v>
      </c>
      <c r="H150" s="154">
        <v>181.97399999999999</v>
      </c>
      <c r="I150" s="155"/>
      <c r="L150" s="150"/>
      <c r="M150" s="156"/>
      <c r="T150" s="157"/>
      <c r="AT150" s="152" t="s">
        <v>204</v>
      </c>
      <c r="AU150" s="152" t="s">
        <v>86</v>
      </c>
      <c r="AV150" s="12" t="s">
        <v>86</v>
      </c>
      <c r="AW150" s="12" t="s">
        <v>4</v>
      </c>
      <c r="AX150" s="12" t="s">
        <v>84</v>
      </c>
      <c r="AY150" s="152" t="s">
        <v>195</v>
      </c>
    </row>
    <row r="151" spans="2:65" s="1" customFormat="1" ht="24.2" customHeight="1">
      <c r="B151" s="32"/>
      <c r="C151" s="137" t="s">
        <v>217</v>
      </c>
      <c r="D151" s="137" t="s">
        <v>197</v>
      </c>
      <c r="E151" s="138" t="s">
        <v>883</v>
      </c>
      <c r="F151" s="139" t="s">
        <v>884</v>
      </c>
      <c r="G151" s="140" t="s">
        <v>395</v>
      </c>
      <c r="H151" s="141">
        <v>13.997999999999999</v>
      </c>
      <c r="I151" s="142"/>
      <c r="J151" s="143">
        <f>ROUND(I151*H151,2)</f>
        <v>0</v>
      </c>
      <c r="K151" s="139" t="s">
        <v>208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202</v>
      </c>
      <c r="AT151" s="148" t="s">
        <v>197</v>
      </c>
      <c r="AU151" s="148" t="s">
        <v>86</v>
      </c>
      <c r="AY151" s="17" t="s">
        <v>195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202</v>
      </c>
      <c r="BM151" s="148" t="s">
        <v>885</v>
      </c>
    </row>
    <row r="152" spans="2:65" s="1" customFormat="1" ht="24.2" customHeight="1">
      <c r="B152" s="32"/>
      <c r="C152" s="137" t="s">
        <v>221</v>
      </c>
      <c r="D152" s="137" t="s">
        <v>197</v>
      </c>
      <c r="E152" s="138" t="s">
        <v>941</v>
      </c>
      <c r="F152" s="139" t="s">
        <v>942</v>
      </c>
      <c r="G152" s="140" t="s">
        <v>319</v>
      </c>
      <c r="H152" s="141">
        <v>7.7</v>
      </c>
      <c r="I152" s="142"/>
      <c r="J152" s="143">
        <f>ROUND(I152*H152,2)</f>
        <v>0</v>
      </c>
      <c r="K152" s="139" t="s">
        <v>201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8.6800000000000002E-3</v>
      </c>
      <c r="R152" s="146">
        <f>Q152*H152</f>
        <v>6.6836000000000007E-2</v>
      </c>
      <c r="S152" s="146">
        <v>0</v>
      </c>
      <c r="T152" s="147">
        <f>S152*H152</f>
        <v>0</v>
      </c>
      <c r="AR152" s="148" t="s">
        <v>202</v>
      </c>
      <c r="AT152" s="148" t="s">
        <v>197</v>
      </c>
      <c r="AU152" s="148" t="s">
        <v>86</v>
      </c>
      <c r="AY152" s="17" t="s">
        <v>195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202</v>
      </c>
      <c r="BM152" s="148" t="s">
        <v>943</v>
      </c>
    </row>
    <row r="153" spans="2:65" s="14" customFormat="1" ht="11.25">
      <c r="B153" s="168"/>
      <c r="D153" s="151" t="s">
        <v>204</v>
      </c>
      <c r="E153" s="169" t="s">
        <v>1</v>
      </c>
      <c r="F153" s="170" t="s">
        <v>3289</v>
      </c>
      <c r="H153" s="169" t="s">
        <v>1</v>
      </c>
      <c r="I153" s="171"/>
      <c r="L153" s="168"/>
      <c r="M153" s="172"/>
      <c r="T153" s="173"/>
      <c r="AT153" s="169" t="s">
        <v>204</v>
      </c>
      <c r="AU153" s="169" t="s">
        <v>86</v>
      </c>
      <c r="AV153" s="14" t="s">
        <v>84</v>
      </c>
      <c r="AW153" s="14" t="s">
        <v>32</v>
      </c>
      <c r="AX153" s="14" t="s">
        <v>77</v>
      </c>
      <c r="AY153" s="169" t="s">
        <v>195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3290</v>
      </c>
      <c r="H154" s="154">
        <v>5.5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2" customFormat="1" ht="11.25">
      <c r="B155" s="150"/>
      <c r="D155" s="151" t="s">
        <v>204</v>
      </c>
      <c r="E155" s="152" t="s">
        <v>1</v>
      </c>
      <c r="F155" s="153" t="s">
        <v>3291</v>
      </c>
      <c r="H155" s="154">
        <v>2.2000000000000002</v>
      </c>
      <c r="I155" s="155"/>
      <c r="L155" s="150"/>
      <c r="M155" s="156"/>
      <c r="T155" s="157"/>
      <c r="AT155" s="152" t="s">
        <v>204</v>
      </c>
      <c r="AU155" s="152" t="s">
        <v>86</v>
      </c>
      <c r="AV155" s="12" t="s">
        <v>86</v>
      </c>
      <c r="AW155" s="12" t="s">
        <v>32</v>
      </c>
      <c r="AX155" s="12" t="s">
        <v>77</v>
      </c>
      <c r="AY155" s="152" t="s">
        <v>195</v>
      </c>
    </row>
    <row r="156" spans="2:65" s="13" customFormat="1" ht="11.25">
      <c r="B156" s="158"/>
      <c r="D156" s="151" t="s">
        <v>204</v>
      </c>
      <c r="E156" s="159" t="s">
        <v>832</v>
      </c>
      <c r="F156" s="160" t="s">
        <v>205</v>
      </c>
      <c r="H156" s="161">
        <v>7.7</v>
      </c>
      <c r="I156" s="162"/>
      <c r="L156" s="158"/>
      <c r="M156" s="163"/>
      <c r="T156" s="164"/>
      <c r="AT156" s="159" t="s">
        <v>204</v>
      </c>
      <c r="AU156" s="159" t="s">
        <v>86</v>
      </c>
      <c r="AV156" s="13" t="s">
        <v>202</v>
      </c>
      <c r="AW156" s="13" t="s">
        <v>32</v>
      </c>
      <c r="AX156" s="13" t="s">
        <v>84</v>
      </c>
      <c r="AY156" s="159" t="s">
        <v>195</v>
      </c>
    </row>
    <row r="157" spans="2:65" s="1" customFormat="1" ht="24.2" customHeight="1">
      <c r="B157" s="32"/>
      <c r="C157" s="137" t="s">
        <v>225</v>
      </c>
      <c r="D157" s="137" t="s">
        <v>197</v>
      </c>
      <c r="E157" s="138" t="s">
        <v>957</v>
      </c>
      <c r="F157" s="139" t="s">
        <v>958</v>
      </c>
      <c r="G157" s="140" t="s">
        <v>332</v>
      </c>
      <c r="H157" s="141">
        <v>13.552</v>
      </c>
      <c r="I157" s="142"/>
      <c r="J157" s="143">
        <f>ROUND(I157*H157,2)</f>
        <v>0</v>
      </c>
      <c r="K157" s="139" t="s">
        <v>201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202</v>
      </c>
      <c r="AT157" s="148" t="s">
        <v>197</v>
      </c>
      <c r="AU157" s="148" t="s">
        <v>86</v>
      </c>
      <c r="AY157" s="17" t="s">
        <v>195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202</v>
      </c>
      <c r="BM157" s="148" t="s">
        <v>959</v>
      </c>
    </row>
    <row r="158" spans="2:65" s="12" customFormat="1" ht="11.25">
      <c r="B158" s="150"/>
      <c r="D158" s="151" t="s">
        <v>204</v>
      </c>
      <c r="E158" s="152" t="s">
        <v>1</v>
      </c>
      <c r="F158" s="153" t="s">
        <v>3292</v>
      </c>
      <c r="H158" s="154">
        <v>13.552</v>
      </c>
      <c r="I158" s="155"/>
      <c r="L158" s="150"/>
      <c r="M158" s="156"/>
      <c r="T158" s="157"/>
      <c r="AT158" s="152" t="s">
        <v>204</v>
      </c>
      <c r="AU158" s="152" t="s">
        <v>86</v>
      </c>
      <c r="AV158" s="12" t="s">
        <v>86</v>
      </c>
      <c r="AW158" s="12" t="s">
        <v>32</v>
      </c>
      <c r="AX158" s="12" t="s">
        <v>77</v>
      </c>
      <c r="AY158" s="152" t="s">
        <v>195</v>
      </c>
    </row>
    <row r="159" spans="2:65" s="13" customFormat="1" ht="11.25">
      <c r="B159" s="158"/>
      <c r="D159" s="151" t="s">
        <v>204</v>
      </c>
      <c r="E159" s="159" t="s">
        <v>852</v>
      </c>
      <c r="F159" s="160" t="s">
        <v>205</v>
      </c>
      <c r="H159" s="161">
        <v>13.552</v>
      </c>
      <c r="I159" s="162"/>
      <c r="L159" s="158"/>
      <c r="M159" s="163"/>
      <c r="T159" s="164"/>
      <c r="AT159" s="159" t="s">
        <v>204</v>
      </c>
      <c r="AU159" s="159" t="s">
        <v>86</v>
      </c>
      <c r="AV159" s="13" t="s">
        <v>202</v>
      </c>
      <c r="AW159" s="13" t="s">
        <v>32</v>
      </c>
      <c r="AX159" s="13" t="s">
        <v>84</v>
      </c>
      <c r="AY159" s="159" t="s">
        <v>195</v>
      </c>
    </row>
    <row r="160" spans="2:65" s="1" customFormat="1" ht="37.9" customHeight="1">
      <c r="B160" s="32"/>
      <c r="C160" s="137" t="s">
        <v>230</v>
      </c>
      <c r="D160" s="137" t="s">
        <v>197</v>
      </c>
      <c r="E160" s="138" t="s">
        <v>962</v>
      </c>
      <c r="F160" s="139" t="s">
        <v>963</v>
      </c>
      <c r="G160" s="140" t="s">
        <v>332</v>
      </c>
      <c r="H160" s="141">
        <v>0.27100000000000002</v>
      </c>
      <c r="I160" s="142"/>
      <c r="J160" s="143">
        <f>ROUND(I160*H160,2)</f>
        <v>0</v>
      </c>
      <c r="K160" s="139" t="s">
        <v>201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202</v>
      </c>
      <c r="AT160" s="148" t="s">
        <v>197</v>
      </c>
      <c r="AU160" s="148" t="s">
        <v>86</v>
      </c>
      <c r="AY160" s="17" t="s">
        <v>195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202</v>
      </c>
      <c r="BM160" s="148" t="s">
        <v>964</v>
      </c>
    </row>
    <row r="161" spans="2:65" s="12" customFormat="1" ht="11.25">
      <c r="B161" s="150"/>
      <c r="D161" s="151" t="s">
        <v>204</v>
      </c>
      <c r="E161" s="152" t="s">
        <v>1</v>
      </c>
      <c r="F161" s="153" t="s">
        <v>965</v>
      </c>
      <c r="H161" s="154">
        <v>0.27100000000000002</v>
      </c>
      <c r="I161" s="155"/>
      <c r="L161" s="150"/>
      <c r="M161" s="156"/>
      <c r="T161" s="157"/>
      <c r="AT161" s="152" t="s">
        <v>204</v>
      </c>
      <c r="AU161" s="152" t="s">
        <v>86</v>
      </c>
      <c r="AV161" s="12" t="s">
        <v>86</v>
      </c>
      <c r="AW161" s="12" t="s">
        <v>32</v>
      </c>
      <c r="AX161" s="12" t="s">
        <v>84</v>
      </c>
      <c r="AY161" s="152" t="s">
        <v>195</v>
      </c>
    </row>
    <row r="162" spans="2:65" s="1" customFormat="1" ht="37.9" customHeight="1">
      <c r="B162" s="32"/>
      <c r="C162" s="137" t="s">
        <v>234</v>
      </c>
      <c r="D162" s="137" t="s">
        <v>197</v>
      </c>
      <c r="E162" s="138" t="s">
        <v>966</v>
      </c>
      <c r="F162" s="139" t="s">
        <v>967</v>
      </c>
      <c r="G162" s="140" t="s">
        <v>332</v>
      </c>
      <c r="H162" s="141">
        <v>5.6920000000000002</v>
      </c>
      <c r="I162" s="142"/>
      <c r="J162" s="143">
        <f>ROUND(I162*H162,2)</f>
        <v>0</v>
      </c>
      <c r="K162" s="139" t="s">
        <v>201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202</v>
      </c>
      <c r="AT162" s="148" t="s">
        <v>197</v>
      </c>
      <c r="AU162" s="148" t="s">
        <v>86</v>
      </c>
      <c r="AY162" s="17" t="s">
        <v>195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202</v>
      </c>
      <c r="BM162" s="148" t="s">
        <v>968</v>
      </c>
    </row>
    <row r="163" spans="2:65" s="14" customFormat="1" ht="11.25">
      <c r="B163" s="168"/>
      <c r="D163" s="151" t="s">
        <v>204</v>
      </c>
      <c r="E163" s="169" t="s">
        <v>1</v>
      </c>
      <c r="F163" s="170" t="s">
        <v>969</v>
      </c>
      <c r="H163" s="169" t="s">
        <v>1</v>
      </c>
      <c r="I163" s="171"/>
      <c r="L163" s="168"/>
      <c r="M163" s="172"/>
      <c r="T163" s="173"/>
      <c r="AT163" s="169" t="s">
        <v>204</v>
      </c>
      <c r="AU163" s="169" t="s">
        <v>86</v>
      </c>
      <c r="AV163" s="14" t="s">
        <v>84</v>
      </c>
      <c r="AW163" s="14" t="s">
        <v>32</v>
      </c>
      <c r="AX163" s="14" t="s">
        <v>77</v>
      </c>
      <c r="AY163" s="169" t="s">
        <v>195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970</v>
      </c>
      <c r="H164" s="154">
        <v>5.6920000000000002</v>
      </c>
      <c r="I164" s="155"/>
      <c r="L164" s="150"/>
      <c r="M164" s="156"/>
      <c r="T164" s="157"/>
      <c r="AT164" s="152" t="s">
        <v>204</v>
      </c>
      <c r="AU164" s="152" t="s">
        <v>86</v>
      </c>
      <c r="AV164" s="12" t="s">
        <v>86</v>
      </c>
      <c r="AW164" s="12" t="s">
        <v>32</v>
      </c>
      <c r="AX164" s="12" t="s">
        <v>84</v>
      </c>
      <c r="AY164" s="152" t="s">
        <v>195</v>
      </c>
    </row>
    <row r="165" spans="2:65" s="1" customFormat="1" ht="37.9" customHeight="1">
      <c r="B165" s="32"/>
      <c r="C165" s="137" t="s">
        <v>238</v>
      </c>
      <c r="D165" s="137" t="s">
        <v>197</v>
      </c>
      <c r="E165" s="138" t="s">
        <v>971</v>
      </c>
      <c r="F165" s="139" t="s">
        <v>972</v>
      </c>
      <c r="G165" s="140" t="s">
        <v>332</v>
      </c>
      <c r="H165" s="141">
        <v>5.4210000000000003</v>
      </c>
      <c r="I165" s="142"/>
      <c r="J165" s="143">
        <f>ROUND(I165*H165,2)</f>
        <v>0</v>
      </c>
      <c r="K165" s="139" t="s">
        <v>201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202</v>
      </c>
      <c r="AT165" s="148" t="s">
        <v>197</v>
      </c>
      <c r="AU165" s="148" t="s">
        <v>86</v>
      </c>
      <c r="AY165" s="17" t="s">
        <v>195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84</v>
      </c>
      <c r="BK165" s="149">
        <f>ROUND(I165*H165,2)</f>
        <v>0</v>
      </c>
      <c r="BL165" s="17" t="s">
        <v>202</v>
      </c>
      <c r="BM165" s="148" t="s">
        <v>973</v>
      </c>
    </row>
    <row r="166" spans="2:65" s="12" customFormat="1" ht="11.25">
      <c r="B166" s="150"/>
      <c r="D166" s="151" t="s">
        <v>204</v>
      </c>
      <c r="E166" s="152" t="s">
        <v>1</v>
      </c>
      <c r="F166" s="153" t="s">
        <v>974</v>
      </c>
      <c r="H166" s="154">
        <v>5.4210000000000003</v>
      </c>
      <c r="I166" s="155"/>
      <c r="L166" s="150"/>
      <c r="M166" s="156"/>
      <c r="T166" s="157"/>
      <c r="AT166" s="152" t="s">
        <v>204</v>
      </c>
      <c r="AU166" s="152" t="s">
        <v>86</v>
      </c>
      <c r="AV166" s="12" t="s">
        <v>86</v>
      </c>
      <c r="AW166" s="12" t="s">
        <v>32</v>
      </c>
      <c r="AX166" s="12" t="s">
        <v>84</v>
      </c>
      <c r="AY166" s="152" t="s">
        <v>195</v>
      </c>
    </row>
    <row r="167" spans="2:65" s="1" customFormat="1" ht="37.9" customHeight="1">
      <c r="B167" s="32"/>
      <c r="C167" s="137" t="s">
        <v>242</v>
      </c>
      <c r="D167" s="137" t="s">
        <v>197</v>
      </c>
      <c r="E167" s="138" t="s">
        <v>975</v>
      </c>
      <c r="F167" s="139" t="s">
        <v>976</v>
      </c>
      <c r="G167" s="140" t="s">
        <v>332</v>
      </c>
      <c r="H167" s="141">
        <v>1.897</v>
      </c>
      <c r="I167" s="142"/>
      <c r="J167" s="143">
        <f>ROUND(I167*H167,2)</f>
        <v>0</v>
      </c>
      <c r="K167" s="139" t="s">
        <v>201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202</v>
      </c>
      <c r="AT167" s="148" t="s">
        <v>197</v>
      </c>
      <c r="AU167" s="148" t="s">
        <v>86</v>
      </c>
      <c r="AY167" s="17" t="s">
        <v>195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202</v>
      </c>
      <c r="BM167" s="148" t="s">
        <v>3293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978</v>
      </c>
      <c r="H168" s="154">
        <v>1.897</v>
      </c>
      <c r="I168" s="155"/>
      <c r="L168" s="150"/>
      <c r="M168" s="156"/>
      <c r="T168" s="157"/>
      <c r="AT168" s="152" t="s">
        <v>204</v>
      </c>
      <c r="AU168" s="152" t="s">
        <v>86</v>
      </c>
      <c r="AV168" s="12" t="s">
        <v>86</v>
      </c>
      <c r="AW168" s="12" t="s">
        <v>32</v>
      </c>
      <c r="AX168" s="12" t="s">
        <v>84</v>
      </c>
      <c r="AY168" s="152" t="s">
        <v>195</v>
      </c>
    </row>
    <row r="169" spans="2:65" s="1" customFormat="1" ht="33" customHeight="1">
      <c r="B169" s="32"/>
      <c r="C169" s="137" t="s">
        <v>8</v>
      </c>
      <c r="D169" s="137" t="s">
        <v>197</v>
      </c>
      <c r="E169" s="138" t="s">
        <v>979</v>
      </c>
      <c r="F169" s="139" t="s">
        <v>980</v>
      </c>
      <c r="G169" s="140" t="s">
        <v>332</v>
      </c>
      <c r="H169" s="141">
        <v>0.27100000000000002</v>
      </c>
      <c r="I169" s="142"/>
      <c r="J169" s="143">
        <f>ROUND(I169*H169,2)</f>
        <v>0</v>
      </c>
      <c r="K169" s="139" t="s">
        <v>201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202</v>
      </c>
      <c r="AT169" s="148" t="s">
        <v>197</v>
      </c>
      <c r="AU169" s="148" t="s">
        <v>86</v>
      </c>
      <c r="AY169" s="17" t="s">
        <v>195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84</v>
      </c>
      <c r="BK169" s="149">
        <f>ROUND(I169*H169,2)</f>
        <v>0</v>
      </c>
      <c r="BL169" s="17" t="s">
        <v>202</v>
      </c>
      <c r="BM169" s="148" t="s">
        <v>3294</v>
      </c>
    </row>
    <row r="170" spans="2:65" s="12" customFormat="1" ht="11.25">
      <c r="B170" s="150"/>
      <c r="D170" s="151" t="s">
        <v>204</v>
      </c>
      <c r="E170" s="152" t="s">
        <v>1</v>
      </c>
      <c r="F170" s="153" t="s">
        <v>982</v>
      </c>
      <c r="H170" s="154">
        <v>0.27100000000000002</v>
      </c>
      <c r="I170" s="155"/>
      <c r="L170" s="150"/>
      <c r="M170" s="156"/>
      <c r="T170" s="157"/>
      <c r="AT170" s="152" t="s">
        <v>204</v>
      </c>
      <c r="AU170" s="152" t="s">
        <v>86</v>
      </c>
      <c r="AV170" s="12" t="s">
        <v>86</v>
      </c>
      <c r="AW170" s="12" t="s">
        <v>32</v>
      </c>
      <c r="AX170" s="12" t="s">
        <v>84</v>
      </c>
      <c r="AY170" s="152" t="s">
        <v>195</v>
      </c>
    </row>
    <row r="171" spans="2:65" s="1" customFormat="1" ht="33" customHeight="1">
      <c r="B171" s="32"/>
      <c r="C171" s="137" t="s">
        <v>247</v>
      </c>
      <c r="D171" s="137" t="s">
        <v>197</v>
      </c>
      <c r="E171" s="138" t="s">
        <v>3295</v>
      </c>
      <c r="F171" s="139" t="s">
        <v>3296</v>
      </c>
      <c r="G171" s="140" t="s">
        <v>332</v>
      </c>
      <c r="H171" s="141">
        <v>1.4610000000000001</v>
      </c>
      <c r="I171" s="142"/>
      <c r="J171" s="143">
        <f>ROUND(I171*H171,2)</f>
        <v>0</v>
      </c>
      <c r="K171" s="139" t="s">
        <v>201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202</v>
      </c>
      <c r="AT171" s="148" t="s">
        <v>197</v>
      </c>
      <c r="AU171" s="148" t="s">
        <v>86</v>
      </c>
      <c r="AY171" s="17" t="s">
        <v>195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84</v>
      </c>
      <c r="BK171" s="149">
        <f>ROUND(I171*H171,2)</f>
        <v>0</v>
      </c>
      <c r="BL171" s="17" t="s">
        <v>202</v>
      </c>
      <c r="BM171" s="148" t="s">
        <v>985</v>
      </c>
    </row>
    <row r="172" spans="2:65" s="14" customFormat="1" ht="11.25">
      <c r="B172" s="168"/>
      <c r="D172" s="151" t="s">
        <v>204</v>
      </c>
      <c r="E172" s="169" t="s">
        <v>1</v>
      </c>
      <c r="F172" s="170" t="s">
        <v>3297</v>
      </c>
      <c r="H172" s="169" t="s">
        <v>1</v>
      </c>
      <c r="I172" s="171"/>
      <c r="L172" s="168"/>
      <c r="M172" s="172"/>
      <c r="T172" s="173"/>
      <c r="AT172" s="169" t="s">
        <v>204</v>
      </c>
      <c r="AU172" s="169" t="s">
        <v>86</v>
      </c>
      <c r="AV172" s="14" t="s">
        <v>84</v>
      </c>
      <c r="AW172" s="14" t="s">
        <v>32</v>
      </c>
      <c r="AX172" s="14" t="s">
        <v>77</v>
      </c>
      <c r="AY172" s="169" t="s">
        <v>195</v>
      </c>
    </row>
    <row r="173" spans="2:65" s="12" customFormat="1" ht="11.25">
      <c r="B173" s="150"/>
      <c r="D173" s="151" t="s">
        <v>204</v>
      </c>
      <c r="E173" s="152" t="s">
        <v>1</v>
      </c>
      <c r="F173" s="153" t="s">
        <v>3298</v>
      </c>
      <c r="H173" s="154">
        <v>66.759</v>
      </c>
      <c r="I173" s="155"/>
      <c r="L173" s="150"/>
      <c r="M173" s="156"/>
      <c r="T173" s="157"/>
      <c r="AT173" s="152" t="s">
        <v>204</v>
      </c>
      <c r="AU173" s="152" t="s">
        <v>86</v>
      </c>
      <c r="AV173" s="12" t="s">
        <v>86</v>
      </c>
      <c r="AW173" s="12" t="s">
        <v>32</v>
      </c>
      <c r="AX173" s="12" t="s">
        <v>77</v>
      </c>
      <c r="AY173" s="152" t="s">
        <v>195</v>
      </c>
    </row>
    <row r="174" spans="2:65" s="12" customFormat="1" ht="11.25">
      <c r="B174" s="150"/>
      <c r="D174" s="151" t="s">
        <v>204</v>
      </c>
      <c r="E174" s="152" t="s">
        <v>1</v>
      </c>
      <c r="F174" s="153" t="s">
        <v>3299</v>
      </c>
      <c r="H174" s="154">
        <v>4.7160000000000002</v>
      </c>
      <c r="I174" s="155"/>
      <c r="L174" s="150"/>
      <c r="M174" s="156"/>
      <c r="T174" s="157"/>
      <c r="AT174" s="152" t="s">
        <v>204</v>
      </c>
      <c r="AU174" s="152" t="s">
        <v>86</v>
      </c>
      <c r="AV174" s="12" t="s">
        <v>86</v>
      </c>
      <c r="AW174" s="12" t="s">
        <v>32</v>
      </c>
      <c r="AX174" s="12" t="s">
        <v>77</v>
      </c>
      <c r="AY174" s="152" t="s">
        <v>195</v>
      </c>
    </row>
    <row r="175" spans="2:65" s="12" customFormat="1" ht="11.25">
      <c r="B175" s="150"/>
      <c r="D175" s="151" t="s">
        <v>204</v>
      </c>
      <c r="E175" s="152" t="s">
        <v>1</v>
      </c>
      <c r="F175" s="153" t="s">
        <v>3300</v>
      </c>
      <c r="H175" s="154">
        <v>11.563000000000001</v>
      </c>
      <c r="I175" s="155"/>
      <c r="L175" s="150"/>
      <c r="M175" s="156"/>
      <c r="T175" s="157"/>
      <c r="AT175" s="152" t="s">
        <v>204</v>
      </c>
      <c r="AU175" s="152" t="s">
        <v>86</v>
      </c>
      <c r="AV175" s="12" t="s">
        <v>86</v>
      </c>
      <c r="AW175" s="12" t="s">
        <v>32</v>
      </c>
      <c r="AX175" s="12" t="s">
        <v>77</v>
      </c>
      <c r="AY175" s="152" t="s">
        <v>195</v>
      </c>
    </row>
    <row r="176" spans="2:65" s="14" customFormat="1" ht="11.25">
      <c r="B176" s="168"/>
      <c r="D176" s="151" t="s">
        <v>204</v>
      </c>
      <c r="E176" s="169" t="s">
        <v>1</v>
      </c>
      <c r="F176" s="170" t="s">
        <v>3301</v>
      </c>
      <c r="H176" s="169" t="s">
        <v>1</v>
      </c>
      <c r="I176" s="171"/>
      <c r="L176" s="168"/>
      <c r="M176" s="172"/>
      <c r="T176" s="173"/>
      <c r="AT176" s="169" t="s">
        <v>204</v>
      </c>
      <c r="AU176" s="169" t="s">
        <v>86</v>
      </c>
      <c r="AV176" s="14" t="s">
        <v>84</v>
      </c>
      <c r="AW176" s="14" t="s">
        <v>32</v>
      </c>
      <c r="AX176" s="14" t="s">
        <v>77</v>
      </c>
      <c r="AY176" s="169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3302</v>
      </c>
      <c r="H177" s="154">
        <v>4.7409999999999997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2" customFormat="1" ht="11.25">
      <c r="B178" s="150"/>
      <c r="D178" s="151" t="s">
        <v>204</v>
      </c>
      <c r="E178" s="152" t="s">
        <v>1</v>
      </c>
      <c r="F178" s="153" t="s">
        <v>3303</v>
      </c>
      <c r="H178" s="154">
        <v>4.7190000000000003</v>
      </c>
      <c r="I178" s="155"/>
      <c r="L178" s="150"/>
      <c r="M178" s="156"/>
      <c r="T178" s="157"/>
      <c r="AT178" s="152" t="s">
        <v>204</v>
      </c>
      <c r="AU178" s="152" t="s">
        <v>86</v>
      </c>
      <c r="AV178" s="12" t="s">
        <v>86</v>
      </c>
      <c r="AW178" s="12" t="s">
        <v>32</v>
      </c>
      <c r="AX178" s="12" t="s">
        <v>77</v>
      </c>
      <c r="AY178" s="152" t="s">
        <v>195</v>
      </c>
    </row>
    <row r="179" spans="2:65" s="12" customFormat="1" ht="11.25">
      <c r="B179" s="150"/>
      <c r="D179" s="151" t="s">
        <v>204</v>
      </c>
      <c r="E179" s="152" t="s">
        <v>1</v>
      </c>
      <c r="F179" s="153" t="s">
        <v>3304</v>
      </c>
      <c r="H179" s="154">
        <v>3.7509999999999999</v>
      </c>
      <c r="I179" s="155"/>
      <c r="L179" s="150"/>
      <c r="M179" s="156"/>
      <c r="T179" s="157"/>
      <c r="AT179" s="152" t="s">
        <v>204</v>
      </c>
      <c r="AU179" s="152" t="s">
        <v>86</v>
      </c>
      <c r="AV179" s="12" t="s">
        <v>86</v>
      </c>
      <c r="AW179" s="12" t="s">
        <v>32</v>
      </c>
      <c r="AX179" s="12" t="s">
        <v>77</v>
      </c>
      <c r="AY179" s="152" t="s">
        <v>195</v>
      </c>
    </row>
    <row r="180" spans="2:65" s="15" customFormat="1" ht="11.25">
      <c r="B180" s="190"/>
      <c r="D180" s="151" t="s">
        <v>204</v>
      </c>
      <c r="E180" s="191" t="s">
        <v>847</v>
      </c>
      <c r="F180" s="192" t="s">
        <v>908</v>
      </c>
      <c r="H180" s="193">
        <v>96.248999999999995</v>
      </c>
      <c r="I180" s="194"/>
      <c r="L180" s="190"/>
      <c r="M180" s="195"/>
      <c r="T180" s="196"/>
      <c r="AT180" s="191" t="s">
        <v>204</v>
      </c>
      <c r="AU180" s="191" t="s">
        <v>86</v>
      </c>
      <c r="AV180" s="15" t="s">
        <v>112</v>
      </c>
      <c r="AW180" s="15" t="s">
        <v>32</v>
      </c>
      <c r="AX180" s="15" t="s">
        <v>77</v>
      </c>
      <c r="AY180" s="191" t="s">
        <v>195</v>
      </c>
    </row>
    <row r="181" spans="2:65" s="14" customFormat="1" ht="11.25">
      <c r="B181" s="168"/>
      <c r="D181" s="151" t="s">
        <v>204</v>
      </c>
      <c r="E181" s="169" t="s">
        <v>1</v>
      </c>
      <c r="F181" s="170" t="s">
        <v>1015</v>
      </c>
      <c r="H181" s="169" t="s">
        <v>1</v>
      </c>
      <c r="I181" s="171"/>
      <c r="L181" s="168"/>
      <c r="M181" s="172"/>
      <c r="T181" s="173"/>
      <c r="AT181" s="169" t="s">
        <v>204</v>
      </c>
      <c r="AU181" s="169" t="s">
        <v>86</v>
      </c>
      <c r="AV181" s="14" t="s">
        <v>84</v>
      </c>
      <c r="AW181" s="14" t="s">
        <v>32</v>
      </c>
      <c r="AX181" s="14" t="s">
        <v>77</v>
      </c>
      <c r="AY181" s="169" t="s">
        <v>195</v>
      </c>
    </row>
    <row r="182" spans="2:65" s="12" customFormat="1" ht="11.25">
      <c r="B182" s="150"/>
      <c r="D182" s="151" t="s">
        <v>204</v>
      </c>
      <c r="E182" s="152" t="s">
        <v>1</v>
      </c>
      <c r="F182" s="153" t="s">
        <v>2480</v>
      </c>
      <c r="H182" s="154">
        <v>-4.9039999999999999</v>
      </c>
      <c r="I182" s="155"/>
      <c r="L182" s="150"/>
      <c r="M182" s="156"/>
      <c r="T182" s="157"/>
      <c r="AT182" s="152" t="s">
        <v>204</v>
      </c>
      <c r="AU182" s="152" t="s">
        <v>86</v>
      </c>
      <c r="AV182" s="12" t="s">
        <v>86</v>
      </c>
      <c r="AW182" s="12" t="s">
        <v>32</v>
      </c>
      <c r="AX182" s="12" t="s">
        <v>77</v>
      </c>
      <c r="AY182" s="152" t="s">
        <v>195</v>
      </c>
    </row>
    <row r="183" spans="2:65" s="12" customFormat="1" ht="11.25">
      <c r="B183" s="150"/>
      <c r="D183" s="151" t="s">
        <v>204</v>
      </c>
      <c r="E183" s="152" t="s">
        <v>1</v>
      </c>
      <c r="F183" s="153" t="s">
        <v>3305</v>
      </c>
      <c r="H183" s="154">
        <v>-4.75</v>
      </c>
      <c r="I183" s="155"/>
      <c r="L183" s="150"/>
      <c r="M183" s="156"/>
      <c r="T183" s="157"/>
      <c r="AT183" s="152" t="s">
        <v>204</v>
      </c>
      <c r="AU183" s="152" t="s">
        <v>86</v>
      </c>
      <c r="AV183" s="12" t="s">
        <v>86</v>
      </c>
      <c r="AW183" s="12" t="s">
        <v>32</v>
      </c>
      <c r="AX183" s="12" t="s">
        <v>77</v>
      </c>
      <c r="AY183" s="152" t="s">
        <v>195</v>
      </c>
    </row>
    <row r="184" spans="2:65" s="12" customFormat="1" ht="11.25">
      <c r="B184" s="150"/>
      <c r="D184" s="151" t="s">
        <v>204</v>
      </c>
      <c r="E184" s="152" t="s">
        <v>1</v>
      </c>
      <c r="F184" s="153" t="s">
        <v>1021</v>
      </c>
      <c r="H184" s="154">
        <v>-13.552</v>
      </c>
      <c r="I184" s="155"/>
      <c r="L184" s="150"/>
      <c r="M184" s="156"/>
      <c r="T184" s="157"/>
      <c r="AT184" s="152" t="s">
        <v>204</v>
      </c>
      <c r="AU184" s="152" t="s">
        <v>86</v>
      </c>
      <c r="AV184" s="12" t="s">
        <v>86</v>
      </c>
      <c r="AW184" s="12" t="s">
        <v>32</v>
      </c>
      <c r="AX184" s="12" t="s">
        <v>77</v>
      </c>
      <c r="AY184" s="152" t="s">
        <v>195</v>
      </c>
    </row>
    <row r="185" spans="2:65" s="13" customFormat="1" ht="11.25">
      <c r="B185" s="158"/>
      <c r="D185" s="151" t="s">
        <v>204</v>
      </c>
      <c r="E185" s="159" t="s">
        <v>845</v>
      </c>
      <c r="F185" s="160" t="s">
        <v>205</v>
      </c>
      <c r="H185" s="161">
        <v>73.043000000000006</v>
      </c>
      <c r="I185" s="162"/>
      <c r="L185" s="158"/>
      <c r="M185" s="163"/>
      <c r="T185" s="164"/>
      <c r="AT185" s="159" t="s">
        <v>204</v>
      </c>
      <c r="AU185" s="159" t="s">
        <v>86</v>
      </c>
      <c r="AV185" s="13" t="s">
        <v>202</v>
      </c>
      <c r="AW185" s="13" t="s">
        <v>32</v>
      </c>
      <c r="AX185" s="13" t="s">
        <v>77</v>
      </c>
      <c r="AY185" s="159" t="s">
        <v>195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1022</v>
      </c>
      <c r="H186" s="154">
        <v>1.4610000000000001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77</v>
      </c>
      <c r="AY186" s="152" t="s">
        <v>195</v>
      </c>
    </row>
    <row r="187" spans="2:65" s="13" customFormat="1" ht="11.25">
      <c r="B187" s="158"/>
      <c r="D187" s="151" t="s">
        <v>204</v>
      </c>
      <c r="E187" s="159" t="s">
        <v>1</v>
      </c>
      <c r="F187" s="160" t="s">
        <v>205</v>
      </c>
      <c r="H187" s="161">
        <v>1.4610000000000001</v>
      </c>
      <c r="I187" s="162"/>
      <c r="L187" s="158"/>
      <c r="M187" s="163"/>
      <c r="T187" s="164"/>
      <c r="AT187" s="159" t="s">
        <v>204</v>
      </c>
      <c r="AU187" s="159" t="s">
        <v>86</v>
      </c>
      <c r="AV187" s="13" t="s">
        <v>202</v>
      </c>
      <c r="AW187" s="13" t="s">
        <v>32</v>
      </c>
      <c r="AX187" s="13" t="s">
        <v>84</v>
      </c>
      <c r="AY187" s="159" t="s">
        <v>195</v>
      </c>
    </row>
    <row r="188" spans="2:65" s="1" customFormat="1" ht="33" customHeight="1">
      <c r="B188" s="32"/>
      <c r="C188" s="137" t="s">
        <v>251</v>
      </c>
      <c r="D188" s="137" t="s">
        <v>197</v>
      </c>
      <c r="E188" s="138" t="s">
        <v>3306</v>
      </c>
      <c r="F188" s="139" t="s">
        <v>3307</v>
      </c>
      <c r="G188" s="140" t="s">
        <v>332</v>
      </c>
      <c r="H188" s="141">
        <v>30.678000000000001</v>
      </c>
      <c r="I188" s="142"/>
      <c r="J188" s="143">
        <f>ROUND(I188*H188,2)</f>
        <v>0</v>
      </c>
      <c r="K188" s="139" t="s">
        <v>201</v>
      </c>
      <c r="L188" s="32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202</v>
      </c>
      <c r="AT188" s="148" t="s">
        <v>197</v>
      </c>
      <c r="AU188" s="148" t="s">
        <v>86</v>
      </c>
      <c r="AY188" s="17" t="s">
        <v>195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84</v>
      </c>
      <c r="BK188" s="149">
        <f>ROUND(I188*H188,2)</f>
        <v>0</v>
      </c>
      <c r="BL188" s="17" t="s">
        <v>202</v>
      </c>
      <c r="BM188" s="148" t="s">
        <v>1025</v>
      </c>
    </row>
    <row r="189" spans="2:65" s="12" customFormat="1" ht="11.25">
      <c r="B189" s="150"/>
      <c r="D189" s="151" t="s">
        <v>204</v>
      </c>
      <c r="E189" s="152" t="s">
        <v>1</v>
      </c>
      <c r="F189" s="153" t="s">
        <v>1026</v>
      </c>
      <c r="H189" s="154">
        <v>30.678000000000001</v>
      </c>
      <c r="I189" s="155"/>
      <c r="L189" s="150"/>
      <c r="M189" s="156"/>
      <c r="T189" s="157"/>
      <c r="AT189" s="152" t="s">
        <v>204</v>
      </c>
      <c r="AU189" s="152" t="s">
        <v>86</v>
      </c>
      <c r="AV189" s="12" t="s">
        <v>86</v>
      </c>
      <c r="AW189" s="12" t="s">
        <v>32</v>
      </c>
      <c r="AX189" s="12" t="s">
        <v>84</v>
      </c>
      <c r="AY189" s="152" t="s">
        <v>195</v>
      </c>
    </row>
    <row r="190" spans="2:65" s="1" customFormat="1" ht="33" customHeight="1">
      <c r="B190" s="32"/>
      <c r="C190" s="137" t="s">
        <v>342</v>
      </c>
      <c r="D190" s="137" t="s">
        <v>197</v>
      </c>
      <c r="E190" s="138" t="s">
        <v>3308</v>
      </c>
      <c r="F190" s="139" t="s">
        <v>3309</v>
      </c>
      <c r="G190" s="140" t="s">
        <v>332</v>
      </c>
      <c r="H190" s="141">
        <v>29.216999999999999</v>
      </c>
      <c r="I190" s="142"/>
      <c r="J190" s="143">
        <f>ROUND(I190*H190,2)</f>
        <v>0</v>
      </c>
      <c r="K190" s="139" t="s">
        <v>201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202</v>
      </c>
      <c r="AT190" s="148" t="s">
        <v>197</v>
      </c>
      <c r="AU190" s="148" t="s">
        <v>86</v>
      </c>
      <c r="AY190" s="17" t="s">
        <v>195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202</v>
      </c>
      <c r="BM190" s="148" t="s">
        <v>1029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1030</v>
      </c>
      <c r="H191" s="154">
        <v>29.216999999999999</v>
      </c>
      <c r="I191" s="155"/>
      <c r="L191" s="150"/>
      <c r="M191" s="156"/>
      <c r="T191" s="157"/>
      <c r="AT191" s="152" t="s">
        <v>204</v>
      </c>
      <c r="AU191" s="152" t="s">
        <v>86</v>
      </c>
      <c r="AV191" s="12" t="s">
        <v>86</v>
      </c>
      <c r="AW191" s="12" t="s">
        <v>32</v>
      </c>
      <c r="AX191" s="12" t="s">
        <v>84</v>
      </c>
      <c r="AY191" s="152" t="s">
        <v>195</v>
      </c>
    </row>
    <row r="192" spans="2:65" s="1" customFormat="1" ht="33" customHeight="1">
      <c r="B192" s="32"/>
      <c r="C192" s="137" t="s">
        <v>310</v>
      </c>
      <c r="D192" s="137" t="s">
        <v>197</v>
      </c>
      <c r="E192" s="138" t="s">
        <v>3310</v>
      </c>
      <c r="F192" s="139" t="s">
        <v>3311</v>
      </c>
      <c r="G192" s="140" t="s">
        <v>332</v>
      </c>
      <c r="H192" s="141">
        <v>10.226000000000001</v>
      </c>
      <c r="I192" s="142"/>
      <c r="J192" s="143">
        <f>ROUND(I192*H192,2)</f>
        <v>0</v>
      </c>
      <c r="K192" s="139" t="s">
        <v>201</v>
      </c>
      <c r="L192" s="32"/>
      <c r="M192" s="144" t="s">
        <v>1</v>
      </c>
      <c r="N192" s="145" t="s">
        <v>42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202</v>
      </c>
      <c r="AT192" s="148" t="s">
        <v>197</v>
      </c>
      <c r="AU192" s="148" t="s">
        <v>86</v>
      </c>
      <c r="AY192" s="17" t="s">
        <v>195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84</v>
      </c>
      <c r="BK192" s="149">
        <f>ROUND(I192*H192,2)</f>
        <v>0</v>
      </c>
      <c r="BL192" s="17" t="s">
        <v>202</v>
      </c>
      <c r="BM192" s="148" t="s">
        <v>3312</v>
      </c>
    </row>
    <row r="193" spans="2:65" s="12" customFormat="1" ht="11.25">
      <c r="B193" s="150"/>
      <c r="D193" s="151" t="s">
        <v>204</v>
      </c>
      <c r="E193" s="152" t="s">
        <v>1</v>
      </c>
      <c r="F193" s="153" t="s">
        <v>1034</v>
      </c>
      <c r="H193" s="154">
        <v>10.226000000000001</v>
      </c>
      <c r="I193" s="155"/>
      <c r="L193" s="150"/>
      <c r="M193" s="156"/>
      <c r="T193" s="157"/>
      <c r="AT193" s="152" t="s">
        <v>204</v>
      </c>
      <c r="AU193" s="152" t="s">
        <v>86</v>
      </c>
      <c r="AV193" s="12" t="s">
        <v>86</v>
      </c>
      <c r="AW193" s="12" t="s">
        <v>32</v>
      </c>
      <c r="AX193" s="12" t="s">
        <v>84</v>
      </c>
      <c r="AY193" s="152" t="s">
        <v>195</v>
      </c>
    </row>
    <row r="194" spans="2:65" s="1" customFormat="1" ht="33" customHeight="1">
      <c r="B194" s="32"/>
      <c r="C194" s="137" t="s">
        <v>166</v>
      </c>
      <c r="D194" s="137" t="s">
        <v>197</v>
      </c>
      <c r="E194" s="138" t="s">
        <v>3313</v>
      </c>
      <c r="F194" s="139" t="s">
        <v>3314</v>
      </c>
      <c r="G194" s="140" t="s">
        <v>332</v>
      </c>
      <c r="H194" s="141">
        <v>1.4610000000000001</v>
      </c>
      <c r="I194" s="142"/>
      <c r="J194" s="143">
        <f>ROUND(I194*H194,2)</f>
        <v>0</v>
      </c>
      <c r="K194" s="139" t="s">
        <v>201</v>
      </c>
      <c r="L194" s="32"/>
      <c r="M194" s="144" t="s">
        <v>1</v>
      </c>
      <c r="N194" s="145" t="s">
        <v>42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202</v>
      </c>
      <c r="AT194" s="148" t="s">
        <v>197</v>
      </c>
      <c r="AU194" s="148" t="s">
        <v>86</v>
      </c>
      <c r="AY194" s="17" t="s">
        <v>195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84</v>
      </c>
      <c r="BK194" s="149">
        <f>ROUND(I194*H194,2)</f>
        <v>0</v>
      </c>
      <c r="BL194" s="17" t="s">
        <v>202</v>
      </c>
      <c r="BM194" s="148" t="s">
        <v>3315</v>
      </c>
    </row>
    <row r="195" spans="2:65" s="12" customFormat="1" ht="11.25">
      <c r="B195" s="150"/>
      <c r="D195" s="151" t="s">
        <v>204</v>
      </c>
      <c r="E195" s="152" t="s">
        <v>1</v>
      </c>
      <c r="F195" s="153" t="s">
        <v>1038</v>
      </c>
      <c r="H195" s="154">
        <v>1.4610000000000001</v>
      </c>
      <c r="I195" s="155"/>
      <c r="L195" s="150"/>
      <c r="M195" s="156"/>
      <c r="T195" s="157"/>
      <c r="AT195" s="152" t="s">
        <v>204</v>
      </c>
      <c r="AU195" s="152" t="s">
        <v>86</v>
      </c>
      <c r="AV195" s="12" t="s">
        <v>86</v>
      </c>
      <c r="AW195" s="12" t="s">
        <v>32</v>
      </c>
      <c r="AX195" s="12" t="s">
        <v>84</v>
      </c>
      <c r="AY195" s="152" t="s">
        <v>195</v>
      </c>
    </row>
    <row r="196" spans="2:65" s="1" customFormat="1" ht="21.75" customHeight="1">
      <c r="B196" s="32"/>
      <c r="C196" s="137" t="s">
        <v>315</v>
      </c>
      <c r="D196" s="137" t="s">
        <v>197</v>
      </c>
      <c r="E196" s="138" t="s">
        <v>1708</v>
      </c>
      <c r="F196" s="139" t="s">
        <v>1709</v>
      </c>
      <c r="G196" s="140" t="s">
        <v>200</v>
      </c>
      <c r="H196" s="141">
        <v>33.895000000000003</v>
      </c>
      <c r="I196" s="142"/>
      <c r="J196" s="143">
        <f>ROUND(I196*H196,2)</f>
        <v>0</v>
      </c>
      <c r="K196" s="139" t="s">
        <v>201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8.4000000000000003E-4</v>
      </c>
      <c r="R196" s="146">
        <f>Q196*H196</f>
        <v>2.8471800000000005E-2</v>
      </c>
      <c r="S196" s="146">
        <v>0</v>
      </c>
      <c r="T196" s="147">
        <f>S196*H196</f>
        <v>0</v>
      </c>
      <c r="AR196" s="148" t="s">
        <v>202</v>
      </c>
      <c r="AT196" s="148" t="s">
        <v>197</v>
      </c>
      <c r="AU196" s="148" t="s">
        <v>86</v>
      </c>
      <c r="AY196" s="17" t="s">
        <v>195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84</v>
      </c>
      <c r="BK196" s="149">
        <f>ROUND(I196*H196,2)</f>
        <v>0</v>
      </c>
      <c r="BL196" s="17" t="s">
        <v>202</v>
      </c>
      <c r="BM196" s="148" t="s">
        <v>1072</v>
      </c>
    </row>
    <row r="197" spans="2:65" s="14" customFormat="1" ht="11.25">
      <c r="B197" s="168"/>
      <c r="D197" s="151" t="s">
        <v>204</v>
      </c>
      <c r="E197" s="169" t="s">
        <v>1</v>
      </c>
      <c r="F197" s="170" t="s">
        <v>3297</v>
      </c>
      <c r="H197" s="169" t="s">
        <v>1</v>
      </c>
      <c r="I197" s="171"/>
      <c r="L197" s="168"/>
      <c r="M197" s="172"/>
      <c r="T197" s="173"/>
      <c r="AT197" s="169" t="s">
        <v>204</v>
      </c>
      <c r="AU197" s="169" t="s">
        <v>86</v>
      </c>
      <c r="AV197" s="14" t="s">
        <v>84</v>
      </c>
      <c r="AW197" s="14" t="s">
        <v>32</v>
      </c>
      <c r="AX197" s="14" t="s">
        <v>77</v>
      </c>
      <c r="AY197" s="169" t="s">
        <v>195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3316</v>
      </c>
      <c r="H198" s="154">
        <v>8.5749999999999993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3317</v>
      </c>
      <c r="H199" s="154">
        <v>18.5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4" customFormat="1" ht="11.25">
      <c r="B200" s="168"/>
      <c r="D200" s="151" t="s">
        <v>204</v>
      </c>
      <c r="E200" s="169" t="s">
        <v>1</v>
      </c>
      <c r="F200" s="170" t="s">
        <v>3301</v>
      </c>
      <c r="H200" s="169" t="s">
        <v>1</v>
      </c>
      <c r="I200" s="171"/>
      <c r="L200" s="168"/>
      <c r="M200" s="172"/>
      <c r="T200" s="173"/>
      <c r="AT200" s="169" t="s">
        <v>204</v>
      </c>
      <c r="AU200" s="169" t="s">
        <v>86</v>
      </c>
      <c r="AV200" s="14" t="s">
        <v>84</v>
      </c>
      <c r="AW200" s="14" t="s">
        <v>32</v>
      </c>
      <c r="AX200" s="14" t="s">
        <v>77</v>
      </c>
      <c r="AY200" s="169" t="s">
        <v>195</v>
      </c>
    </row>
    <row r="201" spans="2:65" s="12" customFormat="1" ht="11.25">
      <c r="B201" s="150"/>
      <c r="D201" s="151" t="s">
        <v>204</v>
      </c>
      <c r="E201" s="152" t="s">
        <v>1</v>
      </c>
      <c r="F201" s="153" t="s">
        <v>3318</v>
      </c>
      <c r="H201" s="154">
        <v>6.82</v>
      </c>
      <c r="I201" s="155"/>
      <c r="L201" s="150"/>
      <c r="M201" s="156"/>
      <c r="T201" s="157"/>
      <c r="AT201" s="152" t="s">
        <v>204</v>
      </c>
      <c r="AU201" s="152" t="s">
        <v>86</v>
      </c>
      <c r="AV201" s="12" t="s">
        <v>86</v>
      </c>
      <c r="AW201" s="12" t="s">
        <v>32</v>
      </c>
      <c r="AX201" s="12" t="s">
        <v>77</v>
      </c>
      <c r="AY201" s="152" t="s">
        <v>195</v>
      </c>
    </row>
    <row r="202" spans="2:65" s="13" customFormat="1" ht="11.25">
      <c r="B202" s="158"/>
      <c r="D202" s="151" t="s">
        <v>204</v>
      </c>
      <c r="E202" s="159" t="s">
        <v>1</v>
      </c>
      <c r="F202" s="160" t="s">
        <v>205</v>
      </c>
      <c r="H202" s="161">
        <v>33.895000000000003</v>
      </c>
      <c r="I202" s="162"/>
      <c r="L202" s="158"/>
      <c r="M202" s="163"/>
      <c r="T202" s="164"/>
      <c r="AT202" s="159" t="s">
        <v>204</v>
      </c>
      <c r="AU202" s="159" t="s">
        <v>86</v>
      </c>
      <c r="AV202" s="13" t="s">
        <v>202</v>
      </c>
      <c r="AW202" s="13" t="s">
        <v>32</v>
      </c>
      <c r="AX202" s="13" t="s">
        <v>84</v>
      </c>
      <c r="AY202" s="159" t="s">
        <v>195</v>
      </c>
    </row>
    <row r="203" spans="2:65" s="1" customFormat="1" ht="24.2" customHeight="1">
      <c r="B203" s="32"/>
      <c r="C203" s="137" t="s">
        <v>358</v>
      </c>
      <c r="D203" s="137" t="s">
        <v>197</v>
      </c>
      <c r="E203" s="138" t="s">
        <v>1716</v>
      </c>
      <c r="F203" s="139" t="s">
        <v>1717</v>
      </c>
      <c r="G203" s="140" t="s">
        <v>200</v>
      </c>
      <c r="H203" s="141">
        <v>33.895000000000003</v>
      </c>
      <c r="I203" s="142"/>
      <c r="J203" s="143">
        <f>ROUND(I203*H203,2)</f>
        <v>0</v>
      </c>
      <c r="K203" s="139" t="s">
        <v>201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202</v>
      </c>
      <c r="AT203" s="148" t="s">
        <v>197</v>
      </c>
      <c r="AU203" s="148" t="s">
        <v>86</v>
      </c>
      <c r="AY203" s="17" t="s">
        <v>195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84</v>
      </c>
      <c r="BK203" s="149">
        <f>ROUND(I203*H203,2)</f>
        <v>0</v>
      </c>
      <c r="BL203" s="17" t="s">
        <v>202</v>
      </c>
      <c r="BM203" s="148" t="s">
        <v>1078</v>
      </c>
    </row>
    <row r="204" spans="2:65" s="1" customFormat="1" ht="24.2" customHeight="1">
      <c r="B204" s="32"/>
      <c r="C204" s="137" t="s">
        <v>168</v>
      </c>
      <c r="D204" s="137" t="s">
        <v>197</v>
      </c>
      <c r="E204" s="138" t="s">
        <v>1719</v>
      </c>
      <c r="F204" s="139" t="s">
        <v>1720</v>
      </c>
      <c r="G204" s="140" t="s">
        <v>200</v>
      </c>
      <c r="H204" s="141">
        <v>138.58000000000001</v>
      </c>
      <c r="I204" s="142"/>
      <c r="J204" s="143">
        <f>ROUND(I204*H204,2)</f>
        <v>0</v>
      </c>
      <c r="K204" s="139" t="s">
        <v>201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8.4999999999999995E-4</v>
      </c>
      <c r="R204" s="146">
        <f>Q204*H204</f>
        <v>0.11779300000000001</v>
      </c>
      <c r="S204" s="146">
        <v>0</v>
      </c>
      <c r="T204" s="147">
        <f>S204*H204</f>
        <v>0</v>
      </c>
      <c r="AR204" s="148" t="s">
        <v>202</v>
      </c>
      <c r="AT204" s="148" t="s">
        <v>197</v>
      </c>
      <c r="AU204" s="148" t="s">
        <v>86</v>
      </c>
      <c r="AY204" s="17" t="s">
        <v>195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202</v>
      </c>
      <c r="BM204" s="148" t="s">
        <v>1041</v>
      </c>
    </row>
    <row r="205" spans="2:65" s="14" customFormat="1" ht="11.25">
      <c r="B205" s="168"/>
      <c r="D205" s="151" t="s">
        <v>204</v>
      </c>
      <c r="E205" s="169" t="s">
        <v>1</v>
      </c>
      <c r="F205" s="170" t="s">
        <v>3297</v>
      </c>
      <c r="H205" s="169" t="s">
        <v>1</v>
      </c>
      <c r="I205" s="171"/>
      <c r="L205" s="168"/>
      <c r="M205" s="172"/>
      <c r="T205" s="173"/>
      <c r="AT205" s="169" t="s">
        <v>204</v>
      </c>
      <c r="AU205" s="169" t="s">
        <v>86</v>
      </c>
      <c r="AV205" s="14" t="s">
        <v>84</v>
      </c>
      <c r="AW205" s="14" t="s">
        <v>32</v>
      </c>
      <c r="AX205" s="14" t="s">
        <v>77</v>
      </c>
      <c r="AY205" s="169" t="s">
        <v>195</v>
      </c>
    </row>
    <row r="206" spans="2:65" s="12" customFormat="1" ht="11.25">
      <c r="B206" s="150"/>
      <c r="D206" s="151" t="s">
        <v>204</v>
      </c>
      <c r="E206" s="152" t="s">
        <v>1</v>
      </c>
      <c r="F206" s="153" t="s">
        <v>3319</v>
      </c>
      <c r="H206" s="154">
        <v>121.38</v>
      </c>
      <c r="I206" s="155"/>
      <c r="L206" s="150"/>
      <c r="M206" s="156"/>
      <c r="T206" s="157"/>
      <c r="AT206" s="152" t="s">
        <v>204</v>
      </c>
      <c r="AU206" s="152" t="s">
        <v>86</v>
      </c>
      <c r="AV206" s="12" t="s">
        <v>86</v>
      </c>
      <c r="AW206" s="12" t="s">
        <v>32</v>
      </c>
      <c r="AX206" s="12" t="s">
        <v>77</v>
      </c>
      <c r="AY206" s="152" t="s">
        <v>195</v>
      </c>
    </row>
    <row r="207" spans="2:65" s="14" customFormat="1" ht="11.25">
      <c r="B207" s="168"/>
      <c r="D207" s="151" t="s">
        <v>204</v>
      </c>
      <c r="E207" s="169" t="s">
        <v>1</v>
      </c>
      <c r="F207" s="170" t="s">
        <v>3301</v>
      </c>
      <c r="H207" s="169" t="s">
        <v>1</v>
      </c>
      <c r="I207" s="171"/>
      <c r="L207" s="168"/>
      <c r="M207" s="172"/>
      <c r="T207" s="173"/>
      <c r="AT207" s="169" t="s">
        <v>204</v>
      </c>
      <c r="AU207" s="169" t="s">
        <v>86</v>
      </c>
      <c r="AV207" s="14" t="s">
        <v>84</v>
      </c>
      <c r="AW207" s="14" t="s">
        <v>32</v>
      </c>
      <c r="AX207" s="14" t="s">
        <v>77</v>
      </c>
      <c r="AY207" s="169" t="s">
        <v>195</v>
      </c>
    </row>
    <row r="208" spans="2:65" s="12" customFormat="1" ht="11.25">
      <c r="B208" s="150"/>
      <c r="D208" s="151" t="s">
        <v>204</v>
      </c>
      <c r="E208" s="152" t="s">
        <v>1</v>
      </c>
      <c r="F208" s="153" t="s">
        <v>3320</v>
      </c>
      <c r="H208" s="154">
        <v>8.6199999999999992</v>
      </c>
      <c r="I208" s="155"/>
      <c r="L208" s="150"/>
      <c r="M208" s="156"/>
      <c r="T208" s="157"/>
      <c r="AT208" s="152" t="s">
        <v>204</v>
      </c>
      <c r="AU208" s="152" t="s">
        <v>86</v>
      </c>
      <c r="AV208" s="12" t="s">
        <v>86</v>
      </c>
      <c r="AW208" s="12" t="s">
        <v>32</v>
      </c>
      <c r="AX208" s="12" t="s">
        <v>77</v>
      </c>
      <c r="AY208" s="152" t="s">
        <v>195</v>
      </c>
    </row>
    <row r="209" spans="2:65" s="12" customFormat="1" ht="11.25">
      <c r="B209" s="150"/>
      <c r="D209" s="151" t="s">
        <v>204</v>
      </c>
      <c r="E209" s="152" t="s">
        <v>1</v>
      </c>
      <c r="F209" s="153" t="s">
        <v>3321</v>
      </c>
      <c r="H209" s="154">
        <v>8.58</v>
      </c>
      <c r="I209" s="155"/>
      <c r="L209" s="150"/>
      <c r="M209" s="156"/>
      <c r="T209" s="157"/>
      <c r="AT209" s="152" t="s">
        <v>204</v>
      </c>
      <c r="AU209" s="152" t="s">
        <v>86</v>
      </c>
      <c r="AV209" s="12" t="s">
        <v>86</v>
      </c>
      <c r="AW209" s="12" t="s">
        <v>32</v>
      </c>
      <c r="AX209" s="12" t="s">
        <v>77</v>
      </c>
      <c r="AY209" s="152" t="s">
        <v>195</v>
      </c>
    </row>
    <row r="210" spans="2:65" s="13" customFormat="1" ht="11.25">
      <c r="B210" s="158"/>
      <c r="D210" s="151" t="s">
        <v>204</v>
      </c>
      <c r="E210" s="159" t="s">
        <v>1</v>
      </c>
      <c r="F210" s="160" t="s">
        <v>205</v>
      </c>
      <c r="H210" s="161">
        <v>138.58000000000001</v>
      </c>
      <c r="I210" s="162"/>
      <c r="L210" s="158"/>
      <c r="M210" s="163"/>
      <c r="T210" s="164"/>
      <c r="AT210" s="159" t="s">
        <v>204</v>
      </c>
      <c r="AU210" s="159" t="s">
        <v>86</v>
      </c>
      <c r="AV210" s="13" t="s">
        <v>202</v>
      </c>
      <c r="AW210" s="13" t="s">
        <v>32</v>
      </c>
      <c r="AX210" s="13" t="s">
        <v>84</v>
      </c>
      <c r="AY210" s="159" t="s">
        <v>195</v>
      </c>
    </row>
    <row r="211" spans="2:65" s="1" customFormat="1" ht="24.2" customHeight="1">
      <c r="B211" s="32"/>
      <c r="C211" s="137" t="s">
        <v>7</v>
      </c>
      <c r="D211" s="137" t="s">
        <v>197</v>
      </c>
      <c r="E211" s="138" t="s">
        <v>1734</v>
      </c>
      <c r="F211" s="139" t="s">
        <v>1735</v>
      </c>
      <c r="G211" s="140" t="s">
        <v>200</v>
      </c>
      <c r="H211" s="141">
        <v>138.58000000000001</v>
      </c>
      <c r="I211" s="142"/>
      <c r="J211" s="143">
        <f>ROUND(I211*H211,2)</f>
        <v>0</v>
      </c>
      <c r="K211" s="139" t="s">
        <v>201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202</v>
      </c>
      <c r="AT211" s="148" t="s">
        <v>197</v>
      </c>
      <c r="AU211" s="148" t="s">
        <v>86</v>
      </c>
      <c r="AY211" s="17" t="s">
        <v>195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202</v>
      </c>
      <c r="BM211" s="148" t="s">
        <v>1069</v>
      </c>
    </row>
    <row r="212" spans="2:65" s="1" customFormat="1" ht="37.9" customHeight="1">
      <c r="B212" s="32"/>
      <c r="C212" s="137" t="s">
        <v>322</v>
      </c>
      <c r="D212" s="137" t="s">
        <v>197</v>
      </c>
      <c r="E212" s="138" t="s">
        <v>1138</v>
      </c>
      <c r="F212" s="139" t="s">
        <v>1139</v>
      </c>
      <c r="G212" s="140" t="s">
        <v>332</v>
      </c>
      <c r="H212" s="141">
        <v>38.101999999999997</v>
      </c>
      <c r="I212" s="142"/>
      <c r="J212" s="143">
        <f>ROUND(I212*H212,2)</f>
        <v>0</v>
      </c>
      <c r="K212" s="139" t="s">
        <v>201</v>
      </c>
      <c r="L212" s="32"/>
      <c r="M212" s="144" t="s">
        <v>1</v>
      </c>
      <c r="N212" s="145" t="s">
        <v>42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202</v>
      </c>
      <c r="AT212" s="148" t="s">
        <v>197</v>
      </c>
      <c r="AU212" s="148" t="s">
        <v>86</v>
      </c>
      <c r="AY212" s="17" t="s">
        <v>195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84</v>
      </c>
      <c r="BK212" s="149">
        <f>ROUND(I212*H212,2)</f>
        <v>0</v>
      </c>
      <c r="BL212" s="17" t="s">
        <v>202</v>
      </c>
      <c r="BM212" s="148" t="s">
        <v>1140</v>
      </c>
    </row>
    <row r="213" spans="2:65" s="14" customFormat="1" ht="11.25">
      <c r="B213" s="168"/>
      <c r="D213" s="151" t="s">
        <v>204</v>
      </c>
      <c r="E213" s="169" t="s">
        <v>1</v>
      </c>
      <c r="F213" s="170" t="s">
        <v>1141</v>
      </c>
      <c r="H213" s="169" t="s">
        <v>1</v>
      </c>
      <c r="I213" s="171"/>
      <c r="L213" s="168"/>
      <c r="M213" s="172"/>
      <c r="T213" s="173"/>
      <c r="AT213" s="169" t="s">
        <v>204</v>
      </c>
      <c r="AU213" s="169" t="s">
        <v>86</v>
      </c>
      <c r="AV213" s="14" t="s">
        <v>84</v>
      </c>
      <c r="AW213" s="14" t="s">
        <v>32</v>
      </c>
      <c r="AX213" s="14" t="s">
        <v>77</v>
      </c>
      <c r="AY213" s="169" t="s">
        <v>195</v>
      </c>
    </row>
    <row r="214" spans="2:65" s="12" customFormat="1" ht="11.25">
      <c r="B214" s="150"/>
      <c r="D214" s="151" t="s">
        <v>204</v>
      </c>
      <c r="E214" s="152" t="s">
        <v>1</v>
      </c>
      <c r="F214" s="153" t="s">
        <v>2750</v>
      </c>
      <c r="H214" s="154">
        <v>86.594999999999999</v>
      </c>
      <c r="I214" s="155"/>
      <c r="L214" s="150"/>
      <c r="M214" s="156"/>
      <c r="T214" s="157"/>
      <c r="AT214" s="152" t="s">
        <v>204</v>
      </c>
      <c r="AU214" s="152" t="s">
        <v>86</v>
      </c>
      <c r="AV214" s="12" t="s">
        <v>86</v>
      </c>
      <c r="AW214" s="12" t="s">
        <v>32</v>
      </c>
      <c r="AX214" s="12" t="s">
        <v>77</v>
      </c>
      <c r="AY214" s="152" t="s">
        <v>195</v>
      </c>
    </row>
    <row r="215" spans="2:65" s="13" customFormat="1" ht="11.25">
      <c r="B215" s="158"/>
      <c r="D215" s="151" t="s">
        <v>204</v>
      </c>
      <c r="E215" s="159" t="s">
        <v>824</v>
      </c>
      <c r="F215" s="160" t="s">
        <v>205</v>
      </c>
      <c r="H215" s="161">
        <v>86.594999999999999</v>
      </c>
      <c r="I215" s="162"/>
      <c r="L215" s="158"/>
      <c r="M215" s="163"/>
      <c r="T215" s="164"/>
      <c r="AT215" s="159" t="s">
        <v>204</v>
      </c>
      <c r="AU215" s="159" t="s">
        <v>86</v>
      </c>
      <c r="AV215" s="13" t="s">
        <v>202</v>
      </c>
      <c r="AW215" s="13" t="s">
        <v>32</v>
      </c>
      <c r="AX215" s="13" t="s">
        <v>77</v>
      </c>
      <c r="AY215" s="159" t="s">
        <v>195</v>
      </c>
    </row>
    <row r="216" spans="2:65" s="14" customFormat="1" ht="11.25">
      <c r="B216" s="168"/>
      <c r="D216" s="151" t="s">
        <v>204</v>
      </c>
      <c r="E216" s="169" t="s">
        <v>1</v>
      </c>
      <c r="F216" s="170" t="s">
        <v>1143</v>
      </c>
      <c r="H216" s="169" t="s">
        <v>1</v>
      </c>
      <c r="I216" s="171"/>
      <c r="L216" s="168"/>
      <c r="M216" s="172"/>
      <c r="T216" s="173"/>
      <c r="AT216" s="169" t="s">
        <v>204</v>
      </c>
      <c r="AU216" s="169" t="s">
        <v>86</v>
      </c>
      <c r="AV216" s="14" t="s">
        <v>84</v>
      </c>
      <c r="AW216" s="14" t="s">
        <v>32</v>
      </c>
      <c r="AX216" s="14" t="s">
        <v>77</v>
      </c>
      <c r="AY216" s="169" t="s">
        <v>195</v>
      </c>
    </row>
    <row r="217" spans="2:65" s="12" customFormat="1" ht="11.25">
      <c r="B217" s="150"/>
      <c r="D217" s="151" t="s">
        <v>204</v>
      </c>
      <c r="E217" s="152" t="s">
        <v>1</v>
      </c>
      <c r="F217" s="153" t="s">
        <v>1144</v>
      </c>
      <c r="H217" s="154">
        <v>38.101999999999997</v>
      </c>
      <c r="I217" s="155"/>
      <c r="L217" s="150"/>
      <c r="M217" s="156"/>
      <c r="T217" s="157"/>
      <c r="AT217" s="152" t="s">
        <v>204</v>
      </c>
      <c r="AU217" s="152" t="s">
        <v>86</v>
      </c>
      <c r="AV217" s="12" t="s">
        <v>86</v>
      </c>
      <c r="AW217" s="12" t="s">
        <v>32</v>
      </c>
      <c r="AX217" s="12" t="s">
        <v>77</v>
      </c>
      <c r="AY217" s="152" t="s">
        <v>195</v>
      </c>
    </row>
    <row r="218" spans="2:65" s="13" customFormat="1" ht="11.25">
      <c r="B218" s="158"/>
      <c r="D218" s="151" t="s">
        <v>204</v>
      </c>
      <c r="E218" s="159" t="s">
        <v>1</v>
      </c>
      <c r="F218" s="160" t="s">
        <v>205</v>
      </c>
      <c r="H218" s="161">
        <v>38.101999999999997</v>
      </c>
      <c r="I218" s="162"/>
      <c r="L218" s="158"/>
      <c r="M218" s="163"/>
      <c r="T218" s="164"/>
      <c r="AT218" s="159" t="s">
        <v>204</v>
      </c>
      <c r="AU218" s="159" t="s">
        <v>86</v>
      </c>
      <c r="AV218" s="13" t="s">
        <v>202</v>
      </c>
      <c r="AW218" s="13" t="s">
        <v>32</v>
      </c>
      <c r="AX218" s="13" t="s">
        <v>84</v>
      </c>
      <c r="AY218" s="159" t="s">
        <v>195</v>
      </c>
    </row>
    <row r="219" spans="2:65" s="1" customFormat="1" ht="37.9" customHeight="1">
      <c r="B219" s="32"/>
      <c r="C219" s="137" t="s">
        <v>376</v>
      </c>
      <c r="D219" s="137" t="s">
        <v>197</v>
      </c>
      <c r="E219" s="138" t="s">
        <v>1145</v>
      </c>
      <c r="F219" s="139" t="s">
        <v>1146</v>
      </c>
      <c r="G219" s="140" t="s">
        <v>332</v>
      </c>
      <c r="H219" s="141">
        <v>152.40700000000001</v>
      </c>
      <c r="I219" s="142"/>
      <c r="J219" s="143">
        <f>ROUND(I219*H219,2)</f>
        <v>0</v>
      </c>
      <c r="K219" s="139" t="s">
        <v>201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202</v>
      </c>
      <c r="AT219" s="148" t="s">
        <v>197</v>
      </c>
      <c r="AU219" s="148" t="s">
        <v>86</v>
      </c>
      <c r="AY219" s="17" t="s">
        <v>195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84</v>
      </c>
      <c r="BK219" s="149">
        <f>ROUND(I219*H219,2)</f>
        <v>0</v>
      </c>
      <c r="BL219" s="17" t="s">
        <v>202</v>
      </c>
      <c r="BM219" s="148" t="s">
        <v>1147</v>
      </c>
    </row>
    <row r="220" spans="2:65" s="14" customFormat="1" ht="11.25">
      <c r="B220" s="168"/>
      <c r="D220" s="151" t="s">
        <v>204</v>
      </c>
      <c r="E220" s="169" t="s">
        <v>1</v>
      </c>
      <c r="F220" s="170" t="s">
        <v>1148</v>
      </c>
      <c r="H220" s="169" t="s">
        <v>1</v>
      </c>
      <c r="I220" s="171"/>
      <c r="L220" s="168"/>
      <c r="M220" s="172"/>
      <c r="T220" s="173"/>
      <c r="AT220" s="169" t="s">
        <v>204</v>
      </c>
      <c r="AU220" s="169" t="s">
        <v>86</v>
      </c>
      <c r="AV220" s="14" t="s">
        <v>84</v>
      </c>
      <c r="AW220" s="14" t="s">
        <v>32</v>
      </c>
      <c r="AX220" s="14" t="s">
        <v>77</v>
      </c>
      <c r="AY220" s="169" t="s">
        <v>195</v>
      </c>
    </row>
    <row r="221" spans="2:65" s="12" customFormat="1" ht="11.25">
      <c r="B221" s="150"/>
      <c r="D221" s="151" t="s">
        <v>204</v>
      </c>
      <c r="E221" s="152" t="s">
        <v>1</v>
      </c>
      <c r="F221" s="153" t="s">
        <v>1149</v>
      </c>
      <c r="H221" s="154">
        <v>152.40700000000001</v>
      </c>
      <c r="I221" s="155"/>
      <c r="L221" s="150"/>
      <c r="M221" s="156"/>
      <c r="T221" s="157"/>
      <c r="AT221" s="152" t="s">
        <v>204</v>
      </c>
      <c r="AU221" s="152" t="s">
        <v>86</v>
      </c>
      <c r="AV221" s="12" t="s">
        <v>86</v>
      </c>
      <c r="AW221" s="12" t="s">
        <v>32</v>
      </c>
      <c r="AX221" s="12" t="s">
        <v>84</v>
      </c>
      <c r="AY221" s="152" t="s">
        <v>195</v>
      </c>
    </row>
    <row r="222" spans="2:65" s="1" customFormat="1" ht="37.9" customHeight="1">
      <c r="B222" s="32"/>
      <c r="C222" s="137" t="s">
        <v>327</v>
      </c>
      <c r="D222" s="137" t="s">
        <v>197</v>
      </c>
      <c r="E222" s="138" t="s">
        <v>1150</v>
      </c>
      <c r="F222" s="139" t="s">
        <v>1151</v>
      </c>
      <c r="G222" s="140" t="s">
        <v>332</v>
      </c>
      <c r="H222" s="141">
        <v>46.761000000000003</v>
      </c>
      <c r="I222" s="142"/>
      <c r="J222" s="143">
        <f>ROUND(I222*H222,2)</f>
        <v>0</v>
      </c>
      <c r="K222" s="139" t="s">
        <v>201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202</v>
      </c>
      <c r="AT222" s="148" t="s">
        <v>197</v>
      </c>
      <c r="AU222" s="148" t="s">
        <v>86</v>
      </c>
      <c r="AY222" s="17" t="s">
        <v>195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84</v>
      </c>
      <c r="BK222" s="149">
        <f>ROUND(I222*H222,2)</f>
        <v>0</v>
      </c>
      <c r="BL222" s="17" t="s">
        <v>202</v>
      </c>
      <c r="BM222" s="148" t="s">
        <v>1152</v>
      </c>
    </row>
    <row r="223" spans="2:65" s="12" customFormat="1" ht="11.25">
      <c r="B223" s="150"/>
      <c r="D223" s="151" t="s">
        <v>204</v>
      </c>
      <c r="E223" s="152" t="s">
        <v>1</v>
      </c>
      <c r="F223" s="153" t="s">
        <v>1153</v>
      </c>
      <c r="H223" s="154">
        <v>46.761000000000003</v>
      </c>
      <c r="I223" s="155"/>
      <c r="L223" s="150"/>
      <c r="M223" s="156"/>
      <c r="T223" s="157"/>
      <c r="AT223" s="152" t="s">
        <v>204</v>
      </c>
      <c r="AU223" s="152" t="s">
        <v>86</v>
      </c>
      <c r="AV223" s="12" t="s">
        <v>86</v>
      </c>
      <c r="AW223" s="12" t="s">
        <v>32</v>
      </c>
      <c r="AX223" s="12" t="s">
        <v>84</v>
      </c>
      <c r="AY223" s="152" t="s">
        <v>195</v>
      </c>
    </row>
    <row r="224" spans="2:65" s="1" customFormat="1" ht="37.9" customHeight="1">
      <c r="B224" s="32"/>
      <c r="C224" s="137" t="s">
        <v>386</v>
      </c>
      <c r="D224" s="137" t="s">
        <v>197</v>
      </c>
      <c r="E224" s="138" t="s">
        <v>1154</v>
      </c>
      <c r="F224" s="139" t="s">
        <v>1155</v>
      </c>
      <c r="G224" s="140" t="s">
        <v>332</v>
      </c>
      <c r="H224" s="141">
        <v>187.04499999999999</v>
      </c>
      <c r="I224" s="142"/>
      <c r="J224" s="143">
        <f>ROUND(I224*H224,2)</f>
        <v>0</v>
      </c>
      <c r="K224" s="139" t="s">
        <v>201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202</v>
      </c>
      <c r="AT224" s="148" t="s">
        <v>197</v>
      </c>
      <c r="AU224" s="148" t="s">
        <v>86</v>
      </c>
      <c r="AY224" s="17" t="s">
        <v>195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84</v>
      </c>
      <c r="BK224" s="149">
        <f>ROUND(I224*H224,2)</f>
        <v>0</v>
      </c>
      <c r="BL224" s="17" t="s">
        <v>202</v>
      </c>
      <c r="BM224" s="148" t="s">
        <v>1156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1157</v>
      </c>
      <c r="H225" s="154">
        <v>187.04499999999999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84</v>
      </c>
      <c r="AY225" s="152" t="s">
        <v>195</v>
      </c>
    </row>
    <row r="226" spans="2:65" s="1" customFormat="1" ht="37.9" customHeight="1">
      <c r="B226" s="32"/>
      <c r="C226" s="137" t="s">
        <v>333</v>
      </c>
      <c r="D226" s="137" t="s">
        <v>197</v>
      </c>
      <c r="E226" s="138" t="s">
        <v>1158</v>
      </c>
      <c r="F226" s="139" t="s">
        <v>1159</v>
      </c>
      <c r="G226" s="140" t="s">
        <v>332</v>
      </c>
      <c r="H226" s="141">
        <v>1.732</v>
      </c>
      <c r="I226" s="142"/>
      <c r="J226" s="143">
        <f>ROUND(I226*H226,2)</f>
        <v>0</v>
      </c>
      <c r="K226" s="139" t="s">
        <v>201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202</v>
      </c>
      <c r="AT226" s="148" t="s">
        <v>197</v>
      </c>
      <c r="AU226" s="148" t="s">
        <v>86</v>
      </c>
      <c r="AY226" s="17" t="s">
        <v>195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84</v>
      </c>
      <c r="BK226" s="149">
        <f>ROUND(I226*H226,2)</f>
        <v>0</v>
      </c>
      <c r="BL226" s="17" t="s">
        <v>202</v>
      </c>
      <c r="BM226" s="148" t="s">
        <v>3322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1161</v>
      </c>
      <c r="H227" s="154">
        <v>1.732</v>
      </c>
      <c r="I227" s="155"/>
      <c r="L227" s="150"/>
      <c r="M227" s="156"/>
      <c r="T227" s="157"/>
      <c r="AT227" s="152" t="s">
        <v>204</v>
      </c>
      <c r="AU227" s="152" t="s">
        <v>86</v>
      </c>
      <c r="AV227" s="12" t="s">
        <v>86</v>
      </c>
      <c r="AW227" s="12" t="s">
        <v>32</v>
      </c>
      <c r="AX227" s="12" t="s">
        <v>84</v>
      </c>
      <c r="AY227" s="152" t="s">
        <v>195</v>
      </c>
    </row>
    <row r="228" spans="2:65" s="1" customFormat="1" ht="37.9" customHeight="1">
      <c r="B228" s="32"/>
      <c r="C228" s="137" t="s">
        <v>399</v>
      </c>
      <c r="D228" s="137" t="s">
        <v>197</v>
      </c>
      <c r="E228" s="138" t="s">
        <v>1162</v>
      </c>
      <c r="F228" s="139" t="s">
        <v>1163</v>
      </c>
      <c r="G228" s="140" t="s">
        <v>332</v>
      </c>
      <c r="H228" s="141">
        <v>6.9279999999999999</v>
      </c>
      <c r="I228" s="142"/>
      <c r="J228" s="143">
        <f>ROUND(I228*H228,2)</f>
        <v>0</v>
      </c>
      <c r="K228" s="139" t="s">
        <v>201</v>
      </c>
      <c r="L228" s="32"/>
      <c r="M228" s="144" t="s">
        <v>1</v>
      </c>
      <c r="N228" s="145" t="s">
        <v>42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202</v>
      </c>
      <c r="AT228" s="148" t="s">
        <v>197</v>
      </c>
      <c r="AU228" s="148" t="s">
        <v>86</v>
      </c>
      <c r="AY228" s="17" t="s">
        <v>195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84</v>
      </c>
      <c r="BK228" s="149">
        <f>ROUND(I228*H228,2)</f>
        <v>0</v>
      </c>
      <c r="BL228" s="17" t="s">
        <v>202</v>
      </c>
      <c r="BM228" s="148" t="s">
        <v>3323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1165</v>
      </c>
      <c r="H229" s="154">
        <v>6.9279999999999999</v>
      </c>
      <c r="I229" s="155"/>
      <c r="L229" s="150"/>
      <c r="M229" s="156"/>
      <c r="T229" s="157"/>
      <c r="AT229" s="152" t="s">
        <v>204</v>
      </c>
      <c r="AU229" s="152" t="s">
        <v>86</v>
      </c>
      <c r="AV229" s="12" t="s">
        <v>86</v>
      </c>
      <c r="AW229" s="12" t="s">
        <v>32</v>
      </c>
      <c r="AX229" s="12" t="s">
        <v>84</v>
      </c>
      <c r="AY229" s="152" t="s">
        <v>195</v>
      </c>
    </row>
    <row r="230" spans="2:65" s="1" customFormat="1" ht="24.2" customHeight="1">
      <c r="B230" s="32"/>
      <c r="C230" s="137" t="s">
        <v>339</v>
      </c>
      <c r="D230" s="137" t="s">
        <v>197</v>
      </c>
      <c r="E230" s="138" t="s">
        <v>883</v>
      </c>
      <c r="F230" s="139" t="s">
        <v>884</v>
      </c>
      <c r="G230" s="140" t="s">
        <v>395</v>
      </c>
      <c r="H230" s="141">
        <v>155.87100000000001</v>
      </c>
      <c r="I230" s="142"/>
      <c r="J230" s="143">
        <f>ROUND(I230*H230,2)</f>
        <v>0</v>
      </c>
      <c r="K230" s="139" t="s">
        <v>208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202</v>
      </c>
      <c r="AT230" s="148" t="s">
        <v>197</v>
      </c>
      <c r="AU230" s="148" t="s">
        <v>86</v>
      </c>
      <c r="AY230" s="17" t="s">
        <v>195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84</v>
      </c>
      <c r="BK230" s="149">
        <f>ROUND(I230*H230,2)</f>
        <v>0</v>
      </c>
      <c r="BL230" s="17" t="s">
        <v>202</v>
      </c>
      <c r="BM230" s="148" t="s">
        <v>1166</v>
      </c>
    </row>
    <row r="231" spans="2:65" s="12" customFormat="1" ht="11.25">
      <c r="B231" s="150"/>
      <c r="D231" s="151" t="s">
        <v>204</v>
      </c>
      <c r="E231" s="152" t="s">
        <v>1</v>
      </c>
      <c r="F231" s="153" t="s">
        <v>1167</v>
      </c>
      <c r="H231" s="154">
        <v>155.87100000000001</v>
      </c>
      <c r="I231" s="155"/>
      <c r="L231" s="150"/>
      <c r="M231" s="156"/>
      <c r="T231" s="157"/>
      <c r="AT231" s="152" t="s">
        <v>204</v>
      </c>
      <c r="AU231" s="152" t="s">
        <v>86</v>
      </c>
      <c r="AV231" s="12" t="s">
        <v>86</v>
      </c>
      <c r="AW231" s="12" t="s">
        <v>32</v>
      </c>
      <c r="AX231" s="12" t="s">
        <v>84</v>
      </c>
      <c r="AY231" s="152" t="s">
        <v>195</v>
      </c>
    </row>
    <row r="232" spans="2:65" s="1" customFormat="1" ht="24.2" customHeight="1">
      <c r="B232" s="32"/>
      <c r="C232" s="137" t="s">
        <v>410</v>
      </c>
      <c r="D232" s="137" t="s">
        <v>197</v>
      </c>
      <c r="E232" s="138" t="s">
        <v>1168</v>
      </c>
      <c r="F232" s="139" t="s">
        <v>1169</v>
      </c>
      <c r="G232" s="140" t="s">
        <v>332</v>
      </c>
      <c r="H232" s="141">
        <v>58.947000000000003</v>
      </c>
      <c r="I232" s="142"/>
      <c r="J232" s="143">
        <f>ROUND(I232*H232,2)</f>
        <v>0</v>
      </c>
      <c r="K232" s="139" t="s">
        <v>201</v>
      </c>
      <c r="L232" s="32"/>
      <c r="M232" s="144" t="s">
        <v>1</v>
      </c>
      <c r="N232" s="145" t="s">
        <v>42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202</v>
      </c>
      <c r="AT232" s="148" t="s">
        <v>197</v>
      </c>
      <c r="AU232" s="148" t="s">
        <v>86</v>
      </c>
      <c r="AY232" s="17" t="s">
        <v>195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84</v>
      </c>
      <c r="BK232" s="149">
        <f>ROUND(I232*H232,2)</f>
        <v>0</v>
      </c>
      <c r="BL232" s="17" t="s">
        <v>202</v>
      </c>
      <c r="BM232" s="148" t="s">
        <v>1170</v>
      </c>
    </row>
    <row r="233" spans="2:65" s="12" customFormat="1" ht="11.25">
      <c r="B233" s="150"/>
      <c r="D233" s="151" t="s">
        <v>204</v>
      </c>
      <c r="E233" s="152" t="s">
        <v>1</v>
      </c>
      <c r="F233" s="153" t="s">
        <v>1171</v>
      </c>
      <c r="H233" s="154">
        <v>96.248999999999995</v>
      </c>
      <c r="I233" s="155"/>
      <c r="L233" s="150"/>
      <c r="M233" s="156"/>
      <c r="T233" s="157"/>
      <c r="AT233" s="152" t="s">
        <v>204</v>
      </c>
      <c r="AU233" s="152" t="s">
        <v>86</v>
      </c>
      <c r="AV233" s="12" t="s">
        <v>86</v>
      </c>
      <c r="AW233" s="12" t="s">
        <v>32</v>
      </c>
      <c r="AX233" s="12" t="s">
        <v>77</v>
      </c>
      <c r="AY233" s="152" t="s">
        <v>195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3324</v>
      </c>
      <c r="H234" s="154">
        <v>-21.327000000000002</v>
      </c>
      <c r="I234" s="155"/>
      <c r="L234" s="150"/>
      <c r="M234" s="156"/>
      <c r="T234" s="157"/>
      <c r="AT234" s="152" t="s">
        <v>204</v>
      </c>
      <c r="AU234" s="152" t="s">
        <v>86</v>
      </c>
      <c r="AV234" s="12" t="s">
        <v>86</v>
      </c>
      <c r="AW234" s="12" t="s">
        <v>32</v>
      </c>
      <c r="AX234" s="12" t="s">
        <v>77</v>
      </c>
      <c r="AY234" s="152" t="s">
        <v>195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2510</v>
      </c>
      <c r="H235" s="154">
        <v>-2.4289999999999998</v>
      </c>
      <c r="I235" s="155"/>
      <c r="L235" s="150"/>
      <c r="M235" s="156"/>
      <c r="T235" s="157"/>
      <c r="AT235" s="152" t="s">
        <v>204</v>
      </c>
      <c r="AU235" s="152" t="s">
        <v>86</v>
      </c>
      <c r="AV235" s="12" t="s">
        <v>86</v>
      </c>
      <c r="AW235" s="12" t="s">
        <v>32</v>
      </c>
      <c r="AX235" s="12" t="s">
        <v>77</v>
      </c>
      <c r="AY235" s="152" t="s">
        <v>195</v>
      </c>
    </row>
    <row r="236" spans="2:65" s="14" customFormat="1" ht="11.25">
      <c r="B236" s="168"/>
      <c r="D236" s="151" t="s">
        <v>204</v>
      </c>
      <c r="E236" s="169" t="s">
        <v>1</v>
      </c>
      <c r="F236" s="170" t="s">
        <v>3325</v>
      </c>
      <c r="H236" s="169" t="s">
        <v>1</v>
      </c>
      <c r="I236" s="171"/>
      <c r="L236" s="168"/>
      <c r="M236" s="172"/>
      <c r="T236" s="173"/>
      <c r="AT236" s="169" t="s">
        <v>204</v>
      </c>
      <c r="AU236" s="169" t="s">
        <v>86</v>
      </c>
      <c r="AV236" s="14" t="s">
        <v>84</v>
      </c>
      <c r="AW236" s="14" t="s">
        <v>32</v>
      </c>
      <c r="AX236" s="14" t="s">
        <v>77</v>
      </c>
      <c r="AY236" s="169" t="s">
        <v>195</v>
      </c>
    </row>
    <row r="237" spans="2:65" s="12" customFormat="1" ht="11.25">
      <c r="B237" s="150"/>
      <c r="D237" s="151" t="s">
        <v>204</v>
      </c>
      <c r="E237" s="152" t="s">
        <v>1</v>
      </c>
      <c r="F237" s="153" t="s">
        <v>3326</v>
      </c>
      <c r="H237" s="154">
        <v>-1.25</v>
      </c>
      <c r="I237" s="155"/>
      <c r="L237" s="150"/>
      <c r="M237" s="156"/>
      <c r="T237" s="157"/>
      <c r="AT237" s="152" t="s">
        <v>204</v>
      </c>
      <c r="AU237" s="152" t="s">
        <v>86</v>
      </c>
      <c r="AV237" s="12" t="s">
        <v>86</v>
      </c>
      <c r="AW237" s="12" t="s">
        <v>32</v>
      </c>
      <c r="AX237" s="12" t="s">
        <v>77</v>
      </c>
      <c r="AY237" s="152" t="s">
        <v>195</v>
      </c>
    </row>
    <row r="238" spans="2:65" s="12" customFormat="1" ht="11.25">
      <c r="B238" s="150"/>
      <c r="D238" s="151" t="s">
        <v>204</v>
      </c>
      <c r="E238" s="152" t="s">
        <v>1</v>
      </c>
      <c r="F238" s="153" t="s">
        <v>3327</v>
      </c>
      <c r="H238" s="154">
        <v>-1.0620000000000001</v>
      </c>
      <c r="I238" s="155"/>
      <c r="L238" s="150"/>
      <c r="M238" s="156"/>
      <c r="T238" s="157"/>
      <c r="AT238" s="152" t="s">
        <v>204</v>
      </c>
      <c r="AU238" s="152" t="s">
        <v>86</v>
      </c>
      <c r="AV238" s="12" t="s">
        <v>86</v>
      </c>
      <c r="AW238" s="12" t="s">
        <v>32</v>
      </c>
      <c r="AX238" s="12" t="s">
        <v>77</v>
      </c>
      <c r="AY238" s="152" t="s">
        <v>195</v>
      </c>
    </row>
    <row r="239" spans="2:65" s="12" customFormat="1" ht="11.25">
      <c r="B239" s="150"/>
      <c r="D239" s="151" t="s">
        <v>204</v>
      </c>
      <c r="E239" s="152" t="s">
        <v>1</v>
      </c>
      <c r="F239" s="153" t="s">
        <v>3328</v>
      </c>
      <c r="H239" s="154">
        <v>-0.51</v>
      </c>
      <c r="I239" s="155"/>
      <c r="L239" s="150"/>
      <c r="M239" s="156"/>
      <c r="T239" s="157"/>
      <c r="AT239" s="152" t="s">
        <v>204</v>
      </c>
      <c r="AU239" s="152" t="s">
        <v>86</v>
      </c>
      <c r="AV239" s="12" t="s">
        <v>86</v>
      </c>
      <c r="AW239" s="12" t="s">
        <v>32</v>
      </c>
      <c r="AX239" s="12" t="s">
        <v>77</v>
      </c>
      <c r="AY239" s="152" t="s">
        <v>195</v>
      </c>
    </row>
    <row r="240" spans="2:65" s="12" customFormat="1" ht="22.5">
      <c r="B240" s="150"/>
      <c r="D240" s="151" t="s">
        <v>204</v>
      </c>
      <c r="E240" s="152" t="s">
        <v>1</v>
      </c>
      <c r="F240" s="153" t="s">
        <v>3329</v>
      </c>
      <c r="H240" s="154">
        <v>-0.05</v>
      </c>
      <c r="I240" s="155"/>
      <c r="L240" s="150"/>
      <c r="M240" s="156"/>
      <c r="T240" s="157"/>
      <c r="AT240" s="152" t="s">
        <v>204</v>
      </c>
      <c r="AU240" s="152" t="s">
        <v>86</v>
      </c>
      <c r="AV240" s="12" t="s">
        <v>86</v>
      </c>
      <c r="AW240" s="12" t="s">
        <v>32</v>
      </c>
      <c r="AX240" s="12" t="s">
        <v>77</v>
      </c>
      <c r="AY240" s="152" t="s">
        <v>195</v>
      </c>
    </row>
    <row r="241" spans="2:65" s="14" customFormat="1" ht="11.25">
      <c r="B241" s="168"/>
      <c r="D241" s="151" t="s">
        <v>204</v>
      </c>
      <c r="E241" s="169" t="s">
        <v>1</v>
      </c>
      <c r="F241" s="170" t="s">
        <v>1188</v>
      </c>
      <c r="H241" s="169" t="s">
        <v>1</v>
      </c>
      <c r="I241" s="171"/>
      <c r="L241" s="168"/>
      <c r="M241" s="172"/>
      <c r="T241" s="173"/>
      <c r="AT241" s="169" t="s">
        <v>204</v>
      </c>
      <c r="AU241" s="169" t="s">
        <v>86</v>
      </c>
      <c r="AV241" s="14" t="s">
        <v>84</v>
      </c>
      <c r="AW241" s="14" t="s">
        <v>32</v>
      </c>
      <c r="AX241" s="14" t="s">
        <v>77</v>
      </c>
      <c r="AY241" s="169" t="s">
        <v>195</v>
      </c>
    </row>
    <row r="242" spans="2:65" s="12" customFormat="1" ht="11.25">
      <c r="B242" s="150"/>
      <c r="D242" s="151" t="s">
        <v>204</v>
      </c>
      <c r="E242" s="152" t="s">
        <v>1</v>
      </c>
      <c r="F242" s="153" t="s">
        <v>1189</v>
      </c>
      <c r="H242" s="154">
        <v>-6.0490000000000004</v>
      </c>
      <c r="I242" s="155"/>
      <c r="L242" s="150"/>
      <c r="M242" s="156"/>
      <c r="T242" s="157"/>
      <c r="AT242" s="152" t="s">
        <v>204</v>
      </c>
      <c r="AU242" s="152" t="s">
        <v>86</v>
      </c>
      <c r="AV242" s="12" t="s">
        <v>86</v>
      </c>
      <c r="AW242" s="12" t="s">
        <v>32</v>
      </c>
      <c r="AX242" s="12" t="s">
        <v>77</v>
      </c>
      <c r="AY242" s="152" t="s">
        <v>195</v>
      </c>
    </row>
    <row r="243" spans="2:65" s="14" customFormat="1" ht="11.25">
      <c r="B243" s="168"/>
      <c r="D243" s="151" t="s">
        <v>204</v>
      </c>
      <c r="E243" s="169" t="s">
        <v>1</v>
      </c>
      <c r="F243" s="170" t="s">
        <v>2514</v>
      </c>
      <c r="H243" s="169" t="s">
        <v>1</v>
      </c>
      <c r="I243" s="171"/>
      <c r="L243" s="168"/>
      <c r="M243" s="172"/>
      <c r="T243" s="173"/>
      <c r="AT243" s="169" t="s">
        <v>204</v>
      </c>
      <c r="AU243" s="169" t="s">
        <v>86</v>
      </c>
      <c r="AV243" s="14" t="s">
        <v>84</v>
      </c>
      <c r="AW243" s="14" t="s">
        <v>32</v>
      </c>
      <c r="AX243" s="14" t="s">
        <v>77</v>
      </c>
      <c r="AY243" s="169" t="s">
        <v>195</v>
      </c>
    </row>
    <row r="244" spans="2:65" s="12" customFormat="1" ht="11.25">
      <c r="B244" s="150"/>
      <c r="D244" s="151" t="s">
        <v>204</v>
      </c>
      <c r="E244" s="152" t="s">
        <v>1</v>
      </c>
      <c r="F244" s="153" t="s">
        <v>3330</v>
      </c>
      <c r="H244" s="154">
        <v>-4.625</v>
      </c>
      <c r="I244" s="155"/>
      <c r="L244" s="150"/>
      <c r="M244" s="156"/>
      <c r="T244" s="157"/>
      <c r="AT244" s="152" t="s">
        <v>204</v>
      </c>
      <c r="AU244" s="152" t="s">
        <v>86</v>
      </c>
      <c r="AV244" s="12" t="s">
        <v>86</v>
      </c>
      <c r="AW244" s="12" t="s">
        <v>32</v>
      </c>
      <c r="AX244" s="12" t="s">
        <v>77</v>
      </c>
      <c r="AY244" s="152" t="s">
        <v>195</v>
      </c>
    </row>
    <row r="245" spans="2:65" s="13" customFormat="1" ht="11.25">
      <c r="B245" s="158"/>
      <c r="D245" s="151" t="s">
        <v>204</v>
      </c>
      <c r="E245" s="159" t="s">
        <v>854</v>
      </c>
      <c r="F245" s="160" t="s">
        <v>205</v>
      </c>
      <c r="H245" s="161">
        <v>58.947000000000003</v>
      </c>
      <c r="I245" s="162"/>
      <c r="L245" s="158"/>
      <c r="M245" s="163"/>
      <c r="T245" s="164"/>
      <c r="AT245" s="159" t="s">
        <v>204</v>
      </c>
      <c r="AU245" s="159" t="s">
        <v>86</v>
      </c>
      <c r="AV245" s="13" t="s">
        <v>202</v>
      </c>
      <c r="AW245" s="13" t="s">
        <v>32</v>
      </c>
      <c r="AX245" s="13" t="s">
        <v>84</v>
      </c>
      <c r="AY245" s="159" t="s">
        <v>195</v>
      </c>
    </row>
    <row r="246" spans="2:65" s="1" customFormat="1" ht="24.2" customHeight="1">
      <c r="B246" s="32"/>
      <c r="C246" s="174" t="s">
        <v>345</v>
      </c>
      <c r="D246" s="174" t="s">
        <v>392</v>
      </c>
      <c r="E246" s="175" t="s">
        <v>1206</v>
      </c>
      <c r="F246" s="176" t="s">
        <v>1207</v>
      </c>
      <c r="G246" s="177" t="s">
        <v>395</v>
      </c>
      <c r="H246" s="178">
        <v>117.89400000000001</v>
      </c>
      <c r="I246" s="179"/>
      <c r="J246" s="180">
        <f>ROUND(I246*H246,2)</f>
        <v>0</v>
      </c>
      <c r="K246" s="176" t="s">
        <v>208</v>
      </c>
      <c r="L246" s="181"/>
      <c r="M246" s="182" t="s">
        <v>1</v>
      </c>
      <c r="N246" s="183" t="s">
        <v>42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230</v>
      </c>
      <c r="AT246" s="148" t="s">
        <v>392</v>
      </c>
      <c r="AU246" s="148" t="s">
        <v>86</v>
      </c>
      <c r="AY246" s="17" t="s">
        <v>195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7" t="s">
        <v>84</v>
      </c>
      <c r="BK246" s="149">
        <f>ROUND(I246*H246,2)</f>
        <v>0</v>
      </c>
      <c r="BL246" s="17" t="s">
        <v>202</v>
      </c>
      <c r="BM246" s="148" t="s">
        <v>1208</v>
      </c>
    </row>
    <row r="247" spans="2:65" s="12" customFormat="1" ht="11.25">
      <c r="B247" s="150"/>
      <c r="D247" s="151" t="s">
        <v>204</v>
      </c>
      <c r="E247" s="152" t="s">
        <v>1</v>
      </c>
      <c r="F247" s="153" t="s">
        <v>2516</v>
      </c>
      <c r="H247" s="154">
        <v>117.89400000000001</v>
      </c>
      <c r="I247" s="155"/>
      <c r="L247" s="150"/>
      <c r="M247" s="156"/>
      <c r="T247" s="157"/>
      <c r="AT247" s="152" t="s">
        <v>204</v>
      </c>
      <c r="AU247" s="152" t="s">
        <v>86</v>
      </c>
      <c r="AV247" s="12" t="s">
        <v>86</v>
      </c>
      <c r="AW247" s="12" t="s">
        <v>32</v>
      </c>
      <c r="AX247" s="12" t="s">
        <v>84</v>
      </c>
      <c r="AY247" s="152" t="s">
        <v>195</v>
      </c>
    </row>
    <row r="248" spans="2:65" s="1" customFormat="1" ht="24.2" customHeight="1">
      <c r="B248" s="32"/>
      <c r="C248" s="137" t="s">
        <v>420</v>
      </c>
      <c r="D248" s="137" t="s">
        <v>197</v>
      </c>
      <c r="E248" s="138" t="s">
        <v>1194</v>
      </c>
      <c r="F248" s="139" t="s">
        <v>1195</v>
      </c>
      <c r="G248" s="140" t="s">
        <v>332</v>
      </c>
      <c r="H248" s="141">
        <v>58.947000000000003</v>
      </c>
      <c r="I248" s="142"/>
      <c r="J248" s="143">
        <f>ROUND(I248*H248,2)</f>
        <v>0</v>
      </c>
      <c r="K248" s="139" t="s">
        <v>201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202</v>
      </c>
      <c r="AT248" s="148" t="s">
        <v>197</v>
      </c>
      <c r="AU248" s="148" t="s">
        <v>86</v>
      </c>
      <c r="AY248" s="17" t="s">
        <v>195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84</v>
      </c>
      <c r="BK248" s="149">
        <f>ROUND(I248*H248,2)</f>
        <v>0</v>
      </c>
      <c r="BL248" s="17" t="s">
        <v>202</v>
      </c>
      <c r="BM248" s="148" t="s">
        <v>1210</v>
      </c>
    </row>
    <row r="249" spans="2:65" s="12" customFormat="1" ht="11.25">
      <c r="B249" s="150"/>
      <c r="D249" s="151" t="s">
        <v>204</v>
      </c>
      <c r="E249" s="152" t="s">
        <v>1</v>
      </c>
      <c r="F249" s="153" t="s">
        <v>854</v>
      </c>
      <c r="H249" s="154">
        <v>58.947000000000003</v>
      </c>
      <c r="I249" s="155"/>
      <c r="L249" s="150"/>
      <c r="M249" s="156"/>
      <c r="T249" s="157"/>
      <c r="AT249" s="152" t="s">
        <v>204</v>
      </c>
      <c r="AU249" s="152" t="s">
        <v>86</v>
      </c>
      <c r="AV249" s="12" t="s">
        <v>86</v>
      </c>
      <c r="AW249" s="12" t="s">
        <v>32</v>
      </c>
      <c r="AX249" s="12" t="s">
        <v>84</v>
      </c>
      <c r="AY249" s="152" t="s">
        <v>195</v>
      </c>
    </row>
    <row r="250" spans="2:65" s="1" customFormat="1" ht="37.9" customHeight="1">
      <c r="B250" s="32"/>
      <c r="C250" s="137" t="s">
        <v>349</v>
      </c>
      <c r="D250" s="137" t="s">
        <v>197</v>
      </c>
      <c r="E250" s="138" t="s">
        <v>1198</v>
      </c>
      <c r="F250" s="139" t="s">
        <v>1199</v>
      </c>
      <c r="G250" s="140" t="s">
        <v>332</v>
      </c>
      <c r="H250" s="141">
        <v>58.947000000000003</v>
      </c>
      <c r="I250" s="142"/>
      <c r="J250" s="143">
        <f>ROUND(I250*H250,2)</f>
        <v>0</v>
      </c>
      <c r="K250" s="139" t="s">
        <v>201</v>
      </c>
      <c r="L250" s="32"/>
      <c r="M250" s="144" t="s">
        <v>1</v>
      </c>
      <c r="N250" s="145" t="s">
        <v>42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202</v>
      </c>
      <c r="AT250" s="148" t="s">
        <v>197</v>
      </c>
      <c r="AU250" s="148" t="s">
        <v>86</v>
      </c>
      <c r="AY250" s="17" t="s">
        <v>195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84</v>
      </c>
      <c r="BK250" s="149">
        <f>ROUND(I250*H250,2)</f>
        <v>0</v>
      </c>
      <c r="BL250" s="17" t="s">
        <v>202</v>
      </c>
      <c r="BM250" s="148" t="s">
        <v>1212</v>
      </c>
    </row>
    <row r="251" spans="2:65" s="11" customFormat="1" ht="22.9" customHeight="1">
      <c r="B251" s="125"/>
      <c r="D251" s="126" t="s">
        <v>76</v>
      </c>
      <c r="E251" s="135" t="s">
        <v>202</v>
      </c>
      <c r="F251" s="135" t="s">
        <v>1224</v>
      </c>
      <c r="I251" s="128"/>
      <c r="J251" s="136">
        <f>BK251</f>
        <v>0</v>
      </c>
      <c r="L251" s="125"/>
      <c r="M251" s="130"/>
      <c r="P251" s="131">
        <f>SUM(P252:P275)</f>
        <v>0</v>
      </c>
      <c r="R251" s="131">
        <f>SUM(R252:R275)</f>
        <v>10.23875698</v>
      </c>
      <c r="T251" s="132">
        <f>SUM(T252:T275)</f>
        <v>0</v>
      </c>
      <c r="AR251" s="126" t="s">
        <v>84</v>
      </c>
      <c r="AT251" s="133" t="s">
        <v>76</v>
      </c>
      <c r="AU251" s="133" t="s">
        <v>84</v>
      </c>
      <c r="AY251" s="126" t="s">
        <v>195</v>
      </c>
      <c r="BK251" s="134">
        <f>SUM(BK252:BK275)</f>
        <v>0</v>
      </c>
    </row>
    <row r="252" spans="2:65" s="1" customFormat="1" ht="16.5" customHeight="1">
      <c r="B252" s="32"/>
      <c r="C252" s="137" t="s">
        <v>428</v>
      </c>
      <c r="D252" s="137" t="s">
        <v>197</v>
      </c>
      <c r="E252" s="138" t="s">
        <v>1225</v>
      </c>
      <c r="F252" s="139" t="s">
        <v>1226</v>
      </c>
      <c r="G252" s="140" t="s">
        <v>332</v>
      </c>
      <c r="H252" s="141">
        <v>3.899</v>
      </c>
      <c r="I252" s="142"/>
      <c r="J252" s="143">
        <f>ROUND(I252*H252,2)</f>
        <v>0</v>
      </c>
      <c r="K252" s="139" t="s">
        <v>201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202</v>
      </c>
      <c r="AT252" s="148" t="s">
        <v>197</v>
      </c>
      <c r="AU252" s="148" t="s">
        <v>86</v>
      </c>
      <c r="AY252" s="17" t="s">
        <v>195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202</v>
      </c>
      <c r="BM252" s="148" t="s">
        <v>1227</v>
      </c>
    </row>
    <row r="253" spans="2:65" s="12" customFormat="1" ht="11.25">
      <c r="B253" s="150"/>
      <c r="D253" s="151" t="s">
        <v>204</v>
      </c>
      <c r="E253" s="152" t="s">
        <v>1</v>
      </c>
      <c r="F253" s="153" t="s">
        <v>3331</v>
      </c>
      <c r="H253" s="154">
        <v>3.274</v>
      </c>
      <c r="I253" s="155"/>
      <c r="L253" s="150"/>
      <c r="M253" s="156"/>
      <c r="T253" s="157"/>
      <c r="AT253" s="152" t="s">
        <v>204</v>
      </c>
      <c r="AU253" s="152" t="s">
        <v>86</v>
      </c>
      <c r="AV253" s="12" t="s">
        <v>86</v>
      </c>
      <c r="AW253" s="12" t="s">
        <v>32</v>
      </c>
      <c r="AX253" s="12" t="s">
        <v>77</v>
      </c>
      <c r="AY253" s="152" t="s">
        <v>195</v>
      </c>
    </row>
    <row r="254" spans="2:65" s="12" customFormat="1" ht="11.25">
      <c r="B254" s="150"/>
      <c r="D254" s="151" t="s">
        <v>204</v>
      </c>
      <c r="E254" s="152" t="s">
        <v>1</v>
      </c>
      <c r="F254" s="153" t="s">
        <v>3332</v>
      </c>
      <c r="H254" s="154">
        <v>0.625</v>
      </c>
      <c r="I254" s="155"/>
      <c r="L254" s="150"/>
      <c r="M254" s="156"/>
      <c r="T254" s="157"/>
      <c r="AT254" s="152" t="s">
        <v>204</v>
      </c>
      <c r="AU254" s="152" t="s">
        <v>86</v>
      </c>
      <c r="AV254" s="12" t="s">
        <v>86</v>
      </c>
      <c r="AW254" s="12" t="s">
        <v>32</v>
      </c>
      <c r="AX254" s="12" t="s">
        <v>77</v>
      </c>
      <c r="AY254" s="152" t="s">
        <v>195</v>
      </c>
    </row>
    <row r="255" spans="2:65" s="13" customFormat="1" ht="11.25">
      <c r="B255" s="158"/>
      <c r="D255" s="151" t="s">
        <v>204</v>
      </c>
      <c r="E255" s="159" t="s">
        <v>820</v>
      </c>
      <c r="F255" s="160" t="s">
        <v>205</v>
      </c>
      <c r="H255" s="161">
        <v>3.899</v>
      </c>
      <c r="I255" s="162"/>
      <c r="L255" s="158"/>
      <c r="M255" s="163"/>
      <c r="T255" s="164"/>
      <c r="AT255" s="159" t="s">
        <v>204</v>
      </c>
      <c r="AU255" s="159" t="s">
        <v>86</v>
      </c>
      <c r="AV255" s="13" t="s">
        <v>202</v>
      </c>
      <c r="AW255" s="13" t="s">
        <v>32</v>
      </c>
      <c r="AX255" s="13" t="s">
        <v>84</v>
      </c>
      <c r="AY255" s="159" t="s">
        <v>195</v>
      </c>
    </row>
    <row r="256" spans="2:65" s="1" customFormat="1" ht="24.2" customHeight="1">
      <c r="B256" s="32"/>
      <c r="C256" s="137" t="s">
        <v>353</v>
      </c>
      <c r="D256" s="137" t="s">
        <v>197</v>
      </c>
      <c r="E256" s="138" t="s">
        <v>1233</v>
      </c>
      <c r="F256" s="139" t="s">
        <v>1234</v>
      </c>
      <c r="G256" s="140" t="s">
        <v>332</v>
      </c>
      <c r="H256" s="141">
        <v>3.899</v>
      </c>
      <c r="I256" s="142"/>
      <c r="J256" s="143">
        <f>ROUND(I256*H256,2)</f>
        <v>0</v>
      </c>
      <c r="K256" s="139" t="s">
        <v>201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202</v>
      </c>
      <c r="AT256" s="148" t="s">
        <v>197</v>
      </c>
      <c r="AU256" s="148" t="s">
        <v>86</v>
      </c>
      <c r="AY256" s="17" t="s">
        <v>195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84</v>
      </c>
      <c r="BK256" s="149">
        <f>ROUND(I256*H256,2)</f>
        <v>0</v>
      </c>
      <c r="BL256" s="17" t="s">
        <v>202</v>
      </c>
      <c r="BM256" s="148" t="s">
        <v>1235</v>
      </c>
    </row>
    <row r="257" spans="2:65" s="12" customFormat="1" ht="11.25">
      <c r="B257" s="150"/>
      <c r="D257" s="151" t="s">
        <v>204</v>
      </c>
      <c r="E257" s="152" t="s">
        <v>1</v>
      </c>
      <c r="F257" s="153" t="s">
        <v>1236</v>
      </c>
      <c r="H257" s="154">
        <v>3.899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84</v>
      </c>
      <c r="AY257" s="152" t="s">
        <v>195</v>
      </c>
    </row>
    <row r="258" spans="2:65" s="1" customFormat="1" ht="37.9" customHeight="1">
      <c r="B258" s="32"/>
      <c r="C258" s="137" t="s">
        <v>437</v>
      </c>
      <c r="D258" s="137" t="s">
        <v>197</v>
      </c>
      <c r="E258" s="138" t="s">
        <v>1237</v>
      </c>
      <c r="F258" s="139" t="s">
        <v>1238</v>
      </c>
      <c r="G258" s="140" t="s">
        <v>332</v>
      </c>
      <c r="H258" s="141">
        <v>3.899</v>
      </c>
      <c r="I258" s="142"/>
      <c r="J258" s="143">
        <f>ROUND(I258*H258,2)</f>
        <v>0</v>
      </c>
      <c r="K258" s="139" t="s">
        <v>201</v>
      </c>
      <c r="L258" s="32"/>
      <c r="M258" s="144" t="s">
        <v>1</v>
      </c>
      <c r="N258" s="145" t="s">
        <v>42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202</v>
      </c>
      <c r="AT258" s="148" t="s">
        <v>197</v>
      </c>
      <c r="AU258" s="148" t="s">
        <v>86</v>
      </c>
      <c r="AY258" s="17" t="s">
        <v>195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84</v>
      </c>
      <c r="BK258" s="149">
        <f>ROUND(I258*H258,2)</f>
        <v>0</v>
      </c>
      <c r="BL258" s="17" t="s">
        <v>202</v>
      </c>
      <c r="BM258" s="148" t="s">
        <v>1239</v>
      </c>
    </row>
    <row r="259" spans="2:65" s="1" customFormat="1" ht="24.2" customHeight="1">
      <c r="B259" s="32"/>
      <c r="C259" s="137" t="s">
        <v>357</v>
      </c>
      <c r="D259" s="137" t="s">
        <v>197</v>
      </c>
      <c r="E259" s="138" t="s">
        <v>3333</v>
      </c>
      <c r="F259" s="139" t="s">
        <v>3334</v>
      </c>
      <c r="G259" s="140" t="s">
        <v>212</v>
      </c>
      <c r="H259" s="141">
        <v>2</v>
      </c>
      <c r="I259" s="142"/>
      <c r="J259" s="143">
        <f>ROUND(I259*H259,2)</f>
        <v>0</v>
      </c>
      <c r="K259" s="139" t="s">
        <v>208</v>
      </c>
      <c r="L259" s="32"/>
      <c r="M259" s="144" t="s">
        <v>1</v>
      </c>
      <c r="N259" s="145" t="s">
        <v>42</v>
      </c>
      <c r="P259" s="146">
        <f>O259*H259</f>
        <v>0</v>
      </c>
      <c r="Q259" s="146">
        <v>0.22394</v>
      </c>
      <c r="R259" s="146">
        <f>Q259*H259</f>
        <v>0.44788</v>
      </c>
      <c r="S259" s="146">
        <v>0</v>
      </c>
      <c r="T259" s="147">
        <f>S259*H259</f>
        <v>0</v>
      </c>
      <c r="AR259" s="148" t="s">
        <v>202</v>
      </c>
      <c r="AT259" s="148" t="s">
        <v>197</v>
      </c>
      <c r="AU259" s="148" t="s">
        <v>86</v>
      </c>
      <c r="AY259" s="17" t="s">
        <v>195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84</v>
      </c>
      <c r="BK259" s="149">
        <f>ROUND(I259*H259,2)</f>
        <v>0</v>
      </c>
      <c r="BL259" s="17" t="s">
        <v>202</v>
      </c>
      <c r="BM259" s="148" t="s">
        <v>3335</v>
      </c>
    </row>
    <row r="260" spans="2:65" s="12" customFormat="1" ht="11.25">
      <c r="B260" s="150"/>
      <c r="D260" s="151" t="s">
        <v>204</v>
      </c>
      <c r="E260" s="152" t="s">
        <v>1</v>
      </c>
      <c r="F260" s="153" t="s">
        <v>3336</v>
      </c>
      <c r="H260" s="154">
        <v>2</v>
      </c>
      <c r="I260" s="155"/>
      <c r="L260" s="150"/>
      <c r="M260" s="156"/>
      <c r="T260" s="157"/>
      <c r="AT260" s="152" t="s">
        <v>204</v>
      </c>
      <c r="AU260" s="152" t="s">
        <v>86</v>
      </c>
      <c r="AV260" s="12" t="s">
        <v>86</v>
      </c>
      <c r="AW260" s="12" t="s">
        <v>32</v>
      </c>
      <c r="AX260" s="12" t="s">
        <v>84</v>
      </c>
      <c r="AY260" s="152" t="s">
        <v>195</v>
      </c>
    </row>
    <row r="261" spans="2:65" s="1" customFormat="1" ht="24.2" customHeight="1">
      <c r="B261" s="32"/>
      <c r="C261" s="174" t="s">
        <v>446</v>
      </c>
      <c r="D261" s="174" t="s">
        <v>392</v>
      </c>
      <c r="E261" s="175" t="s">
        <v>1258</v>
      </c>
      <c r="F261" s="176" t="s">
        <v>1259</v>
      </c>
      <c r="G261" s="177" t="s">
        <v>212</v>
      </c>
      <c r="H261" s="178">
        <v>1</v>
      </c>
      <c r="I261" s="179"/>
      <c r="J261" s="180">
        <f>ROUND(I261*H261,2)</f>
        <v>0</v>
      </c>
      <c r="K261" s="176" t="s">
        <v>201</v>
      </c>
      <c r="L261" s="181"/>
      <c r="M261" s="182" t="s">
        <v>1</v>
      </c>
      <c r="N261" s="183" t="s">
        <v>42</v>
      </c>
      <c r="P261" s="146">
        <f>O261*H261</f>
        <v>0</v>
      </c>
      <c r="Q261" s="146">
        <v>0.04</v>
      </c>
      <c r="R261" s="146">
        <f>Q261*H261</f>
        <v>0.04</v>
      </c>
      <c r="S261" s="146">
        <v>0</v>
      </c>
      <c r="T261" s="147">
        <f>S261*H261</f>
        <v>0</v>
      </c>
      <c r="AR261" s="148" t="s">
        <v>230</v>
      </c>
      <c r="AT261" s="148" t="s">
        <v>392</v>
      </c>
      <c r="AU261" s="148" t="s">
        <v>86</v>
      </c>
      <c r="AY261" s="17" t="s">
        <v>195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84</v>
      </c>
      <c r="BK261" s="149">
        <f>ROUND(I261*H261,2)</f>
        <v>0</v>
      </c>
      <c r="BL261" s="17" t="s">
        <v>202</v>
      </c>
      <c r="BM261" s="148" t="s">
        <v>3337</v>
      </c>
    </row>
    <row r="262" spans="2:65" s="1" customFormat="1" ht="24.2" customHeight="1">
      <c r="B262" s="32"/>
      <c r="C262" s="174" t="s">
        <v>361</v>
      </c>
      <c r="D262" s="174" t="s">
        <v>392</v>
      </c>
      <c r="E262" s="175" t="s">
        <v>1261</v>
      </c>
      <c r="F262" s="176" t="s">
        <v>1262</v>
      </c>
      <c r="G262" s="177" t="s">
        <v>212</v>
      </c>
      <c r="H262" s="178">
        <v>1</v>
      </c>
      <c r="I262" s="179"/>
      <c r="J262" s="180">
        <f>ROUND(I262*H262,2)</f>
        <v>0</v>
      </c>
      <c r="K262" s="176" t="s">
        <v>201</v>
      </c>
      <c r="L262" s="181"/>
      <c r="M262" s="182" t="s">
        <v>1</v>
      </c>
      <c r="N262" s="183" t="s">
        <v>42</v>
      </c>
      <c r="P262" s="146">
        <f>O262*H262</f>
        <v>0</v>
      </c>
      <c r="Q262" s="146">
        <v>5.0999999999999997E-2</v>
      </c>
      <c r="R262" s="146">
        <f>Q262*H262</f>
        <v>5.0999999999999997E-2</v>
      </c>
      <c r="S262" s="146">
        <v>0</v>
      </c>
      <c r="T262" s="147">
        <f>S262*H262</f>
        <v>0</v>
      </c>
      <c r="AR262" s="148" t="s">
        <v>230</v>
      </c>
      <c r="AT262" s="148" t="s">
        <v>392</v>
      </c>
      <c r="AU262" s="148" t="s">
        <v>86</v>
      </c>
      <c r="AY262" s="17" t="s">
        <v>195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84</v>
      </c>
      <c r="BK262" s="149">
        <f>ROUND(I262*H262,2)</f>
        <v>0</v>
      </c>
      <c r="BL262" s="17" t="s">
        <v>202</v>
      </c>
      <c r="BM262" s="148" t="s">
        <v>3338</v>
      </c>
    </row>
    <row r="263" spans="2:65" s="1" customFormat="1" ht="24.2" customHeight="1">
      <c r="B263" s="32"/>
      <c r="C263" s="137" t="s">
        <v>455</v>
      </c>
      <c r="D263" s="137" t="s">
        <v>197</v>
      </c>
      <c r="E263" s="138" t="s">
        <v>1267</v>
      </c>
      <c r="F263" s="139" t="s">
        <v>1268</v>
      </c>
      <c r="G263" s="140" t="s">
        <v>212</v>
      </c>
      <c r="H263" s="141">
        <v>1</v>
      </c>
      <c r="I263" s="142"/>
      <c r="J263" s="143">
        <f>ROUND(I263*H263,2)</f>
        <v>0</v>
      </c>
      <c r="K263" s="139" t="s">
        <v>201</v>
      </c>
      <c r="L263" s="32"/>
      <c r="M263" s="144" t="s">
        <v>1</v>
      </c>
      <c r="N263" s="145" t="s">
        <v>42</v>
      </c>
      <c r="P263" s="146">
        <f>O263*H263</f>
        <v>0</v>
      </c>
      <c r="Q263" s="146">
        <v>8.8319999999999996E-2</v>
      </c>
      <c r="R263" s="146">
        <f>Q263*H263</f>
        <v>8.8319999999999996E-2</v>
      </c>
      <c r="S263" s="146">
        <v>0</v>
      </c>
      <c r="T263" s="147">
        <f>S263*H263</f>
        <v>0</v>
      </c>
      <c r="AR263" s="148" t="s">
        <v>202</v>
      </c>
      <c r="AT263" s="148" t="s">
        <v>197</v>
      </c>
      <c r="AU263" s="148" t="s">
        <v>86</v>
      </c>
      <c r="AY263" s="17" t="s">
        <v>195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7" t="s">
        <v>84</v>
      </c>
      <c r="BK263" s="149">
        <f>ROUND(I263*H263,2)</f>
        <v>0</v>
      </c>
      <c r="BL263" s="17" t="s">
        <v>202</v>
      </c>
      <c r="BM263" s="148" t="s">
        <v>3339</v>
      </c>
    </row>
    <row r="264" spans="2:65" s="12" customFormat="1" ht="11.25">
      <c r="B264" s="150"/>
      <c r="D264" s="151" t="s">
        <v>204</v>
      </c>
      <c r="E264" s="152" t="s">
        <v>1</v>
      </c>
      <c r="F264" s="153" t="s">
        <v>3340</v>
      </c>
      <c r="H264" s="154">
        <v>1</v>
      </c>
      <c r="I264" s="155"/>
      <c r="L264" s="150"/>
      <c r="M264" s="156"/>
      <c r="T264" s="157"/>
      <c r="AT264" s="152" t="s">
        <v>204</v>
      </c>
      <c r="AU264" s="152" t="s">
        <v>86</v>
      </c>
      <c r="AV264" s="12" t="s">
        <v>86</v>
      </c>
      <c r="AW264" s="12" t="s">
        <v>32</v>
      </c>
      <c r="AX264" s="12" t="s">
        <v>84</v>
      </c>
      <c r="AY264" s="152" t="s">
        <v>195</v>
      </c>
    </row>
    <row r="265" spans="2:65" s="1" customFormat="1" ht="24.2" customHeight="1">
      <c r="B265" s="32"/>
      <c r="C265" s="137" t="s">
        <v>365</v>
      </c>
      <c r="D265" s="137" t="s">
        <v>197</v>
      </c>
      <c r="E265" s="138" t="s">
        <v>1240</v>
      </c>
      <c r="F265" s="139" t="s">
        <v>1241</v>
      </c>
      <c r="G265" s="140" t="s">
        <v>212</v>
      </c>
      <c r="H265" s="141">
        <v>34</v>
      </c>
      <c r="I265" s="142"/>
      <c r="J265" s="143">
        <f>ROUND(I265*H265,2)</f>
        <v>0</v>
      </c>
      <c r="K265" s="139" t="s">
        <v>201</v>
      </c>
      <c r="L265" s="32"/>
      <c r="M265" s="144" t="s">
        <v>1</v>
      </c>
      <c r="N265" s="145" t="s">
        <v>42</v>
      </c>
      <c r="P265" s="146">
        <f>O265*H265</f>
        <v>0</v>
      </c>
      <c r="Q265" s="146">
        <v>1.65E-3</v>
      </c>
      <c r="R265" s="146">
        <f>Q265*H265</f>
        <v>5.6099999999999997E-2</v>
      </c>
      <c r="S265" s="146">
        <v>0</v>
      </c>
      <c r="T265" s="147">
        <f>S265*H265</f>
        <v>0</v>
      </c>
      <c r="AR265" s="148" t="s">
        <v>202</v>
      </c>
      <c r="AT265" s="148" t="s">
        <v>197</v>
      </c>
      <c r="AU265" s="148" t="s">
        <v>86</v>
      </c>
      <c r="AY265" s="17" t="s">
        <v>195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84</v>
      </c>
      <c r="BK265" s="149">
        <f>ROUND(I265*H265,2)</f>
        <v>0</v>
      </c>
      <c r="BL265" s="17" t="s">
        <v>202</v>
      </c>
      <c r="BM265" s="148" t="s">
        <v>1242</v>
      </c>
    </row>
    <row r="266" spans="2:65" s="14" customFormat="1" ht="11.25">
      <c r="B266" s="168"/>
      <c r="D266" s="151" t="s">
        <v>204</v>
      </c>
      <c r="E266" s="169" t="s">
        <v>1</v>
      </c>
      <c r="F266" s="170" t="s">
        <v>1243</v>
      </c>
      <c r="H266" s="169" t="s">
        <v>1</v>
      </c>
      <c r="I266" s="171"/>
      <c r="L266" s="168"/>
      <c r="M266" s="172"/>
      <c r="T266" s="173"/>
      <c r="AT266" s="169" t="s">
        <v>204</v>
      </c>
      <c r="AU266" s="169" t="s">
        <v>86</v>
      </c>
      <c r="AV266" s="14" t="s">
        <v>84</v>
      </c>
      <c r="AW266" s="14" t="s">
        <v>32</v>
      </c>
      <c r="AX266" s="14" t="s">
        <v>77</v>
      </c>
      <c r="AY266" s="169" t="s">
        <v>195</v>
      </c>
    </row>
    <row r="267" spans="2:65" s="12" customFormat="1" ht="11.25">
      <c r="B267" s="150"/>
      <c r="D267" s="151" t="s">
        <v>204</v>
      </c>
      <c r="E267" s="152" t="s">
        <v>1</v>
      </c>
      <c r="F267" s="153" t="s">
        <v>3341</v>
      </c>
      <c r="H267" s="154">
        <v>8</v>
      </c>
      <c r="I267" s="155"/>
      <c r="L267" s="150"/>
      <c r="M267" s="156"/>
      <c r="T267" s="157"/>
      <c r="AT267" s="152" t="s">
        <v>204</v>
      </c>
      <c r="AU267" s="152" t="s">
        <v>86</v>
      </c>
      <c r="AV267" s="12" t="s">
        <v>86</v>
      </c>
      <c r="AW267" s="12" t="s">
        <v>32</v>
      </c>
      <c r="AX267" s="12" t="s">
        <v>77</v>
      </c>
      <c r="AY267" s="152" t="s">
        <v>195</v>
      </c>
    </row>
    <row r="268" spans="2:65" s="12" customFormat="1" ht="11.25">
      <c r="B268" s="150"/>
      <c r="D268" s="151" t="s">
        <v>204</v>
      </c>
      <c r="E268" s="152" t="s">
        <v>1</v>
      </c>
      <c r="F268" s="153" t="s">
        <v>3342</v>
      </c>
      <c r="H268" s="154">
        <v>26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77</v>
      </c>
      <c r="AY268" s="152" t="s">
        <v>195</v>
      </c>
    </row>
    <row r="269" spans="2:65" s="13" customFormat="1" ht="11.25">
      <c r="B269" s="158"/>
      <c r="D269" s="151" t="s">
        <v>204</v>
      </c>
      <c r="E269" s="159" t="s">
        <v>1</v>
      </c>
      <c r="F269" s="160" t="s">
        <v>205</v>
      </c>
      <c r="H269" s="161">
        <v>34</v>
      </c>
      <c r="I269" s="162"/>
      <c r="L269" s="158"/>
      <c r="M269" s="163"/>
      <c r="T269" s="164"/>
      <c r="AT269" s="159" t="s">
        <v>204</v>
      </c>
      <c r="AU269" s="159" t="s">
        <v>86</v>
      </c>
      <c r="AV269" s="13" t="s">
        <v>202</v>
      </c>
      <c r="AW269" s="13" t="s">
        <v>32</v>
      </c>
      <c r="AX269" s="13" t="s">
        <v>84</v>
      </c>
      <c r="AY269" s="159" t="s">
        <v>195</v>
      </c>
    </row>
    <row r="270" spans="2:65" s="1" customFormat="1" ht="16.5" customHeight="1">
      <c r="B270" s="32"/>
      <c r="C270" s="174" t="s">
        <v>466</v>
      </c>
      <c r="D270" s="174" t="s">
        <v>392</v>
      </c>
      <c r="E270" s="175" t="s">
        <v>2524</v>
      </c>
      <c r="F270" s="176" t="s">
        <v>2525</v>
      </c>
      <c r="G270" s="177" t="s">
        <v>212</v>
      </c>
      <c r="H270" s="178">
        <v>34.340000000000003</v>
      </c>
      <c r="I270" s="179"/>
      <c r="J270" s="180">
        <f>ROUND(I270*H270,2)</f>
        <v>0</v>
      </c>
      <c r="K270" s="176" t="s">
        <v>208</v>
      </c>
      <c r="L270" s="181"/>
      <c r="M270" s="182" t="s">
        <v>1</v>
      </c>
      <c r="N270" s="183" t="s">
        <v>42</v>
      </c>
      <c r="P270" s="146">
        <f>O270*H270</f>
        <v>0</v>
      </c>
      <c r="Q270" s="146">
        <v>1.7000000000000001E-2</v>
      </c>
      <c r="R270" s="146">
        <f>Q270*H270</f>
        <v>0.58378000000000008</v>
      </c>
      <c r="S270" s="146">
        <v>0</v>
      </c>
      <c r="T270" s="147">
        <f>S270*H270</f>
        <v>0</v>
      </c>
      <c r="AR270" s="148" t="s">
        <v>230</v>
      </c>
      <c r="AT270" s="148" t="s">
        <v>392</v>
      </c>
      <c r="AU270" s="148" t="s">
        <v>86</v>
      </c>
      <c r="AY270" s="17" t="s">
        <v>195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84</v>
      </c>
      <c r="BK270" s="149">
        <f>ROUND(I270*H270,2)</f>
        <v>0</v>
      </c>
      <c r="BL270" s="17" t="s">
        <v>202</v>
      </c>
      <c r="BM270" s="148" t="s">
        <v>1248</v>
      </c>
    </row>
    <row r="271" spans="2:65" s="12" customFormat="1" ht="11.25">
      <c r="B271" s="150"/>
      <c r="D271" s="151" t="s">
        <v>204</v>
      </c>
      <c r="F271" s="153" t="s">
        <v>3343</v>
      </c>
      <c r="H271" s="154">
        <v>34.340000000000003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4</v>
      </c>
      <c r="AX271" s="12" t="s">
        <v>84</v>
      </c>
      <c r="AY271" s="152" t="s">
        <v>195</v>
      </c>
    </row>
    <row r="272" spans="2:65" s="1" customFormat="1" ht="33" customHeight="1">
      <c r="B272" s="32"/>
      <c r="C272" s="137" t="s">
        <v>369</v>
      </c>
      <c r="D272" s="137" t="s">
        <v>197</v>
      </c>
      <c r="E272" s="138" t="s">
        <v>2527</v>
      </c>
      <c r="F272" s="139" t="s">
        <v>2528</v>
      </c>
      <c r="G272" s="140" t="s">
        <v>332</v>
      </c>
      <c r="H272" s="141">
        <v>3.899</v>
      </c>
      <c r="I272" s="142"/>
      <c r="J272" s="143">
        <f>ROUND(I272*H272,2)</f>
        <v>0</v>
      </c>
      <c r="K272" s="139" t="s">
        <v>201</v>
      </c>
      <c r="L272" s="32"/>
      <c r="M272" s="144" t="s">
        <v>1</v>
      </c>
      <c r="N272" s="145" t="s">
        <v>42</v>
      </c>
      <c r="P272" s="146">
        <f>O272*H272</f>
        <v>0</v>
      </c>
      <c r="Q272" s="146">
        <v>2.3010199999999998</v>
      </c>
      <c r="R272" s="146">
        <f>Q272*H272</f>
        <v>8.9716769799999998</v>
      </c>
      <c r="S272" s="146">
        <v>0</v>
      </c>
      <c r="T272" s="147">
        <f>S272*H272</f>
        <v>0</v>
      </c>
      <c r="AR272" s="148" t="s">
        <v>202</v>
      </c>
      <c r="AT272" s="148" t="s">
        <v>197</v>
      </c>
      <c r="AU272" s="148" t="s">
        <v>86</v>
      </c>
      <c r="AY272" s="17" t="s">
        <v>195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84</v>
      </c>
      <c r="BK272" s="149">
        <f>ROUND(I272*H272,2)</f>
        <v>0</v>
      </c>
      <c r="BL272" s="17" t="s">
        <v>202</v>
      </c>
      <c r="BM272" s="148" t="s">
        <v>1273</v>
      </c>
    </row>
    <row r="273" spans="2:65" s="12" customFormat="1" ht="11.25">
      <c r="B273" s="150"/>
      <c r="D273" s="151" t="s">
        <v>204</v>
      </c>
      <c r="E273" s="152" t="s">
        <v>1</v>
      </c>
      <c r="F273" s="153" t="s">
        <v>3331</v>
      </c>
      <c r="H273" s="154">
        <v>3.274</v>
      </c>
      <c r="I273" s="155"/>
      <c r="L273" s="150"/>
      <c r="M273" s="156"/>
      <c r="T273" s="157"/>
      <c r="AT273" s="152" t="s">
        <v>204</v>
      </c>
      <c r="AU273" s="152" t="s">
        <v>86</v>
      </c>
      <c r="AV273" s="12" t="s">
        <v>86</v>
      </c>
      <c r="AW273" s="12" t="s">
        <v>32</v>
      </c>
      <c r="AX273" s="12" t="s">
        <v>77</v>
      </c>
      <c r="AY273" s="152" t="s">
        <v>195</v>
      </c>
    </row>
    <row r="274" spans="2:65" s="12" customFormat="1" ht="11.25">
      <c r="B274" s="150"/>
      <c r="D274" s="151" t="s">
        <v>204</v>
      </c>
      <c r="E274" s="152" t="s">
        <v>1</v>
      </c>
      <c r="F274" s="153" t="s">
        <v>3332</v>
      </c>
      <c r="H274" s="154">
        <v>0.625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77</v>
      </c>
      <c r="AY274" s="152" t="s">
        <v>195</v>
      </c>
    </row>
    <row r="275" spans="2:65" s="13" customFormat="1" ht="11.25">
      <c r="B275" s="158"/>
      <c r="D275" s="151" t="s">
        <v>204</v>
      </c>
      <c r="E275" s="159" t="s">
        <v>1274</v>
      </c>
      <c r="F275" s="160" t="s">
        <v>205</v>
      </c>
      <c r="H275" s="161">
        <v>3.899</v>
      </c>
      <c r="I275" s="162"/>
      <c r="L275" s="158"/>
      <c r="M275" s="163"/>
      <c r="T275" s="164"/>
      <c r="AT275" s="159" t="s">
        <v>204</v>
      </c>
      <c r="AU275" s="159" t="s">
        <v>86</v>
      </c>
      <c r="AV275" s="13" t="s">
        <v>202</v>
      </c>
      <c r="AW275" s="13" t="s">
        <v>32</v>
      </c>
      <c r="AX275" s="13" t="s">
        <v>84</v>
      </c>
      <c r="AY275" s="159" t="s">
        <v>195</v>
      </c>
    </row>
    <row r="276" spans="2:65" s="11" customFormat="1" ht="22.9" customHeight="1">
      <c r="B276" s="125"/>
      <c r="D276" s="126" t="s">
        <v>76</v>
      </c>
      <c r="E276" s="135" t="s">
        <v>509</v>
      </c>
      <c r="F276" s="135" t="s">
        <v>1281</v>
      </c>
      <c r="I276" s="128"/>
      <c r="J276" s="136">
        <f>BK276</f>
        <v>0</v>
      </c>
      <c r="L276" s="125"/>
      <c r="M276" s="130"/>
      <c r="P276" s="131">
        <f>SUM(P277:P284)</f>
        <v>0</v>
      </c>
      <c r="R276" s="131">
        <f>SUM(R277:R284)</f>
        <v>0</v>
      </c>
      <c r="T276" s="132">
        <f>SUM(T277:T284)</f>
        <v>0</v>
      </c>
      <c r="AR276" s="126" t="s">
        <v>84</v>
      </c>
      <c r="AT276" s="133" t="s">
        <v>76</v>
      </c>
      <c r="AU276" s="133" t="s">
        <v>84</v>
      </c>
      <c r="AY276" s="126" t="s">
        <v>195</v>
      </c>
      <c r="BK276" s="134">
        <f>SUM(BK277:BK284)</f>
        <v>0</v>
      </c>
    </row>
    <row r="277" spans="2:65" s="1" customFormat="1" ht="16.5" customHeight="1">
      <c r="B277" s="32"/>
      <c r="C277" s="137" t="s">
        <v>481</v>
      </c>
      <c r="D277" s="137" t="s">
        <v>197</v>
      </c>
      <c r="E277" s="138" t="s">
        <v>1282</v>
      </c>
      <c r="F277" s="139" t="s">
        <v>1283</v>
      </c>
      <c r="G277" s="140" t="s">
        <v>200</v>
      </c>
      <c r="H277" s="141">
        <v>30.245999999999999</v>
      </c>
      <c r="I277" s="142"/>
      <c r="J277" s="143">
        <f>ROUND(I277*H277,2)</f>
        <v>0</v>
      </c>
      <c r="K277" s="139" t="s">
        <v>208</v>
      </c>
      <c r="L277" s="32"/>
      <c r="M277" s="144" t="s">
        <v>1</v>
      </c>
      <c r="N277" s="145" t="s">
        <v>42</v>
      </c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AR277" s="148" t="s">
        <v>202</v>
      </c>
      <c r="AT277" s="148" t="s">
        <v>197</v>
      </c>
      <c r="AU277" s="148" t="s">
        <v>86</v>
      </c>
      <c r="AY277" s="17" t="s">
        <v>195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7" t="s">
        <v>84</v>
      </c>
      <c r="BK277" s="149">
        <f>ROUND(I277*H277,2)</f>
        <v>0</v>
      </c>
      <c r="BL277" s="17" t="s">
        <v>202</v>
      </c>
      <c r="BM277" s="148" t="s">
        <v>1284</v>
      </c>
    </row>
    <row r="278" spans="2:65" s="12" customFormat="1" ht="11.25">
      <c r="B278" s="150"/>
      <c r="D278" s="151" t="s">
        <v>204</v>
      </c>
      <c r="E278" s="152" t="s">
        <v>1</v>
      </c>
      <c r="F278" s="153" t="s">
        <v>3344</v>
      </c>
      <c r="H278" s="154">
        <v>24.518999999999998</v>
      </c>
      <c r="I278" s="155"/>
      <c r="L278" s="150"/>
      <c r="M278" s="156"/>
      <c r="T278" s="157"/>
      <c r="AT278" s="152" t="s">
        <v>204</v>
      </c>
      <c r="AU278" s="152" t="s">
        <v>86</v>
      </c>
      <c r="AV278" s="12" t="s">
        <v>86</v>
      </c>
      <c r="AW278" s="12" t="s">
        <v>32</v>
      </c>
      <c r="AX278" s="12" t="s">
        <v>77</v>
      </c>
      <c r="AY278" s="152" t="s">
        <v>195</v>
      </c>
    </row>
    <row r="279" spans="2:65" s="12" customFormat="1" ht="11.25">
      <c r="B279" s="150"/>
      <c r="D279" s="151" t="s">
        <v>204</v>
      </c>
      <c r="E279" s="152" t="s">
        <v>1</v>
      </c>
      <c r="F279" s="153" t="s">
        <v>3345</v>
      </c>
      <c r="H279" s="154">
        <v>5.7270000000000003</v>
      </c>
      <c r="I279" s="155"/>
      <c r="L279" s="150"/>
      <c r="M279" s="156"/>
      <c r="T279" s="157"/>
      <c r="AT279" s="152" t="s">
        <v>204</v>
      </c>
      <c r="AU279" s="152" t="s">
        <v>86</v>
      </c>
      <c r="AV279" s="12" t="s">
        <v>86</v>
      </c>
      <c r="AW279" s="12" t="s">
        <v>32</v>
      </c>
      <c r="AX279" s="12" t="s">
        <v>77</v>
      </c>
      <c r="AY279" s="152" t="s">
        <v>195</v>
      </c>
    </row>
    <row r="280" spans="2:65" s="13" customFormat="1" ht="11.25">
      <c r="B280" s="158"/>
      <c r="D280" s="151" t="s">
        <v>204</v>
      </c>
      <c r="E280" s="159" t="s">
        <v>834</v>
      </c>
      <c r="F280" s="160" t="s">
        <v>205</v>
      </c>
      <c r="H280" s="161">
        <v>30.245999999999999</v>
      </c>
      <c r="I280" s="162"/>
      <c r="L280" s="158"/>
      <c r="M280" s="163"/>
      <c r="T280" s="164"/>
      <c r="AT280" s="159" t="s">
        <v>204</v>
      </c>
      <c r="AU280" s="159" t="s">
        <v>86</v>
      </c>
      <c r="AV280" s="13" t="s">
        <v>202</v>
      </c>
      <c r="AW280" s="13" t="s">
        <v>32</v>
      </c>
      <c r="AX280" s="13" t="s">
        <v>84</v>
      </c>
      <c r="AY280" s="159" t="s">
        <v>195</v>
      </c>
    </row>
    <row r="281" spans="2:65" s="1" customFormat="1" ht="24.2" customHeight="1">
      <c r="B281" s="32"/>
      <c r="C281" s="137" t="s">
        <v>373</v>
      </c>
      <c r="D281" s="137" t="s">
        <v>197</v>
      </c>
      <c r="E281" s="138" t="s">
        <v>1233</v>
      </c>
      <c r="F281" s="139" t="s">
        <v>1234</v>
      </c>
      <c r="G281" s="140" t="s">
        <v>332</v>
      </c>
      <c r="H281" s="141">
        <v>6.0490000000000004</v>
      </c>
      <c r="I281" s="142"/>
      <c r="J281" s="143">
        <f>ROUND(I281*H281,2)</f>
        <v>0</v>
      </c>
      <c r="K281" s="139" t="s">
        <v>201</v>
      </c>
      <c r="L281" s="32"/>
      <c r="M281" s="144" t="s">
        <v>1</v>
      </c>
      <c r="N281" s="145" t="s">
        <v>42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202</v>
      </c>
      <c r="AT281" s="148" t="s">
        <v>197</v>
      </c>
      <c r="AU281" s="148" t="s">
        <v>86</v>
      </c>
      <c r="AY281" s="17" t="s">
        <v>195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84</v>
      </c>
      <c r="BK281" s="149">
        <f>ROUND(I281*H281,2)</f>
        <v>0</v>
      </c>
      <c r="BL281" s="17" t="s">
        <v>202</v>
      </c>
      <c r="BM281" s="148" t="s">
        <v>1287</v>
      </c>
    </row>
    <row r="282" spans="2:65" s="14" customFormat="1" ht="11.25">
      <c r="B282" s="168"/>
      <c r="D282" s="151" t="s">
        <v>204</v>
      </c>
      <c r="E282" s="169" t="s">
        <v>1</v>
      </c>
      <c r="F282" s="170" t="s">
        <v>1288</v>
      </c>
      <c r="H282" s="169" t="s">
        <v>1</v>
      </c>
      <c r="I282" s="171"/>
      <c r="L282" s="168"/>
      <c r="M282" s="172"/>
      <c r="T282" s="173"/>
      <c r="AT282" s="169" t="s">
        <v>204</v>
      </c>
      <c r="AU282" s="169" t="s">
        <v>86</v>
      </c>
      <c r="AV282" s="14" t="s">
        <v>84</v>
      </c>
      <c r="AW282" s="14" t="s">
        <v>32</v>
      </c>
      <c r="AX282" s="14" t="s">
        <v>77</v>
      </c>
      <c r="AY282" s="169" t="s">
        <v>195</v>
      </c>
    </row>
    <row r="283" spans="2:65" s="12" customFormat="1" ht="11.25">
      <c r="B283" s="150"/>
      <c r="D283" s="151" t="s">
        <v>204</v>
      </c>
      <c r="E283" s="152" t="s">
        <v>1</v>
      </c>
      <c r="F283" s="153" t="s">
        <v>1289</v>
      </c>
      <c r="H283" s="154">
        <v>6.0490000000000004</v>
      </c>
      <c r="I283" s="155"/>
      <c r="L283" s="150"/>
      <c r="M283" s="156"/>
      <c r="T283" s="157"/>
      <c r="AT283" s="152" t="s">
        <v>204</v>
      </c>
      <c r="AU283" s="152" t="s">
        <v>86</v>
      </c>
      <c r="AV283" s="12" t="s">
        <v>86</v>
      </c>
      <c r="AW283" s="12" t="s">
        <v>32</v>
      </c>
      <c r="AX283" s="12" t="s">
        <v>84</v>
      </c>
      <c r="AY283" s="152" t="s">
        <v>195</v>
      </c>
    </row>
    <row r="284" spans="2:65" s="1" customFormat="1" ht="37.9" customHeight="1">
      <c r="B284" s="32"/>
      <c r="C284" s="137" t="s">
        <v>488</v>
      </c>
      <c r="D284" s="137" t="s">
        <v>197</v>
      </c>
      <c r="E284" s="138" t="s">
        <v>1237</v>
      </c>
      <c r="F284" s="139" t="s">
        <v>1238</v>
      </c>
      <c r="G284" s="140" t="s">
        <v>332</v>
      </c>
      <c r="H284" s="141">
        <v>6.0490000000000004</v>
      </c>
      <c r="I284" s="142"/>
      <c r="J284" s="143">
        <f>ROUND(I284*H284,2)</f>
        <v>0</v>
      </c>
      <c r="K284" s="139" t="s">
        <v>201</v>
      </c>
      <c r="L284" s="32"/>
      <c r="M284" s="144" t="s">
        <v>1</v>
      </c>
      <c r="N284" s="145" t="s">
        <v>42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202</v>
      </c>
      <c r="AT284" s="148" t="s">
        <v>197</v>
      </c>
      <c r="AU284" s="148" t="s">
        <v>86</v>
      </c>
      <c r="AY284" s="17" t="s">
        <v>195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84</v>
      </c>
      <c r="BK284" s="149">
        <f>ROUND(I284*H284,2)</f>
        <v>0</v>
      </c>
      <c r="BL284" s="17" t="s">
        <v>202</v>
      </c>
      <c r="BM284" s="148" t="s">
        <v>1290</v>
      </c>
    </row>
    <row r="285" spans="2:65" s="11" customFormat="1" ht="22.9" customHeight="1">
      <c r="B285" s="125"/>
      <c r="D285" s="126" t="s">
        <v>76</v>
      </c>
      <c r="E285" s="135" t="s">
        <v>396</v>
      </c>
      <c r="F285" s="135" t="s">
        <v>1291</v>
      </c>
      <c r="I285" s="128"/>
      <c r="J285" s="136">
        <f>BK285</f>
        <v>0</v>
      </c>
      <c r="L285" s="125"/>
      <c r="M285" s="130"/>
      <c r="P285" s="131">
        <f>SUM(P286:P291)</f>
        <v>0</v>
      </c>
      <c r="R285" s="131">
        <f>SUM(R286:R291)</f>
        <v>0</v>
      </c>
      <c r="T285" s="132">
        <f>SUM(T286:T291)</f>
        <v>0</v>
      </c>
      <c r="AR285" s="126" t="s">
        <v>84</v>
      </c>
      <c r="AT285" s="133" t="s">
        <v>76</v>
      </c>
      <c r="AU285" s="133" t="s">
        <v>84</v>
      </c>
      <c r="AY285" s="126" t="s">
        <v>195</v>
      </c>
      <c r="BK285" s="134">
        <f>SUM(BK286:BK291)</f>
        <v>0</v>
      </c>
    </row>
    <row r="286" spans="2:65" s="1" customFormat="1" ht="33" customHeight="1">
      <c r="B286" s="32"/>
      <c r="C286" s="137" t="s">
        <v>379</v>
      </c>
      <c r="D286" s="137" t="s">
        <v>197</v>
      </c>
      <c r="E286" s="138" t="s">
        <v>3346</v>
      </c>
      <c r="F286" s="139" t="s">
        <v>3347</v>
      </c>
      <c r="G286" s="140" t="s">
        <v>200</v>
      </c>
      <c r="H286" s="141">
        <v>23.123999999999999</v>
      </c>
      <c r="I286" s="142"/>
      <c r="J286" s="143">
        <f>ROUND(I286*H286,2)</f>
        <v>0</v>
      </c>
      <c r="K286" s="139" t="s">
        <v>208</v>
      </c>
      <c r="L286" s="32"/>
      <c r="M286" s="144" t="s">
        <v>1</v>
      </c>
      <c r="N286" s="145" t="s">
        <v>42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202</v>
      </c>
      <c r="AT286" s="148" t="s">
        <v>197</v>
      </c>
      <c r="AU286" s="148" t="s">
        <v>86</v>
      </c>
      <c r="AY286" s="17" t="s">
        <v>195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84</v>
      </c>
      <c r="BK286" s="149">
        <f>ROUND(I286*H286,2)</f>
        <v>0</v>
      </c>
      <c r="BL286" s="17" t="s">
        <v>202</v>
      </c>
      <c r="BM286" s="148" t="s">
        <v>3348</v>
      </c>
    </row>
    <row r="287" spans="2:65" s="14" customFormat="1" ht="11.25">
      <c r="B287" s="168"/>
      <c r="D287" s="151" t="s">
        <v>204</v>
      </c>
      <c r="E287" s="169" t="s">
        <v>1</v>
      </c>
      <c r="F287" s="170" t="s">
        <v>3349</v>
      </c>
      <c r="H287" s="169" t="s">
        <v>1</v>
      </c>
      <c r="I287" s="171"/>
      <c r="L287" s="168"/>
      <c r="M287" s="172"/>
      <c r="T287" s="173"/>
      <c r="AT287" s="169" t="s">
        <v>204</v>
      </c>
      <c r="AU287" s="169" t="s">
        <v>86</v>
      </c>
      <c r="AV287" s="14" t="s">
        <v>84</v>
      </c>
      <c r="AW287" s="14" t="s">
        <v>32</v>
      </c>
      <c r="AX287" s="14" t="s">
        <v>77</v>
      </c>
      <c r="AY287" s="169" t="s">
        <v>195</v>
      </c>
    </row>
    <row r="288" spans="2:65" s="12" customFormat="1" ht="11.25">
      <c r="B288" s="150"/>
      <c r="D288" s="151" t="s">
        <v>204</v>
      </c>
      <c r="E288" s="152" t="s">
        <v>1</v>
      </c>
      <c r="F288" s="153" t="s">
        <v>3266</v>
      </c>
      <c r="H288" s="154">
        <v>23.123999999999999</v>
      </c>
      <c r="I288" s="155"/>
      <c r="L288" s="150"/>
      <c r="M288" s="156"/>
      <c r="T288" s="157"/>
      <c r="AT288" s="152" t="s">
        <v>204</v>
      </c>
      <c r="AU288" s="152" t="s">
        <v>86</v>
      </c>
      <c r="AV288" s="12" t="s">
        <v>86</v>
      </c>
      <c r="AW288" s="12" t="s">
        <v>32</v>
      </c>
      <c r="AX288" s="12" t="s">
        <v>84</v>
      </c>
      <c r="AY288" s="152" t="s">
        <v>195</v>
      </c>
    </row>
    <row r="289" spans="2:65" s="1" customFormat="1" ht="24.2" customHeight="1">
      <c r="B289" s="32"/>
      <c r="C289" s="137" t="s">
        <v>494</v>
      </c>
      <c r="D289" s="137" t="s">
        <v>197</v>
      </c>
      <c r="E289" s="138" t="s">
        <v>1233</v>
      </c>
      <c r="F289" s="139" t="s">
        <v>1234</v>
      </c>
      <c r="G289" s="140" t="s">
        <v>332</v>
      </c>
      <c r="H289" s="141">
        <v>4.625</v>
      </c>
      <c r="I289" s="142"/>
      <c r="J289" s="143">
        <f>ROUND(I289*H289,2)</f>
        <v>0</v>
      </c>
      <c r="K289" s="139" t="s">
        <v>201</v>
      </c>
      <c r="L289" s="32"/>
      <c r="M289" s="144" t="s">
        <v>1</v>
      </c>
      <c r="N289" s="145" t="s">
        <v>42</v>
      </c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AR289" s="148" t="s">
        <v>202</v>
      </c>
      <c r="AT289" s="148" t="s">
        <v>197</v>
      </c>
      <c r="AU289" s="148" t="s">
        <v>86</v>
      </c>
      <c r="AY289" s="17" t="s">
        <v>195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7" t="s">
        <v>84</v>
      </c>
      <c r="BK289" s="149">
        <f>ROUND(I289*H289,2)</f>
        <v>0</v>
      </c>
      <c r="BL289" s="17" t="s">
        <v>202</v>
      </c>
      <c r="BM289" s="148" t="s">
        <v>3350</v>
      </c>
    </row>
    <row r="290" spans="2:65" s="12" customFormat="1" ht="11.25">
      <c r="B290" s="150"/>
      <c r="D290" s="151" t="s">
        <v>204</v>
      </c>
      <c r="E290" s="152" t="s">
        <v>1</v>
      </c>
      <c r="F290" s="153" t="s">
        <v>3351</v>
      </c>
      <c r="H290" s="154">
        <v>4.625</v>
      </c>
      <c r="I290" s="155"/>
      <c r="L290" s="150"/>
      <c r="M290" s="156"/>
      <c r="T290" s="157"/>
      <c r="AT290" s="152" t="s">
        <v>204</v>
      </c>
      <c r="AU290" s="152" t="s">
        <v>86</v>
      </c>
      <c r="AV290" s="12" t="s">
        <v>86</v>
      </c>
      <c r="AW290" s="12" t="s">
        <v>32</v>
      </c>
      <c r="AX290" s="12" t="s">
        <v>84</v>
      </c>
      <c r="AY290" s="152" t="s">
        <v>195</v>
      </c>
    </row>
    <row r="291" spans="2:65" s="1" customFormat="1" ht="37.9" customHeight="1">
      <c r="B291" s="32"/>
      <c r="C291" s="137" t="s">
        <v>384</v>
      </c>
      <c r="D291" s="137" t="s">
        <v>197</v>
      </c>
      <c r="E291" s="138" t="s">
        <v>1237</v>
      </c>
      <c r="F291" s="139" t="s">
        <v>1238</v>
      </c>
      <c r="G291" s="140" t="s">
        <v>332</v>
      </c>
      <c r="H291" s="141">
        <v>4.625</v>
      </c>
      <c r="I291" s="142"/>
      <c r="J291" s="143">
        <f>ROUND(I291*H291,2)</f>
        <v>0</v>
      </c>
      <c r="K291" s="139" t="s">
        <v>201</v>
      </c>
      <c r="L291" s="32"/>
      <c r="M291" s="144" t="s">
        <v>1</v>
      </c>
      <c r="N291" s="145" t="s">
        <v>42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R291" s="148" t="s">
        <v>202</v>
      </c>
      <c r="AT291" s="148" t="s">
        <v>197</v>
      </c>
      <c r="AU291" s="148" t="s">
        <v>86</v>
      </c>
      <c r="AY291" s="17" t="s">
        <v>195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84</v>
      </c>
      <c r="BK291" s="149">
        <f>ROUND(I291*H291,2)</f>
        <v>0</v>
      </c>
      <c r="BL291" s="17" t="s">
        <v>202</v>
      </c>
      <c r="BM291" s="148" t="s">
        <v>3352</v>
      </c>
    </row>
    <row r="292" spans="2:65" s="11" customFormat="1" ht="22.9" customHeight="1">
      <c r="B292" s="125"/>
      <c r="D292" s="126" t="s">
        <v>76</v>
      </c>
      <c r="E292" s="135" t="s">
        <v>230</v>
      </c>
      <c r="F292" s="135" t="s">
        <v>1321</v>
      </c>
      <c r="I292" s="128"/>
      <c r="J292" s="136">
        <f>BK292</f>
        <v>0</v>
      </c>
      <c r="L292" s="125"/>
      <c r="M292" s="130"/>
      <c r="P292" s="131">
        <f>SUM(P293:P354)</f>
        <v>0</v>
      </c>
      <c r="R292" s="131">
        <f>SUM(R293:R354)</f>
        <v>34.054473030000004</v>
      </c>
      <c r="T292" s="132">
        <f>SUM(T293:T354)</f>
        <v>2.6345799999999997</v>
      </c>
      <c r="AR292" s="126" t="s">
        <v>84</v>
      </c>
      <c r="AT292" s="133" t="s">
        <v>76</v>
      </c>
      <c r="AU292" s="133" t="s">
        <v>84</v>
      </c>
      <c r="AY292" s="126" t="s">
        <v>195</v>
      </c>
      <c r="BK292" s="134">
        <f>SUM(BK293:BK354)</f>
        <v>0</v>
      </c>
    </row>
    <row r="293" spans="2:65" s="1" customFormat="1" ht="33" customHeight="1">
      <c r="B293" s="32"/>
      <c r="C293" s="137" t="s">
        <v>501</v>
      </c>
      <c r="D293" s="137" t="s">
        <v>197</v>
      </c>
      <c r="E293" s="138" t="s">
        <v>2794</v>
      </c>
      <c r="F293" s="139" t="s">
        <v>2795</v>
      </c>
      <c r="G293" s="140" t="s">
        <v>319</v>
      </c>
      <c r="H293" s="141">
        <v>32.700000000000003</v>
      </c>
      <c r="I293" s="142"/>
      <c r="J293" s="143">
        <f>ROUND(I293*H293,2)</f>
        <v>0</v>
      </c>
      <c r="K293" s="139" t="s">
        <v>201</v>
      </c>
      <c r="L293" s="32"/>
      <c r="M293" s="144" t="s">
        <v>1</v>
      </c>
      <c r="N293" s="145" t="s">
        <v>42</v>
      </c>
      <c r="P293" s="146">
        <f>O293*H293</f>
        <v>0</v>
      </c>
      <c r="Q293" s="146">
        <v>8.0000000000000007E-5</v>
      </c>
      <c r="R293" s="146">
        <f>Q293*H293</f>
        <v>2.6160000000000003E-3</v>
      </c>
      <c r="S293" s="146">
        <v>0</v>
      </c>
      <c r="T293" s="147">
        <f>S293*H293</f>
        <v>0</v>
      </c>
      <c r="AR293" s="148" t="s">
        <v>202</v>
      </c>
      <c r="AT293" s="148" t="s">
        <v>197</v>
      </c>
      <c r="AU293" s="148" t="s">
        <v>86</v>
      </c>
      <c r="AY293" s="17" t="s">
        <v>195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84</v>
      </c>
      <c r="BK293" s="149">
        <f>ROUND(I293*H293,2)</f>
        <v>0</v>
      </c>
      <c r="BL293" s="17" t="s">
        <v>202</v>
      </c>
      <c r="BM293" s="148" t="s">
        <v>1343</v>
      </c>
    </row>
    <row r="294" spans="2:65" s="12" customFormat="1" ht="11.25">
      <c r="B294" s="150"/>
      <c r="D294" s="151" t="s">
        <v>204</v>
      </c>
      <c r="E294" s="152" t="s">
        <v>1</v>
      </c>
      <c r="F294" s="153" t="s">
        <v>3353</v>
      </c>
      <c r="H294" s="154">
        <v>34.700000000000003</v>
      </c>
      <c r="I294" s="155"/>
      <c r="L294" s="150"/>
      <c r="M294" s="156"/>
      <c r="T294" s="157"/>
      <c r="AT294" s="152" t="s">
        <v>204</v>
      </c>
      <c r="AU294" s="152" t="s">
        <v>86</v>
      </c>
      <c r="AV294" s="12" t="s">
        <v>86</v>
      </c>
      <c r="AW294" s="12" t="s">
        <v>32</v>
      </c>
      <c r="AX294" s="12" t="s">
        <v>77</v>
      </c>
      <c r="AY294" s="152" t="s">
        <v>195</v>
      </c>
    </row>
    <row r="295" spans="2:65" s="13" customFormat="1" ht="11.25">
      <c r="B295" s="158"/>
      <c r="D295" s="151" t="s">
        <v>204</v>
      </c>
      <c r="E295" s="159" t="s">
        <v>1</v>
      </c>
      <c r="F295" s="160" t="s">
        <v>205</v>
      </c>
      <c r="H295" s="161">
        <v>34.700000000000003</v>
      </c>
      <c r="I295" s="162"/>
      <c r="L295" s="158"/>
      <c r="M295" s="163"/>
      <c r="T295" s="164"/>
      <c r="AT295" s="159" t="s">
        <v>204</v>
      </c>
      <c r="AU295" s="159" t="s">
        <v>86</v>
      </c>
      <c r="AV295" s="13" t="s">
        <v>202</v>
      </c>
      <c r="AW295" s="13" t="s">
        <v>32</v>
      </c>
      <c r="AX295" s="13" t="s">
        <v>77</v>
      </c>
      <c r="AY295" s="159" t="s">
        <v>195</v>
      </c>
    </row>
    <row r="296" spans="2:65" s="12" customFormat="1" ht="11.25">
      <c r="B296" s="150"/>
      <c r="D296" s="151" t="s">
        <v>204</v>
      </c>
      <c r="E296" s="152" t="s">
        <v>1</v>
      </c>
      <c r="F296" s="153" t="s">
        <v>3354</v>
      </c>
      <c r="H296" s="154">
        <v>32.1</v>
      </c>
      <c r="I296" s="155"/>
      <c r="L296" s="150"/>
      <c r="M296" s="156"/>
      <c r="T296" s="157"/>
      <c r="AT296" s="152" t="s">
        <v>204</v>
      </c>
      <c r="AU296" s="152" t="s">
        <v>86</v>
      </c>
      <c r="AV296" s="12" t="s">
        <v>86</v>
      </c>
      <c r="AW296" s="12" t="s">
        <v>32</v>
      </c>
      <c r="AX296" s="12" t="s">
        <v>77</v>
      </c>
      <c r="AY296" s="152" t="s">
        <v>195</v>
      </c>
    </row>
    <row r="297" spans="2:65" s="13" customFormat="1" ht="11.25">
      <c r="B297" s="158"/>
      <c r="D297" s="151" t="s">
        <v>204</v>
      </c>
      <c r="E297" s="159" t="s">
        <v>806</v>
      </c>
      <c r="F297" s="160" t="s">
        <v>205</v>
      </c>
      <c r="H297" s="161">
        <v>32.1</v>
      </c>
      <c r="I297" s="162"/>
      <c r="L297" s="158"/>
      <c r="M297" s="163"/>
      <c r="T297" s="164"/>
      <c r="AT297" s="159" t="s">
        <v>204</v>
      </c>
      <c r="AU297" s="159" t="s">
        <v>86</v>
      </c>
      <c r="AV297" s="13" t="s">
        <v>202</v>
      </c>
      <c r="AW297" s="13" t="s">
        <v>32</v>
      </c>
      <c r="AX297" s="13" t="s">
        <v>77</v>
      </c>
      <c r="AY297" s="159" t="s">
        <v>195</v>
      </c>
    </row>
    <row r="298" spans="2:65" s="12" customFormat="1" ht="11.25">
      <c r="B298" s="150"/>
      <c r="D298" s="151" t="s">
        <v>204</v>
      </c>
      <c r="E298" s="152" t="s">
        <v>1</v>
      </c>
      <c r="F298" s="153" t="s">
        <v>3355</v>
      </c>
      <c r="H298" s="154">
        <v>32.700000000000003</v>
      </c>
      <c r="I298" s="155"/>
      <c r="L298" s="150"/>
      <c r="M298" s="156"/>
      <c r="T298" s="157"/>
      <c r="AT298" s="152" t="s">
        <v>204</v>
      </c>
      <c r="AU298" s="152" t="s">
        <v>86</v>
      </c>
      <c r="AV298" s="12" t="s">
        <v>86</v>
      </c>
      <c r="AW298" s="12" t="s">
        <v>32</v>
      </c>
      <c r="AX298" s="12" t="s">
        <v>77</v>
      </c>
      <c r="AY298" s="152" t="s">
        <v>195</v>
      </c>
    </row>
    <row r="299" spans="2:65" s="13" customFormat="1" ht="11.25">
      <c r="B299" s="158"/>
      <c r="D299" s="151" t="s">
        <v>204</v>
      </c>
      <c r="E299" s="159" t="s">
        <v>1</v>
      </c>
      <c r="F299" s="160" t="s">
        <v>205</v>
      </c>
      <c r="H299" s="161">
        <v>32.700000000000003</v>
      </c>
      <c r="I299" s="162"/>
      <c r="L299" s="158"/>
      <c r="M299" s="163"/>
      <c r="T299" s="164"/>
      <c r="AT299" s="159" t="s">
        <v>204</v>
      </c>
      <c r="AU299" s="159" t="s">
        <v>86</v>
      </c>
      <c r="AV299" s="13" t="s">
        <v>202</v>
      </c>
      <c r="AW299" s="13" t="s">
        <v>32</v>
      </c>
      <c r="AX299" s="13" t="s">
        <v>84</v>
      </c>
      <c r="AY299" s="159" t="s">
        <v>195</v>
      </c>
    </row>
    <row r="300" spans="2:65" s="1" customFormat="1" ht="24.2" customHeight="1">
      <c r="B300" s="32"/>
      <c r="C300" s="174" t="s">
        <v>389</v>
      </c>
      <c r="D300" s="174" t="s">
        <v>392</v>
      </c>
      <c r="E300" s="175" t="s">
        <v>2799</v>
      </c>
      <c r="F300" s="176" t="s">
        <v>2800</v>
      </c>
      <c r="G300" s="177" t="s">
        <v>319</v>
      </c>
      <c r="H300" s="178">
        <v>33.191000000000003</v>
      </c>
      <c r="I300" s="179"/>
      <c r="J300" s="180">
        <f>ROUND(I300*H300,2)</f>
        <v>0</v>
      </c>
      <c r="K300" s="176" t="s">
        <v>201</v>
      </c>
      <c r="L300" s="181"/>
      <c r="M300" s="182" t="s">
        <v>1</v>
      </c>
      <c r="N300" s="183" t="s">
        <v>42</v>
      </c>
      <c r="P300" s="146">
        <f>O300*H300</f>
        <v>0</v>
      </c>
      <c r="Q300" s="146">
        <v>7.1999999999999995E-2</v>
      </c>
      <c r="R300" s="146">
        <f>Q300*H300</f>
        <v>2.3897520000000001</v>
      </c>
      <c r="S300" s="146">
        <v>0</v>
      </c>
      <c r="T300" s="147">
        <f>S300*H300</f>
        <v>0</v>
      </c>
      <c r="AR300" s="148" t="s">
        <v>230</v>
      </c>
      <c r="AT300" s="148" t="s">
        <v>392</v>
      </c>
      <c r="AU300" s="148" t="s">
        <v>86</v>
      </c>
      <c r="AY300" s="17" t="s">
        <v>195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84</v>
      </c>
      <c r="BK300" s="149">
        <f>ROUND(I300*H300,2)</f>
        <v>0</v>
      </c>
      <c r="BL300" s="17" t="s">
        <v>202</v>
      </c>
      <c r="BM300" s="148" t="s">
        <v>2575</v>
      </c>
    </row>
    <row r="301" spans="2:65" s="12" customFormat="1" ht="11.25">
      <c r="B301" s="150"/>
      <c r="D301" s="151" t="s">
        <v>204</v>
      </c>
      <c r="F301" s="153" t="s">
        <v>3356</v>
      </c>
      <c r="H301" s="154">
        <v>33.191000000000003</v>
      </c>
      <c r="I301" s="155"/>
      <c r="L301" s="150"/>
      <c r="M301" s="156"/>
      <c r="T301" s="157"/>
      <c r="AT301" s="152" t="s">
        <v>204</v>
      </c>
      <c r="AU301" s="152" t="s">
        <v>86</v>
      </c>
      <c r="AV301" s="12" t="s">
        <v>86</v>
      </c>
      <c r="AW301" s="12" t="s">
        <v>4</v>
      </c>
      <c r="AX301" s="12" t="s">
        <v>84</v>
      </c>
      <c r="AY301" s="152" t="s">
        <v>195</v>
      </c>
    </row>
    <row r="302" spans="2:65" s="1" customFormat="1" ht="33" customHeight="1">
      <c r="B302" s="32"/>
      <c r="C302" s="137" t="s">
        <v>509</v>
      </c>
      <c r="D302" s="137" t="s">
        <v>197</v>
      </c>
      <c r="E302" s="138" t="s">
        <v>2560</v>
      </c>
      <c r="F302" s="139" t="s">
        <v>2561</v>
      </c>
      <c r="G302" s="140" t="s">
        <v>319</v>
      </c>
      <c r="H302" s="141">
        <v>5.0999999999999996</v>
      </c>
      <c r="I302" s="142"/>
      <c r="J302" s="143">
        <f>ROUND(I302*H302,2)</f>
        <v>0</v>
      </c>
      <c r="K302" s="139" t="s">
        <v>201</v>
      </c>
      <c r="L302" s="32"/>
      <c r="M302" s="144" t="s">
        <v>1</v>
      </c>
      <c r="N302" s="145" t="s">
        <v>42</v>
      </c>
      <c r="P302" s="146">
        <f>O302*H302</f>
        <v>0</v>
      </c>
      <c r="Q302" s="146">
        <v>3.0000000000000001E-5</v>
      </c>
      <c r="R302" s="146">
        <f>Q302*H302</f>
        <v>1.5300000000000001E-4</v>
      </c>
      <c r="S302" s="146">
        <v>0</v>
      </c>
      <c r="T302" s="147">
        <f>S302*H302</f>
        <v>0</v>
      </c>
      <c r="AR302" s="148" t="s">
        <v>202</v>
      </c>
      <c r="AT302" s="148" t="s">
        <v>197</v>
      </c>
      <c r="AU302" s="148" t="s">
        <v>86</v>
      </c>
      <c r="AY302" s="17" t="s">
        <v>195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84</v>
      </c>
      <c r="BK302" s="149">
        <f>ROUND(I302*H302,2)</f>
        <v>0</v>
      </c>
      <c r="BL302" s="17" t="s">
        <v>202</v>
      </c>
      <c r="BM302" s="148" t="s">
        <v>1324</v>
      </c>
    </row>
    <row r="303" spans="2:65" s="12" customFormat="1" ht="11.25">
      <c r="B303" s="150"/>
      <c r="D303" s="151" t="s">
        <v>204</v>
      </c>
      <c r="E303" s="152" t="s">
        <v>1</v>
      </c>
      <c r="F303" s="153" t="s">
        <v>3357</v>
      </c>
      <c r="H303" s="154">
        <v>5.0999999999999996</v>
      </c>
      <c r="I303" s="155"/>
      <c r="L303" s="150"/>
      <c r="M303" s="156"/>
      <c r="T303" s="157"/>
      <c r="AT303" s="152" t="s">
        <v>204</v>
      </c>
      <c r="AU303" s="152" t="s">
        <v>86</v>
      </c>
      <c r="AV303" s="12" t="s">
        <v>86</v>
      </c>
      <c r="AW303" s="12" t="s">
        <v>32</v>
      </c>
      <c r="AX303" s="12" t="s">
        <v>77</v>
      </c>
      <c r="AY303" s="152" t="s">
        <v>195</v>
      </c>
    </row>
    <row r="304" spans="2:65" s="13" customFormat="1" ht="11.25">
      <c r="B304" s="158"/>
      <c r="D304" s="151" t="s">
        <v>204</v>
      </c>
      <c r="E304" s="159" t="s">
        <v>2088</v>
      </c>
      <c r="F304" s="160" t="s">
        <v>205</v>
      </c>
      <c r="H304" s="161">
        <v>5.0999999999999996</v>
      </c>
      <c r="I304" s="162"/>
      <c r="L304" s="158"/>
      <c r="M304" s="163"/>
      <c r="T304" s="164"/>
      <c r="AT304" s="159" t="s">
        <v>204</v>
      </c>
      <c r="AU304" s="159" t="s">
        <v>86</v>
      </c>
      <c r="AV304" s="13" t="s">
        <v>202</v>
      </c>
      <c r="AW304" s="13" t="s">
        <v>32</v>
      </c>
      <c r="AX304" s="13" t="s">
        <v>84</v>
      </c>
      <c r="AY304" s="159" t="s">
        <v>195</v>
      </c>
    </row>
    <row r="305" spans="2:65" s="1" customFormat="1" ht="24.2" customHeight="1">
      <c r="B305" s="32"/>
      <c r="C305" s="174" t="s">
        <v>396</v>
      </c>
      <c r="D305" s="174" t="s">
        <v>392</v>
      </c>
      <c r="E305" s="175" t="s">
        <v>2563</v>
      </c>
      <c r="F305" s="176" t="s">
        <v>2564</v>
      </c>
      <c r="G305" s="177" t="s">
        <v>319</v>
      </c>
      <c r="H305" s="178">
        <v>5.1769999999999996</v>
      </c>
      <c r="I305" s="179"/>
      <c r="J305" s="180">
        <f>ROUND(I305*H305,2)</f>
        <v>0</v>
      </c>
      <c r="K305" s="176" t="s">
        <v>201</v>
      </c>
      <c r="L305" s="181"/>
      <c r="M305" s="182" t="s">
        <v>1</v>
      </c>
      <c r="N305" s="183" t="s">
        <v>42</v>
      </c>
      <c r="P305" s="146">
        <f>O305*H305</f>
        <v>0</v>
      </c>
      <c r="Q305" s="146">
        <v>2.4E-2</v>
      </c>
      <c r="R305" s="146">
        <f>Q305*H305</f>
        <v>0.124248</v>
      </c>
      <c r="S305" s="146">
        <v>0</v>
      </c>
      <c r="T305" s="147">
        <f>S305*H305</f>
        <v>0</v>
      </c>
      <c r="AR305" s="148" t="s">
        <v>230</v>
      </c>
      <c r="AT305" s="148" t="s">
        <v>392</v>
      </c>
      <c r="AU305" s="148" t="s">
        <v>86</v>
      </c>
      <c r="AY305" s="17" t="s">
        <v>195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7" t="s">
        <v>84</v>
      </c>
      <c r="BK305" s="149">
        <f>ROUND(I305*H305,2)</f>
        <v>0</v>
      </c>
      <c r="BL305" s="17" t="s">
        <v>202</v>
      </c>
      <c r="BM305" s="148" t="s">
        <v>2565</v>
      </c>
    </row>
    <row r="306" spans="2:65" s="12" customFormat="1" ht="11.25">
      <c r="B306" s="150"/>
      <c r="D306" s="151" t="s">
        <v>204</v>
      </c>
      <c r="E306" s="152" t="s">
        <v>1</v>
      </c>
      <c r="F306" s="153" t="s">
        <v>2566</v>
      </c>
      <c r="H306" s="154">
        <v>5.1769999999999996</v>
      </c>
      <c r="I306" s="155"/>
      <c r="L306" s="150"/>
      <c r="M306" s="156"/>
      <c r="T306" s="157"/>
      <c r="AT306" s="152" t="s">
        <v>204</v>
      </c>
      <c r="AU306" s="152" t="s">
        <v>86</v>
      </c>
      <c r="AV306" s="12" t="s">
        <v>86</v>
      </c>
      <c r="AW306" s="12" t="s">
        <v>32</v>
      </c>
      <c r="AX306" s="12" t="s">
        <v>84</v>
      </c>
      <c r="AY306" s="152" t="s">
        <v>195</v>
      </c>
    </row>
    <row r="307" spans="2:65" s="1" customFormat="1" ht="37.9" customHeight="1">
      <c r="B307" s="32"/>
      <c r="C307" s="137" t="s">
        <v>519</v>
      </c>
      <c r="D307" s="137" t="s">
        <v>197</v>
      </c>
      <c r="E307" s="138" t="s">
        <v>2567</v>
      </c>
      <c r="F307" s="139" t="s">
        <v>2568</v>
      </c>
      <c r="G307" s="140" t="s">
        <v>212</v>
      </c>
      <c r="H307" s="141">
        <v>3</v>
      </c>
      <c r="I307" s="142"/>
      <c r="J307" s="143">
        <f>ROUND(I307*H307,2)</f>
        <v>0</v>
      </c>
      <c r="K307" s="139" t="s">
        <v>208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8.4999999999999995E-4</v>
      </c>
      <c r="R307" s="146">
        <f>Q307*H307</f>
        <v>2.5499999999999997E-3</v>
      </c>
      <c r="S307" s="146">
        <v>0</v>
      </c>
      <c r="T307" s="147">
        <f>S307*H307</f>
        <v>0</v>
      </c>
      <c r="AR307" s="148" t="s">
        <v>202</v>
      </c>
      <c r="AT307" s="148" t="s">
        <v>197</v>
      </c>
      <c r="AU307" s="148" t="s">
        <v>86</v>
      </c>
      <c r="AY307" s="17" t="s">
        <v>195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84</v>
      </c>
      <c r="BK307" s="149">
        <f>ROUND(I307*H307,2)</f>
        <v>0</v>
      </c>
      <c r="BL307" s="17" t="s">
        <v>202</v>
      </c>
      <c r="BM307" s="148" t="s">
        <v>2569</v>
      </c>
    </row>
    <row r="308" spans="2:65" s="1" customFormat="1" ht="24.2" customHeight="1">
      <c r="B308" s="32"/>
      <c r="C308" s="137" t="s">
        <v>402</v>
      </c>
      <c r="D308" s="137" t="s">
        <v>197</v>
      </c>
      <c r="E308" s="138" t="s">
        <v>1361</v>
      </c>
      <c r="F308" s="139" t="s">
        <v>1362</v>
      </c>
      <c r="G308" s="140" t="s">
        <v>212</v>
      </c>
      <c r="H308" s="141">
        <v>3</v>
      </c>
      <c r="I308" s="142"/>
      <c r="J308" s="143">
        <f>ROUND(I308*H308,2)</f>
        <v>0</v>
      </c>
      <c r="K308" s="139" t="s">
        <v>201</v>
      </c>
      <c r="L308" s="32"/>
      <c r="M308" s="144" t="s">
        <v>1</v>
      </c>
      <c r="N308" s="145" t="s">
        <v>42</v>
      </c>
      <c r="P308" s="146">
        <f>O308*H308</f>
        <v>0</v>
      </c>
      <c r="Q308" s="146">
        <v>6.9999999999999994E-5</v>
      </c>
      <c r="R308" s="146">
        <f>Q308*H308</f>
        <v>2.0999999999999998E-4</v>
      </c>
      <c r="S308" s="146">
        <v>0</v>
      </c>
      <c r="T308" s="147">
        <f>S308*H308</f>
        <v>0</v>
      </c>
      <c r="AR308" s="148" t="s">
        <v>202</v>
      </c>
      <c r="AT308" s="148" t="s">
        <v>197</v>
      </c>
      <c r="AU308" s="148" t="s">
        <v>86</v>
      </c>
      <c r="AY308" s="17" t="s">
        <v>195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7" t="s">
        <v>84</v>
      </c>
      <c r="BK308" s="149">
        <f>ROUND(I308*H308,2)</f>
        <v>0</v>
      </c>
      <c r="BL308" s="17" t="s">
        <v>202</v>
      </c>
      <c r="BM308" s="148" t="s">
        <v>3358</v>
      </c>
    </row>
    <row r="309" spans="2:65" s="1" customFormat="1" ht="24.2" customHeight="1">
      <c r="B309" s="32"/>
      <c r="C309" s="174" t="s">
        <v>527</v>
      </c>
      <c r="D309" s="174" t="s">
        <v>392</v>
      </c>
      <c r="E309" s="175" t="s">
        <v>3359</v>
      </c>
      <c r="F309" s="176" t="s">
        <v>3360</v>
      </c>
      <c r="G309" s="177" t="s">
        <v>212</v>
      </c>
      <c r="H309" s="178">
        <v>3.0449999999999999</v>
      </c>
      <c r="I309" s="179"/>
      <c r="J309" s="180">
        <f>ROUND(I309*H309,2)</f>
        <v>0</v>
      </c>
      <c r="K309" s="176" t="s">
        <v>208</v>
      </c>
      <c r="L309" s="181"/>
      <c r="M309" s="182" t="s">
        <v>1</v>
      </c>
      <c r="N309" s="183" t="s">
        <v>42</v>
      </c>
      <c r="P309" s="146">
        <f>O309*H309</f>
        <v>0</v>
      </c>
      <c r="Q309" s="146">
        <v>1.9E-2</v>
      </c>
      <c r="R309" s="146">
        <f>Q309*H309</f>
        <v>5.7854999999999997E-2</v>
      </c>
      <c r="S309" s="146">
        <v>0</v>
      </c>
      <c r="T309" s="147">
        <f>S309*H309</f>
        <v>0</v>
      </c>
      <c r="AR309" s="148" t="s">
        <v>230</v>
      </c>
      <c r="AT309" s="148" t="s">
        <v>392</v>
      </c>
      <c r="AU309" s="148" t="s">
        <v>86</v>
      </c>
      <c r="AY309" s="17" t="s">
        <v>195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84</v>
      </c>
      <c r="BK309" s="149">
        <f>ROUND(I309*H309,2)</f>
        <v>0</v>
      </c>
      <c r="BL309" s="17" t="s">
        <v>202</v>
      </c>
      <c r="BM309" s="148" t="s">
        <v>3361</v>
      </c>
    </row>
    <row r="310" spans="2:65" s="12" customFormat="1" ht="11.25">
      <c r="B310" s="150"/>
      <c r="D310" s="151" t="s">
        <v>204</v>
      </c>
      <c r="F310" s="153" t="s">
        <v>3062</v>
      </c>
      <c r="H310" s="154">
        <v>3.0449999999999999</v>
      </c>
      <c r="I310" s="155"/>
      <c r="L310" s="150"/>
      <c r="M310" s="156"/>
      <c r="T310" s="157"/>
      <c r="AT310" s="152" t="s">
        <v>204</v>
      </c>
      <c r="AU310" s="152" t="s">
        <v>86</v>
      </c>
      <c r="AV310" s="12" t="s">
        <v>86</v>
      </c>
      <c r="AW310" s="12" t="s">
        <v>4</v>
      </c>
      <c r="AX310" s="12" t="s">
        <v>84</v>
      </c>
      <c r="AY310" s="152" t="s">
        <v>195</v>
      </c>
    </row>
    <row r="311" spans="2:65" s="1" customFormat="1" ht="24.2" customHeight="1">
      <c r="B311" s="32"/>
      <c r="C311" s="137" t="s">
        <v>407</v>
      </c>
      <c r="D311" s="137" t="s">
        <v>197</v>
      </c>
      <c r="E311" s="138" t="s">
        <v>2812</v>
      </c>
      <c r="F311" s="139" t="s">
        <v>2813</v>
      </c>
      <c r="G311" s="140" t="s">
        <v>212</v>
      </c>
      <c r="H311" s="141">
        <v>3</v>
      </c>
      <c r="I311" s="142"/>
      <c r="J311" s="143">
        <f>ROUND(I311*H311,2)</f>
        <v>0</v>
      </c>
      <c r="K311" s="139" t="s">
        <v>201</v>
      </c>
      <c r="L311" s="32"/>
      <c r="M311" s="144" t="s">
        <v>1</v>
      </c>
      <c r="N311" s="145" t="s">
        <v>42</v>
      </c>
      <c r="P311" s="146">
        <f>O311*H311</f>
        <v>0</v>
      </c>
      <c r="Q311" s="146">
        <v>1.6000000000000001E-4</v>
      </c>
      <c r="R311" s="146">
        <f>Q311*H311</f>
        <v>4.8000000000000007E-4</v>
      </c>
      <c r="S311" s="146">
        <v>0</v>
      </c>
      <c r="T311" s="147">
        <f>S311*H311</f>
        <v>0</v>
      </c>
      <c r="AR311" s="148" t="s">
        <v>202</v>
      </c>
      <c r="AT311" s="148" t="s">
        <v>197</v>
      </c>
      <c r="AU311" s="148" t="s">
        <v>86</v>
      </c>
      <c r="AY311" s="17" t="s">
        <v>195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84</v>
      </c>
      <c r="BK311" s="149">
        <f>ROUND(I311*H311,2)</f>
        <v>0</v>
      </c>
      <c r="BL311" s="17" t="s">
        <v>202</v>
      </c>
      <c r="BM311" s="148" t="s">
        <v>3362</v>
      </c>
    </row>
    <row r="312" spans="2:65" s="1" customFormat="1" ht="33" customHeight="1">
      <c r="B312" s="32"/>
      <c r="C312" s="174" t="s">
        <v>459</v>
      </c>
      <c r="D312" s="174" t="s">
        <v>392</v>
      </c>
      <c r="E312" s="175" t="s">
        <v>2815</v>
      </c>
      <c r="F312" s="176" t="s">
        <v>2816</v>
      </c>
      <c r="G312" s="177" t="s">
        <v>212</v>
      </c>
      <c r="H312" s="178">
        <v>3.0449999999999999</v>
      </c>
      <c r="I312" s="179"/>
      <c r="J312" s="180">
        <f>ROUND(I312*H312,2)</f>
        <v>0</v>
      </c>
      <c r="K312" s="176" t="s">
        <v>201</v>
      </c>
      <c r="L312" s="181"/>
      <c r="M312" s="182" t="s">
        <v>1</v>
      </c>
      <c r="N312" s="183" t="s">
        <v>42</v>
      </c>
      <c r="P312" s="146">
        <f>O312*H312</f>
        <v>0</v>
      </c>
      <c r="Q312" s="146">
        <v>7.2999999999999995E-2</v>
      </c>
      <c r="R312" s="146">
        <f>Q312*H312</f>
        <v>0.22228499999999998</v>
      </c>
      <c r="S312" s="146">
        <v>0</v>
      </c>
      <c r="T312" s="147">
        <f>S312*H312</f>
        <v>0</v>
      </c>
      <c r="AR312" s="148" t="s">
        <v>230</v>
      </c>
      <c r="AT312" s="148" t="s">
        <v>392</v>
      </c>
      <c r="AU312" s="148" t="s">
        <v>86</v>
      </c>
      <c r="AY312" s="17" t="s">
        <v>195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7" t="s">
        <v>84</v>
      </c>
      <c r="BK312" s="149">
        <f>ROUND(I312*H312,2)</f>
        <v>0</v>
      </c>
      <c r="BL312" s="17" t="s">
        <v>202</v>
      </c>
      <c r="BM312" s="148" t="s">
        <v>3363</v>
      </c>
    </row>
    <row r="313" spans="2:65" s="12" customFormat="1" ht="11.25">
      <c r="B313" s="150"/>
      <c r="D313" s="151" t="s">
        <v>204</v>
      </c>
      <c r="F313" s="153" t="s">
        <v>3062</v>
      </c>
      <c r="H313" s="154">
        <v>3.0449999999999999</v>
      </c>
      <c r="I313" s="155"/>
      <c r="L313" s="150"/>
      <c r="M313" s="156"/>
      <c r="T313" s="157"/>
      <c r="AT313" s="152" t="s">
        <v>204</v>
      </c>
      <c r="AU313" s="152" t="s">
        <v>86</v>
      </c>
      <c r="AV313" s="12" t="s">
        <v>86</v>
      </c>
      <c r="AW313" s="12" t="s">
        <v>4</v>
      </c>
      <c r="AX313" s="12" t="s">
        <v>84</v>
      </c>
      <c r="AY313" s="152" t="s">
        <v>195</v>
      </c>
    </row>
    <row r="314" spans="2:65" s="1" customFormat="1" ht="24.2" customHeight="1">
      <c r="B314" s="32"/>
      <c r="C314" s="137" t="s">
        <v>413</v>
      </c>
      <c r="D314" s="137" t="s">
        <v>197</v>
      </c>
      <c r="E314" s="138" t="s">
        <v>2655</v>
      </c>
      <c r="F314" s="139" t="s">
        <v>2656</v>
      </c>
      <c r="G314" s="140" t="s">
        <v>332</v>
      </c>
      <c r="H314" s="141">
        <v>10.864000000000001</v>
      </c>
      <c r="I314" s="142"/>
      <c r="J314" s="143">
        <f>ROUND(I314*H314,2)</f>
        <v>0</v>
      </c>
      <c r="K314" s="139" t="s">
        <v>201</v>
      </c>
      <c r="L314" s="32"/>
      <c r="M314" s="144" t="s">
        <v>1</v>
      </c>
      <c r="N314" s="145" t="s">
        <v>42</v>
      </c>
      <c r="P314" s="146">
        <f>O314*H314</f>
        <v>0</v>
      </c>
      <c r="Q314" s="146">
        <v>2.3010199999999998</v>
      </c>
      <c r="R314" s="146">
        <f>Q314*H314</f>
        <v>24.99828128</v>
      </c>
      <c r="S314" s="146">
        <v>0</v>
      </c>
      <c r="T314" s="147">
        <f>S314*H314</f>
        <v>0</v>
      </c>
      <c r="AR314" s="148" t="s">
        <v>202</v>
      </c>
      <c r="AT314" s="148" t="s">
        <v>197</v>
      </c>
      <c r="AU314" s="148" t="s">
        <v>86</v>
      </c>
      <c r="AY314" s="17" t="s">
        <v>195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7" t="s">
        <v>84</v>
      </c>
      <c r="BK314" s="149">
        <f>ROUND(I314*H314,2)</f>
        <v>0</v>
      </c>
      <c r="BL314" s="17" t="s">
        <v>202</v>
      </c>
      <c r="BM314" s="148" t="s">
        <v>2657</v>
      </c>
    </row>
    <row r="315" spans="2:65" s="14" customFormat="1" ht="11.25">
      <c r="B315" s="168"/>
      <c r="D315" s="151" t="s">
        <v>204</v>
      </c>
      <c r="E315" s="169" t="s">
        <v>1</v>
      </c>
      <c r="F315" s="170" t="s">
        <v>2658</v>
      </c>
      <c r="H315" s="169" t="s">
        <v>1</v>
      </c>
      <c r="I315" s="171"/>
      <c r="L315" s="168"/>
      <c r="M315" s="172"/>
      <c r="T315" s="173"/>
      <c r="AT315" s="169" t="s">
        <v>204</v>
      </c>
      <c r="AU315" s="169" t="s">
        <v>86</v>
      </c>
      <c r="AV315" s="14" t="s">
        <v>84</v>
      </c>
      <c r="AW315" s="14" t="s">
        <v>32</v>
      </c>
      <c r="AX315" s="14" t="s">
        <v>77</v>
      </c>
      <c r="AY315" s="169" t="s">
        <v>195</v>
      </c>
    </row>
    <row r="316" spans="2:65" s="12" customFormat="1" ht="11.25">
      <c r="B316" s="150"/>
      <c r="D316" s="151" t="s">
        <v>204</v>
      </c>
      <c r="E316" s="152" t="s">
        <v>1</v>
      </c>
      <c r="F316" s="153" t="s">
        <v>2659</v>
      </c>
      <c r="H316" s="154">
        <v>1.1379999999999999</v>
      </c>
      <c r="I316" s="155"/>
      <c r="L316" s="150"/>
      <c r="M316" s="156"/>
      <c r="T316" s="157"/>
      <c r="AT316" s="152" t="s">
        <v>204</v>
      </c>
      <c r="AU316" s="152" t="s">
        <v>86</v>
      </c>
      <c r="AV316" s="12" t="s">
        <v>86</v>
      </c>
      <c r="AW316" s="12" t="s">
        <v>32</v>
      </c>
      <c r="AX316" s="12" t="s">
        <v>77</v>
      </c>
      <c r="AY316" s="152" t="s">
        <v>195</v>
      </c>
    </row>
    <row r="317" spans="2:65" s="12" customFormat="1" ht="11.25">
      <c r="B317" s="150"/>
      <c r="D317" s="151" t="s">
        <v>204</v>
      </c>
      <c r="E317" s="152" t="s">
        <v>1</v>
      </c>
      <c r="F317" s="153" t="s">
        <v>3364</v>
      </c>
      <c r="H317" s="154">
        <v>9.7260000000000009</v>
      </c>
      <c r="I317" s="155"/>
      <c r="L317" s="150"/>
      <c r="M317" s="156"/>
      <c r="T317" s="157"/>
      <c r="AT317" s="152" t="s">
        <v>204</v>
      </c>
      <c r="AU317" s="152" t="s">
        <v>86</v>
      </c>
      <c r="AV317" s="12" t="s">
        <v>86</v>
      </c>
      <c r="AW317" s="12" t="s">
        <v>32</v>
      </c>
      <c r="AX317" s="12" t="s">
        <v>77</v>
      </c>
      <c r="AY317" s="152" t="s">
        <v>195</v>
      </c>
    </row>
    <row r="318" spans="2:65" s="13" customFormat="1" ht="11.25">
      <c r="B318" s="158"/>
      <c r="D318" s="151" t="s">
        <v>204</v>
      </c>
      <c r="E318" s="159" t="s">
        <v>2661</v>
      </c>
      <c r="F318" s="160" t="s">
        <v>205</v>
      </c>
      <c r="H318" s="161">
        <v>10.864000000000001</v>
      </c>
      <c r="I318" s="162"/>
      <c r="L318" s="158"/>
      <c r="M318" s="163"/>
      <c r="T318" s="164"/>
      <c r="AT318" s="159" t="s">
        <v>204</v>
      </c>
      <c r="AU318" s="159" t="s">
        <v>86</v>
      </c>
      <c r="AV318" s="13" t="s">
        <v>202</v>
      </c>
      <c r="AW318" s="13" t="s">
        <v>32</v>
      </c>
      <c r="AX318" s="13" t="s">
        <v>84</v>
      </c>
      <c r="AY318" s="159" t="s">
        <v>195</v>
      </c>
    </row>
    <row r="319" spans="2:65" s="1" customFormat="1" ht="24.2" customHeight="1">
      <c r="B319" s="32"/>
      <c r="C319" s="137" t="s">
        <v>471</v>
      </c>
      <c r="D319" s="137" t="s">
        <v>197</v>
      </c>
      <c r="E319" s="138" t="s">
        <v>1468</v>
      </c>
      <c r="F319" s="139" t="s">
        <v>1469</v>
      </c>
      <c r="G319" s="140" t="s">
        <v>212</v>
      </c>
      <c r="H319" s="141">
        <v>1</v>
      </c>
      <c r="I319" s="142"/>
      <c r="J319" s="143">
        <f>ROUND(I319*H319,2)</f>
        <v>0</v>
      </c>
      <c r="K319" s="139" t="s">
        <v>201</v>
      </c>
      <c r="L319" s="32"/>
      <c r="M319" s="144" t="s">
        <v>1</v>
      </c>
      <c r="N319" s="145" t="s">
        <v>42</v>
      </c>
      <c r="P319" s="146">
        <f>O319*H319</f>
        <v>0</v>
      </c>
      <c r="Q319" s="146">
        <v>2.8539999999999999E-2</v>
      </c>
      <c r="R319" s="146">
        <f>Q319*H319</f>
        <v>2.8539999999999999E-2</v>
      </c>
      <c r="S319" s="146">
        <v>0</v>
      </c>
      <c r="T319" s="147">
        <f>S319*H319</f>
        <v>0</v>
      </c>
      <c r="AR319" s="148" t="s">
        <v>202</v>
      </c>
      <c r="AT319" s="148" t="s">
        <v>197</v>
      </c>
      <c r="AU319" s="148" t="s">
        <v>86</v>
      </c>
      <c r="AY319" s="17" t="s">
        <v>195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84</v>
      </c>
      <c r="BK319" s="149">
        <f>ROUND(I319*H319,2)</f>
        <v>0</v>
      </c>
      <c r="BL319" s="17" t="s">
        <v>202</v>
      </c>
      <c r="BM319" s="148" t="s">
        <v>3365</v>
      </c>
    </row>
    <row r="320" spans="2:65" s="12" customFormat="1" ht="11.25">
      <c r="B320" s="150"/>
      <c r="D320" s="151" t="s">
        <v>204</v>
      </c>
      <c r="E320" s="152" t="s">
        <v>1</v>
      </c>
      <c r="F320" s="153" t="s">
        <v>3366</v>
      </c>
      <c r="H320" s="154">
        <v>1</v>
      </c>
      <c r="I320" s="155"/>
      <c r="L320" s="150"/>
      <c r="M320" s="156"/>
      <c r="T320" s="157"/>
      <c r="AT320" s="152" t="s">
        <v>204</v>
      </c>
      <c r="AU320" s="152" t="s">
        <v>86</v>
      </c>
      <c r="AV320" s="12" t="s">
        <v>86</v>
      </c>
      <c r="AW320" s="12" t="s">
        <v>32</v>
      </c>
      <c r="AX320" s="12" t="s">
        <v>84</v>
      </c>
      <c r="AY320" s="152" t="s">
        <v>195</v>
      </c>
    </row>
    <row r="321" spans="2:65" s="1" customFormat="1" ht="33" customHeight="1">
      <c r="B321" s="32"/>
      <c r="C321" s="174" t="s">
        <v>418</v>
      </c>
      <c r="D321" s="174" t="s">
        <v>392</v>
      </c>
      <c r="E321" s="175" t="s">
        <v>3367</v>
      </c>
      <c r="F321" s="176" t="s">
        <v>3368</v>
      </c>
      <c r="G321" s="177" t="s">
        <v>212</v>
      </c>
      <c r="H321" s="178">
        <v>1</v>
      </c>
      <c r="I321" s="179"/>
      <c r="J321" s="180">
        <f t="shared" ref="J321:J327" si="0">ROUND(I321*H321,2)</f>
        <v>0</v>
      </c>
      <c r="K321" s="176" t="s">
        <v>208</v>
      </c>
      <c r="L321" s="181"/>
      <c r="M321" s="182" t="s">
        <v>1</v>
      </c>
      <c r="N321" s="183" t="s">
        <v>42</v>
      </c>
      <c r="P321" s="146">
        <f t="shared" ref="P321:P327" si="1">O321*H321</f>
        <v>0</v>
      </c>
      <c r="Q321" s="146">
        <v>1.6</v>
      </c>
      <c r="R321" s="146">
        <f t="shared" ref="R321:R327" si="2">Q321*H321</f>
        <v>1.6</v>
      </c>
      <c r="S321" s="146">
        <v>0</v>
      </c>
      <c r="T321" s="147">
        <f t="shared" ref="T321:T327" si="3">S321*H321</f>
        <v>0</v>
      </c>
      <c r="AR321" s="148" t="s">
        <v>230</v>
      </c>
      <c r="AT321" s="148" t="s">
        <v>392</v>
      </c>
      <c r="AU321" s="148" t="s">
        <v>86</v>
      </c>
      <c r="AY321" s="17" t="s">
        <v>195</v>
      </c>
      <c r="BE321" s="149">
        <f t="shared" ref="BE321:BE327" si="4">IF(N321="základní",J321,0)</f>
        <v>0</v>
      </c>
      <c r="BF321" s="149">
        <f t="shared" ref="BF321:BF327" si="5">IF(N321="snížená",J321,0)</f>
        <v>0</v>
      </c>
      <c r="BG321" s="149">
        <f t="shared" ref="BG321:BG327" si="6">IF(N321="zákl. přenesená",J321,0)</f>
        <v>0</v>
      </c>
      <c r="BH321" s="149">
        <f t="shared" ref="BH321:BH327" si="7">IF(N321="sníž. přenesená",J321,0)</f>
        <v>0</v>
      </c>
      <c r="BI321" s="149">
        <f t="shared" ref="BI321:BI327" si="8">IF(N321="nulová",J321,0)</f>
        <v>0</v>
      </c>
      <c r="BJ321" s="17" t="s">
        <v>84</v>
      </c>
      <c r="BK321" s="149">
        <f t="shared" ref="BK321:BK327" si="9">ROUND(I321*H321,2)</f>
        <v>0</v>
      </c>
      <c r="BL321" s="17" t="s">
        <v>202</v>
      </c>
      <c r="BM321" s="148" t="s">
        <v>3369</v>
      </c>
    </row>
    <row r="322" spans="2:65" s="1" customFormat="1" ht="37.9" customHeight="1">
      <c r="B322" s="32"/>
      <c r="C322" s="137" t="s">
        <v>548</v>
      </c>
      <c r="D322" s="137" t="s">
        <v>197</v>
      </c>
      <c r="E322" s="138" t="s">
        <v>2044</v>
      </c>
      <c r="F322" s="139" t="s">
        <v>3370</v>
      </c>
      <c r="G322" s="140" t="s">
        <v>212</v>
      </c>
      <c r="H322" s="141">
        <v>1</v>
      </c>
      <c r="I322" s="142"/>
      <c r="J322" s="143">
        <f t="shared" si="0"/>
        <v>0</v>
      </c>
      <c r="K322" s="139" t="s">
        <v>208</v>
      </c>
      <c r="L322" s="32"/>
      <c r="M322" s="144" t="s">
        <v>1</v>
      </c>
      <c r="N322" s="145" t="s">
        <v>42</v>
      </c>
      <c r="P322" s="146">
        <f t="shared" si="1"/>
        <v>0</v>
      </c>
      <c r="Q322" s="146">
        <v>1.248E-2</v>
      </c>
      <c r="R322" s="146">
        <f t="shared" si="2"/>
        <v>1.248E-2</v>
      </c>
      <c r="S322" s="146">
        <v>0</v>
      </c>
      <c r="T322" s="147">
        <f t="shared" si="3"/>
        <v>0</v>
      </c>
      <c r="AR322" s="148" t="s">
        <v>202</v>
      </c>
      <c r="AT322" s="148" t="s">
        <v>197</v>
      </c>
      <c r="AU322" s="148" t="s">
        <v>86</v>
      </c>
      <c r="AY322" s="17" t="s">
        <v>195</v>
      </c>
      <c r="BE322" s="149">
        <f t="shared" si="4"/>
        <v>0</v>
      </c>
      <c r="BF322" s="149">
        <f t="shared" si="5"/>
        <v>0</v>
      </c>
      <c r="BG322" s="149">
        <f t="shared" si="6"/>
        <v>0</v>
      </c>
      <c r="BH322" s="149">
        <f t="shared" si="7"/>
        <v>0</v>
      </c>
      <c r="BI322" s="149">
        <f t="shared" si="8"/>
        <v>0</v>
      </c>
      <c r="BJ322" s="17" t="s">
        <v>84</v>
      </c>
      <c r="BK322" s="149">
        <f t="shared" si="9"/>
        <v>0</v>
      </c>
      <c r="BL322" s="17" t="s">
        <v>202</v>
      </c>
      <c r="BM322" s="148" t="s">
        <v>3371</v>
      </c>
    </row>
    <row r="323" spans="2:65" s="1" customFormat="1" ht="16.5" customHeight="1">
      <c r="B323" s="32"/>
      <c r="C323" s="174" t="s">
        <v>423</v>
      </c>
      <c r="D323" s="174" t="s">
        <v>392</v>
      </c>
      <c r="E323" s="175" t="s">
        <v>3372</v>
      </c>
      <c r="F323" s="176" t="s">
        <v>3373</v>
      </c>
      <c r="G323" s="177" t="s">
        <v>212</v>
      </c>
      <c r="H323" s="178">
        <v>1</v>
      </c>
      <c r="I323" s="179"/>
      <c r="J323" s="180">
        <f t="shared" si="0"/>
        <v>0</v>
      </c>
      <c r="K323" s="176" t="s">
        <v>208</v>
      </c>
      <c r="L323" s="181"/>
      <c r="M323" s="182" t="s">
        <v>1</v>
      </c>
      <c r="N323" s="183" t="s">
        <v>42</v>
      </c>
      <c r="P323" s="146">
        <f t="shared" si="1"/>
        <v>0</v>
      </c>
      <c r="Q323" s="146">
        <v>0.58499999999999996</v>
      </c>
      <c r="R323" s="146">
        <f t="shared" si="2"/>
        <v>0.58499999999999996</v>
      </c>
      <c r="S323" s="146">
        <v>0</v>
      </c>
      <c r="T323" s="147">
        <f t="shared" si="3"/>
        <v>0</v>
      </c>
      <c r="AR323" s="148" t="s">
        <v>230</v>
      </c>
      <c r="AT323" s="148" t="s">
        <v>392</v>
      </c>
      <c r="AU323" s="148" t="s">
        <v>86</v>
      </c>
      <c r="AY323" s="17" t="s">
        <v>195</v>
      </c>
      <c r="BE323" s="149">
        <f t="shared" si="4"/>
        <v>0</v>
      </c>
      <c r="BF323" s="149">
        <f t="shared" si="5"/>
        <v>0</v>
      </c>
      <c r="BG323" s="149">
        <f t="shared" si="6"/>
        <v>0</v>
      </c>
      <c r="BH323" s="149">
        <f t="shared" si="7"/>
        <v>0</v>
      </c>
      <c r="BI323" s="149">
        <f t="shared" si="8"/>
        <v>0</v>
      </c>
      <c r="BJ323" s="17" t="s">
        <v>84</v>
      </c>
      <c r="BK323" s="149">
        <f t="shared" si="9"/>
        <v>0</v>
      </c>
      <c r="BL323" s="17" t="s">
        <v>202</v>
      </c>
      <c r="BM323" s="148" t="s">
        <v>3374</v>
      </c>
    </row>
    <row r="324" spans="2:65" s="1" customFormat="1" ht="24.2" customHeight="1">
      <c r="B324" s="32"/>
      <c r="C324" s="174" t="s">
        <v>557</v>
      </c>
      <c r="D324" s="174" t="s">
        <v>392</v>
      </c>
      <c r="E324" s="175" t="s">
        <v>1438</v>
      </c>
      <c r="F324" s="176" t="s">
        <v>1439</v>
      </c>
      <c r="G324" s="177" t="s">
        <v>212</v>
      </c>
      <c r="H324" s="178">
        <v>1.02</v>
      </c>
      <c r="I324" s="179"/>
      <c r="J324" s="180">
        <f t="shared" si="0"/>
        <v>0</v>
      </c>
      <c r="K324" s="176" t="s">
        <v>201</v>
      </c>
      <c r="L324" s="181"/>
      <c r="M324" s="182" t="s">
        <v>1</v>
      </c>
      <c r="N324" s="183" t="s">
        <v>42</v>
      </c>
      <c r="P324" s="146">
        <f t="shared" si="1"/>
        <v>0</v>
      </c>
      <c r="Q324" s="146">
        <v>2E-3</v>
      </c>
      <c r="R324" s="146">
        <f t="shared" si="2"/>
        <v>2.0400000000000001E-3</v>
      </c>
      <c r="S324" s="146">
        <v>0</v>
      </c>
      <c r="T324" s="147">
        <f t="shared" si="3"/>
        <v>0</v>
      </c>
      <c r="AR324" s="148" t="s">
        <v>230</v>
      </c>
      <c r="AT324" s="148" t="s">
        <v>392</v>
      </c>
      <c r="AU324" s="148" t="s">
        <v>86</v>
      </c>
      <c r="AY324" s="17" t="s">
        <v>195</v>
      </c>
      <c r="BE324" s="149">
        <f t="shared" si="4"/>
        <v>0</v>
      </c>
      <c r="BF324" s="149">
        <f t="shared" si="5"/>
        <v>0</v>
      </c>
      <c r="BG324" s="149">
        <f t="shared" si="6"/>
        <v>0</v>
      </c>
      <c r="BH324" s="149">
        <f t="shared" si="7"/>
        <v>0</v>
      </c>
      <c r="BI324" s="149">
        <f t="shared" si="8"/>
        <v>0</v>
      </c>
      <c r="BJ324" s="17" t="s">
        <v>84</v>
      </c>
      <c r="BK324" s="149">
        <f t="shared" si="9"/>
        <v>0</v>
      </c>
      <c r="BL324" s="17" t="s">
        <v>202</v>
      </c>
      <c r="BM324" s="148" t="s">
        <v>3375</v>
      </c>
    </row>
    <row r="325" spans="2:65" s="1" customFormat="1" ht="24.2" customHeight="1">
      <c r="B325" s="32"/>
      <c r="C325" s="137" t="s">
        <v>426</v>
      </c>
      <c r="D325" s="137" t="s">
        <v>197</v>
      </c>
      <c r="E325" s="138" t="s">
        <v>1478</v>
      </c>
      <c r="F325" s="139" t="s">
        <v>1479</v>
      </c>
      <c r="G325" s="140" t="s">
        <v>212</v>
      </c>
      <c r="H325" s="141">
        <v>1</v>
      </c>
      <c r="I325" s="142"/>
      <c r="J325" s="143">
        <f t="shared" si="0"/>
        <v>0</v>
      </c>
      <c r="K325" s="139" t="s">
        <v>201</v>
      </c>
      <c r="L325" s="32"/>
      <c r="M325" s="144" t="s">
        <v>1</v>
      </c>
      <c r="N325" s="145" t="s">
        <v>42</v>
      </c>
      <c r="P325" s="146">
        <f t="shared" si="1"/>
        <v>0</v>
      </c>
      <c r="Q325" s="146">
        <v>0.21734000000000001</v>
      </c>
      <c r="R325" s="146">
        <f t="shared" si="2"/>
        <v>0.21734000000000001</v>
      </c>
      <c r="S325" s="146">
        <v>0</v>
      </c>
      <c r="T325" s="147">
        <f t="shared" si="3"/>
        <v>0</v>
      </c>
      <c r="AR325" s="148" t="s">
        <v>202</v>
      </c>
      <c r="AT325" s="148" t="s">
        <v>197</v>
      </c>
      <c r="AU325" s="148" t="s">
        <v>86</v>
      </c>
      <c r="AY325" s="17" t="s">
        <v>195</v>
      </c>
      <c r="BE325" s="149">
        <f t="shared" si="4"/>
        <v>0</v>
      </c>
      <c r="BF325" s="149">
        <f t="shared" si="5"/>
        <v>0</v>
      </c>
      <c r="BG325" s="149">
        <f t="shared" si="6"/>
        <v>0</v>
      </c>
      <c r="BH325" s="149">
        <f t="shared" si="7"/>
        <v>0</v>
      </c>
      <c r="BI325" s="149">
        <f t="shared" si="8"/>
        <v>0</v>
      </c>
      <c r="BJ325" s="17" t="s">
        <v>84</v>
      </c>
      <c r="BK325" s="149">
        <f t="shared" si="9"/>
        <v>0</v>
      </c>
      <c r="BL325" s="17" t="s">
        <v>202</v>
      </c>
      <c r="BM325" s="148" t="s">
        <v>3376</v>
      </c>
    </row>
    <row r="326" spans="2:65" s="1" customFormat="1" ht="24.2" customHeight="1">
      <c r="B326" s="32"/>
      <c r="C326" s="174" t="s">
        <v>564</v>
      </c>
      <c r="D326" s="174" t="s">
        <v>392</v>
      </c>
      <c r="E326" s="175" t="s">
        <v>1482</v>
      </c>
      <c r="F326" s="176" t="s">
        <v>1483</v>
      </c>
      <c r="G326" s="177" t="s">
        <v>212</v>
      </c>
      <c r="H326" s="178">
        <v>1</v>
      </c>
      <c r="I326" s="179"/>
      <c r="J326" s="180">
        <f t="shared" si="0"/>
        <v>0</v>
      </c>
      <c r="K326" s="176" t="s">
        <v>208</v>
      </c>
      <c r="L326" s="181"/>
      <c r="M326" s="182" t="s">
        <v>1</v>
      </c>
      <c r="N326" s="183" t="s">
        <v>42</v>
      </c>
      <c r="P326" s="146">
        <f t="shared" si="1"/>
        <v>0</v>
      </c>
      <c r="Q326" s="146">
        <v>9.1999999999999998E-2</v>
      </c>
      <c r="R326" s="146">
        <f t="shared" si="2"/>
        <v>9.1999999999999998E-2</v>
      </c>
      <c r="S326" s="146">
        <v>0</v>
      </c>
      <c r="T326" s="147">
        <f t="shared" si="3"/>
        <v>0</v>
      </c>
      <c r="AR326" s="148" t="s">
        <v>230</v>
      </c>
      <c r="AT326" s="148" t="s">
        <v>392</v>
      </c>
      <c r="AU326" s="148" t="s">
        <v>86</v>
      </c>
      <c r="AY326" s="17" t="s">
        <v>195</v>
      </c>
      <c r="BE326" s="149">
        <f t="shared" si="4"/>
        <v>0</v>
      </c>
      <c r="BF326" s="149">
        <f t="shared" si="5"/>
        <v>0</v>
      </c>
      <c r="BG326" s="149">
        <f t="shared" si="6"/>
        <v>0</v>
      </c>
      <c r="BH326" s="149">
        <f t="shared" si="7"/>
        <v>0</v>
      </c>
      <c r="BI326" s="149">
        <f t="shared" si="8"/>
        <v>0</v>
      </c>
      <c r="BJ326" s="17" t="s">
        <v>84</v>
      </c>
      <c r="BK326" s="149">
        <f t="shared" si="9"/>
        <v>0</v>
      </c>
      <c r="BL326" s="17" t="s">
        <v>202</v>
      </c>
      <c r="BM326" s="148" t="s">
        <v>3377</v>
      </c>
    </row>
    <row r="327" spans="2:65" s="1" customFormat="1" ht="16.5" customHeight="1">
      <c r="B327" s="32"/>
      <c r="C327" s="137" t="s">
        <v>431</v>
      </c>
      <c r="D327" s="137" t="s">
        <v>197</v>
      </c>
      <c r="E327" s="138" t="s">
        <v>2662</v>
      </c>
      <c r="F327" s="139" t="s">
        <v>2663</v>
      </c>
      <c r="G327" s="140" t="s">
        <v>332</v>
      </c>
      <c r="H327" s="141">
        <v>1.9410000000000001</v>
      </c>
      <c r="I327" s="142"/>
      <c r="J327" s="143">
        <f t="shared" si="0"/>
        <v>0</v>
      </c>
      <c r="K327" s="139" t="s">
        <v>208</v>
      </c>
      <c r="L327" s="32"/>
      <c r="M327" s="144" t="s">
        <v>1</v>
      </c>
      <c r="N327" s="145" t="s">
        <v>42</v>
      </c>
      <c r="P327" s="146">
        <f t="shared" si="1"/>
        <v>0</v>
      </c>
      <c r="Q327" s="146">
        <v>1.5298499999999999</v>
      </c>
      <c r="R327" s="146">
        <f t="shared" si="2"/>
        <v>2.96943885</v>
      </c>
      <c r="S327" s="146">
        <v>0</v>
      </c>
      <c r="T327" s="147">
        <f t="shared" si="3"/>
        <v>0</v>
      </c>
      <c r="AR327" s="148" t="s">
        <v>202</v>
      </c>
      <c r="AT327" s="148" t="s">
        <v>197</v>
      </c>
      <c r="AU327" s="148" t="s">
        <v>86</v>
      </c>
      <c r="AY327" s="17" t="s">
        <v>195</v>
      </c>
      <c r="BE327" s="149">
        <f t="shared" si="4"/>
        <v>0</v>
      </c>
      <c r="BF327" s="149">
        <f t="shared" si="5"/>
        <v>0</v>
      </c>
      <c r="BG327" s="149">
        <f t="shared" si="6"/>
        <v>0</v>
      </c>
      <c r="BH327" s="149">
        <f t="shared" si="7"/>
        <v>0</v>
      </c>
      <c r="BI327" s="149">
        <f t="shared" si="8"/>
        <v>0</v>
      </c>
      <c r="BJ327" s="17" t="s">
        <v>84</v>
      </c>
      <c r="BK327" s="149">
        <f t="shared" si="9"/>
        <v>0</v>
      </c>
      <c r="BL327" s="17" t="s">
        <v>202</v>
      </c>
      <c r="BM327" s="148" t="s">
        <v>2664</v>
      </c>
    </row>
    <row r="328" spans="2:65" s="12" customFormat="1" ht="11.25">
      <c r="B328" s="150"/>
      <c r="D328" s="151" t="s">
        <v>204</v>
      </c>
      <c r="E328" s="152" t="s">
        <v>1</v>
      </c>
      <c r="F328" s="153" t="s">
        <v>3378</v>
      </c>
      <c r="H328" s="154">
        <v>1.909</v>
      </c>
      <c r="I328" s="155"/>
      <c r="L328" s="150"/>
      <c r="M328" s="156"/>
      <c r="T328" s="157"/>
      <c r="AT328" s="152" t="s">
        <v>204</v>
      </c>
      <c r="AU328" s="152" t="s">
        <v>86</v>
      </c>
      <c r="AV328" s="12" t="s">
        <v>86</v>
      </c>
      <c r="AW328" s="12" t="s">
        <v>32</v>
      </c>
      <c r="AX328" s="12" t="s">
        <v>77</v>
      </c>
      <c r="AY328" s="152" t="s">
        <v>195</v>
      </c>
    </row>
    <row r="329" spans="2:65" s="12" customFormat="1" ht="11.25">
      <c r="B329" s="150"/>
      <c r="D329" s="151" t="s">
        <v>204</v>
      </c>
      <c r="E329" s="152" t="s">
        <v>1</v>
      </c>
      <c r="F329" s="153" t="s">
        <v>3379</v>
      </c>
      <c r="H329" s="154">
        <v>3.2000000000000001E-2</v>
      </c>
      <c r="I329" s="155"/>
      <c r="L329" s="150"/>
      <c r="M329" s="156"/>
      <c r="T329" s="157"/>
      <c r="AT329" s="152" t="s">
        <v>204</v>
      </c>
      <c r="AU329" s="152" t="s">
        <v>86</v>
      </c>
      <c r="AV329" s="12" t="s">
        <v>86</v>
      </c>
      <c r="AW329" s="12" t="s">
        <v>32</v>
      </c>
      <c r="AX329" s="12" t="s">
        <v>77</v>
      </c>
      <c r="AY329" s="152" t="s">
        <v>195</v>
      </c>
    </row>
    <row r="330" spans="2:65" s="13" customFormat="1" ht="11.25">
      <c r="B330" s="158"/>
      <c r="D330" s="151" t="s">
        <v>204</v>
      </c>
      <c r="E330" s="159" t="s">
        <v>1</v>
      </c>
      <c r="F330" s="160" t="s">
        <v>205</v>
      </c>
      <c r="H330" s="161">
        <v>1.9410000000000001</v>
      </c>
      <c r="I330" s="162"/>
      <c r="L330" s="158"/>
      <c r="M330" s="163"/>
      <c r="T330" s="164"/>
      <c r="AT330" s="159" t="s">
        <v>204</v>
      </c>
      <c r="AU330" s="159" t="s">
        <v>86</v>
      </c>
      <c r="AV330" s="13" t="s">
        <v>202</v>
      </c>
      <c r="AW330" s="13" t="s">
        <v>32</v>
      </c>
      <c r="AX330" s="13" t="s">
        <v>84</v>
      </c>
      <c r="AY330" s="159" t="s">
        <v>195</v>
      </c>
    </row>
    <row r="331" spans="2:65" s="1" customFormat="1" ht="24.2" customHeight="1">
      <c r="B331" s="32"/>
      <c r="C331" s="137" t="s">
        <v>573</v>
      </c>
      <c r="D331" s="137" t="s">
        <v>197</v>
      </c>
      <c r="E331" s="138" t="s">
        <v>2898</v>
      </c>
      <c r="F331" s="139" t="s">
        <v>3380</v>
      </c>
      <c r="G331" s="140" t="s">
        <v>332</v>
      </c>
      <c r="H331" s="141">
        <v>1.1950000000000001</v>
      </c>
      <c r="I331" s="142"/>
      <c r="J331" s="143">
        <f>ROUND(I331*H331,2)</f>
        <v>0</v>
      </c>
      <c r="K331" s="139" t="s">
        <v>208</v>
      </c>
      <c r="L331" s="32"/>
      <c r="M331" s="144" t="s">
        <v>1</v>
      </c>
      <c r="N331" s="145" t="s">
        <v>42</v>
      </c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AR331" s="148" t="s">
        <v>202</v>
      </c>
      <c r="AT331" s="148" t="s">
        <v>197</v>
      </c>
      <c r="AU331" s="148" t="s">
        <v>86</v>
      </c>
      <c r="AY331" s="17" t="s">
        <v>195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84</v>
      </c>
      <c r="BK331" s="149">
        <f>ROUND(I331*H331,2)</f>
        <v>0</v>
      </c>
      <c r="BL331" s="17" t="s">
        <v>202</v>
      </c>
      <c r="BM331" s="148" t="s">
        <v>3381</v>
      </c>
    </row>
    <row r="332" spans="2:65" s="14" customFormat="1" ht="11.25">
      <c r="B332" s="168"/>
      <c r="D332" s="151" t="s">
        <v>204</v>
      </c>
      <c r="E332" s="169" t="s">
        <v>1</v>
      </c>
      <c r="F332" s="170" t="s">
        <v>3382</v>
      </c>
      <c r="H332" s="169" t="s">
        <v>1</v>
      </c>
      <c r="I332" s="171"/>
      <c r="L332" s="168"/>
      <c r="M332" s="172"/>
      <c r="T332" s="173"/>
      <c r="AT332" s="169" t="s">
        <v>204</v>
      </c>
      <c r="AU332" s="169" t="s">
        <v>86</v>
      </c>
      <c r="AV332" s="14" t="s">
        <v>84</v>
      </c>
      <c r="AW332" s="14" t="s">
        <v>32</v>
      </c>
      <c r="AX332" s="14" t="s">
        <v>77</v>
      </c>
      <c r="AY332" s="169" t="s">
        <v>195</v>
      </c>
    </row>
    <row r="333" spans="2:65" s="14" customFormat="1" ht="11.25">
      <c r="B333" s="168"/>
      <c r="D333" s="151" t="s">
        <v>204</v>
      </c>
      <c r="E333" s="169" t="s">
        <v>1</v>
      </c>
      <c r="F333" s="170" t="s">
        <v>3383</v>
      </c>
      <c r="H333" s="169" t="s">
        <v>1</v>
      </c>
      <c r="I333" s="171"/>
      <c r="L333" s="168"/>
      <c r="M333" s="172"/>
      <c r="T333" s="173"/>
      <c r="AT333" s="169" t="s">
        <v>204</v>
      </c>
      <c r="AU333" s="169" t="s">
        <v>86</v>
      </c>
      <c r="AV333" s="14" t="s">
        <v>84</v>
      </c>
      <c r="AW333" s="14" t="s">
        <v>32</v>
      </c>
      <c r="AX333" s="14" t="s">
        <v>77</v>
      </c>
      <c r="AY333" s="169" t="s">
        <v>195</v>
      </c>
    </row>
    <row r="334" spans="2:65" s="12" customFormat="1" ht="11.25">
      <c r="B334" s="150"/>
      <c r="D334" s="151" t="s">
        <v>204</v>
      </c>
      <c r="E334" s="152" t="s">
        <v>1</v>
      </c>
      <c r="F334" s="153" t="s">
        <v>3384</v>
      </c>
      <c r="H334" s="154">
        <v>1.1950000000000001</v>
      </c>
      <c r="I334" s="155"/>
      <c r="L334" s="150"/>
      <c r="M334" s="156"/>
      <c r="T334" s="157"/>
      <c r="AT334" s="152" t="s">
        <v>204</v>
      </c>
      <c r="AU334" s="152" t="s">
        <v>86</v>
      </c>
      <c r="AV334" s="12" t="s">
        <v>86</v>
      </c>
      <c r="AW334" s="12" t="s">
        <v>32</v>
      </c>
      <c r="AX334" s="12" t="s">
        <v>84</v>
      </c>
      <c r="AY334" s="152" t="s">
        <v>195</v>
      </c>
    </row>
    <row r="335" spans="2:65" s="1" customFormat="1" ht="24.2" customHeight="1">
      <c r="B335" s="32"/>
      <c r="C335" s="137" t="s">
        <v>435</v>
      </c>
      <c r="D335" s="137" t="s">
        <v>197</v>
      </c>
      <c r="E335" s="138" t="s">
        <v>3385</v>
      </c>
      <c r="F335" s="139" t="s">
        <v>3386</v>
      </c>
      <c r="G335" s="140" t="s">
        <v>319</v>
      </c>
      <c r="H335" s="141">
        <v>2</v>
      </c>
      <c r="I335" s="142"/>
      <c r="J335" s="143">
        <f>ROUND(I335*H335,2)</f>
        <v>0</v>
      </c>
      <c r="K335" s="139" t="s">
        <v>208</v>
      </c>
      <c r="L335" s="32"/>
      <c r="M335" s="144" t="s">
        <v>1</v>
      </c>
      <c r="N335" s="145" t="s">
        <v>42</v>
      </c>
      <c r="P335" s="146">
        <f>O335*H335</f>
        <v>0</v>
      </c>
      <c r="Q335" s="146">
        <v>0.108</v>
      </c>
      <c r="R335" s="146">
        <f>Q335*H335</f>
        <v>0.216</v>
      </c>
      <c r="S335" s="146">
        <v>0</v>
      </c>
      <c r="T335" s="147">
        <f>S335*H335</f>
        <v>0</v>
      </c>
      <c r="AR335" s="148" t="s">
        <v>202</v>
      </c>
      <c r="AT335" s="148" t="s">
        <v>197</v>
      </c>
      <c r="AU335" s="148" t="s">
        <v>86</v>
      </c>
      <c r="AY335" s="17" t="s">
        <v>195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84</v>
      </c>
      <c r="BK335" s="149">
        <f>ROUND(I335*H335,2)</f>
        <v>0</v>
      </c>
      <c r="BL335" s="17" t="s">
        <v>202</v>
      </c>
      <c r="BM335" s="148" t="s">
        <v>3387</v>
      </c>
    </row>
    <row r="336" spans="2:65" s="12" customFormat="1" ht="11.25">
      <c r="B336" s="150"/>
      <c r="D336" s="151" t="s">
        <v>204</v>
      </c>
      <c r="E336" s="152" t="s">
        <v>1</v>
      </c>
      <c r="F336" s="153" t="s">
        <v>3388</v>
      </c>
      <c r="H336" s="154">
        <v>2</v>
      </c>
      <c r="I336" s="155"/>
      <c r="L336" s="150"/>
      <c r="M336" s="156"/>
      <c r="T336" s="157"/>
      <c r="AT336" s="152" t="s">
        <v>204</v>
      </c>
      <c r="AU336" s="152" t="s">
        <v>86</v>
      </c>
      <c r="AV336" s="12" t="s">
        <v>86</v>
      </c>
      <c r="AW336" s="12" t="s">
        <v>32</v>
      </c>
      <c r="AX336" s="12" t="s">
        <v>84</v>
      </c>
      <c r="AY336" s="152" t="s">
        <v>195</v>
      </c>
    </row>
    <row r="337" spans="2:65" s="1" customFormat="1" ht="16.5" customHeight="1">
      <c r="B337" s="32"/>
      <c r="C337" s="137" t="s">
        <v>581</v>
      </c>
      <c r="D337" s="137" t="s">
        <v>197</v>
      </c>
      <c r="E337" s="138" t="s">
        <v>3389</v>
      </c>
      <c r="F337" s="139" t="s">
        <v>3390</v>
      </c>
      <c r="G337" s="140" t="s">
        <v>332</v>
      </c>
      <c r="H337" s="141">
        <v>0.113</v>
      </c>
      <c r="I337" s="142"/>
      <c r="J337" s="143">
        <f>ROUND(I337*H337,2)</f>
        <v>0</v>
      </c>
      <c r="K337" s="139" t="s">
        <v>208</v>
      </c>
      <c r="L337" s="32"/>
      <c r="M337" s="144" t="s">
        <v>1</v>
      </c>
      <c r="N337" s="145" t="s">
        <v>42</v>
      </c>
      <c r="P337" s="146">
        <f>O337*H337</f>
        <v>0</v>
      </c>
      <c r="Q337" s="146">
        <v>3.0903</v>
      </c>
      <c r="R337" s="146">
        <f>Q337*H337</f>
        <v>0.34920390000000001</v>
      </c>
      <c r="S337" s="146">
        <v>0</v>
      </c>
      <c r="T337" s="147">
        <f>S337*H337</f>
        <v>0</v>
      </c>
      <c r="AR337" s="148" t="s">
        <v>202</v>
      </c>
      <c r="AT337" s="148" t="s">
        <v>197</v>
      </c>
      <c r="AU337" s="148" t="s">
        <v>86</v>
      </c>
      <c r="AY337" s="17" t="s">
        <v>195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84</v>
      </c>
      <c r="BK337" s="149">
        <f>ROUND(I337*H337,2)</f>
        <v>0</v>
      </c>
      <c r="BL337" s="17" t="s">
        <v>202</v>
      </c>
      <c r="BM337" s="148" t="s">
        <v>3391</v>
      </c>
    </row>
    <row r="338" spans="2:65" s="14" customFormat="1" ht="11.25">
      <c r="B338" s="168"/>
      <c r="D338" s="151" t="s">
        <v>204</v>
      </c>
      <c r="E338" s="169" t="s">
        <v>1</v>
      </c>
      <c r="F338" s="170" t="s">
        <v>3383</v>
      </c>
      <c r="H338" s="169" t="s">
        <v>1</v>
      </c>
      <c r="I338" s="171"/>
      <c r="L338" s="168"/>
      <c r="M338" s="172"/>
      <c r="T338" s="173"/>
      <c r="AT338" s="169" t="s">
        <v>204</v>
      </c>
      <c r="AU338" s="169" t="s">
        <v>86</v>
      </c>
      <c r="AV338" s="14" t="s">
        <v>84</v>
      </c>
      <c r="AW338" s="14" t="s">
        <v>32</v>
      </c>
      <c r="AX338" s="14" t="s">
        <v>77</v>
      </c>
      <c r="AY338" s="169" t="s">
        <v>195</v>
      </c>
    </row>
    <row r="339" spans="2:65" s="12" customFormat="1" ht="11.25">
      <c r="B339" s="150"/>
      <c r="D339" s="151" t="s">
        <v>204</v>
      </c>
      <c r="E339" s="152" t="s">
        <v>1</v>
      </c>
      <c r="F339" s="153" t="s">
        <v>3392</v>
      </c>
      <c r="H339" s="154">
        <v>0.113</v>
      </c>
      <c r="I339" s="155"/>
      <c r="L339" s="150"/>
      <c r="M339" s="156"/>
      <c r="T339" s="157"/>
      <c r="AT339" s="152" t="s">
        <v>204</v>
      </c>
      <c r="AU339" s="152" t="s">
        <v>86</v>
      </c>
      <c r="AV339" s="12" t="s">
        <v>86</v>
      </c>
      <c r="AW339" s="12" t="s">
        <v>32</v>
      </c>
      <c r="AX339" s="12" t="s">
        <v>84</v>
      </c>
      <c r="AY339" s="152" t="s">
        <v>195</v>
      </c>
    </row>
    <row r="340" spans="2:65" s="1" customFormat="1" ht="24.2" customHeight="1">
      <c r="B340" s="32"/>
      <c r="C340" s="137" t="s">
        <v>440</v>
      </c>
      <c r="D340" s="137" t="s">
        <v>197</v>
      </c>
      <c r="E340" s="138" t="s">
        <v>3393</v>
      </c>
      <c r="F340" s="139" t="s">
        <v>3394</v>
      </c>
      <c r="G340" s="140" t="s">
        <v>332</v>
      </c>
      <c r="H340" s="141">
        <v>0.113</v>
      </c>
      <c r="I340" s="142"/>
      <c r="J340" s="143">
        <f>ROUND(I340*H340,2)</f>
        <v>0</v>
      </c>
      <c r="K340" s="139" t="s">
        <v>208</v>
      </c>
      <c r="L340" s="32"/>
      <c r="M340" s="144" t="s">
        <v>1</v>
      </c>
      <c r="N340" s="145" t="s">
        <v>42</v>
      </c>
      <c r="P340" s="146">
        <f>O340*H340</f>
        <v>0</v>
      </c>
      <c r="Q340" s="146">
        <v>0</v>
      </c>
      <c r="R340" s="146">
        <f>Q340*H340</f>
        <v>0</v>
      </c>
      <c r="S340" s="146">
        <v>0</v>
      </c>
      <c r="T340" s="147">
        <f>S340*H340</f>
        <v>0</v>
      </c>
      <c r="AR340" s="148" t="s">
        <v>202</v>
      </c>
      <c r="AT340" s="148" t="s">
        <v>197</v>
      </c>
      <c r="AU340" s="148" t="s">
        <v>86</v>
      </c>
      <c r="AY340" s="17" t="s">
        <v>195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7" t="s">
        <v>84</v>
      </c>
      <c r="BK340" s="149">
        <f>ROUND(I340*H340,2)</f>
        <v>0</v>
      </c>
      <c r="BL340" s="17" t="s">
        <v>202</v>
      </c>
      <c r="BM340" s="148" t="s">
        <v>3395</v>
      </c>
    </row>
    <row r="341" spans="2:65" s="1" customFormat="1" ht="21.75" customHeight="1">
      <c r="B341" s="32"/>
      <c r="C341" s="137" t="s">
        <v>592</v>
      </c>
      <c r="D341" s="137" t="s">
        <v>197</v>
      </c>
      <c r="E341" s="138" t="s">
        <v>2666</v>
      </c>
      <c r="F341" s="139" t="s">
        <v>2667</v>
      </c>
      <c r="G341" s="140" t="s">
        <v>319</v>
      </c>
      <c r="H341" s="141">
        <v>1.7</v>
      </c>
      <c r="I341" s="142"/>
      <c r="J341" s="143">
        <f>ROUND(I341*H341,2)</f>
        <v>0</v>
      </c>
      <c r="K341" s="139" t="s">
        <v>201</v>
      </c>
      <c r="L341" s="32"/>
      <c r="M341" s="144" t="s">
        <v>1</v>
      </c>
      <c r="N341" s="145" t="s">
        <v>42</v>
      </c>
      <c r="P341" s="146">
        <f>O341*H341</f>
        <v>0</v>
      </c>
      <c r="Q341" s="146">
        <v>0</v>
      </c>
      <c r="R341" s="146">
        <f>Q341*H341</f>
        <v>0</v>
      </c>
      <c r="S341" s="146">
        <v>2.9000000000000001E-2</v>
      </c>
      <c r="T341" s="147">
        <f>S341*H341</f>
        <v>4.9300000000000004E-2</v>
      </c>
      <c r="AR341" s="148" t="s">
        <v>202</v>
      </c>
      <c r="AT341" s="148" t="s">
        <v>197</v>
      </c>
      <c r="AU341" s="148" t="s">
        <v>86</v>
      </c>
      <c r="AY341" s="17" t="s">
        <v>195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7" t="s">
        <v>84</v>
      </c>
      <c r="BK341" s="149">
        <f>ROUND(I341*H341,2)</f>
        <v>0</v>
      </c>
      <c r="BL341" s="17" t="s">
        <v>202</v>
      </c>
      <c r="BM341" s="148" t="s">
        <v>3396</v>
      </c>
    </row>
    <row r="342" spans="2:65" s="12" customFormat="1" ht="11.25">
      <c r="B342" s="150"/>
      <c r="D342" s="151" t="s">
        <v>204</v>
      </c>
      <c r="E342" s="152" t="s">
        <v>1</v>
      </c>
      <c r="F342" s="153" t="s">
        <v>3397</v>
      </c>
      <c r="H342" s="154">
        <v>1.7</v>
      </c>
      <c r="I342" s="155"/>
      <c r="L342" s="150"/>
      <c r="M342" s="156"/>
      <c r="T342" s="157"/>
      <c r="AT342" s="152" t="s">
        <v>204</v>
      </c>
      <c r="AU342" s="152" t="s">
        <v>86</v>
      </c>
      <c r="AV342" s="12" t="s">
        <v>86</v>
      </c>
      <c r="AW342" s="12" t="s">
        <v>32</v>
      </c>
      <c r="AX342" s="12" t="s">
        <v>84</v>
      </c>
      <c r="AY342" s="152" t="s">
        <v>195</v>
      </c>
    </row>
    <row r="343" spans="2:65" s="1" customFormat="1" ht="24.2" customHeight="1">
      <c r="B343" s="32"/>
      <c r="C343" s="137" t="s">
        <v>444</v>
      </c>
      <c r="D343" s="137" t="s">
        <v>197</v>
      </c>
      <c r="E343" s="138" t="s">
        <v>3398</v>
      </c>
      <c r="F343" s="139" t="s">
        <v>3399</v>
      </c>
      <c r="G343" s="140" t="s">
        <v>319</v>
      </c>
      <c r="H343" s="141">
        <v>6.2</v>
      </c>
      <c r="I343" s="142"/>
      <c r="J343" s="143">
        <f>ROUND(I343*H343,2)</f>
        <v>0</v>
      </c>
      <c r="K343" s="139" t="s">
        <v>201</v>
      </c>
      <c r="L343" s="32"/>
      <c r="M343" s="144" t="s">
        <v>1</v>
      </c>
      <c r="N343" s="145" t="s">
        <v>42</v>
      </c>
      <c r="P343" s="146">
        <f>O343*H343</f>
        <v>0</v>
      </c>
      <c r="Q343" s="146">
        <v>0</v>
      </c>
      <c r="R343" s="146">
        <f>Q343*H343</f>
        <v>0</v>
      </c>
      <c r="S343" s="146">
        <v>0.155</v>
      </c>
      <c r="T343" s="147">
        <f>S343*H343</f>
        <v>0.96099999999999997</v>
      </c>
      <c r="AR343" s="148" t="s">
        <v>202</v>
      </c>
      <c r="AT343" s="148" t="s">
        <v>197</v>
      </c>
      <c r="AU343" s="148" t="s">
        <v>86</v>
      </c>
      <c r="AY343" s="17" t="s">
        <v>195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84</v>
      </c>
      <c r="BK343" s="149">
        <f>ROUND(I343*H343,2)</f>
        <v>0</v>
      </c>
      <c r="BL343" s="17" t="s">
        <v>202</v>
      </c>
      <c r="BM343" s="148" t="s">
        <v>3400</v>
      </c>
    </row>
    <row r="344" spans="2:65" s="12" customFormat="1" ht="11.25">
      <c r="B344" s="150"/>
      <c r="D344" s="151" t="s">
        <v>204</v>
      </c>
      <c r="E344" s="152" t="s">
        <v>1</v>
      </c>
      <c r="F344" s="153" t="s">
        <v>3401</v>
      </c>
      <c r="H344" s="154">
        <v>6.2</v>
      </c>
      <c r="I344" s="155"/>
      <c r="L344" s="150"/>
      <c r="M344" s="156"/>
      <c r="T344" s="157"/>
      <c r="AT344" s="152" t="s">
        <v>204</v>
      </c>
      <c r="AU344" s="152" t="s">
        <v>86</v>
      </c>
      <c r="AV344" s="12" t="s">
        <v>86</v>
      </c>
      <c r="AW344" s="12" t="s">
        <v>32</v>
      </c>
      <c r="AX344" s="12" t="s">
        <v>84</v>
      </c>
      <c r="AY344" s="152" t="s">
        <v>195</v>
      </c>
    </row>
    <row r="345" spans="2:65" s="1" customFormat="1" ht="49.15" customHeight="1">
      <c r="B345" s="32"/>
      <c r="C345" s="137" t="s">
        <v>601</v>
      </c>
      <c r="D345" s="137" t="s">
        <v>197</v>
      </c>
      <c r="E345" s="138" t="s">
        <v>3402</v>
      </c>
      <c r="F345" s="139" t="s">
        <v>3403</v>
      </c>
      <c r="G345" s="140" t="s">
        <v>212</v>
      </c>
      <c r="H345" s="141">
        <v>2</v>
      </c>
      <c r="I345" s="142"/>
      <c r="J345" s="143">
        <f>ROUND(I345*H345,2)</f>
        <v>0</v>
      </c>
      <c r="K345" s="139" t="s">
        <v>208</v>
      </c>
      <c r="L345" s="32"/>
      <c r="M345" s="144" t="s">
        <v>1</v>
      </c>
      <c r="N345" s="145" t="s">
        <v>42</v>
      </c>
      <c r="P345" s="146">
        <f>O345*H345</f>
        <v>0</v>
      </c>
      <c r="Q345" s="146">
        <v>9.1999999999999998E-2</v>
      </c>
      <c r="R345" s="146">
        <f>Q345*H345</f>
        <v>0.184</v>
      </c>
      <c r="S345" s="146">
        <v>4.2139999999999997E-2</v>
      </c>
      <c r="T345" s="147">
        <f>S345*H345</f>
        <v>8.4279999999999994E-2</v>
      </c>
      <c r="AR345" s="148" t="s">
        <v>202</v>
      </c>
      <c r="AT345" s="148" t="s">
        <v>197</v>
      </c>
      <c r="AU345" s="148" t="s">
        <v>86</v>
      </c>
      <c r="AY345" s="17" t="s">
        <v>195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84</v>
      </c>
      <c r="BK345" s="149">
        <f>ROUND(I345*H345,2)</f>
        <v>0</v>
      </c>
      <c r="BL345" s="17" t="s">
        <v>202</v>
      </c>
      <c r="BM345" s="148" t="s">
        <v>1488</v>
      </c>
    </row>
    <row r="346" spans="2:65" s="12" customFormat="1" ht="11.25">
      <c r="B346" s="150"/>
      <c r="D346" s="151" t="s">
        <v>204</v>
      </c>
      <c r="E346" s="152" t="s">
        <v>1</v>
      </c>
      <c r="F346" s="153" t="s">
        <v>3404</v>
      </c>
      <c r="H346" s="154">
        <v>2</v>
      </c>
      <c r="I346" s="155"/>
      <c r="L346" s="150"/>
      <c r="M346" s="156"/>
      <c r="T346" s="157"/>
      <c r="AT346" s="152" t="s">
        <v>204</v>
      </c>
      <c r="AU346" s="152" t="s">
        <v>86</v>
      </c>
      <c r="AV346" s="12" t="s">
        <v>86</v>
      </c>
      <c r="AW346" s="12" t="s">
        <v>32</v>
      </c>
      <c r="AX346" s="12" t="s">
        <v>84</v>
      </c>
      <c r="AY346" s="152" t="s">
        <v>195</v>
      </c>
    </row>
    <row r="347" spans="2:65" s="1" customFormat="1" ht="24.2" customHeight="1">
      <c r="B347" s="32"/>
      <c r="C347" s="137" t="s">
        <v>449</v>
      </c>
      <c r="D347" s="137" t="s">
        <v>197</v>
      </c>
      <c r="E347" s="138" t="s">
        <v>3405</v>
      </c>
      <c r="F347" s="139" t="s">
        <v>3406</v>
      </c>
      <c r="G347" s="140" t="s">
        <v>332</v>
      </c>
      <c r="H347" s="141">
        <v>0.7</v>
      </c>
      <c r="I347" s="142"/>
      <c r="J347" s="143">
        <f>ROUND(I347*H347,2)</f>
        <v>0</v>
      </c>
      <c r="K347" s="139" t="s">
        <v>201</v>
      </c>
      <c r="L347" s="32"/>
      <c r="M347" s="144" t="s">
        <v>1</v>
      </c>
      <c r="N347" s="145" t="s">
        <v>42</v>
      </c>
      <c r="P347" s="146">
        <f>O347*H347</f>
        <v>0</v>
      </c>
      <c r="Q347" s="146">
        <v>0</v>
      </c>
      <c r="R347" s="146">
        <f>Q347*H347</f>
        <v>0</v>
      </c>
      <c r="S347" s="146">
        <v>2.2000000000000002</v>
      </c>
      <c r="T347" s="147">
        <f>S347*H347</f>
        <v>1.54</v>
      </c>
      <c r="AR347" s="148" t="s">
        <v>202</v>
      </c>
      <c r="AT347" s="148" t="s">
        <v>197</v>
      </c>
      <c r="AU347" s="148" t="s">
        <v>86</v>
      </c>
      <c r="AY347" s="17" t="s">
        <v>195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7" t="s">
        <v>84</v>
      </c>
      <c r="BK347" s="149">
        <f>ROUND(I347*H347,2)</f>
        <v>0</v>
      </c>
      <c r="BL347" s="17" t="s">
        <v>202</v>
      </c>
      <c r="BM347" s="148" t="s">
        <v>1492</v>
      </c>
    </row>
    <row r="348" spans="2:65" s="14" customFormat="1" ht="11.25">
      <c r="B348" s="168"/>
      <c r="D348" s="151" t="s">
        <v>204</v>
      </c>
      <c r="E348" s="169" t="s">
        <v>1</v>
      </c>
      <c r="F348" s="170" t="s">
        <v>3383</v>
      </c>
      <c r="H348" s="169" t="s">
        <v>1</v>
      </c>
      <c r="I348" s="171"/>
      <c r="L348" s="168"/>
      <c r="M348" s="172"/>
      <c r="T348" s="173"/>
      <c r="AT348" s="169" t="s">
        <v>204</v>
      </c>
      <c r="AU348" s="169" t="s">
        <v>86</v>
      </c>
      <c r="AV348" s="14" t="s">
        <v>84</v>
      </c>
      <c r="AW348" s="14" t="s">
        <v>32</v>
      </c>
      <c r="AX348" s="14" t="s">
        <v>77</v>
      </c>
      <c r="AY348" s="169" t="s">
        <v>195</v>
      </c>
    </row>
    <row r="349" spans="2:65" s="12" customFormat="1" ht="11.25">
      <c r="B349" s="150"/>
      <c r="D349" s="151" t="s">
        <v>204</v>
      </c>
      <c r="E349" s="152" t="s">
        <v>1</v>
      </c>
      <c r="F349" s="153" t="s">
        <v>3407</v>
      </c>
      <c r="H349" s="154">
        <v>0.7</v>
      </c>
      <c r="I349" s="155"/>
      <c r="L349" s="150"/>
      <c r="M349" s="156"/>
      <c r="T349" s="157"/>
      <c r="AT349" s="152" t="s">
        <v>204</v>
      </c>
      <c r="AU349" s="152" t="s">
        <v>86</v>
      </c>
      <c r="AV349" s="12" t="s">
        <v>86</v>
      </c>
      <c r="AW349" s="12" t="s">
        <v>32</v>
      </c>
      <c r="AX349" s="12" t="s">
        <v>84</v>
      </c>
      <c r="AY349" s="152" t="s">
        <v>195</v>
      </c>
    </row>
    <row r="350" spans="2:65" s="1" customFormat="1" ht="24.2" customHeight="1">
      <c r="B350" s="32"/>
      <c r="C350" s="137" t="s">
        <v>612</v>
      </c>
      <c r="D350" s="137" t="s">
        <v>197</v>
      </c>
      <c r="E350" s="138" t="s">
        <v>1504</v>
      </c>
      <c r="F350" s="139" t="s">
        <v>1505</v>
      </c>
      <c r="G350" s="140" t="s">
        <v>395</v>
      </c>
      <c r="H350" s="141">
        <v>2.6349999999999998</v>
      </c>
      <c r="I350" s="142"/>
      <c r="J350" s="143">
        <f>ROUND(I350*H350,2)</f>
        <v>0</v>
      </c>
      <c r="K350" s="139" t="s">
        <v>201</v>
      </c>
      <c r="L350" s="32"/>
      <c r="M350" s="144" t="s">
        <v>1</v>
      </c>
      <c r="N350" s="145" t="s">
        <v>42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202</v>
      </c>
      <c r="AT350" s="148" t="s">
        <v>197</v>
      </c>
      <c r="AU350" s="148" t="s">
        <v>86</v>
      </c>
      <c r="AY350" s="17" t="s">
        <v>195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84</v>
      </c>
      <c r="BK350" s="149">
        <f>ROUND(I350*H350,2)</f>
        <v>0</v>
      </c>
      <c r="BL350" s="17" t="s">
        <v>202</v>
      </c>
      <c r="BM350" s="148" t="s">
        <v>1506</v>
      </c>
    </row>
    <row r="351" spans="2:65" s="1" customFormat="1" ht="24.2" customHeight="1">
      <c r="B351" s="32"/>
      <c r="C351" s="137" t="s">
        <v>453</v>
      </c>
      <c r="D351" s="137" t="s">
        <v>197</v>
      </c>
      <c r="E351" s="138" t="s">
        <v>1507</v>
      </c>
      <c r="F351" s="139" t="s">
        <v>1508</v>
      </c>
      <c r="G351" s="140" t="s">
        <v>395</v>
      </c>
      <c r="H351" s="141">
        <v>2.6349999999999998</v>
      </c>
      <c r="I351" s="142"/>
      <c r="J351" s="143">
        <f>ROUND(I351*H351,2)</f>
        <v>0</v>
      </c>
      <c r="K351" s="139" t="s">
        <v>201</v>
      </c>
      <c r="L351" s="32"/>
      <c r="M351" s="144" t="s">
        <v>1</v>
      </c>
      <c r="N351" s="145" t="s">
        <v>42</v>
      </c>
      <c r="P351" s="146">
        <f>O351*H351</f>
        <v>0</v>
      </c>
      <c r="Q351" s="146">
        <v>0</v>
      </c>
      <c r="R351" s="146">
        <f>Q351*H351</f>
        <v>0</v>
      </c>
      <c r="S351" s="146">
        <v>0</v>
      </c>
      <c r="T351" s="147">
        <f>S351*H351</f>
        <v>0</v>
      </c>
      <c r="AR351" s="148" t="s">
        <v>202</v>
      </c>
      <c r="AT351" s="148" t="s">
        <v>197</v>
      </c>
      <c r="AU351" s="148" t="s">
        <v>86</v>
      </c>
      <c r="AY351" s="17" t="s">
        <v>195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7" t="s">
        <v>84</v>
      </c>
      <c r="BK351" s="149">
        <f>ROUND(I351*H351,2)</f>
        <v>0</v>
      </c>
      <c r="BL351" s="17" t="s">
        <v>202</v>
      </c>
      <c r="BM351" s="148" t="s">
        <v>1509</v>
      </c>
    </row>
    <row r="352" spans="2:65" s="1" customFormat="1" ht="24.2" customHeight="1">
      <c r="B352" s="32"/>
      <c r="C352" s="137" t="s">
        <v>620</v>
      </c>
      <c r="D352" s="137" t="s">
        <v>197</v>
      </c>
      <c r="E352" s="138" t="s">
        <v>1511</v>
      </c>
      <c r="F352" s="139" t="s">
        <v>1512</v>
      </c>
      <c r="G352" s="140" t="s">
        <v>395</v>
      </c>
      <c r="H352" s="141">
        <v>34.255000000000003</v>
      </c>
      <c r="I352" s="142"/>
      <c r="J352" s="143">
        <f>ROUND(I352*H352,2)</f>
        <v>0</v>
      </c>
      <c r="K352" s="139" t="s">
        <v>201</v>
      </c>
      <c r="L352" s="32"/>
      <c r="M352" s="144" t="s">
        <v>1</v>
      </c>
      <c r="N352" s="145" t="s">
        <v>42</v>
      </c>
      <c r="P352" s="146">
        <f>O352*H352</f>
        <v>0</v>
      </c>
      <c r="Q352" s="146">
        <v>0</v>
      </c>
      <c r="R352" s="146">
        <f>Q352*H352</f>
        <v>0</v>
      </c>
      <c r="S352" s="146">
        <v>0</v>
      </c>
      <c r="T352" s="147">
        <f>S352*H352</f>
        <v>0</v>
      </c>
      <c r="AR352" s="148" t="s">
        <v>202</v>
      </c>
      <c r="AT352" s="148" t="s">
        <v>197</v>
      </c>
      <c r="AU352" s="148" t="s">
        <v>86</v>
      </c>
      <c r="AY352" s="17" t="s">
        <v>195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7" t="s">
        <v>84</v>
      </c>
      <c r="BK352" s="149">
        <f>ROUND(I352*H352,2)</f>
        <v>0</v>
      </c>
      <c r="BL352" s="17" t="s">
        <v>202</v>
      </c>
      <c r="BM352" s="148" t="s">
        <v>1513</v>
      </c>
    </row>
    <row r="353" spans="2:65" s="12" customFormat="1" ht="11.25">
      <c r="B353" s="150"/>
      <c r="D353" s="151" t="s">
        <v>204</v>
      </c>
      <c r="F353" s="153" t="s">
        <v>3408</v>
      </c>
      <c r="H353" s="154">
        <v>34.255000000000003</v>
      </c>
      <c r="I353" s="155"/>
      <c r="L353" s="150"/>
      <c r="M353" s="156"/>
      <c r="T353" s="157"/>
      <c r="AT353" s="152" t="s">
        <v>204</v>
      </c>
      <c r="AU353" s="152" t="s">
        <v>86</v>
      </c>
      <c r="AV353" s="12" t="s">
        <v>86</v>
      </c>
      <c r="AW353" s="12" t="s">
        <v>4</v>
      </c>
      <c r="AX353" s="12" t="s">
        <v>84</v>
      </c>
      <c r="AY353" s="152" t="s">
        <v>195</v>
      </c>
    </row>
    <row r="354" spans="2:65" s="1" customFormat="1" ht="24.2" customHeight="1">
      <c r="B354" s="32"/>
      <c r="C354" s="137" t="s">
        <v>458</v>
      </c>
      <c r="D354" s="137" t="s">
        <v>197</v>
      </c>
      <c r="E354" s="138" t="s">
        <v>1515</v>
      </c>
      <c r="F354" s="139" t="s">
        <v>1516</v>
      </c>
      <c r="G354" s="140" t="s">
        <v>395</v>
      </c>
      <c r="H354" s="141">
        <v>2.6349999999999998</v>
      </c>
      <c r="I354" s="142"/>
      <c r="J354" s="143">
        <f>ROUND(I354*H354,2)</f>
        <v>0</v>
      </c>
      <c r="K354" s="139" t="s">
        <v>208</v>
      </c>
      <c r="L354" s="32"/>
      <c r="M354" s="144" t="s">
        <v>1</v>
      </c>
      <c r="N354" s="145" t="s">
        <v>42</v>
      </c>
      <c r="P354" s="146">
        <f>O354*H354</f>
        <v>0</v>
      </c>
      <c r="Q354" s="146">
        <v>0</v>
      </c>
      <c r="R354" s="146">
        <f>Q354*H354</f>
        <v>0</v>
      </c>
      <c r="S354" s="146">
        <v>0</v>
      </c>
      <c r="T354" s="147">
        <f>S354*H354</f>
        <v>0</v>
      </c>
      <c r="AR354" s="148" t="s">
        <v>202</v>
      </c>
      <c r="AT354" s="148" t="s">
        <v>197</v>
      </c>
      <c r="AU354" s="148" t="s">
        <v>86</v>
      </c>
      <c r="AY354" s="17" t="s">
        <v>195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7" t="s">
        <v>84</v>
      </c>
      <c r="BK354" s="149">
        <f>ROUND(I354*H354,2)</f>
        <v>0</v>
      </c>
      <c r="BL354" s="17" t="s">
        <v>202</v>
      </c>
      <c r="BM354" s="148" t="s">
        <v>1517</v>
      </c>
    </row>
    <row r="355" spans="2:65" s="11" customFormat="1" ht="22.9" customHeight="1">
      <c r="B355" s="125"/>
      <c r="D355" s="126" t="s">
        <v>76</v>
      </c>
      <c r="E355" s="135" t="s">
        <v>234</v>
      </c>
      <c r="F355" s="135" t="s">
        <v>1518</v>
      </c>
      <c r="I355" s="128"/>
      <c r="J355" s="136">
        <f>BK355</f>
        <v>0</v>
      </c>
      <c r="L355" s="125"/>
      <c r="M355" s="130"/>
      <c r="P355" s="131">
        <v>0</v>
      </c>
      <c r="R355" s="131">
        <v>0</v>
      </c>
      <c r="T355" s="132">
        <v>0</v>
      </c>
      <c r="AR355" s="126" t="s">
        <v>84</v>
      </c>
      <c r="AT355" s="133" t="s">
        <v>76</v>
      </c>
      <c r="AU355" s="133" t="s">
        <v>84</v>
      </c>
      <c r="AY355" s="126" t="s">
        <v>195</v>
      </c>
      <c r="BK355" s="134">
        <v>0</v>
      </c>
    </row>
    <row r="356" spans="2:65" s="11" customFormat="1" ht="22.9" customHeight="1">
      <c r="B356" s="125"/>
      <c r="D356" s="126" t="s">
        <v>76</v>
      </c>
      <c r="E356" s="135" t="s">
        <v>1527</v>
      </c>
      <c r="F356" s="135" t="s">
        <v>1528</v>
      </c>
      <c r="I356" s="128"/>
      <c r="J356" s="136">
        <f>BK356</f>
        <v>0</v>
      </c>
      <c r="L356" s="125"/>
      <c r="M356" s="130"/>
      <c r="P356" s="131">
        <f>P357</f>
        <v>0</v>
      </c>
      <c r="R356" s="131">
        <f>R357</f>
        <v>0</v>
      </c>
      <c r="T356" s="132">
        <f>T357</f>
        <v>0</v>
      </c>
      <c r="AR356" s="126" t="s">
        <v>84</v>
      </c>
      <c r="AT356" s="133" t="s">
        <v>76</v>
      </c>
      <c r="AU356" s="133" t="s">
        <v>84</v>
      </c>
      <c r="AY356" s="126" t="s">
        <v>195</v>
      </c>
      <c r="BK356" s="134">
        <f>BK357</f>
        <v>0</v>
      </c>
    </row>
    <row r="357" spans="2:65" s="1" customFormat="1" ht="24.2" customHeight="1">
      <c r="B357" s="32"/>
      <c r="C357" s="137" t="s">
        <v>627</v>
      </c>
      <c r="D357" s="137" t="s">
        <v>197</v>
      </c>
      <c r="E357" s="138" t="s">
        <v>2670</v>
      </c>
      <c r="F357" s="139" t="s">
        <v>2671</v>
      </c>
      <c r="G357" s="140" t="s">
        <v>395</v>
      </c>
      <c r="H357" s="141">
        <v>44.506</v>
      </c>
      <c r="I357" s="142"/>
      <c r="J357" s="143">
        <f>ROUND(I357*H357,2)</f>
        <v>0</v>
      </c>
      <c r="K357" s="139" t="s">
        <v>201</v>
      </c>
      <c r="L357" s="32"/>
      <c r="M357" s="144" t="s">
        <v>1</v>
      </c>
      <c r="N357" s="145" t="s">
        <v>42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AR357" s="148" t="s">
        <v>202</v>
      </c>
      <c r="AT357" s="148" t="s">
        <v>197</v>
      </c>
      <c r="AU357" s="148" t="s">
        <v>86</v>
      </c>
      <c r="AY357" s="17" t="s">
        <v>195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7" t="s">
        <v>84</v>
      </c>
      <c r="BK357" s="149">
        <f>ROUND(I357*H357,2)</f>
        <v>0</v>
      </c>
      <c r="BL357" s="17" t="s">
        <v>202</v>
      </c>
      <c r="BM357" s="148" t="s">
        <v>1532</v>
      </c>
    </row>
    <row r="358" spans="2:65" s="11" customFormat="1" ht="25.9" customHeight="1">
      <c r="B358" s="125"/>
      <c r="D358" s="126" t="s">
        <v>76</v>
      </c>
      <c r="E358" s="127" t="s">
        <v>392</v>
      </c>
      <c r="F358" s="127" t="s">
        <v>1533</v>
      </c>
      <c r="I358" s="128"/>
      <c r="J358" s="129">
        <f>BK358</f>
        <v>0</v>
      </c>
      <c r="L358" s="125"/>
      <c r="M358" s="130"/>
      <c r="P358" s="131">
        <f>P359</f>
        <v>0</v>
      </c>
      <c r="R358" s="131">
        <f>R359</f>
        <v>6.9300000000000004E-4</v>
      </c>
      <c r="T358" s="132">
        <f>T359</f>
        <v>0</v>
      </c>
      <c r="AR358" s="126" t="s">
        <v>112</v>
      </c>
      <c r="AT358" s="133" t="s">
        <v>76</v>
      </c>
      <c r="AU358" s="133" t="s">
        <v>77</v>
      </c>
      <c r="AY358" s="126" t="s">
        <v>195</v>
      </c>
      <c r="BK358" s="134">
        <f>BK359</f>
        <v>0</v>
      </c>
    </row>
    <row r="359" spans="2:65" s="11" customFormat="1" ht="22.9" customHeight="1">
      <c r="B359" s="125"/>
      <c r="D359" s="126" t="s">
        <v>76</v>
      </c>
      <c r="E359" s="135" t="s">
        <v>1534</v>
      </c>
      <c r="F359" s="135" t="s">
        <v>1535</v>
      </c>
      <c r="I359" s="128"/>
      <c r="J359" s="136">
        <f>BK359</f>
        <v>0</v>
      </c>
      <c r="L359" s="125"/>
      <c r="M359" s="130"/>
      <c r="P359" s="131">
        <f>SUM(P360:P363)</f>
        <v>0</v>
      </c>
      <c r="R359" s="131">
        <f>SUM(R360:R363)</f>
        <v>6.9300000000000004E-4</v>
      </c>
      <c r="T359" s="132">
        <f>SUM(T360:T363)</f>
        <v>0</v>
      </c>
      <c r="AR359" s="126" t="s">
        <v>112</v>
      </c>
      <c r="AT359" s="133" t="s">
        <v>76</v>
      </c>
      <c r="AU359" s="133" t="s">
        <v>84</v>
      </c>
      <c r="AY359" s="126" t="s">
        <v>195</v>
      </c>
      <c r="BK359" s="134">
        <f>SUM(BK360:BK363)</f>
        <v>0</v>
      </c>
    </row>
    <row r="360" spans="2:65" s="1" customFormat="1" ht="16.5" customHeight="1">
      <c r="B360" s="32"/>
      <c r="C360" s="137" t="s">
        <v>463</v>
      </c>
      <c r="D360" s="137" t="s">
        <v>197</v>
      </c>
      <c r="E360" s="138" t="s">
        <v>1536</v>
      </c>
      <c r="F360" s="139" t="s">
        <v>1537</v>
      </c>
      <c r="G360" s="140" t="s">
        <v>319</v>
      </c>
      <c r="H360" s="141">
        <v>7.7</v>
      </c>
      <c r="I360" s="142"/>
      <c r="J360" s="143">
        <f>ROUND(I360*H360,2)</f>
        <v>0</v>
      </c>
      <c r="K360" s="139" t="s">
        <v>201</v>
      </c>
      <c r="L360" s="32"/>
      <c r="M360" s="144" t="s">
        <v>1</v>
      </c>
      <c r="N360" s="145" t="s">
        <v>42</v>
      </c>
      <c r="P360" s="146">
        <f>O360*H360</f>
        <v>0</v>
      </c>
      <c r="Q360" s="146">
        <v>9.0000000000000006E-5</v>
      </c>
      <c r="R360" s="146">
        <f>Q360*H360</f>
        <v>6.9300000000000004E-4</v>
      </c>
      <c r="S360" s="146">
        <v>0</v>
      </c>
      <c r="T360" s="147">
        <f>S360*H360</f>
        <v>0</v>
      </c>
      <c r="AR360" s="148" t="s">
        <v>426</v>
      </c>
      <c r="AT360" s="148" t="s">
        <v>197</v>
      </c>
      <c r="AU360" s="148" t="s">
        <v>86</v>
      </c>
      <c r="AY360" s="17" t="s">
        <v>195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84</v>
      </c>
      <c r="BK360" s="149">
        <f>ROUND(I360*H360,2)</f>
        <v>0</v>
      </c>
      <c r="BL360" s="17" t="s">
        <v>426</v>
      </c>
      <c r="BM360" s="148" t="s">
        <v>1538</v>
      </c>
    </row>
    <row r="361" spans="2:65" s="14" customFormat="1" ht="11.25">
      <c r="B361" s="168"/>
      <c r="D361" s="151" t="s">
        <v>204</v>
      </c>
      <c r="E361" s="169" t="s">
        <v>1</v>
      </c>
      <c r="F361" s="170" t="s">
        <v>1539</v>
      </c>
      <c r="H361" s="169" t="s">
        <v>1</v>
      </c>
      <c r="I361" s="171"/>
      <c r="L361" s="168"/>
      <c r="M361" s="172"/>
      <c r="T361" s="173"/>
      <c r="AT361" s="169" t="s">
        <v>204</v>
      </c>
      <c r="AU361" s="169" t="s">
        <v>86</v>
      </c>
      <c r="AV361" s="14" t="s">
        <v>84</v>
      </c>
      <c r="AW361" s="14" t="s">
        <v>32</v>
      </c>
      <c r="AX361" s="14" t="s">
        <v>77</v>
      </c>
      <c r="AY361" s="169" t="s">
        <v>195</v>
      </c>
    </row>
    <row r="362" spans="2:65" s="12" customFormat="1" ht="11.25">
      <c r="B362" s="150"/>
      <c r="D362" s="151" t="s">
        <v>204</v>
      </c>
      <c r="E362" s="152" t="s">
        <v>1</v>
      </c>
      <c r="F362" s="153" t="s">
        <v>1540</v>
      </c>
      <c r="H362" s="154">
        <v>7.7</v>
      </c>
      <c r="I362" s="155"/>
      <c r="L362" s="150"/>
      <c r="M362" s="156"/>
      <c r="T362" s="157"/>
      <c r="AT362" s="152" t="s">
        <v>204</v>
      </c>
      <c r="AU362" s="152" t="s">
        <v>86</v>
      </c>
      <c r="AV362" s="12" t="s">
        <v>86</v>
      </c>
      <c r="AW362" s="12" t="s">
        <v>32</v>
      </c>
      <c r="AX362" s="12" t="s">
        <v>77</v>
      </c>
      <c r="AY362" s="152" t="s">
        <v>195</v>
      </c>
    </row>
    <row r="363" spans="2:65" s="13" customFormat="1" ht="11.25">
      <c r="B363" s="158"/>
      <c r="D363" s="151" t="s">
        <v>204</v>
      </c>
      <c r="E363" s="159" t="s">
        <v>1</v>
      </c>
      <c r="F363" s="160" t="s">
        <v>205</v>
      </c>
      <c r="H363" s="161">
        <v>7.7</v>
      </c>
      <c r="I363" s="162"/>
      <c r="L363" s="158"/>
      <c r="M363" s="197"/>
      <c r="N363" s="198"/>
      <c r="O363" s="198"/>
      <c r="P363" s="198"/>
      <c r="Q363" s="198"/>
      <c r="R363" s="198"/>
      <c r="S363" s="198"/>
      <c r="T363" s="199"/>
      <c r="AT363" s="159" t="s">
        <v>204</v>
      </c>
      <c r="AU363" s="159" t="s">
        <v>86</v>
      </c>
      <c r="AV363" s="13" t="s">
        <v>202</v>
      </c>
      <c r="AW363" s="13" t="s">
        <v>32</v>
      </c>
      <c r="AX363" s="13" t="s">
        <v>84</v>
      </c>
      <c r="AY363" s="159" t="s">
        <v>195</v>
      </c>
    </row>
    <row r="364" spans="2:65" s="1" customFormat="1" ht="6.95" customHeight="1">
      <c r="B364" s="44"/>
      <c r="C364" s="45"/>
      <c r="D364" s="45"/>
      <c r="E364" s="45"/>
      <c r="F364" s="45"/>
      <c r="G364" s="45"/>
      <c r="H364" s="45"/>
      <c r="I364" s="45"/>
      <c r="J364" s="45"/>
      <c r="K364" s="45"/>
      <c r="L364" s="32"/>
    </row>
  </sheetData>
  <sheetProtection algorithmName="SHA-512" hashValue="vSe6tRsG5eIPaKdKTf2Q/WmklXkoZh/u8Y1jLKf00UsWAkyPAhbiFApulfOTQu/RWG0BYYkJ0UrCKc7rVRsUgw==" saltValue="1OZQ4MJyhE1dsy1TSi509DDS5bm6VjOJRMZD/uohtfPKNwRa7n0Fy/3nm+U2Jbt0j0FPctl9xQyYI7z8LnJ3fg==" spinCount="100000" sheet="1" objects="1" scenarios="1" formatColumns="0" formatRows="0" autoFilter="0"/>
  <autoFilter ref="C129:K363" xr:uid="{00000000-0009-0000-0000-00000A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  <pageSetUpPr fitToPage="1"/>
  </sheetPr>
  <dimension ref="B2:BM3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135</v>
      </c>
      <c r="AZ2" s="93" t="s">
        <v>3409</v>
      </c>
      <c r="BA2" s="93" t="s">
        <v>1</v>
      </c>
      <c r="BB2" s="93" t="s">
        <v>1</v>
      </c>
      <c r="BC2" s="93" t="s">
        <v>3410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2678</v>
      </c>
      <c r="BA3" s="93" t="s">
        <v>1</v>
      </c>
      <c r="BB3" s="93" t="s">
        <v>1</v>
      </c>
      <c r="BC3" s="93" t="s">
        <v>357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3266</v>
      </c>
      <c r="BA4" s="93" t="s">
        <v>1</v>
      </c>
      <c r="BB4" s="93" t="s">
        <v>1</v>
      </c>
      <c r="BC4" s="93" t="s">
        <v>3411</v>
      </c>
      <c r="BD4" s="93" t="s">
        <v>86</v>
      </c>
    </row>
    <row r="5" spans="2:56" ht="6.95" customHeight="1">
      <c r="B5" s="20"/>
      <c r="L5" s="20"/>
      <c r="AZ5" s="93" t="s">
        <v>3412</v>
      </c>
      <c r="BA5" s="93" t="s">
        <v>1</v>
      </c>
      <c r="BB5" s="93" t="s">
        <v>1</v>
      </c>
      <c r="BC5" s="93" t="s">
        <v>3413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3270</v>
      </c>
      <c r="BA6" s="93" t="s">
        <v>1</v>
      </c>
      <c r="BB6" s="93" t="s">
        <v>1</v>
      </c>
      <c r="BC6" s="93" t="s">
        <v>3414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822</v>
      </c>
      <c r="BA7" s="93" t="s">
        <v>1</v>
      </c>
      <c r="BB7" s="93" t="s">
        <v>1</v>
      </c>
      <c r="BC7" s="93" t="s">
        <v>3415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824</v>
      </c>
      <c r="BA8" s="93" t="s">
        <v>1</v>
      </c>
      <c r="BB8" s="93" t="s">
        <v>1</v>
      </c>
      <c r="BC8" s="93" t="s">
        <v>3416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832</v>
      </c>
      <c r="BA9" s="93" t="s">
        <v>1</v>
      </c>
      <c r="BB9" s="93" t="s">
        <v>1</v>
      </c>
      <c r="BC9" s="93" t="s">
        <v>3417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2108</v>
      </c>
      <c r="BA10" s="93" t="s">
        <v>1</v>
      </c>
      <c r="BB10" s="93" t="s">
        <v>1</v>
      </c>
      <c r="BC10" s="93" t="s">
        <v>3418</v>
      </c>
      <c r="BD10" s="93" t="s">
        <v>86</v>
      </c>
    </row>
    <row r="11" spans="2:56" s="1" customFormat="1" ht="16.5" customHeight="1">
      <c r="B11" s="32"/>
      <c r="E11" s="200" t="s">
        <v>3419</v>
      </c>
      <c r="F11" s="245"/>
      <c r="G11" s="245"/>
      <c r="H11" s="245"/>
      <c r="L11" s="32"/>
      <c r="AZ11" s="93" t="s">
        <v>834</v>
      </c>
      <c r="BA11" s="93" t="s">
        <v>1</v>
      </c>
      <c r="BB11" s="93" t="s">
        <v>1</v>
      </c>
      <c r="BC11" s="93" t="s">
        <v>3420</v>
      </c>
      <c r="BD11" s="93" t="s">
        <v>86</v>
      </c>
    </row>
    <row r="12" spans="2:56" s="1" customFormat="1" ht="11.25">
      <c r="B12" s="32"/>
      <c r="L12" s="32"/>
      <c r="AZ12" s="93" t="s">
        <v>3421</v>
      </c>
      <c r="BA12" s="93" t="s">
        <v>1</v>
      </c>
      <c r="BB12" s="93" t="s">
        <v>1</v>
      </c>
      <c r="BC12" s="93" t="s">
        <v>3422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136</v>
      </c>
      <c r="I13" s="27" t="s">
        <v>19</v>
      </c>
      <c r="J13" s="25" t="s">
        <v>1</v>
      </c>
      <c r="L13" s="32"/>
      <c r="AZ13" s="93" t="s">
        <v>845</v>
      </c>
      <c r="BA13" s="93" t="s">
        <v>1</v>
      </c>
      <c r="BB13" s="93" t="s">
        <v>1</v>
      </c>
      <c r="BC13" s="93" t="s">
        <v>3423</v>
      </c>
      <c r="BD13" s="93" t="s">
        <v>86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  <c r="AZ14" s="93" t="s">
        <v>847</v>
      </c>
      <c r="BA14" s="93" t="s">
        <v>1</v>
      </c>
      <c r="BB14" s="93" t="s">
        <v>1</v>
      </c>
      <c r="BC14" s="93" t="s">
        <v>3424</v>
      </c>
      <c r="BD14" s="93" t="s">
        <v>86</v>
      </c>
    </row>
    <row r="15" spans="2:56" s="1" customFormat="1" ht="10.9" customHeight="1">
      <c r="B15" s="32"/>
      <c r="L15" s="32"/>
      <c r="AZ15" s="93" t="s">
        <v>849</v>
      </c>
      <c r="BA15" s="93" t="s">
        <v>1</v>
      </c>
      <c r="BB15" s="93" t="s">
        <v>1</v>
      </c>
      <c r="BC15" s="93" t="s">
        <v>3425</v>
      </c>
      <c r="BD15" s="93" t="s">
        <v>86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  <c r="AZ16" s="93" t="s">
        <v>851</v>
      </c>
      <c r="BA16" s="93" t="s">
        <v>1</v>
      </c>
      <c r="BB16" s="93" t="s">
        <v>1</v>
      </c>
      <c r="BC16" s="93" t="s">
        <v>3426</v>
      </c>
      <c r="BD16" s="93" t="s">
        <v>86</v>
      </c>
    </row>
    <row r="17" spans="2:56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  <c r="AZ17" s="93" t="s">
        <v>3427</v>
      </c>
      <c r="BA17" s="93" t="s">
        <v>1</v>
      </c>
      <c r="BB17" s="93" t="s">
        <v>1</v>
      </c>
      <c r="BC17" s="93" t="s">
        <v>3413</v>
      </c>
      <c r="BD17" s="93" t="s">
        <v>86</v>
      </c>
    </row>
    <row r="18" spans="2:56" s="1" customFormat="1" ht="6.95" customHeight="1">
      <c r="B18" s="32"/>
      <c r="L18" s="32"/>
      <c r="AZ18" s="93" t="s">
        <v>3428</v>
      </c>
      <c r="BA18" s="93" t="s">
        <v>1</v>
      </c>
      <c r="BB18" s="93" t="s">
        <v>1</v>
      </c>
      <c r="BC18" s="93" t="s">
        <v>3429</v>
      </c>
      <c r="BD18" s="93" t="s">
        <v>86</v>
      </c>
    </row>
    <row r="19" spans="2:56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  <c r="AZ19" s="93" t="s">
        <v>854</v>
      </c>
      <c r="BA19" s="93" t="s">
        <v>1</v>
      </c>
      <c r="BB19" s="93" t="s">
        <v>1</v>
      </c>
      <c r="BC19" s="93" t="s">
        <v>3430</v>
      </c>
      <c r="BD19" s="93" t="s">
        <v>86</v>
      </c>
    </row>
    <row r="20" spans="2:56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56" s="1" customFormat="1" ht="6.95" customHeight="1">
      <c r="B21" s="32"/>
      <c r="L21" s="32"/>
    </row>
    <row r="22" spans="2:56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56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56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35</v>
      </c>
      <c r="L28" s="32"/>
    </row>
    <row r="29" spans="2:56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6" t="s">
        <v>37</v>
      </c>
      <c r="J32" s="66">
        <f>ROUND(J129,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ROUND((SUM(BE129:BE315)),  2)</f>
        <v>0</v>
      </c>
      <c r="I35" s="97">
        <v>0.21</v>
      </c>
      <c r="J35" s="86">
        <f>ROUND(((SUM(BE129:BE315))*I35),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ROUND((SUM(BF129:BF315)),  2)</f>
        <v>0</v>
      </c>
      <c r="I36" s="97">
        <v>0.12</v>
      </c>
      <c r="J36" s="86">
        <f>ROUND(((SUM(BF129:BF315))*I36),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ROUND((SUM(BG129:BG315)),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ROUND((SUM(BH129:BH315)),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ROUND((SUM(BI129:BI315)),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370 - přeložka vodovodu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J129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J131</f>
        <v>0</v>
      </c>
      <c r="L100" s="113"/>
    </row>
    <row r="101" spans="2:47" s="9" customFormat="1" ht="19.899999999999999" customHeight="1">
      <c r="B101" s="113"/>
      <c r="D101" s="114" t="s">
        <v>856</v>
      </c>
      <c r="E101" s="115"/>
      <c r="F101" s="115"/>
      <c r="G101" s="115"/>
      <c r="H101" s="115"/>
      <c r="I101" s="115"/>
      <c r="J101" s="116">
        <f>J237</f>
        <v>0</v>
      </c>
      <c r="L101" s="113"/>
    </row>
    <row r="102" spans="2:47" s="9" customFormat="1" ht="19.899999999999999" customHeight="1">
      <c r="B102" s="113"/>
      <c r="D102" s="114" t="s">
        <v>3431</v>
      </c>
      <c r="E102" s="115"/>
      <c r="F102" s="115"/>
      <c r="G102" s="115"/>
      <c r="H102" s="115"/>
      <c r="I102" s="115"/>
      <c r="J102" s="116">
        <f>J244</f>
        <v>0</v>
      </c>
      <c r="L102" s="113"/>
    </row>
    <row r="103" spans="2:47" s="9" customFormat="1" ht="19.899999999999999" customHeight="1">
      <c r="B103" s="113"/>
      <c r="D103" s="114" t="s">
        <v>858</v>
      </c>
      <c r="E103" s="115"/>
      <c r="F103" s="115"/>
      <c r="G103" s="115"/>
      <c r="H103" s="115"/>
      <c r="I103" s="115"/>
      <c r="J103" s="116">
        <f>J253</f>
        <v>0</v>
      </c>
      <c r="L103" s="113"/>
    </row>
    <row r="104" spans="2:47" s="9" customFormat="1" ht="19.899999999999999" customHeight="1">
      <c r="B104" s="113"/>
      <c r="D104" s="114" t="s">
        <v>859</v>
      </c>
      <c r="E104" s="115"/>
      <c r="F104" s="115"/>
      <c r="G104" s="115"/>
      <c r="H104" s="115"/>
      <c r="I104" s="115"/>
      <c r="J104" s="116">
        <f>J260</f>
        <v>0</v>
      </c>
      <c r="L104" s="113"/>
    </row>
    <row r="105" spans="2:47" s="9" customFormat="1" ht="19.899999999999999" customHeight="1">
      <c r="B105" s="113"/>
      <c r="D105" s="114" t="s">
        <v>861</v>
      </c>
      <c r="E105" s="115"/>
      <c r="F105" s="115"/>
      <c r="G105" s="115"/>
      <c r="H105" s="115"/>
      <c r="I105" s="115"/>
      <c r="J105" s="116">
        <f>J308</f>
        <v>0</v>
      </c>
      <c r="L105" s="113"/>
    </row>
    <row r="106" spans="2:47" s="8" customFormat="1" ht="24.95" customHeight="1">
      <c r="B106" s="109"/>
      <c r="D106" s="110" t="s">
        <v>862</v>
      </c>
      <c r="E106" s="111"/>
      <c r="F106" s="111"/>
      <c r="G106" s="111"/>
      <c r="H106" s="111"/>
      <c r="I106" s="111"/>
      <c r="J106" s="112">
        <f>J310</f>
        <v>0</v>
      </c>
      <c r="L106" s="109"/>
    </row>
    <row r="107" spans="2:47" s="9" customFormat="1" ht="19.899999999999999" customHeight="1">
      <c r="B107" s="113"/>
      <c r="D107" s="114" t="s">
        <v>863</v>
      </c>
      <c r="E107" s="115"/>
      <c r="F107" s="115"/>
      <c r="G107" s="115"/>
      <c r="H107" s="115"/>
      <c r="I107" s="115"/>
      <c r="J107" s="116">
        <f>J311</f>
        <v>0</v>
      </c>
      <c r="L107" s="113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>
      <c r="B114" s="32"/>
      <c r="C114" s="21" t="s">
        <v>180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43" t="str">
        <f>E7</f>
        <v>BRNO, DOHNALOVA - VÝSTAVBA DEŠŤOVÉ KANALIZACE</v>
      </c>
      <c r="F117" s="244"/>
      <c r="G117" s="244"/>
      <c r="H117" s="244"/>
      <c r="L117" s="32"/>
    </row>
    <row r="118" spans="2:20" ht="12" customHeight="1">
      <c r="B118" s="20"/>
      <c r="C118" s="27" t="s">
        <v>169</v>
      </c>
      <c r="L118" s="20"/>
    </row>
    <row r="119" spans="2:20" s="1" customFormat="1" ht="16.5" customHeight="1">
      <c r="B119" s="32"/>
      <c r="E119" s="243" t="s">
        <v>810</v>
      </c>
      <c r="F119" s="245"/>
      <c r="G119" s="245"/>
      <c r="H119" s="245"/>
      <c r="L119" s="32"/>
    </row>
    <row r="120" spans="2:20" s="1" customFormat="1" ht="12" customHeight="1">
      <c r="B120" s="32"/>
      <c r="C120" s="27" t="s">
        <v>171</v>
      </c>
      <c r="L120" s="32"/>
    </row>
    <row r="121" spans="2:20" s="1" customFormat="1" ht="16.5" customHeight="1">
      <c r="B121" s="32"/>
      <c r="E121" s="200" t="str">
        <f>E11</f>
        <v>SO 370 - přeložka vodovodu</v>
      </c>
      <c r="F121" s="245"/>
      <c r="G121" s="245"/>
      <c r="H121" s="245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F14</f>
        <v>Brno</v>
      </c>
      <c r="I123" s="27" t="s">
        <v>22</v>
      </c>
      <c r="J123" s="52" t="str">
        <f>IF(J14="","",J14)</f>
        <v>27. 2. 2023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E17</f>
        <v>Statutární město Brno</v>
      </c>
      <c r="I125" s="27" t="s">
        <v>30</v>
      </c>
      <c r="J125" s="30" t="str">
        <f>E23</f>
        <v>JV PROJEKT VH s.r.o.</v>
      </c>
      <c r="L125" s="32"/>
    </row>
    <row r="126" spans="2:20" s="1" customFormat="1" ht="15.2" customHeight="1">
      <c r="B126" s="32"/>
      <c r="C126" s="27" t="s">
        <v>28</v>
      </c>
      <c r="F126" s="25" t="str">
        <f>IF(E20="","",E20)</f>
        <v>Vyplň údaj</v>
      </c>
      <c r="I126" s="27" t="s">
        <v>33</v>
      </c>
      <c r="J126" s="30" t="str">
        <f>E26</f>
        <v>Obrtel M.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181</v>
      </c>
      <c r="D128" s="119" t="s">
        <v>62</v>
      </c>
      <c r="E128" s="119" t="s">
        <v>58</v>
      </c>
      <c r="F128" s="119" t="s">
        <v>59</v>
      </c>
      <c r="G128" s="119" t="s">
        <v>182</v>
      </c>
      <c r="H128" s="119" t="s">
        <v>183</v>
      </c>
      <c r="I128" s="119" t="s">
        <v>184</v>
      </c>
      <c r="J128" s="119" t="s">
        <v>175</v>
      </c>
      <c r="K128" s="120" t="s">
        <v>185</v>
      </c>
      <c r="L128" s="117"/>
      <c r="M128" s="59" t="s">
        <v>1</v>
      </c>
      <c r="N128" s="60" t="s">
        <v>41</v>
      </c>
      <c r="O128" s="60" t="s">
        <v>186</v>
      </c>
      <c r="P128" s="60" t="s">
        <v>187</v>
      </c>
      <c r="Q128" s="60" t="s">
        <v>188</v>
      </c>
      <c r="R128" s="60" t="s">
        <v>189</v>
      </c>
      <c r="S128" s="60" t="s">
        <v>190</v>
      </c>
      <c r="T128" s="61" t="s">
        <v>191</v>
      </c>
    </row>
    <row r="129" spans="2:65" s="1" customFormat="1" ht="22.9" customHeight="1">
      <c r="B129" s="32"/>
      <c r="C129" s="64" t="s">
        <v>192</v>
      </c>
      <c r="J129" s="121">
        <f>BK129</f>
        <v>0</v>
      </c>
      <c r="L129" s="32"/>
      <c r="M129" s="62"/>
      <c r="N129" s="53"/>
      <c r="O129" s="53"/>
      <c r="P129" s="122">
        <f>P130+P310</f>
        <v>0</v>
      </c>
      <c r="Q129" s="53"/>
      <c r="R129" s="122">
        <f>R130+R310</f>
        <v>2.4358846199999999</v>
      </c>
      <c r="S129" s="53"/>
      <c r="T129" s="123">
        <f>T130+T310</f>
        <v>12.6577</v>
      </c>
      <c r="AT129" s="17" t="s">
        <v>76</v>
      </c>
      <c r="AU129" s="17" t="s">
        <v>177</v>
      </c>
      <c r="BK129" s="124">
        <f>BK130+BK310</f>
        <v>0</v>
      </c>
    </row>
    <row r="130" spans="2:65" s="11" customFormat="1" ht="25.9" customHeight="1">
      <c r="B130" s="125"/>
      <c r="D130" s="126" t="s">
        <v>76</v>
      </c>
      <c r="E130" s="127" t="s">
        <v>193</v>
      </c>
      <c r="F130" s="127" t="s">
        <v>194</v>
      </c>
      <c r="I130" s="128"/>
      <c r="J130" s="129">
        <f>BK130</f>
        <v>0</v>
      </c>
      <c r="L130" s="125"/>
      <c r="M130" s="130"/>
      <c r="P130" s="131">
        <f>P131+P237+P244+P253+P260+P308</f>
        <v>0</v>
      </c>
      <c r="R130" s="131">
        <f>R131+R237+R244+R253+R260+R308</f>
        <v>2.4356866199999998</v>
      </c>
      <c r="T130" s="132">
        <f>T131+T237+T244+T253+T260+T308</f>
        <v>12.6577</v>
      </c>
      <c r="AR130" s="126" t="s">
        <v>84</v>
      </c>
      <c r="AT130" s="133" t="s">
        <v>76</v>
      </c>
      <c r="AU130" s="133" t="s">
        <v>77</v>
      </c>
      <c r="AY130" s="126" t="s">
        <v>195</v>
      </c>
      <c r="BK130" s="134">
        <f>BK131+BK237+BK244+BK253+BK260+BK308</f>
        <v>0</v>
      </c>
    </row>
    <row r="131" spans="2:65" s="11" customFormat="1" ht="22.9" customHeight="1">
      <c r="B131" s="125"/>
      <c r="D131" s="126" t="s">
        <v>76</v>
      </c>
      <c r="E131" s="135" t="s">
        <v>84</v>
      </c>
      <c r="F131" s="135" t="s">
        <v>196</v>
      </c>
      <c r="I131" s="128"/>
      <c r="J131" s="136">
        <f>BK131</f>
        <v>0</v>
      </c>
      <c r="L131" s="125"/>
      <c r="M131" s="130"/>
      <c r="P131" s="131">
        <f>SUM(P132:P236)</f>
        <v>0</v>
      </c>
      <c r="R131" s="131">
        <f>SUM(R132:R236)</f>
        <v>0.17931712000000002</v>
      </c>
      <c r="T131" s="132">
        <f>SUM(T132:T236)</f>
        <v>12.1365</v>
      </c>
      <c r="AR131" s="126" t="s">
        <v>84</v>
      </c>
      <c r="AT131" s="133" t="s">
        <v>76</v>
      </c>
      <c r="AU131" s="133" t="s">
        <v>84</v>
      </c>
      <c r="AY131" s="126" t="s">
        <v>195</v>
      </c>
      <c r="BK131" s="134">
        <f>SUM(BK132:BK236)</f>
        <v>0</v>
      </c>
    </row>
    <row r="132" spans="2:65" s="1" customFormat="1" ht="33" customHeight="1">
      <c r="B132" s="32"/>
      <c r="C132" s="137" t="s">
        <v>84</v>
      </c>
      <c r="D132" s="137" t="s">
        <v>197</v>
      </c>
      <c r="E132" s="138" t="s">
        <v>864</v>
      </c>
      <c r="F132" s="139" t="s">
        <v>865</v>
      </c>
      <c r="G132" s="140" t="s">
        <v>200</v>
      </c>
      <c r="H132" s="141">
        <v>41.85</v>
      </c>
      <c r="I132" s="142"/>
      <c r="J132" s="143">
        <f>ROUND(I132*H132,2)</f>
        <v>0</v>
      </c>
      <c r="K132" s="139" t="s">
        <v>201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0.28999999999999998</v>
      </c>
      <c r="T132" s="147">
        <f>S132*H132</f>
        <v>12.1365</v>
      </c>
      <c r="AR132" s="148" t="s">
        <v>202</v>
      </c>
      <c r="AT132" s="148" t="s">
        <v>197</v>
      </c>
      <c r="AU132" s="148" t="s">
        <v>86</v>
      </c>
      <c r="AY132" s="17" t="s">
        <v>195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202</v>
      </c>
      <c r="BM132" s="148" t="s">
        <v>3432</v>
      </c>
    </row>
    <row r="133" spans="2:65" s="12" customFormat="1" ht="11.25">
      <c r="B133" s="150"/>
      <c r="D133" s="151" t="s">
        <v>204</v>
      </c>
      <c r="E133" s="152" t="s">
        <v>1</v>
      </c>
      <c r="F133" s="153" t="s">
        <v>3433</v>
      </c>
      <c r="H133" s="154">
        <v>21.021000000000001</v>
      </c>
      <c r="I133" s="155"/>
      <c r="L133" s="150"/>
      <c r="M133" s="156"/>
      <c r="T133" s="157"/>
      <c r="AT133" s="152" t="s">
        <v>204</v>
      </c>
      <c r="AU133" s="152" t="s">
        <v>86</v>
      </c>
      <c r="AV133" s="12" t="s">
        <v>86</v>
      </c>
      <c r="AW133" s="12" t="s">
        <v>32</v>
      </c>
      <c r="AX133" s="12" t="s">
        <v>77</v>
      </c>
      <c r="AY133" s="152" t="s">
        <v>195</v>
      </c>
    </row>
    <row r="134" spans="2:65" s="15" customFormat="1" ht="11.25">
      <c r="B134" s="190"/>
      <c r="D134" s="151" t="s">
        <v>204</v>
      </c>
      <c r="E134" s="191" t="s">
        <v>3421</v>
      </c>
      <c r="F134" s="192" t="s">
        <v>908</v>
      </c>
      <c r="H134" s="193">
        <v>21.021000000000001</v>
      </c>
      <c r="I134" s="194"/>
      <c r="L134" s="190"/>
      <c r="M134" s="195"/>
      <c r="T134" s="196"/>
      <c r="AT134" s="191" t="s">
        <v>204</v>
      </c>
      <c r="AU134" s="191" t="s">
        <v>86</v>
      </c>
      <c r="AV134" s="15" t="s">
        <v>112</v>
      </c>
      <c r="AW134" s="15" t="s">
        <v>32</v>
      </c>
      <c r="AX134" s="15" t="s">
        <v>77</v>
      </c>
      <c r="AY134" s="191" t="s">
        <v>195</v>
      </c>
    </row>
    <row r="135" spans="2:65" s="14" customFormat="1" ht="11.25">
      <c r="B135" s="168"/>
      <c r="D135" s="151" t="s">
        <v>204</v>
      </c>
      <c r="E135" s="169" t="s">
        <v>1</v>
      </c>
      <c r="F135" s="170" t="s">
        <v>3434</v>
      </c>
      <c r="H135" s="169" t="s">
        <v>1</v>
      </c>
      <c r="I135" s="171"/>
      <c r="L135" s="168"/>
      <c r="M135" s="172"/>
      <c r="T135" s="173"/>
      <c r="AT135" s="169" t="s">
        <v>204</v>
      </c>
      <c r="AU135" s="169" t="s">
        <v>86</v>
      </c>
      <c r="AV135" s="14" t="s">
        <v>84</v>
      </c>
      <c r="AW135" s="14" t="s">
        <v>32</v>
      </c>
      <c r="AX135" s="14" t="s">
        <v>77</v>
      </c>
      <c r="AY135" s="169" t="s">
        <v>195</v>
      </c>
    </row>
    <row r="136" spans="2:65" s="12" customFormat="1" ht="11.25">
      <c r="B136" s="150"/>
      <c r="D136" s="151" t="s">
        <v>204</v>
      </c>
      <c r="E136" s="152" t="s">
        <v>3270</v>
      </c>
      <c r="F136" s="153" t="s">
        <v>3435</v>
      </c>
      <c r="H136" s="154">
        <v>5.2140000000000004</v>
      </c>
      <c r="I136" s="155"/>
      <c r="L136" s="150"/>
      <c r="M136" s="156"/>
      <c r="T136" s="157"/>
      <c r="AT136" s="152" t="s">
        <v>204</v>
      </c>
      <c r="AU136" s="152" t="s">
        <v>86</v>
      </c>
      <c r="AV136" s="12" t="s">
        <v>86</v>
      </c>
      <c r="AW136" s="12" t="s">
        <v>32</v>
      </c>
      <c r="AX136" s="12" t="s">
        <v>77</v>
      </c>
      <c r="AY136" s="152" t="s">
        <v>195</v>
      </c>
    </row>
    <row r="137" spans="2:65" s="12" customFormat="1" ht="11.25">
      <c r="B137" s="150"/>
      <c r="D137" s="151" t="s">
        <v>204</v>
      </c>
      <c r="E137" s="152" t="s">
        <v>3266</v>
      </c>
      <c r="F137" s="153" t="s">
        <v>3436</v>
      </c>
      <c r="H137" s="154">
        <v>13.365</v>
      </c>
      <c r="I137" s="155"/>
      <c r="L137" s="150"/>
      <c r="M137" s="156"/>
      <c r="T137" s="157"/>
      <c r="AT137" s="152" t="s">
        <v>204</v>
      </c>
      <c r="AU137" s="152" t="s">
        <v>86</v>
      </c>
      <c r="AV137" s="12" t="s">
        <v>86</v>
      </c>
      <c r="AW137" s="12" t="s">
        <v>32</v>
      </c>
      <c r="AX137" s="12" t="s">
        <v>77</v>
      </c>
      <c r="AY137" s="152" t="s">
        <v>195</v>
      </c>
    </row>
    <row r="138" spans="2:65" s="12" customFormat="1" ht="11.25">
      <c r="B138" s="150"/>
      <c r="D138" s="151" t="s">
        <v>204</v>
      </c>
      <c r="E138" s="152" t="s">
        <v>3412</v>
      </c>
      <c r="F138" s="153" t="s">
        <v>3437</v>
      </c>
      <c r="H138" s="154">
        <v>2.25</v>
      </c>
      <c r="I138" s="155"/>
      <c r="L138" s="150"/>
      <c r="M138" s="156"/>
      <c r="T138" s="157"/>
      <c r="AT138" s="152" t="s">
        <v>204</v>
      </c>
      <c r="AU138" s="152" t="s">
        <v>86</v>
      </c>
      <c r="AV138" s="12" t="s">
        <v>86</v>
      </c>
      <c r="AW138" s="12" t="s">
        <v>32</v>
      </c>
      <c r="AX138" s="12" t="s">
        <v>77</v>
      </c>
      <c r="AY138" s="152" t="s">
        <v>195</v>
      </c>
    </row>
    <row r="139" spans="2:65" s="15" customFormat="1" ht="11.25">
      <c r="B139" s="190"/>
      <c r="D139" s="151" t="s">
        <v>204</v>
      </c>
      <c r="E139" s="191" t="s">
        <v>3268</v>
      </c>
      <c r="F139" s="192" t="s">
        <v>908</v>
      </c>
      <c r="H139" s="193">
        <v>20.829000000000001</v>
      </c>
      <c r="I139" s="194"/>
      <c r="L139" s="190"/>
      <c r="M139" s="195"/>
      <c r="T139" s="196"/>
      <c r="AT139" s="191" t="s">
        <v>204</v>
      </c>
      <c r="AU139" s="191" t="s">
        <v>86</v>
      </c>
      <c r="AV139" s="15" t="s">
        <v>112</v>
      </c>
      <c r="AW139" s="15" t="s">
        <v>32</v>
      </c>
      <c r="AX139" s="15" t="s">
        <v>77</v>
      </c>
      <c r="AY139" s="191" t="s">
        <v>195</v>
      </c>
    </row>
    <row r="140" spans="2:65" s="13" customFormat="1" ht="11.25">
      <c r="B140" s="158"/>
      <c r="D140" s="151" t="s">
        <v>204</v>
      </c>
      <c r="E140" s="159" t="s">
        <v>1</v>
      </c>
      <c r="F140" s="160" t="s">
        <v>205</v>
      </c>
      <c r="H140" s="161">
        <v>41.85</v>
      </c>
      <c r="I140" s="162"/>
      <c r="L140" s="158"/>
      <c r="M140" s="163"/>
      <c r="T140" s="164"/>
      <c r="AT140" s="159" t="s">
        <v>204</v>
      </c>
      <c r="AU140" s="159" t="s">
        <v>86</v>
      </c>
      <c r="AV140" s="13" t="s">
        <v>202</v>
      </c>
      <c r="AW140" s="13" t="s">
        <v>32</v>
      </c>
      <c r="AX140" s="13" t="s">
        <v>84</v>
      </c>
      <c r="AY140" s="159" t="s">
        <v>195</v>
      </c>
    </row>
    <row r="141" spans="2:65" s="1" customFormat="1" ht="21.75" customHeight="1">
      <c r="B141" s="32"/>
      <c r="C141" s="137" t="s">
        <v>86</v>
      </c>
      <c r="D141" s="137" t="s">
        <v>197</v>
      </c>
      <c r="E141" s="138" t="s">
        <v>876</v>
      </c>
      <c r="F141" s="139" t="s">
        <v>877</v>
      </c>
      <c r="G141" s="140" t="s">
        <v>395</v>
      </c>
      <c r="H141" s="141">
        <v>12.137</v>
      </c>
      <c r="I141" s="142"/>
      <c r="J141" s="143">
        <f>ROUND(I141*H141,2)</f>
        <v>0</v>
      </c>
      <c r="K141" s="139" t="s">
        <v>201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202</v>
      </c>
      <c r="AT141" s="148" t="s">
        <v>197</v>
      </c>
      <c r="AU141" s="148" t="s">
        <v>86</v>
      </c>
      <c r="AY141" s="17" t="s">
        <v>195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202</v>
      </c>
      <c r="BM141" s="148" t="s">
        <v>878</v>
      </c>
    </row>
    <row r="142" spans="2:65" s="1" customFormat="1" ht="24.2" customHeight="1">
      <c r="B142" s="32"/>
      <c r="C142" s="137" t="s">
        <v>112</v>
      </c>
      <c r="D142" s="137" t="s">
        <v>197</v>
      </c>
      <c r="E142" s="138" t="s">
        <v>879</v>
      </c>
      <c r="F142" s="139" t="s">
        <v>880</v>
      </c>
      <c r="G142" s="140" t="s">
        <v>395</v>
      </c>
      <c r="H142" s="141">
        <v>157.78100000000001</v>
      </c>
      <c r="I142" s="142"/>
      <c r="J142" s="143">
        <f>ROUND(I142*H142,2)</f>
        <v>0</v>
      </c>
      <c r="K142" s="139" t="s">
        <v>201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202</v>
      </c>
      <c r="AT142" s="148" t="s">
        <v>197</v>
      </c>
      <c r="AU142" s="148" t="s">
        <v>86</v>
      </c>
      <c r="AY142" s="17" t="s">
        <v>195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202</v>
      </c>
      <c r="BM142" s="148" t="s">
        <v>881</v>
      </c>
    </row>
    <row r="143" spans="2:65" s="12" customFormat="1" ht="11.25">
      <c r="B143" s="150"/>
      <c r="D143" s="151" t="s">
        <v>204</v>
      </c>
      <c r="F143" s="153" t="s">
        <v>3438</v>
      </c>
      <c r="H143" s="154">
        <v>157.78100000000001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4</v>
      </c>
      <c r="AX143" s="12" t="s">
        <v>84</v>
      </c>
      <c r="AY143" s="152" t="s">
        <v>195</v>
      </c>
    </row>
    <row r="144" spans="2:65" s="1" customFormat="1" ht="24.2" customHeight="1">
      <c r="B144" s="32"/>
      <c r="C144" s="137" t="s">
        <v>202</v>
      </c>
      <c r="D144" s="137" t="s">
        <v>197</v>
      </c>
      <c r="E144" s="138" t="s">
        <v>883</v>
      </c>
      <c r="F144" s="139" t="s">
        <v>884</v>
      </c>
      <c r="G144" s="140" t="s">
        <v>395</v>
      </c>
      <c r="H144" s="141">
        <v>12.137</v>
      </c>
      <c r="I144" s="142"/>
      <c r="J144" s="143">
        <f>ROUND(I144*H144,2)</f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202</v>
      </c>
      <c r="AT144" s="148" t="s">
        <v>197</v>
      </c>
      <c r="AU144" s="148" t="s">
        <v>86</v>
      </c>
      <c r="AY144" s="17" t="s">
        <v>195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202</v>
      </c>
      <c r="BM144" s="148" t="s">
        <v>885</v>
      </c>
    </row>
    <row r="145" spans="2:65" s="1" customFormat="1" ht="24.2" customHeight="1">
      <c r="B145" s="32"/>
      <c r="C145" s="137" t="s">
        <v>217</v>
      </c>
      <c r="D145" s="137" t="s">
        <v>197</v>
      </c>
      <c r="E145" s="138" t="s">
        <v>941</v>
      </c>
      <c r="F145" s="139" t="s">
        <v>942</v>
      </c>
      <c r="G145" s="140" t="s">
        <v>319</v>
      </c>
      <c r="H145" s="141">
        <v>2.2000000000000002</v>
      </c>
      <c r="I145" s="142"/>
      <c r="J145" s="143">
        <f>ROUND(I145*H145,2)</f>
        <v>0</v>
      </c>
      <c r="K145" s="139" t="s">
        <v>201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8.6800000000000002E-3</v>
      </c>
      <c r="R145" s="146">
        <f>Q145*H145</f>
        <v>1.9096000000000002E-2</v>
      </c>
      <c r="S145" s="146">
        <v>0</v>
      </c>
      <c r="T145" s="147">
        <f>S145*H145</f>
        <v>0</v>
      </c>
      <c r="AR145" s="148" t="s">
        <v>202</v>
      </c>
      <c r="AT145" s="148" t="s">
        <v>197</v>
      </c>
      <c r="AU145" s="148" t="s">
        <v>86</v>
      </c>
      <c r="AY145" s="17" t="s">
        <v>195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202</v>
      </c>
      <c r="BM145" s="148" t="s">
        <v>943</v>
      </c>
    </row>
    <row r="146" spans="2:65" s="12" customFormat="1" ht="11.25">
      <c r="B146" s="150"/>
      <c r="D146" s="151" t="s">
        <v>204</v>
      </c>
      <c r="E146" s="152" t="s">
        <v>1</v>
      </c>
      <c r="F146" s="153" t="s">
        <v>3439</v>
      </c>
      <c r="H146" s="154">
        <v>2.2000000000000002</v>
      </c>
      <c r="I146" s="155"/>
      <c r="L146" s="150"/>
      <c r="M146" s="156"/>
      <c r="T146" s="157"/>
      <c r="AT146" s="152" t="s">
        <v>204</v>
      </c>
      <c r="AU146" s="152" t="s">
        <v>86</v>
      </c>
      <c r="AV146" s="12" t="s">
        <v>86</v>
      </c>
      <c r="AW146" s="12" t="s">
        <v>32</v>
      </c>
      <c r="AX146" s="12" t="s">
        <v>77</v>
      </c>
      <c r="AY146" s="152" t="s">
        <v>195</v>
      </c>
    </row>
    <row r="147" spans="2:65" s="13" customFormat="1" ht="11.25">
      <c r="B147" s="158"/>
      <c r="D147" s="151" t="s">
        <v>204</v>
      </c>
      <c r="E147" s="159" t="s">
        <v>832</v>
      </c>
      <c r="F147" s="160" t="s">
        <v>205</v>
      </c>
      <c r="H147" s="161">
        <v>2.2000000000000002</v>
      </c>
      <c r="I147" s="162"/>
      <c r="L147" s="158"/>
      <c r="M147" s="163"/>
      <c r="T147" s="164"/>
      <c r="AT147" s="159" t="s">
        <v>204</v>
      </c>
      <c r="AU147" s="159" t="s">
        <v>86</v>
      </c>
      <c r="AV147" s="13" t="s">
        <v>202</v>
      </c>
      <c r="AW147" s="13" t="s">
        <v>32</v>
      </c>
      <c r="AX147" s="13" t="s">
        <v>84</v>
      </c>
      <c r="AY147" s="159" t="s">
        <v>195</v>
      </c>
    </row>
    <row r="148" spans="2:65" s="1" customFormat="1" ht="24.2" customHeight="1">
      <c r="B148" s="32"/>
      <c r="C148" s="137" t="s">
        <v>221</v>
      </c>
      <c r="D148" s="137" t="s">
        <v>197</v>
      </c>
      <c r="E148" s="138" t="s">
        <v>2391</v>
      </c>
      <c r="F148" s="139" t="s">
        <v>2392</v>
      </c>
      <c r="G148" s="140" t="s">
        <v>319</v>
      </c>
      <c r="H148" s="141">
        <v>3.3</v>
      </c>
      <c r="I148" s="142"/>
      <c r="J148" s="143">
        <f>ROUND(I148*H148,2)</f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1.269E-2</v>
      </c>
      <c r="R148" s="146">
        <f>Q148*H148</f>
        <v>4.1876999999999998E-2</v>
      </c>
      <c r="S148" s="146">
        <v>0</v>
      </c>
      <c r="T148" s="147">
        <f>S148*H148</f>
        <v>0</v>
      </c>
      <c r="AR148" s="148" t="s">
        <v>202</v>
      </c>
      <c r="AT148" s="148" t="s">
        <v>197</v>
      </c>
      <c r="AU148" s="148" t="s">
        <v>86</v>
      </c>
      <c r="AY148" s="17" t="s">
        <v>195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202</v>
      </c>
      <c r="BM148" s="148" t="s">
        <v>3440</v>
      </c>
    </row>
    <row r="149" spans="2:65" s="12" customFormat="1" ht="11.25">
      <c r="B149" s="150"/>
      <c r="D149" s="151" t="s">
        <v>204</v>
      </c>
      <c r="E149" s="152" t="s">
        <v>1</v>
      </c>
      <c r="F149" s="153" t="s">
        <v>3441</v>
      </c>
      <c r="H149" s="154">
        <v>3.3</v>
      </c>
      <c r="I149" s="155"/>
      <c r="L149" s="150"/>
      <c r="M149" s="156"/>
      <c r="T149" s="157"/>
      <c r="AT149" s="152" t="s">
        <v>204</v>
      </c>
      <c r="AU149" s="152" t="s">
        <v>86</v>
      </c>
      <c r="AV149" s="12" t="s">
        <v>86</v>
      </c>
      <c r="AW149" s="12" t="s">
        <v>32</v>
      </c>
      <c r="AX149" s="12" t="s">
        <v>77</v>
      </c>
      <c r="AY149" s="152" t="s">
        <v>195</v>
      </c>
    </row>
    <row r="150" spans="2:65" s="13" customFormat="1" ht="11.25">
      <c r="B150" s="158"/>
      <c r="D150" s="151" t="s">
        <v>204</v>
      </c>
      <c r="E150" s="159" t="s">
        <v>2108</v>
      </c>
      <c r="F150" s="160" t="s">
        <v>205</v>
      </c>
      <c r="H150" s="161">
        <v>3.3</v>
      </c>
      <c r="I150" s="162"/>
      <c r="L150" s="158"/>
      <c r="M150" s="163"/>
      <c r="T150" s="164"/>
      <c r="AT150" s="159" t="s">
        <v>204</v>
      </c>
      <c r="AU150" s="159" t="s">
        <v>86</v>
      </c>
      <c r="AV150" s="13" t="s">
        <v>202</v>
      </c>
      <c r="AW150" s="13" t="s">
        <v>32</v>
      </c>
      <c r="AX150" s="13" t="s">
        <v>84</v>
      </c>
      <c r="AY150" s="159" t="s">
        <v>195</v>
      </c>
    </row>
    <row r="151" spans="2:65" s="1" customFormat="1" ht="24.2" customHeight="1">
      <c r="B151" s="32"/>
      <c r="C151" s="137" t="s">
        <v>225</v>
      </c>
      <c r="D151" s="137" t="s">
        <v>197</v>
      </c>
      <c r="E151" s="138" t="s">
        <v>957</v>
      </c>
      <c r="F151" s="139" t="s">
        <v>958</v>
      </c>
      <c r="G151" s="140" t="s">
        <v>332</v>
      </c>
      <c r="H151" s="141">
        <v>9.4489999999999998</v>
      </c>
      <c r="I151" s="142"/>
      <c r="J151" s="143">
        <f>ROUND(I151*H151,2)</f>
        <v>0</v>
      </c>
      <c r="K151" s="139" t="s">
        <v>201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202</v>
      </c>
      <c r="AT151" s="148" t="s">
        <v>197</v>
      </c>
      <c r="AU151" s="148" t="s">
        <v>86</v>
      </c>
      <c r="AY151" s="17" t="s">
        <v>195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202</v>
      </c>
      <c r="BM151" s="148" t="s">
        <v>959</v>
      </c>
    </row>
    <row r="152" spans="2:65" s="12" customFormat="1" ht="11.25">
      <c r="B152" s="150"/>
      <c r="D152" s="151" t="s">
        <v>204</v>
      </c>
      <c r="E152" s="152" t="s">
        <v>1</v>
      </c>
      <c r="F152" s="153" t="s">
        <v>3292</v>
      </c>
      <c r="H152" s="154">
        <v>3.8719999999999999</v>
      </c>
      <c r="I152" s="155"/>
      <c r="L152" s="150"/>
      <c r="M152" s="156"/>
      <c r="T152" s="157"/>
      <c r="AT152" s="152" t="s">
        <v>204</v>
      </c>
      <c r="AU152" s="152" t="s">
        <v>86</v>
      </c>
      <c r="AV152" s="12" t="s">
        <v>86</v>
      </c>
      <c r="AW152" s="12" t="s">
        <v>32</v>
      </c>
      <c r="AX152" s="12" t="s">
        <v>77</v>
      </c>
      <c r="AY152" s="152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3442</v>
      </c>
      <c r="H153" s="154">
        <v>5.577</v>
      </c>
      <c r="I153" s="155"/>
      <c r="L153" s="150"/>
      <c r="M153" s="156"/>
      <c r="T153" s="157"/>
      <c r="AT153" s="152" t="s">
        <v>204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3" customFormat="1" ht="11.25">
      <c r="B154" s="158"/>
      <c r="D154" s="151" t="s">
        <v>204</v>
      </c>
      <c r="E154" s="159" t="s">
        <v>3428</v>
      </c>
      <c r="F154" s="160" t="s">
        <v>205</v>
      </c>
      <c r="H154" s="161">
        <v>9.4489999999999998</v>
      </c>
      <c r="I154" s="162"/>
      <c r="L154" s="158"/>
      <c r="M154" s="163"/>
      <c r="T154" s="164"/>
      <c r="AT154" s="159" t="s">
        <v>204</v>
      </c>
      <c r="AU154" s="159" t="s">
        <v>86</v>
      </c>
      <c r="AV154" s="13" t="s">
        <v>202</v>
      </c>
      <c r="AW154" s="13" t="s">
        <v>32</v>
      </c>
      <c r="AX154" s="13" t="s">
        <v>84</v>
      </c>
      <c r="AY154" s="159" t="s">
        <v>195</v>
      </c>
    </row>
    <row r="155" spans="2:65" s="1" customFormat="1" ht="37.9" customHeight="1">
      <c r="B155" s="32"/>
      <c r="C155" s="137" t="s">
        <v>230</v>
      </c>
      <c r="D155" s="137" t="s">
        <v>197</v>
      </c>
      <c r="E155" s="138" t="s">
        <v>962</v>
      </c>
      <c r="F155" s="139" t="s">
        <v>963</v>
      </c>
      <c r="G155" s="140" t="s">
        <v>332</v>
      </c>
      <c r="H155" s="141">
        <v>0.94499999999999995</v>
      </c>
      <c r="I155" s="142"/>
      <c r="J155" s="143">
        <f>ROUND(I155*H155,2)</f>
        <v>0</v>
      </c>
      <c r="K155" s="139" t="s">
        <v>201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202</v>
      </c>
      <c r="AT155" s="148" t="s">
        <v>197</v>
      </c>
      <c r="AU155" s="148" t="s">
        <v>86</v>
      </c>
      <c r="AY155" s="17" t="s">
        <v>195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202</v>
      </c>
      <c r="BM155" s="148" t="s">
        <v>964</v>
      </c>
    </row>
    <row r="156" spans="2:65" s="12" customFormat="1" ht="11.25">
      <c r="B156" s="150"/>
      <c r="D156" s="151" t="s">
        <v>204</v>
      </c>
      <c r="E156" s="152" t="s">
        <v>1</v>
      </c>
      <c r="F156" s="153" t="s">
        <v>3443</v>
      </c>
      <c r="H156" s="154">
        <v>0.94499999999999995</v>
      </c>
      <c r="I156" s="155"/>
      <c r="L156" s="150"/>
      <c r="M156" s="156"/>
      <c r="T156" s="157"/>
      <c r="AT156" s="152" t="s">
        <v>204</v>
      </c>
      <c r="AU156" s="152" t="s">
        <v>86</v>
      </c>
      <c r="AV156" s="12" t="s">
        <v>86</v>
      </c>
      <c r="AW156" s="12" t="s">
        <v>32</v>
      </c>
      <c r="AX156" s="12" t="s">
        <v>84</v>
      </c>
      <c r="AY156" s="152" t="s">
        <v>195</v>
      </c>
    </row>
    <row r="157" spans="2:65" s="1" customFormat="1" ht="37.9" customHeight="1">
      <c r="B157" s="32"/>
      <c r="C157" s="137" t="s">
        <v>234</v>
      </c>
      <c r="D157" s="137" t="s">
        <v>197</v>
      </c>
      <c r="E157" s="138" t="s">
        <v>966</v>
      </c>
      <c r="F157" s="139" t="s">
        <v>967</v>
      </c>
      <c r="G157" s="140" t="s">
        <v>332</v>
      </c>
      <c r="H157" s="141">
        <v>8.5039999999999996</v>
      </c>
      <c r="I157" s="142"/>
      <c r="J157" s="143">
        <f>ROUND(I157*H157,2)</f>
        <v>0</v>
      </c>
      <c r="K157" s="139" t="s">
        <v>201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202</v>
      </c>
      <c r="AT157" s="148" t="s">
        <v>197</v>
      </c>
      <c r="AU157" s="148" t="s">
        <v>86</v>
      </c>
      <c r="AY157" s="17" t="s">
        <v>195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202</v>
      </c>
      <c r="BM157" s="148" t="s">
        <v>968</v>
      </c>
    </row>
    <row r="158" spans="2:65" s="14" customFormat="1" ht="11.25">
      <c r="B158" s="168"/>
      <c r="D158" s="151" t="s">
        <v>204</v>
      </c>
      <c r="E158" s="169" t="s">
        <v>1</v>
      </c>
      <c r="F158" s="170" t="s">
        <v>969</v>
      </c>
      <c r="H158" s="169" t="s">
        <v>1</v>
      </c>
      <c r="I158" s="171"/>
      <c r="L158" s="168"/>
      <c r="M158" s="172"/>
      <c r="T158" s="173"/>
      <c r="AT158" s="169" t="s">
        <v>204</v>
      </c>
      <c r="AU158" s="169" t="s">
        <v>86</v>
      </c>
      <c r="AV158" s="14" t="s">
        <v>84</v>
      </c>
      <c r="AW158" s="14" t="s">
        <v>32</v>
      </c>
      <c r="AX158" s="14" t="s">
        <v>77</v>
      </c>
      <c r="AY158" s="169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3444</v>
      </c>
      <c r="H159" s="154">
        <v>8.5039999999999996</v>
      </c>
      <c r="I159" s="155"/>
      <c r="L159" s="150"/>
      <c r="M159" s="156"/>
      <c r="T159" s="157"/>
      <c r="AT159" s="152" t="s">
        <v>204</v>
      </c>
      <c r="AU159" s="152" t="s">
        <v>86</v>
      </c>
      <c r="AV159" s="12" t="s">
        <v>86</v>
      </c>
      <c r="AW159" s="12" t="s">
        <v>32</v>
      </c>
      <c r="AX159" s="12" t="s">
        <v>84</v>
      </c>
      <c r="AY159" s="152" t="s">
        <v>195</v>
      </c>
    </row>
    <row r="160" spans="2:65" s="1" customFormat="1" ht="33" customHeight="1">
      <c r="B160" s="32"/>
      <c r="C160" s="137" t="s">
        <v>238</v>
      </c>
      <c r="D160" s="137" t="s">
        <v>197</v>
      </c>
      <c r="E160" s="138" t="s">
        <v>3295</v>
      </c>
      <c r="F160" s="139" t="s">
        <v>3296</v>
      </c>
      <c r="G160" s="140" t="s">
        <v>332</v>
      </c>
      <c r="H160" s="141">
        <v>5.3949999999999996</v>
      </c>
      <c r="I160" s="142"/>
      <c r="J160" s="143">
        <f>ROUND(I160*H160,2)</f>
        <v>0</v>
      </c>
      <c r="K160" s="139" t="s">
        <v>201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202</v>
      </c>
      <c r="AT160" s="148" t="s">
        <v>197</v>
      </c>
      <c r="AU160" s="148" t="s">
        <v>86</v>
      </c>
      <c r="AY160" s="17" t="s">
        <v>195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202</v>
      </c>
      <c r="BM160" s="148" t="s">
        <v>985</v>
      </c>
    </row>
    <row r="161" spans="2:65" s="14" customFormat="1" ht="11.25">
      <c r="B161" s="168"/>
      <c r="D161" s="151" t="s">
        <v>204</v>
      </c>
      <c r="E161" s="169" t="s">
        <v>1</v>
      </c>
      <c r="F161" s="170" t="s">
        <v>3445</v>
      </c>
      <c r="H161" s="169" t="s">
        <v>1</v>
      </c>
      <c r="I161" s="171"/>
      <c r="L161" s="168"/>
      <c r="M161" s="172"/>
      <c r="T161" s="173"/>
      <c r="AT161" s="169" t="s">
        <v>204</v>
      </c>
      <c r="AU161" s="169" t="s">
        <v>86</v>
      </c>
      <c r="AV161" s="14" t="s">
        <v>84</v>
      </c>
      <c r="AW161" s="14" t="s">
        <v>32</v>
      </c>
      <c r="AX161" s="14" t="s">
        <v>77</v>
      </c>
      <c r="AY161" s="169" t="s">
        <v>195</v>
      </c>
    </row>
    <row r="162" spans="2:65" s="12" customFormat="1" ht="11.25">
      <c r="B162" s="150"/>
      <c r="D162" s="151" t="s">
        <v>204</v>
      </c>
      <c r="E162" s="152" t="s">
        <v>1</v>
      </c>
      <c r="F162" s="153" t="s">
        <v>3446</v>
      </c>
      <c r="H162" s="154">
        <v>41.12</v>
      </c>
      <c r="I162" s="155"/>
      <c r="L162" s="150"/>
      <c r="M162" s="156"/>
      <c r="T162" s="157"/>
      <c r="AT162" s="152" t="s">
        <v>204</v>
      </c>
      <c r="AU162" s="152" t="s">
        <v>86</v>
      </c>
      <c r="AV162" s="12" t="s">
        <v>86</v>
      </c>
      <c r="AW162" s="12" t="s">
        <v>32</v>
      </c>
      <c r="AX162" s="12" t="s">
        <v>77</v>
      </c>
      <c r="AY162" s="152" t="s">
        <v>195</v>
      </c>
    </row>
    <row r="163" spans="2:65" s="12" customFormat="1" ht="11.25">
      <c r="B163" s="150"/>
      <c r="D163" s="151" t="s">
        <v>204</v>
      </c>
      <c r="E163" s="152" t="s">
        <v>1</v>
      </c>
      <c r="F163" s="153" t="s">
        <v>3447</v>
      </c>
      <c r="H163" s="154">
        <v>21.036000000000001</v>
      </c>
      <c r="I163" s="155"/>
      <c r="L163" s="150"/>
      <c r="M163" s="156"/>
      <c r="T163" s="157"/>
      <c r="AT163" s="152" t="s">
        <v>204</v>
      </c>
      <c r="AU163" s="152" t="s">
        <v>86</v>
      </c>
      <c r="AV163" s="12" t="s">
        <v>86</v>
      </c>
      <c r="AW163" s="12" t="s">
        <v>32</v>
      </c>
      <c r="AX163" s="12" t="s">
        <v>77</v>
      </c>
      <c r="AY163" s="152" t="s">
        <v>195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3448</v>
      </c>
      <c r="H164" s="154">
        <v>9.1620000000000008</v>
      </c>
      <c r="I164" s="155"/>
      <c r="L164" s="150"/>
      <c r="M164" s="156"/>
      <c r="T164" s="157"/>
      <c r="AT164" s="152" t="s">
        <v>204</v>
      </c>
      <c r="AU164" s="152" t="s">
        <v>86</v>
      </c>
      <c r="AV164" s="12" t="s">
        <v>86</v>
      </c>
      <c r="AW164" s="12" t="s">
        <v>32</v>
      </c>
      <c r="AX164" s="12" t="s">
        <v>77</v>
      </c>
      <c r="AY164" s="152" t="s">
        <v>195</v>
      </c>
    </row>
    <row r="165" spans="2:65" s="15" customFormat="1" ht="11.25">
      <c r="B165" s="190"/>
      <c r="D165" s="151" t="s">
        <v>204</v>
      </c>
      <c r="E165" s="191" t="s">
        <v>847</v>
      </c>
      <c r="F165" s="192" t="s">
        <v>908</v>
      </c>
      <c r="H165" s="193">
        <v>71.317999999999998</v>
      </c>
      <c r="I165" s="194"/>
      <c r="L165" s="190"/>
      <c r="M165" s="195"/>
      <c r="T165" s="196"/>
      <c r="AT165" s="191" t="s">
        <v>204</v>
      </c>
      <c r="AU165" s="191" t="s">
        <v>86</v>
      </c>
      <c r="AV165" s="15" t="s">
        <v>112</v>
      </c>
      <c r="AW165" s="15" t="s">
        <v>32</v>
      </c>
      <c r="AX165" s="15" t="s">
        <v>77</v>
      </c>
      <c r="AY165" s="191" t="s">
        <v>195</v>
      </c>
    </row>
    <row r="166" spans="2:65" s="14" customFormat="1" ht="11.25">
      <c r="B166" s="168"/>
      <c r="D166" s="151" t="s">
        <v>204</v>
      </c>
      <c r="E166" s="169" t="s">
        <v>1</v>
      </c>
      <c r="F166" s="170" t="s">
        <v>1015</v>
      </c>
      <c r="H166" s="169" t="s">
        <v>1</v>
      </c>
      <c r="I166" s="171"/>
      <c r="L166" s="168"/>
      <c r="M166" s="172"/>
      <c r="T166" s="173"/>
      <c r="AT166" s="169" t="s">
        <v>204</v>
      </c>
      <c r="AU166" s="169" t="s">
        <v>86</v>
      </c>
      <c r="AV166" s="14" t="s">
        <v>84</v>
      </c>
      <c r="AW166" s="14" t="s">
        <v>32</v>
      </c>
      <c r="AX166" s="14" t="s">
        <v>77</v>
      </c>
      <c r="AY166" s="169" t="s">
        <v>195</v>
      </c>
    </row>
    <row r="167" spans="2:65" s="12" customFormat="1" ht="11.25">
      <c r="B167" s="150"/>
      <c r="D167" s="151" t="s">
        <v>204</v>
      </c>
      <c r="E167" s="152" t="s">
        <v>1</v>
      </c>
      <c r="F167" s="153" t="s">
        <v>3449</v>
      </c>
      <c r="H167" s="154">
        <v>-4.2039999999999997</v>
      </c>
      <c r="I167" s="155"/>
      <c r="L167" s="150"/>
      <c r="M167" s="156"/>
      <c r="T167" s="157"/>
      <c r="AT167" s="152" t="s">
        <v>204</v>
      </c>
      <c r="AU167" s="152" t="s">
        <v>86</v>
      </c>
      <c r="AV167" s="12" t="s">
        <v>86</v>
      </c>
      <c r="AW167" s="12" t="s">
        <v>32</v>
      </c>
      <c r="AX167" s="12" t="s">
        <v>77</v>
      </c>
      <c r="AY167" s="152" t="s">
        <v>195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3450</v>
      </c>
      <c r="H168" s="154">
        <v>-3.7160000000000002</v>
      </c>
      <c r="I168" s="155"/>
      <c r="L168" s="150"/>
      <c r="M168" s="156"/>
      <c r="T168" s="157"/>
      <c r="AT168" s="152" t="s">
        <v>204</v>
      </c>
      <c r="AU168" s="152" t="s">
        <v>86</v>
      </c>
      <c r="AV168" s="12" t="s">
        <v>86</v>
      </c>
      <c r="AW168" s="12" t="s">
        <v>32</v>
      </c>
      <c r="AX168" s="12" t="s">
        <v>77</v>
      </c>
      <c r="AY168" s="152" t="s">
        <v>195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3451</v>
      </c>
      <c r="H169" s="154">
        <v>-9.4489999999999998</v>
      </c>
      <c r="I169" s="155"/>
      <c r="L169" s="150"/>
      <c r="M169" s="156"/>
      <c r="T169" s="157"/>
      <c r="AT169" s="152" t="s">
        <v>204</v>
      </c>
      <c r="AU169" s="152" t="s">
        <v>86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3" customFormat="1" ht="11.25">
      <c r="B170" s="158"/>
      <c r="D170" s="151" t="s">
        <v>204</v>
      </c>
      <c r="E170" s="159" t="s">
        <v>845</v>
      </c>
      <c r="F170" s="160" t="s">
        <v>205</v>
      </c>
      <c r="H170" s="161">
        <v>53.948999999999998</v>
      </c>
      <c r="I170" s="162"/>
      <c r="L170" s="158"/>
      <c r="M170" s="163"/>
      <c r="T170" s="164"/>
      <c r="AT170" s="159" t="s">
        <v>204</v>
      </c>
      <c r="AU170" s="159" t="s">
        <v>86</v>
      </c>
      <c r="AV170" s="13" t="s">
        <v>202</v>
      </c>
      <c r="AW170" s="13" t="s">
        <v>32</v>
      </c>
      <c r="AX170" s="13" t="s">
        <v>77</v>
      </c>
      <c r="AY170" s="159" t="s">
        <v>195</v>
      </c>
    </row>
    <row r="171" spans="2:65" s="12" customFormat="1" ht="11.25">
      <c r="B171" s="150"/>
      <c r="D171" s="151" t="s">
        <v>204</v>
      </c>
      <c r="E171" s="152" t="s">
        <v>1</v>
      </c>
      <c r="F171" s="153" t="s">
        <v>3452</v>
      </c>
      <c r="H171" s="154">
        <v>5.3949999999999996</v>
      </c>
      <c r="I171" s="155"/>
      <c r="L171" s="150"/>
      <c r="M171" s="156"/>
      <c r="T171" s="157"/>
      <c r="AT171" s="152" t="s">
        <v>204</v>
      </c>
      <c r="AU171" s="152" t="s">
        <v>86</v>
      </c>
      <c r="AV171" s="12" t="s">
        <v>86</v>
      </c>
      <c r="AW171" s="12" t="s">
        <v>32</v>
      </c>
      <c r="AX171" s="12" t="s">
        <v>77</v>
      </c>
      <c r="AY171" s="152" t="s">
        <v>195</v>
      </c>
    </row>
    <row r="172" spans="2:65" s="13" customFormat="1" ht="11.25">
      <c r="B172" s="158"/>
      <c r="D172" s="151" t="s">
        <v>204</v>
      </c>
      <c r="E172" s="159" t="s">
        <v>1</v>
      </c>
      <c r="F172" s="160" t="s">
        <v>205</v>
      </c>
      <c r="H172" s="161">
        <v>5.3949999999999996</v>
      </c>
      <c r="I172" s="162"/>
      <c r="L172" s="158"/>
      <c r="M172" s="163"/>
      <c r="T172" s="164"/>
      <c r="AT172" s="159" t="s">
        <v>204</v>
      </c>
      <c r="AU172" s="159" t="s">
        <v>86</v>
      </c>
      <c r="AV172" s="13" t="s">
        <v>202</v>
      </c>
      <c r="AW172" s="13" t="s">
        <v>32</v>
      </c>
      <c r="AX172" s="13" t="s">
        <v>84</v>
      </c>
      <c r="AY172" s="159" t="s">
        <v>195</v>
      </c>
    </row>
    <row r="173" spans="2:65" s="1" customFormat="1" ht="33" customHeight="1">
      <c r="B173" s="32"/>
      <c r="C173" s="137" t="s">
        <v>242</v>
      </c>
      <c r="D173" s="137" t="s">
        <v>197</v>
      </c>
      <c r="E173" s="138" t="s">
        <v>3306</v>
      </c>
      <c r="F173" s="139" t="s">
        <v>3307</v>
      </c>
      <c r="G173" s="140" t="s">
        <v>332</v>
      </c>
      <c r="H173" s="141">
        <v>48.554000000000002</v>
      </c>
      <c r="I173" s="142"/>
      <c r="J173" s="143">
        <f>ROUND(I173*H173,2)</f>
        <v>0</v>
      </c>
      <c r="K173" s="139" t="s">
        <v>201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202</v>
      </c>
      <c r="AT173" s="148" t="s">
        <v>197</v>
      </c>
      <c r="AU173" s="148" t="s">
        <v>86</v>
      </c>
      <c r="AY173" s="17" t="s">
        <v>195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202</v>
      </c>
      <c r="BM173" s="148" t="s">
        <v>1025</v>
      </c>
    </row>
    <row r="174" spans="2:65" s="12" customFormat="1" ht="11.25">
      <c r="B174" s="150"/>
      <c r="D174" s="151" t="s">
        <v>204</v>
      </c>
      <c r="E174" s="152" t="s">
        <v>1</v>
      </c>
      <c r="F174" s="153" t="s">
        <v>3453</v>
      </c>
      <c r="H174" s="154">
        <v>48.554000000000002</v>
      </c>
      <c r="I174" s="155"/>
      <c r="L174" s="150"/>
      <c r="M174" s="156"/>
      <c r="T174" s="157"/>
      <c r="AT174" s="152" t="s">
        <v>204</v>
      </c>
      <c r="AU174" s="152" t="s">
        <v>86</v>
      </c>
      <c r="AV174" s="12" t="s">
        <v>86</v>
      </c>
      <c r="AW174" s="12" t="s">
        <v>32</v>
      </c>
      <c r="AX174" s="12" t="s">
        <v>84</v>
      </c>
      <c r="AY174" s="152" t="s">
        <v>195</v>
      </c>
    </row>
    <row r="175" spans="2:65" s="1" customFormat="1" ht="21.75" customHeight="1">
      <c r="B175" s="32"/>
      <c r="C175" s="137" t="s">
        <v>8</v>
      </c>
      <c r="D175" s="137" t="s">
        <v>197</v>
      </c>
      <c r="E175" s="138" t="s">
        <v>1708</v>
      </c>
      <c r="F175" s="139" t="s">
        <v>1709</v>
      </c>
      <c r="G175" s="140" t="s">
        <v>200</v>
      </c>
      <c r="H175" s="141">
        <v>129.66800000000001</v>
      </c>
      <c r="I175" s="142"/>
      <c r="J175" s="143">
        <f>ROUND(I175*H175,2)</f>
        <v>0</v>
      </c>
      <c r="K175" s="139" t="s">
        <v>201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8.4000000000000003E-4</v>
      </c>
      <c r="R175" s="146">
        <f>Q175*H175</f>
        <v>0.10892112000000001</v>
      </c>
      <c r="S175" s="146">
        <v>0</v>
      </c>
      <c r="T175" s="147">
        <f>S175*H175</f>
        <v>0</v>
      </c>
      <c r="AR175" s="148" t="s">
        <v>202</v>
      </c>
      <c r="AT175" s="148" t="s">
        <v>197</v>
      </c>
      <c r="AU175" s="148" t="s">
        <v>86</v>
      </c>
      <c r="AY175" s="17" t="s">
        <v>195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84</v>
      </c>
      <c r="BK175" s="149">
        <f>ROUND(I175*H175,2)</f>
        <v>0</v>
      </c>
      <c r="BL175" s="17" t="s">
        <v>202</v>
      </c>
      <c r="BM175" s="148" t="s">
        <v>1072</v>
      </c>
    </row>
    <row r="176" spans="2:65" s="14" customFormat="1" ht="11.25">
      <c r="B176" s="168"/>
      <c r="D176" s="151" t="s">
        <v>204</v>
      </c>
      <c r="E176" s="169" t="s">
        <v>1</v>
      </c>
      <c r="F176" s="170" t="s">
        <v>3445</v>
      </c>
      <c r="H176" s="169" t="s">
        <v>1</v>
      </c>
      <c r="I176" s="171"/>
      <c r="L176" s="168"/>
      <c r="M176" s="172"/>
      <c r="T176" s="173"/>
      <c r="AT176" s="169" t="s">
        <v>204</v>
      </c>
      <c r="AU176" s="169" t="s">
        <v>86</v>
      </c>
      <c r="AV176" s="14" t="s">
        <v>84</v>
      </c>
      <c r="AW176" s="14" t="s">
        <v>32</v>
      </c>
      <c r="AX176" s="14" t="s">
        <v>77</v>
      </c>
      <c r="AY176" s="169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3454</v>
      </c>
      <c r="H177" s="154">
        <v>74.763000000000005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2" customFormat="1" ht="11.25">
      <c r="B178" s="150"/>
      <c r="D178" s="151" t="s">
        <v>204</v>
      </c>
      <c r="E178" s="152" t="s">
        <v>1</v>
      </c>
      <c r="F178" s="153" t="s">
        <v>3455</v>
      </c>
      <c r="H178" s="154">
        <v>38.247</v>
      </c>
      <c r="I178" s="155"/>
      <c r="L178" s="150"/>
      <c r="M178" s="156"/>
      <c r="T178" s="157"/>
      <c r="AT178" s="152" t="s">
        <v>204</v>
      </c>
      <c r="AU178" s="152" t="s">
        <v>86</v>
      </c>
      <c r="AV178" s="12" t="s">
        <v>86</v>
      </c>
      <c r="AW178" s="12" t="s">
        <v>32</v>
      </c>
      <c r="AX178" s="12" t="s">
        <v>77</v>
      </c>
      <c r="AY178" s="152" t="s">
        <v>195</v>
      </c>
    </row>
    <row r="179" spans="2:65" s="12" customFormat="1" ht="11.25">
      <c r="B179" s="150"/>
      <c r="D179" s="151" t="s">
        <v>204</v>
      </c>
      <c r="E179" s="152" t="s">
        <v>1</v>
      </c>
      <c r="F179" s="153" t="s">
        <v>3456</v>
      </c>
      <c r="H179" s="154">
        <v>16.658000000000001</v>
      </c>
      <c r="I179" s="155"/>
      <c r="L179" s="150"/>
      <c r="M179" s="156"/>
      <c r="T179" s="157"/>
      <c r="AT179" s="152" t="s">
        <v>204</v>
      </c>
      <c r="AU179" s="152" t="s">
        <v>86</v>
      </c>
      <c r="AV179" s="12" t="s">
        <v>86</v>
      </c>
      <c r="AW179" s="12" t="s">
        <v>32</v>
      </c>
      <c r="AX179" s="12" t="s">
        <v>77</v>
      </c>
      <c r="AY179" s="152" t="s">
        <v>195</v>
      </c>
    </row>
    <row r="180" spans="2:65" s="13" customFormat="1" ht="11.25">
      <c r="B180" s="158"/>
      <c r="D180" s="151" t="s">
        <v>204</v>
      </c>
      <c r="E180" s="159" t="s">
        <v>1</v>
      </c>
      <c r="F180" s="160" t="s">
        <v>205</v>
      </c>
      <c r="H180" s="161">
        <v>129.66800000000001</v>
      </c>
      <c r="I180" s="162"/>
      <c r="L180" s="158"/>
      <c r="M180" s="163"/>
      <c r="T180" s="164"/>
      <c r="AT180" s="159" t="s">
        <v>204</v>
      </c>
      <c r="AU180" s="159" t="s">
        <v>86</v>
      </c>
      <c r="AV180" s="13" t="s">
        <v>202</v>
      </c>
      <c r="AW180" s="13" t="s">
        <v>32</v>
      </c>
      <c r="AX180" s="13" t="s">
        <v>84</v>
      </c>
      <c r="AY180" s="159" t="s">
        <v>195</v>
      </c>
    </row>
    <row r="181" spans="2:65" s="1" customFormat="1" ht="24.2" customHeight="1">
      <c r="B181" s="32"/>
      <c r="C181" s="137" t="s">
        <v>247</v>
      </c>
      <c r="D181" s="137" t="s">
        <v>197</v>
      </c>
      <c r="E181" s="138" t="s">
        <v>1716</v>
      </c>
      <c r="F181" s="139" t="s">
        <v>1717</v>
      </c>
      <c r="G181" s="140" t="s">
        <v>200</v>
      </c>
      <c r="H181" s="141">
        <v>129.66800000000001</v>
      </c>
      <c r="I181" s="142"/>
      <c r="J181" s="143">
        <f>ROUND(I181*H181,2)</f>
        <v>0</v>
      </c>
      <c r="K181" s="139" t="s">
        <v>201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202</v>
      </c>
      <c r="AT181" s="148" t="s">
        <v>197</v>
      </c>
      <c r="AU181" s="148" t="s">
        <v>86</v>
      </c>
      <c r="AY181" s="17" t="s">
        <v>195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84</v>
      </c>
      <c r="BK181" s="149">
        <f>ROUND(I181*H181,2)</f>
        <v>0</v>
      </c>
      <c r="BL181" s="17" t="s">
        <v>202</v>
      </c>
      <c r="BM181" s="148" t="s">
        <v>1078</v>
      </c>
    </row>
    <row r="182" spans="2:65" s="1" customFormat="1" ht="24.2" customHeight="1">
      <c r="B182" s="32"/>
      <c r="C182" s="137" t="s">
        <v>251</v>
      </c>
      <c r="D182" s="137" t="s">
        <v>197</v>
      </c>
      <c r="E182" s="138" t="s">
        <v>957</v>
      </c>
      <c r="F182" s="139" t="s">
        <v>958</v>
      </c>
      <c r="G182" s="140" t="s">
        <v>332</v>
      </c>
      <c r="H182" s="141">
        <v>2.25</v>
      </c>
      <c r="I182" s="142"/>
      <c r="J182" s="143">
        <f>ROUND(I182*H182,2)</f>
        <v>0</v>
      </c>
      <c r="K182" s="139" t="s">
        <v>201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202</v>
      </c>
      <c r="AT182" s="148" t="s">
        <v>197</v>
      </c>
      <c r="AU182" s="148" t="s">
        <v>86</v>
      </c>
      <c r="AY182" s="17" t="s">
        <v>195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202</v>
      </c>
      <c r="BM182" s="148" t="s">
        <v>3457</v>
      </c>
    </row>
    <row r="183" spans="2:65" s="12" customFormat="1" ht="11.25">
      <c r="B183" s="150"/>
      <c r="D183" s="151" t="s">
        <v>204</v>
      </c>
      <c r="E183" s="152" t="s">
        <v>1</v>
      </c>
      <c r="F183" s="153" t="s">
        <v>3458</v>
      </c>
      <c r="H183" s="154">
        <v>2.25</v>
      </c>
      <c r="I183" s="155"/>
      <c r="L183" s="150"/>
      <c r="M183" s="156"/>
      <c r="T183" s="157"/>
      <c r="AT183" s="152" t="s">
        <v>204</v>
      </c>
      <c r="AU183" s="152" t="s">
        <v>86</v>
      </c>
      <c r="AV183" s="12" t="s">
        <v>86</v>
      </c>
      <c r="AW183" s="12" t="s">
        <v>32</v>
      </c>
      <c r="AX183" s="12" t="s">
        <v>77</v>
      </c>
      <c r="AY183" s="152" t="s">
        <v>195</v>
      </c>
    </row>
    <row r="184" spans="2:65" s="13" customFormat="1" ht="11.25">
      <c r="B184" s="158"/>
      <c r="D184" s="151" t="s">
        <v>204</v>
      </c>
      <c r="E184" s="159" t="s">
        <v>3427</v>
      </c>
      <c r="F184" s="160" t="s">
        <v>205</v>
      </c>
      <c r="H184" s="161">
        <v>2.25</v>
      </c>
      <c r="I184" s="162"/>
      <c r="L184" s="158"/>
      <c r="M184" s="163"/>
      <c r="T184" s="164"/>
      <c r="AT184" s="159" t="s">
        <v>204</v>
      </c>
      <c r="AU184" s="159" t="s">
        <v>86</v>
      </c>
      <c r="AV184" s="13" t="s">
        <v>202</v>
      </c>
      <c r="AW184" s="13" t="s">
        <v>32</v>
      </c>
      <c r="AX184" s="13" t="s">
        <v>84</v>
      </c>
      <c r="AY184" s="159" t="s">
        <v>195</v>
      </c>
    </row>
    <row r="185" spans="2:65" s="1" customFormat="1" ht="33" customHeight="1">
      <c r="B185" s="32"/>
      <c r="C185" s="137" t="s">
        <v>342</v>
      </c>
      <c r="D185" s="137" t="s">
        <v>197</v>
      </c>
      <c r="E185" s="138" t="s">
        <v>1102</v>
      </c>
      <c r="F185" s="139" t="s">
        <v>1103</v>
      </c>
      <c r="G185" s="140" t="s">
        <v>332</v>
      </c>
      <c r="H185" s="141">
        <v>0.22500000000000001</v>
      </c>
      <c r="I185" s="142"/>
      <c r="J185" s="143">
        <f>ROUND(I185*H185,2)</f>
        <v>0</v>
      </c>
      <c r="K185" s="139" t="s">
        <v>201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202</v>
      </c>
      <c r="AT185" s="148" t="s">
        <v>197</v>
      </c>
      <c r="AU185" s="148" t="s">
        <v>86</v>
      </c>
      <c r="AY185" s="17" t="s">
        <v>195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84</v>
      </c>
      <c r="BK185" s="149">
        <f>ROUND(I185*H185,2)</f>
        <v>0</v>
      </c>
      <c r="BL185" s="17" t="s">
        <v>202</v>
      </c>
      <c r="BM185" s="148" t="s">
        <v>3459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3460</v>
      </c>
      <c r="H186" s="154">
        <v>0.22500000000000001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84</v>
      </c>
      <c r="AY186" s="152" t="s">
        <v>195</v>
      </c>
    </row>
    <row r="187" spans="2:65" s="1" customFormat="1" ht="33" customHeight="1">
      <c r="B187" s="32"/>
      <c r="C187" s="137" t="s">
        <v>310</v>
      </c>
      <c r="D187" s="137" t="s">
        <v>197</v>
      </c>
      <c r="E187" s="138" t="s">
        <v>1110</v>
      </c>
      <c r="F187" s="139" t="s">
        <v>1111</v>
      </c>
      <c r="G187" s="140" t="s">
        <v>332</v>
      </c>
      <c r="H187" s="141">
        <v>2.0249999999999999</v>
      </c>
      <c r="I187" s="142"/>
      <c r="J187" s="143">
        <f>ROUND(I187*H187,2)</f>
        <v>0</v>
      </c>
      <c r="K187" s="139" t="s">
        <v>201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202</v>
      </c>
      <c r="AT187" s="148" t="s">
        <v>197</v>
      </c>
      <c r="AU187" s="148" t="s">
        <v>86</v>
      </c>
      <c r="AY187" s="17" t="s">
        <v>195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202</v>
      </c>
      <c r="BM187" s="148" t="s">
        <v>3461</v>
      </c>
    </row>
    <row r="188" spans="2:65" s="12" customFormat="1" ht="11.25">
      <c r="B188" s="150"/>
      <c r="D188" s="151" t="s">
        <v>204</v>
      </c>
      <c r="E188" s="152" t="s">
        <v>1</v>
      </c>
      <c r="F188" s="153" t="s">
        <v>3462</v>
      </c>
      <c r="H188" s="154">
        <v>2.0249999999999999</v>
      </c>
      <c r="I188" s="155"/>
      <c r="L188" s="150"/>
      <c r="M188" s="156"/>
      <c r="T188" s="157"/>
      <c r="AT188" s="152" t="s">
        <v>204</v>
      </c>
      <c r="AU188" s="152" t="s">
        <v>86</v>
      </c>
      <c r="AV188" s="12" t="s">
        <v>86</v>
      </c>
      <c r="AW188" s="12" t="s">
        <v>32</v>
      </c>
      <c r="AX188" s="12" t="s">
        <v>84</v>
      </c>
      <c r="AY188" s="152" t="s">
        <v>195</v>
      </c>
    </row>
    <row r="189" spans="2:65" s="1" customFormat="1" ht="24.2" customHeight="1">
      <c r="B189" s="32"/>
      <c r="C189" s="137" t="s">
        <v>166</v>
      </c>
      <c r="D189" s="137" t="s">
        <v>197</v>
      </c>
      <c r="E189" s="138" t="s">
        <v>3463</v>
      </c>
      <c r="F189" s="139" t="s">
        <v>3464</v>
      </c>
      <c r="G189" s="140" t="s">
        <v>332</v>
      </c>
      <c r="H189" s="141">
        <v>0.13500000000000001</v>
      </c>
      <c r="I189" s="142"/>
      <c r="J189" s="143">
        <f>ROUND(I189*H189,2)</f>
        <v>0</v>
      </c>
      <c r="K189" s="139" t="s">
        <v>201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202</v>
      </c>
      <c r="AT189" s="148" t="s">
        <v>197</v>
      </c>
      <c r="AU189" s="148" t="s">
        <v>86</v>
      </c>
      <c r="AY189" s="17" t="s">
        <v>195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84</v>
      </c>
      <c r="BK189" s="149">
        <f>ROUND(I189*H189,2)</f>
        <v>0</v>
      </c>
      <c r="BL189" s="17" t="s">
        <v>202</v>
      </c>
      <c r="BM189" s="148" t="s">
        <v>3465</v>
      </c>
    </row>
    <row r="190" spans="2:65" s="12" customFormat="1" ht="11.25">
      <c r="B190" s="150"/>
      <c r="D190" s="151" t="s">
        <v>204</v>
      </c>
      <c r="E190" s="152" t="s">
        <v>1</v>
      </c>
      <c r="F190" s="153" t="s">
        <v>3466</v>
      </c>
      <c r="H190" s="154">
        <v>4.05</v>
      </c>
      <c r="I190" s="155"/>
      <c r="L190" s="150"/>
      <c r="M190" s="156"/>
      <c r="T190" s="157"/>
      <c r="AT190" s="152" t="s">
        <v>204</v>
      </c>
      <c r="AU190" s="152" t="s">
        <v>86</v>
      </c>
      <c r="AV190" s="12" t="s">
        <v>86</v>
      </c>
      <c r="AW190" s="12" t="s">
        <v>32</v>
      </c>
      <c r="AX190" s="12" t="s">
        <v>77</v>
      </c>
      <c r="AY190" s="152" t="s">
        <v>195</v>
      </c>
    </row>
    <row r="191" spans="2:65" s="15" customFormat="1" ht="11.25">
      <c r="B191" s="190"/>
      <c r="D191" s="151" t="s">
        <v>204</v>
      </c>
      <c r="E191" s="191" t="s">
        <v>851</v>
      </c>
      <c r="F191" s="192" t="s">
        <v>908</v>
      </c>
      <c r="H191" s="193">
        <v>4.05</v>
      </c>
      <c r="I191" s="194"/>
      <c r="L191" s="190"/>
      <c r="M191" s="195"/>
      <c r="T191" s="196"/>
      <c r="AT191" s="191" t="s">
        <v>204</v>
      </c>
      <c r="AU191" s="191" t="s">
        <v>86</v>
      </c>
      <c r="AV191" s="15" t="s">
        <v>112</v>
      </c>
      <c r="AW191" s="15" t="s">
        <v>32</v>
      </c>
      <c r="AX191" s="15" t="s">
        <v>77</v>
      </c>
      <c r="AY191" s="191" t="s">
        <v>195</v>
      </c>
    </row>
    <row r="192" spans="2:65" s="12" customFormat="1" ht="11.25">
      <c r="B192" s="150"/>
      <c r="D192" s="151" t="s">
        <v>204</v>
      </c>
      <c r="E192" s="152" t="s">
        <v>1</v>
      </c>
      <c r="F192" s="153" t="s">
        <v>3467</v>
      </c>
      <c r="H192" s="154">
        <v>-2.25</v>
      </c>
      <c r="I192" s="155"/>
      <c r="L192" s="150"/>
      <c r="M192" s="156"/>
      <c r="T192" s="157"/>
      <c r="AT192" s="152" t="s">
        <v>204</v>
      </c>
      <c r="AU192" s="152" t="s">
        <v>86</v>
      </c>
      <c r="AV192" s="12" t="s">
        <v>86</v>
      </c>
      <c r="AW192" s="12" t="s">
        <v>32</v>
      </c>
      <c r="AX192" s="12" t="s">
        <v>77</v>
      </c>
      <c r="AY192" s="152" t="s">
        <v>195</v>
      </c>
    </row>
    <row r="193" spans="2:65" s="12" customFormat="1" ht="11.25">
      <c r="B193" s="150"/>
      <c r="D193" s="151" t="s">
        <v>204</v>
      </c>
      <c r="E193" s="152" t="s">
        <v>1</v>
      </c>
      <c r="F193" s="153" t="s">
        <v>3468</v>
      </c>
      <c r="H193" s="154">
        <v>-0.45</v>
      </c>
      <c r="I193" s="155"/>
      <c r="L193" s="150"/>
      <c r="M193" s="156"/>
      <c r="T193" s="157"/>
      <c r="AT193" s="152" t="s">
        <v>204</v>
      </c>
      <c r="AU193" s="152" t="s">
        <v>86</v>
      </c>
      <c r="AV193" s="12" t="s">
        <v>86</v>
      </c>
      <c r="AW193" s="12" t="s">
        <v>32</v>
      </c>
      <c r="AX193" s="12" t="s">
        <v>77</v>
      </c>
      <c r="AY193" s="152" t="s">
        <v>195</v>
      </c>
    </row>
    <row r="194" spans="2:65" s="13" customFormat="1" ht="11.25">
      <c r="B194" s="158"/>
      <c r="D194" s="151" t="s">
        <v>204</v>
      </c>
      <c r="E194" s="159" t="s">
        <v>849</v>
      </c>
      <c r="F194" s="160" t="s">
        <v>205</v>
      </c>
      <c r="H194" s="161">
        <v>1.35</v>
      </c>
      <c r="I194" s="162"/>
      <c r="L194" s="158"/>
      <c r="M194" s="163"/>
      <c r="T194" s="164"/>
      <c r="AT194" s="159" t="s">
        <v>204</v>
      </c>
      <c r="AU194" s="159" t="s">
        <v>86</v>
      </c>
      <c r="AV194" s="13" t="s">
        <v>202</v>
      </c>
      <c r="AW194" s="13" t="s">
        <v>32</v>
      </c>
      <c r="AX194" s="13" t="s">
        <v>77</v>
      </c>
      <c r="AY194" s="159" t="s">
        <v>195</v>
      </c>
    </row>
    <row r="195" spans="2:65" s="12" customFormat="1" ht="11.25">
      <c r="B195" s="150"/>
      <c r="D195" s="151" t="s">
        <v>204</v>
      </c>
      <c r="E195" s="152" t="s">
        <v>1</v>
      </c>
      <c r="F195" s="153" t="s">
        <v>3469</v>
      </c>
      <c r="H195" s="154">
        <v>0.13500000000000001</v>
      </c>
      <c r="I195" s="155"/>
      <c r="L195" s="150"/>
      <c r="M195" s="156"/>
      <c r="T195" s="157"/>
      <c r="AT195" s="152" t="s">
        <v>204</v>
      </c>
      <c r="AU195" s="152" t="s">
        <v>86</v>
      </c>
      <c r="AV195" s="12" t="s">
        <v>86</v>
      </c>
      <c r="AW195" s="12" t="s">
        <v>32</v>
      </c>
      <c r="AX195" s="12" t="s">
        <v>77</v>
      </c>
      <c r="AY195" s="152" t="s">
        <v>195</v>
      </c>
    </row>
    <row r="196" spans="2:65" s="13" customFormat="1" ht="11.25">
      <c r="B196" s="158"/>
      <c r="D196" s="151" t="s">
        <v>204</v>
      </c>
      <c r="E196" s="159" t="s">
        <v>1</v>
      </c>
      <c r="F196" s="160" t="s">
        <v>205</v>
      </c>
      <c r="H196" s="161">
        <v>0.13500000000000001</v>
      </c>
      <c r="I196" s="162"/>
      <c r="L196" s="158"/>
      <c r="M196" s="163"/>
      <c r="T196" s="164"/>
      <c r="AT196" s="159" t="s">
        <v>204</v>
      </c>
      <c r="AU196" s="159" t="s">
        <v>86</v>
      </c>
      <c r="AV196" s="13" t="s">
        <v>202</v>
      </c>
      <c r="AW196" s="13" t="s">
        <v>32</v>
      </c>
      <c r="AX196" s="13" t="s">
        <v>84</v>
      </c>
      <c r="AY196" s="159" t="s">
        <v>195</v>
      </c>
    </row>
    <row r="197" spans="2:65" s="1" customFormat="1" ht="24.2" customHeight="1">
      <c r="B197" s="32"/>
      <c r="C197" s="137" t="s">
        <v>315</v>
      </c>
      <c r="D197" s="137" t="s">
        <v>197</v>
      </c>
      <c r="E197" s="138" t="s">
        <v>3470</v>
      </c>
      <c r="F197" s="139" t="s">
        <v>3471</v>
      </c>
      <c r="G197" s="140" t="s">
        <v>332</v>
      </c>
      <c r="H197" s="141">
        <v>1.2150000000000001</v>
      </c>
      <c r="I197" s="142"/>
      <c r="J197" s="143">
        <f>ROUND(I197*H197,2)</f>
        <v>0</v>
      </c>
      <c r="K197" s="139" t="s">
        <v>201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202</v>
      </c>
      <c r="AT197" s="148" t="s">
        <v>197</v>
      </c>
      <c r="AU197" s="148" t="s">
        <v>86</v>
      </c>
      <c r="AY197" s="17" t="s">
        <v>195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84</v>
      </c>
      <c r="BK197" s="149">
        <f>ROUND(I197*H197,2)</f>
        <v>0</v>
      </c>
      <c r="BL197" s="17" t="s">
        <v>202</v>
      </c>
      <c r="BM197" s="148" t="s">
        <v>3472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3473</v>
      </c>
      <c r="H198" s="154">
        <v>1.2150000000000001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84</v>
      </c>
      <c r="AY198" s="152" t="s">
        <v>195</v>
      </c>
    </row>
    <row r="199" spans="2:65" s="1" customFormat="1" ht="21.75" customHeight="1">
      <c r="B199" s="32"/>
      <c r="C199" s="137" t="s">
        <v>358</v>
      </c>
      <c r="D199" s="137" t="s">
        <v>197</v>
      </c>
      <c r="E199" s="138" t="s">
        <v>1124</v>
      </c>
      <c r="F199" s="139" t="s">
        <v>1125</v>
      </c>
      <c r="G199" s="140" t="s">
        <v>200</v>
      </c>
      <c r="H199" s="141">
        <v>10.8</v>
      </c>
      <c r="I199" s="142"/>
      <c r="J199" s="143">
        <f>ROUND(I199*H199,2)</f>
        <v>0</v>
      </c>
      <c r="K199" s="139" t="s">
        <v>201</v>
      </c>
      <c r="L199" s="32"/>
      <c r="M199" s="144" t="s">
        <v>1</v>
      </c>
      <c r="N199" s="145" t="s">
        <v>42</v>
      </c>
      <c r="P199" s="146">
        <f>O199*H199</f>
        <v>0</v>
      </c>
      <c r="Q199" s="146">
        <v>6.9999999999999999E-4</v>
      </c>
      <c r="R199" s="146">
        <f>Q199*H199</f>
        <v>7.5600000000000007E-3</v>
      </c>
      <c r="S199" s="146">
        <v>0</v>
      </c>
      <c r="T199" s="147">
        <f>S199*H199</f>
        <v>0</v>
      </c>
      <c r="AR199" s="148" t="s">
        <v>202</v>
      </c>
      <c r="AT199" s="148" t="s">
        <v>197</v>
      </c>
      <c r="AU199" s="148" t="s">
        <v>86</v>
      </c>
      <c r="AY199" s="17" t="s">
        <v>195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84</v>
      </c>
      <c r="BK199" s="149">
        <f>ROUND(I199*H199,2)</f>
        <v>0</v>
      </c>
      <c r="BL199" s="17" t="s">
        <v>202</v>
      </c>
      <c r="BM199" s="148" t="s">
        <v>3474</v>
      </c>
    </row>
    <row r="200" spans="2:65" s="12" customFormat="1" ht="11.25">
      <c r="B200" s="150"/>
      <c r="D200" s="151" t="s">
        <v>204</v>
      </c>
      <c r="E200" s="152" t="s">
        <v>1</v>
      </c>
      <c r="F200" s="153" t="s">
        <v>3475</v>
      </c>
      <c r="H200" s="154">
        <v>10.8</v>
      </c>
      <c r="I200" s="155"/>
      <c r="L200" s="150"/>
      <c r="M200" s="156"/>
      <c r="T200" s="157"/>
      <c r="AT200" s="152" t="s">
        <v>204</v>
      </c>
      <c r="AU200" s="152" t="s">
        <v>86</v>
      </c>
      <c r="AV200" s="12" t="s">
        <v>86</v>
      </c>
      <c r="AW200" s="12" t="s">
        <v>32</v>
      </c>
      <c r="AX200" s="12" t="s">
        <v>84</v>
      </c>
      <c r="AY200" s="152" t="s">
        <v>195</v>
      </c>
    </row>
    <row r="201" spans="2:65" s="1" customFormat="1" ht="16.5" customHeight="1">
      <c r="B201" s="32"/>
      <c r="C201" s="137" t="s">
        <v>168</v>
      </c>
      <c r="D201" s="137" t="s">
        <v>197</v>
      </c>
      <c r="E201" s="138" t="s">
        <v>1128</v>
      </c>
      <c r="F201" s="139" t="s">
        <v>1129</v>
      </c>
      <c r="G201" s="140" t="s">
        <v>200</v>
      </c>
      <c r="H201" s="141">
        <v>10.8</v>
      </c>
      <c r="I201" s="142"/>
      <c r="J201" s="143">
        <f>ROUND(I201*H201,2)</f>
        <v>0</v>
      </c>
      <c r="K201" s="139" t="s">
        <v>201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86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3476</v>
      </c>
    </row>
    <row r="202" spans="2:65" s="1" customFormat="1" ht="21.75" customHeight="1">
      <c r="B202" s="32"/>
      <c r="C202" s="137" t="s">
        <v>7</v>
      </c>
      <c r="D202" s="137" t="s">
        <v>197</v>
      </c>
      <c r="E202" s="138" t="s">
        <v>1131</v>
      </c>
      <c r="F202" s="139" t="s">
        <v>1132</v>
      </c>
      <c r="G202" s="140" t="s">
        <v>332</v>
      </c>
      <c r="H202" s="141">
        <v>4.05</v>
      </c>
      <c r="I202" s="142"/>
      <c r="J202" s="143">
        <f>ROUND(I202*H202,2)</f>
        <v>0</v>
      </c>
      <c r="K202" s="139" t="s">
        <v>201</v>
      </c>
      <c r="L202" s="32"/>
      <c r="M202" s="144" t="s">
        <v>1</v>
      </c>
      <c r="N202" s="145" t="s">
        <v>42</v>
      </c>
      <c r="P202" s="146">
        <f>O202*H202</f>
        <v>0</v>
      </c>
      <c r="Q202" s="146">
        <v>4.6000000000000001E-4</v>
      </c>
      <c r="R202" s="146">
        <f>Q202*H202</f>
        <v>1.8630000000000001E-3</v>
      </c>
      <c r="S202" s="146">
        <v>0</v>
      </c>
      <c r="T202" s="147">
        <f>S202*H202</f>
        <v>0</v>
      </c>
      <c r="AR202" s="148" t="s">
        <v>202</v>
      </c>
      <c r="AT202" s="148" t="s">
        <v>197</v>
      </c>
      <c r="AU202" s="148" t="s">
        <v>86</v>
      </c>
      <c r="AY202" s="17" t="s">
        <v>195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84</v>
      </c>
      <c r="BK202" s="149">
        <f>ROUND(I202*H202,2)</f>
        <v>0</v>
      </c>
      <c r="BL202" s="17" t="s">
        <v>202</v>
      </c>
      <c r="BM202" s="148" t="s">
        <v>3477</v>
      </c>
    </row>
    <row r="203" spans="2:65" s="12" customFormat="1" ht="11.25">
      <c r="B203" s="150"/>
      <c r="D203" s="151" t="s">
        <v>204</v>
      </c>
      <c r="E203" s="152" t="s">
        <v>1</v>
      </c>
      <c r="F203" s="153" t="s">
        <v>3478</v>
      </c>
      <c r="H203" s="154">
        <v>4.05</v>
      </c>
      <c r="I203" s="155"/>
      <c r="L203" s="150"/>
      <c r="M203" s="156"/>
      <c r="T203" s="157"/>
      <c r="AT203" s="152" t="s">
        <v>204</v>
      </c>
      <c r="AU203" s="152" t="s">
        <v>86</v>
      </c>
      <c r="AV203" s="12" t="s">
        <v>86</v>
      </c>
      <c r="AW203" s="12" t="s">
        <v>32</v>
      </c>
      <c r="AX203" s="12" t="s">
        <v>84</v>
      </c>
      <c r="AY203" s="152" t="s">
        <v>195</v>
      </c>
    </row>
    <row r="204" spans="2:65" s="1" customFormat="1" ht="24.2" customHeight="1">
      <c r="B204" s="32"/>
      <c r="C204" s="137" t="s">
        <v>322</v>
      </c>
      <c r="D204" s="137" t="s">
        <v>197</v>
      </c>
      <c r="E204" s="138" t="s">
        <v>1135</v>
      </c>
      <c r="F204" s="139" t="s">
        <v>1136</v>
      </c>
      <c r="G204" s="140" t="s">
        <v>332</v>
      </c>
      <c r="H204" s="141">
        <v>4.05</v>
      </c>
      <c r="I204" s="142"/>
      <c r="J204" s="143">
        <f>ROUND(I204*H204,2)</f>
        <v>0</v>
      </c>
      <c r="K204" s="139" t="s">
        <v>201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202</v>
      </c>
      <c r="AT204" s="148" t="s">
        <v>197</v>
      </c>
      <c r="AU204" s="148" t="s">
        <v>86</v>
      </c>
      <c r="AY204" s="17" t="s">
        <v>195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202</v>
      </c>
      <c r="BM204" s="148" t="s">
        <v>3479</v>
      </c>
    </row>
    <row r="205" spans="2:65" s="1" customFormat="1" ht="37.9" customHeight="1">
      <c r="B205" s="32"/>
      <c r="C205" s="137" t="s">
        <v>376</v>
      </c>
      <c r="D205" s="137" t="s">
        <v>197</v>
      </c>
      <c r="E205" s="138" t="s">
        <v>1138</v>
      </c>
      <c r="F205" s="139" t="s">
        <v>1139</v>
      </c>
      <c r="G205" s="140" t="s">
        <v>332</v>
      </c>
      <c r="H205" s="141">
        <v>66.998000000000005</v>
      </c>
      <c r="I205" s="142"/>
      <c r="J205" s="143">
        <f>ROUND(I205*H205,2)</f>
        <v>0</v>
      </c>
      <c r="K205" s="139" t="s">
        <v>201</v>
      </c>
      <c r="L205" s="32"/>
      <c r="M205" s="144" t="s">
        <v>1</v>
      </c>
      <c r="N205" s="145" t="s">
        <v>42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202</v>
      </c>
      <c r="AT205" s="148" t="s">
        <v>197</v>
      </c>
      <c r="AU205" s="148" t="s">
        <v>86</v>
      </c>
      <c r="AY205" s="17" t="s">
        <v>195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84</v>
      </c>
      <c r="BK205" s="149">
        <f>ROUND(I205*H205,2)</f>
        <v>0</v>
      </c>
      <c r="BL205" s="17" t="s">
        <v>202</v>
      </c>
      <c r="BM205" s="148" t="s">
        <v>1140</v>
      </c>
    </row>
    <row r="206" spans="2:65" s="14" customFormat="1" ht="11.25">
      <c r="B206" s="168"/>
      <c r="D206" s="151" t="s">
        <v>204</v>
      </c>
      <c r="E206" s="169" t="s">
        <v>1</v>
      </c>
      <c r="F206" s="170" t="s">
        <v>1141</v>
      </c>
      <c r="H206" s="169" t="s">
        <v>1</v>
      </c>
      <c r="I206" s="171"/>
      <c r="L206" s="168"/>
      <c r="M206" s="172"/>
      <c r="T206" s="173"/>
      <c r="AT206" s="169" t="s">
        <v>204</v>
      </c>
      <c r="AU206" s="169" t="s">
        <v>86</v>
      </c>
      <c r="AV206" s="14" t="s">
        <v>84</v>
      </c>
      <c r="AW206" s="14" t="s">
        <v>32</v>
      </c>
      <c r="AX206" s="14" t="s">
        <v>77</v>
      </c>
      <c r="AY206" s="169" t="s">
        <v>195</v>
      </c>
    </row>
    <row r="207" spans="2:65" s="12" customFormat="1" ht="11.25">
      <c r="B207" s="150"/>
      <c r="D207" s="151" t="s">
        <v>204</v>
      </c>
      <c r="E207" s="152" t="s">
        <v>1</v>
      </c>
      <c r="F207" s="153" t="s">
        <v>3480</v>
      </c>
      <c r="H207" s="154">
        <v>63.398000000000003</v>
      </c>
      <c r="I207" s="155"/>
      <c r="L207" s="150"/>
      <c r="M207" s="156"/>
      <c r="T207" s="157"/>
      <c r="AT207" s="152" t="s">
        <v>204</v>
      </c>
      <c r="AU207" s="152" t="s">
        <v>86</v>
      </c>
      <c r="AV207" s="12" t="s">
        <v>86</v>
      </c>
      <c r="AW207" s="12" t="s">
        <v>32</v>
      </c>
      <c r="AX207" s="12" t="s">
        <v>77</v>
      </c>
      <c r="AY207" s="152" t="s">
        <v>195</v>
      </c>
    </row>
    <row r="208" spans="2:65" s="12" customFormat="1" ht="11.25">
      <c r="B208" s="150"/>
      <c r="D208" s="151" t="s">
        <v>204</v>
      </c>
      <c r="E208" s="152" t="s">
        <v>1</v>
      </c>
      <c r="F208" s="153" t="s">
        <v>3481</v>
      </c>
      <c r="H208" s="154">
        <v>3.6</v>
      </c>
      <c r="I208" s="155"/>
      <c r="L208" s="150"/>
      <c r="M208" s="156"/>
      <c r="T208" s="157"/>
      <c r="AT208" s="152" t="s">
        <v>204</v>
      </c>
      <c r="AU208" s="152" t="s">
        <v>86</v>
      </c>
      <c r="AV208" s="12" t="s">
        <v>86</v>
      </c>
      <c r="AW208" s="12" t="s">
        <v>32</v>
      </c>
      <c r="AX208" s="12" t="s">
        <v>77</v>
      </c>
      <c r="AY208" s="152" t="s">
        <v>195</v>
      </c>
    </row>
    <row r="209" spans="2:65" s="13" customFormat="1" ht="11.25">
      <c r="B209" s="158"/>
      <c r="D209" s="151" t="s">
        <v>204</v>
      </c>
      <c r="E209" s="159" t="s">
        <v>824</v>
      </c>
      <c r="F209" s="160" t="s">
        <v>205</v>
      </c>
      <c r="H209" s="161">
        <v>66.998000000000005</v>
      </c>
      <c r="I209" s="162"/>
      <c r="L209" s="158"/>
      <c r="M209" s="163"/>
      <c r="T209" s="164"/>
      <c r="AT209" s="159" t="s">
        <v>204</v>
      </c>
      <c r="AU209" s="159" t="s">
        <v>86</v>
      </c>
      <c r="AV209" s="13" t="s">
        <v>202</v>
      </c>
      <c r="AW209" s="13" t="s">
        <v>32</v>
      </c>
      <c r="AX209" s="13" t="s">
        <v>84</v>
      </c>
      <c r="AY209" s="159" t="s">
        <v>195</v>
      </c>
    </row>
    <row r="210" spans="2:65" s="1" customFormat="1" ht="37.9" customHeight="1">
      <c r="B210" s="32"/>
      <c r="C210" s="137" t="s">
        <v>327</v>
      </c>
      <c r="D210" s="137" t="s">
        <v>197</v>
      </c>
      <c r="E210" s="138" t="s">
        <v>1145</v>
      </c>
      <c r="F210" s="139" t="s">
        <v>1146</v>
      </c>
      <c r="G210" s="140" t="s">
        <v>332</v>
      </c>
      <c r="H210" s="141">
        <v>267.99200000000002</v>
      </c>
      <c r="I210" s="142"/>
      <c r="J210" s="143">
        <f>ROUND(I210*H210,2)</f>
        <v>0</v>
      </c>
      <c r="K210" s="139" t="s">
        <v>201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202</v>
      </c>
      <c r="AT210" s="148" t="s">
        <v>197</v>
      </c>
      <c r="AU210" s="148" t="s">
        <v>86</v>
      </c>
      <c r="AY210" s="17" t="s">
        <v>195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84</v>
      </c>
      <c r="BK210" s="149">
        <f>ROUND(I210*H210,2)</f>
        <v>0</v>
      </c>
      <c r="BL210" s="17" t="s">
        <v>202</v>
      </c>
      <c r="BM210" s="148" t="s">
        <v>1147</v>
      </c>
    </row>
    <row r="211" spans="2:65" s="14" customFormat="1" ht="11.25">
      <c r="B211" s="168"/>
      <c r="D211" s="151" t="s">
        <v>204</v>
      </c>
      <c r="E211" s="169" t="s">
        <v>1</v>
      </c>
      <c r="F211" s="170" t="s">
        <v>3482</v>
      </c>
      <c r="H211" s="169" t="s">
        <v>1</v>
      </c>
      <c r="I211" s="171"/>
      <c r="L211" s="168"/>
      <c r="M211" s="172"/>
      <c r="T211" s="173"/>
      <c r="AT211" s="169" t="s">
        <v>204</v>
      </c>
      <c r="AU211" s="169" t="s">
        <v>86</v>
      </c>
      <c r="AV211" s="14" t="s">
        <v>84</v>
      </c>
      <c r="AW211" s="14" t="s">
        <v>32</v>
      </c>
      <c r="AX211" s="14" t="s">
        <v>77</v>
      </c>
      <c r="AY211" s="169" t="s">
        <v>195</v>
      </c>
    </row>
    <row r="212" spans="2:65" s="12" customFormat="1" ht="11.25">
      <c r="B212" s="150"/>
      <c r="D212" s="151" t="s">
        <v>204</v>
      </c>
      <c r="E212" s="152" t="s">
        <v>1</v>
      </c>
      <c r="F212" s="153" t="s">
        <v>3483</v>
      </c>
      <c r="H212" s="154">
        <v>267.99200000000002</v>
      </c>
      <c r="I212" s="155"/>
      <c r="L212" s="150"/>
      <c r="M212" s="156"/>
      <c r="T212" s="157"/>
      <c r="AT212" s="152" t="s">
        <v>204</v>
      </c>
      <c r="AU212" s="152" t="s">
        <v>86</v>
      </c>
      <c r="AV212" s="12" t="s">
        <v>86</v>
      </c>
      <c r="AW212" s="12" t="s">
        <v>32</v>
      </c>
      <c r="AX212" s="12" t="s">
        <v>84</v>
      </c>
      <c r="AY212" s="152" t="s">
        <v>195</v>
      </c>
    </row>
    <row r="213" spans="2:65" s="1" customFormat="1" ht="24.2" customHeight="1">
      <c r="B213" s="32"/>
      <c r="C213" s="137" t="s">
        <v>386</v>
      </c>
      <c r="D213" s="137" t="s">
        <v>197</v>
      </c>
      <c r="E213" s="138" t="s">
        <v>883</v>
      </c>
      <c r="F213" s="139" t="s">
        <v>884</v>
      </c>
      <c r="G213" s="140" t="s">
        <v>395</v>
      </c>
      <c r="H213" s="141">
        <v>120.596</v>
      </c>
      <c r="I213" s="142"/>
      <c r="J213" s="143">
        <f>ROUND(I213*H213,2)</f>
        <v>0</v>
      </c>
      <c r="K213" s="139" t="s">
        <v>208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202</v>
      </c>
      <c r="AT213" s="148" t="s">
        <v>197</v>
      </c>
      <c r="AU213" s="148" t="s">
        <v>86</v>
      </c>
      <c r="AY213" s="17" t="s">
        <v>195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84</v>
      </c>
      <c r="BK213" s="149">
        <f>ROUND(I213*H213,2)</f>
        <v>0</v>
      </c>
      <c r="BL213" s="17" t="s">
        <v>202</v>
      </c>
      <c r="BM213" s="148" t="s">
        <v>1166</v>
      </c>
    </row>
    <row r="214" spans="2:65" s="12" customFormat="1" ht="11.25">
      <c r="B214" s="150"/>
      <c r="D214" s="151" t="s">
        <v>204</v>
      </c>
      <c r="E214" s="152" t="s">
        <v>1</v>
      </c>
      <c r="F214" s="153" t="s">
        <v>1167</v>
      </c>
      <c r="H214" s="154">
        <v>120.596</v>
      </c>
      <c r="I214" s="155"/>
      <c r="L214" s="150"/>
      <c r="M214" s="156"/>
      <c r="T214" s="157"/>
      <c r="AT214" s="152" t="s">
        <v>204</v>
      </c>
      <c r="AU214" s="152" t="s">
        <v>86</v>
      </c>
      <c r="AV214" s="12" t="s">
        <v>86</v>
      </c>
      <c r="AW214" s="12" t="s">
        <v>32</v>
      </c>
      <c r="AX214" s="12" t="s">
        <v>84</v>
      </c>
      <c r="AY214" s="152" t="s">
        <v>195</v>
      </c>
    </row>
    <row r="215" spans="2:65" s="1" customFormat="1" ht="24.2" customHeight="1">
      <c r="B215" s="32"/>
      <c r="C215" s="137" t="s">
        <v>333</v>
      </c>
      <c r="D215" s="137" t="s">
        <v>197</v>
      </c>
      <c r="E215" s="138" t="s">
        <v>1168</v>
      </c>
      <c r="F215" s="139" t="s">
        <v>1169</v>
      </c>
      <c r="G215" s="140" t="s">
        <v>332</v>
      </c>
      <c r="H215" s="141">
        <v>46.484999999999999</v>
      </c>
      <c r="I215" s="142"/>
      <c r="J215" s="143">
        <f>ROUND(I215*H215,2)</f>
        <v>0</v>
      </c>
      <c r="K215" s="139" t="s">
        <v>201</v>
      </c>
      <c r="L215" s="32"/>
      <c r="M215" s="144" t="s">
        <v>1</v>
      </c>
      <c r="N215" s="145" t="s">
        <v>42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202</v>
      </c>
      <c r="AT215" s="148" t="s">
        <v>197</v>
      </c>
      <c r="AU215" s="148" t="s">
        <v>86</v>
      </c>
      <c r="AY215" s="17" t="s">
        <v>195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84</v>
      </c>
      <c r="BK215" s="149">
        <f>ROUND(I215*H215,2)</f>
        <v>0</v>
      </c>
      <c r="BL215" s="17" t="s">
        <v>202</v>
      </c>
      <c r="BM215" s="148" t="s">
        <v>1170</v>
      </c>
    </row>
    <row r="216" spans="2:65" s="12" customFormat="1" ht="11.25">
      <c r="B216" s="150"/>
      <c r="D216" s="151" t="s">
        <v>204</v>
      </c>
      <c r="E216" s="152" t="s">
        <v>1</v>
      </c>
      <c r="F216" s="153" t="s">
        <v>3484</v>
      </c>
      <c r="H216" s="154">
        <v>75.367999999999995</v>
      </c>
      <c r="I216" s="155"/>
      <c r="L216" s="150"/>
      <c r="M216" s="156"/>
      <c r="T216" s="157"/>
      <c r="AT216" s="152" t="s">
        <v>204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65" s="14" customFormat="1" ht="11.25">
      <c r="B217" s="168"/>
      <c r="D217" s="151" t="s">
        <v>204</v>
      </c>
      <c r="E217" s="169" t="s">
        <v>1</v>
      </c>
      <c r="F217" s="170" t="s">
        <v>3485</v>
      </c>
      <c r="H217" s="169" t="s">
        <v>1</v>
      </c>
      <c r="I217" s="171"/>
      <c r="L217" s="168"/>
      <c r="M217" s="172"/>
      <c r="T217" s="173"/>
      <c r="AT217" s="169" t="s">
        <v>204</v>
      </c>
      <c r="AU217" s="169" t="s">
        <v>86</v>
      </c>
      <c r="AV217" s="14" t="s">
        <v>84</v>
      </c>
      <c r="AW217" s="14" t="s">
        <v>32</v>
      </c>
      <c r="AX217" s="14" t="s">
        <v>77</v>
      </c>
      <c r="AY217" s="169" t="s">
        <v>195</v>
      </c>
    </row>
    <row r="218" spans="2:65" s="12" customFormat="1" ht="11.25">
      <c r="B218" s="150"/>
      <c r="D218" s="151" t="s">
        <v>204</v>
      </c>
      <c r="E218" s="152" t="s">
        <v>1</v>
      </c>
      <c r="F218" s="153" t="s">
        <v>3486</v>
      </c>
      <c r="H218" s="154">
        <v>-20.513000000000002</v>
      </c>
      <c r="I218" s="155"/>
      <c r="L218" s="150"/>
      <c r="M218" s="156"/>
      <c r="T218" s="157"/>
      <c r="AT218" s="152" t="s">
        <v>204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65" s="14" customFormat="1" ht="11.25">
      <c r="B219" s="168"/>
      <c r="D219" s="151" t="s">
        <v>204</v>
      </c>
      <c r="E219" s="169" t="s">
        <v>1</v>
      </c>
      <c r="F219" s="170" t="s">
        <v>1188</v>
      </c>
      <c r="H219" s="169" t="s">
        <v>1</v>
      </c>
      <c r="I219" s="171"/>
      <c r="L219" s="168"/>
      <c r="M219" s="172"/>
      <c r="T219" s="173"/>
      <c r="AT219" s="169" t="s">
        <v>204</v>
      </c>
      <c r="AU219" s="169" t="s">
        <v>86</v>
      </c>
      <c r="AV219" s="14" t="s">
        <v>84</v>
      </c>
      <c r="AW219" s="14" t="s">
        <v>32</v>
      </c>
      <c r="AX219" s="14" t="s">
        <v>77</v>
      </c>
      <c r="AY219" s="169" t="s">
        <v>195</v>
      </c>
    </row>
    <row r="220" spans="2:65" s="12" customFormat="1" ht="11.25">
      <c r="B220" s="150"/>
      <c r="D220" s="151" t="s">
        <v>204</v>
      </c>
      <c r="E220" s="152" t="s">
        <v>1</v>
      </c>
      <c r="F220" s="153" t="s">
        <v>1189</v>
      </c>
      <c r="H220" s="154">
        <v>-5.2469999999999999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65" s="14" customFormat="1" ht="11.25">
      <c r="B221" s="168"/>
      <c r="D221" s="151" t="s">
        <v>204</v>
      </c>
      <c r="E221" s="169" t="s">
        <v>1</v>
      </c>
      <c r="F221" s="170" t="s">
        <v>2514</v>
      </c>
      <c r="H221" s="169" t="s">
        <v>1</v>
      </c>
      <c r="I221" s="171"/>
      <c r="L221" s="168"/>
      <c r="M221" s="172"/>
      <c r="T221" s="173"/>
      <c r="AT221" s="169" t="s">
        <v>204</v>
      </c>
      <c r="AU221" s="169" t="s">
        <v>86</v>
      </c>
      <c r="AV221" s="14" t="s">
        <v>84</v>
      </c>
      <c r="AW221" s="14" t="s">
        <v>32</v>
      </c>
      <c r="AX221" s="14" t="s">
        <v>77</v>
      </c>
      <c r="AY221" s="169" t="s">
        <v>195</v>
      </c>
    </row>
    <row r="222" spans="2:65" s="12" customFormat="1" ht="11.25">
      <c r="B222" s="150"/>
      <c r="D222" s="151" t="s">
        <v>204</v>
      </c>
      <c r="E222" s="152" t="s">
        <v>1</v>
      </c>
      <c r="F222" s="153" t="s">
        <v>3487</v>
      </c>
      <c r="H222" s="154">
        <v>-3.1230000000000002</v>
      </c>
      <c r="I222" s="155"/>
      <c r="L222" s="150"/>
      <c r="M222" s="156"/>
      <c r="T222" s="157"/>
      <c r="AT222" s="152" t="s">
        <v>204</v>
      </c>
      <c r="AU222" s="152" t="s">
        <v>86</v>
      </c>
      <c r="AV222" s="12" t="s">
        <v>86</v>
      </c>
      <c r="AW222" s="12" t="s">
        <v>32</v>
      </c>
      <c r="AX222" s="12" t="s">
        <v>77</v>
      </c>
      <c r="AY222" s="152" t="s">
        <v>195</v>
      </c>
    </row>
    <row r="223" spans="2:65" s="13" customFormat="1" ht="11.25">
      <c r="B223" s="158"/>
      <c r="D223" s="151" t="s">
        <v>204</v>
      </c>
      <c r="E223" s="159" t="s">
        <v>854</v>
      </c>
      <c r="F223" s="160" t="s">
        <v>205</v>
      </c>
      <c r="H223" s="161">
        <v>46.484999999999999</v>
      </c>
      <c r="I223" s="162"/>
      <c r="L223" s="158"/>
      <c r="M223" s="163"/>
      <c r="T223" s="164"/>
      <c r="AT223" s="159" t="s">
        <v>204</v>
      </c>
      <c r="AU223" s="159" t="s">
        <v>86</v>
      </c>
      <c r="AV223" s="13" t="s">
        <v>202</v>
      </c>
      <c r="AW223" s="13" t="s">
        <v>32</v>
      </c>
      <c r="AX223" s="13" t="s">
        <v>84</v>
      </c>
      <c r="AY223" s="159" t="s">
        <v>195</v>
      </c>
    </row>
    <row r="224" spans="2:65" s="1" customFormat="1" ht="24.2" customHeight="1">
      <c r="B224" s="32"/>
      <c r="C224" s="174" t="s">
        <v>399</v>
      </c>
      <c r="D224" s="174" t="s">
        <v>392</v>
      </c>
      <c r="E224" s="175" t="s">
        <v>1206</v>
      </c>
      <c r="F224" s="176" t="s">
        <v>1207</v>
      </c>
      <c r="G224" s="177" t="s">
        <v>395</v>
      </c>
      <c r="H224" s="178">
        <v>92.97</v>
      </c>
      <c r="I224" s="179"/>
      <c r="J224" s="180">
        <f>ROUND(I224*H224,2)</f>
        <v>0</v>
      </c>
      <c r="K224" s="176" t="s">
        <v>208</v>
      </c>
      <c r="L224" s="181"/>
      <c r="M224" s="182" t="s">
        <v>1</v>
      </c>
      <c r="N224" s="183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230</v>
      </c>
      <c r="AT224" s="148" t="s">
        <v>392</v>
      </c>
      <c r="AU224" s="148" t="s">
        <v>86</v>
      </c>
      <c r="AY224" s="17" t="s">
        <v>195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84</v>
      </c>
      <c r="BK224" s="149">
        <f>ROUND(I224*H224,2)</f>
        <v>0</v>
      </c>
      <c r="BL224" s="17" t="s">
        <v>202</v>
      </c>
      <c r="BM224" s="148" t="s">
        <v>1208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2516</v>
      </c>
      <c r="H225" s="154">
        <v>92.97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84</v>
      </c>
      <c r="AY225" s="152" t="s">
        <v>195</v>
      </c>
    </row>
    <row r="226" spans="2:65" s="1" customFormat="1" ht="24.2" customHeight="1">
      <c r="B226" s="32"/>
      <c r="C226" s="137" t="s">
        <v>339</v>
      </c>
      <c r="D226" s="137" t="s">
        <v>197</v>
      </c>
      <c r="E226" s="138" t="s">
        <v>1233</v>
      </c>
      <c r="F226" s="139" t="s">
        <v>1234</v>
      </c>
      <c r="G226" s="140" t="s">
        <v>332</v>
      </c>
      <c r="H226" s="141">
        <v>46.484999999999999</v>
      </c>
      <c r="I226" s="142"/>
      <c r="J226" s="143">
        <f>ROUND(I226*H226,2)</f>
        <v>0</v>
      </c>
      <c r="K226" s="139" t="s">
        <v>201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202</v>
      </c>
      <c r="AT226" s="148" t="s">
        <v>197</v>
      </c>
      <c r="AU226" s="148" t="s">
        <v>86</v>
      </c>
      <c r="AY226" s="17" t="s">
        <v>195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84</v>
      </c>
      <c r="BK226" s="149">
        <f>ROUND(I226*H226,2)</f>
        <v>0</v>
      </c>
      <c r="BL226" s="17" t="s">
        <v>202</v>
      </c>
      <c r="BM226" s="148" t="s">
        <v>1210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854</v>
      </c>
      <c r="H227" s="154">
        <v>46.484999999999999</v>
      </c>
      <c r="I227" s="155"/>
      <c r="L227" s="150"/>
      <c r="M227" s="156"/>
      <c r="T227" s="157"/>
      <c r="AT227" s="152" t="s">
        <v>204</v>
      </c>
      <c r="AU227" s="152" t="s">
        <v>86</v>
      </c>
      <c r="AV227" s="12" t="s">
        <v>86</v>
      </c>
      <c r="AW227" s="12" t="s">
        <v>32</v>
      </c>
      <c r="AX227" s="12" t="s">
        <v>84</v>
      </c>
      <c r="AY227" s="152" t="s">
        <v>195</v>
      </c>
    </row>
    <row r="228" spans="2:65" s="1" customFormat="1" ht="37.9" customHeight="1">
      <c r="B228" s="32"/>
      <c r="C228" s="137" t="s">
        <v>410</v>
      </c>
      <c r="D228" s="137" t="s">
        <v>197</v>
      </c>
      <c r="E228" s="138" t="s">
        <v>1198</v>
      </c>
      <c r="F228" s="139" t="s">
        <v>1199</v>
      </c>
      <c r="G228" s="140" t="s">
        <v>332</v>
      </c>
      <c r="H228" s="141">
        <v>46.484999999999999</v>
      </c>
      <c r="I228" s="142"/>
      <c r="J228" s="143">
        <f>ROUND(I228*H228,2)</f>
        <v>0</v>
      </c>
      <c r="K228" s="139" t="s">
        <v>201</v>
      </c>
      <c r="L228" s="32"/>
      <c r="M228" s="144" t="s">
        <v>1</v>
      </c>
      <c r="N228" s="145" t="s">
        <v>42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202</v>
      </c>
      <c r="AT228" s="148" t="s">
        <v>197</v>
      </c>
      <c r="AU228" s="148" t="s">
        <v>86</v>
      </c>
      <c r="AY228" s="17" t="s">
        <v>195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84</v>
      </c>
      <c r="BK228" s="149">
        <f>ROUND(I228*H228,2)</f>
        <v>0</v>
      </c>
      <c r="BL228" s="17" t="s">
        <v>202</v>
      </c>
      <c r="BM228" s="148" t="s">
        <v>1212</v>
      </c>
    </row>
    <row r="229" spans="2:65" s="1" customFormat="1" ht="24.2" customHeight="1">
      <c r="B229" s="32"/>
      <c r="C229" s="137" t="s">
        <v>345</v>
      </c>
      <c r="D229" s="137" t="s">
        <v>197</v>
      </c>
      <c r="E229" s="138" t="s">
        <v>1201</v>
      </c>
      <c r="F229" s="139" t="s">
        <v>1202</v>
      </c>
      <c r="G229" s="140" t="s">
        <v>332</v>
      </c>
      <c r="H229" s="141">
        <v>16.553000000000001</v>
      </c>
      <c r="I229" s="142"/>
      <c r="J229" s="143">
        <f>ROUND(I229*H229,2)</f>
        <v>0</v>
      </c>
      <c r="K229" s="139" t="s">
        <v>201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202</v>
      </c>
      <c r="AT229" s="148" t="s">
        <v>197</v>
      </c>
      <c r="AU229" s="148" t="s">
        <v>86</v>
      </c>
      <c r="AY229" s="17" t="s">
        <v>195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84</v>
      </c>
      <c r="BK229" s="149">
        <f>ROUND(I229*H229,2)</f>
        <v>0</v>
      </c>
      <c r="BL229" s="17" t="s">
        <v>202</v>
      </c>
      <c r="BM229" s="148" t="s">
        <v>3488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2769</v>
      </c>
      <c r="H230" s="154">
        <v>16.553000000000001</v>
      </c>
      <c r="I230" s="155"/>
      <c r="L230" s="150"/>
      <c r="M230" s="156"/>
      <c r="T230" s="157"/>
      <c r="AT230" s="152" t="s">
        <v>204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3" customFormat="1" ht="11.25">
      <c r="B231" s="158"/>
      <c r="D231" s="151" t="s">
        <v>204</v>
      </c>
      <c r="E231" s="159" t="s">
        <v>822</v>
      </c>
      <c r="F231" s="160" t="s">
        <v>205</v>
      </c>
      <c r="H231" s="161">
        <v>16.553000000000001</v>
      </c>
      <c r="I231" s="162"/>
      <c r="L231" s="158"/>
      <c r="M231" s="163"/>
      <c r="T231" s="164"/>
      <c r="AT231" s="159" t="s">
        <v>204</v>
      </c>
      <c r="AU231" s="159" t="s">
        <v>86</v>
      </c>
      <c r="AV231" s="13" t="s">
        <v>202</v>
      </c>
      <c r="AW231" s="13" t="s">
        <v>32</v>
      </c>
      <c r="AX231" s="13" t="s">
        <v>84</v>
      </c>
      <c r="AY231" s="159" t="s">
        <v>195</v>
      </c>
    </row>
    <row r="232" spans="2:65" s="1" customFormat="1" ht="16.5" customHeight="1">
      <c r="B232" s="32"/>
      <c r="C232" s="174" t="s">
        <v>420</v>
      </c>
      <c r="D232" s="174" t="s">
        <v>392</v>
      </c>
      <c r="E232" s="175" t="s">
        <v>2771</v>
      </c>
      <c r="F232" s="176" t="s">
        <v>2772</v>
      </c>
      <c r="G232" s="177" t="s">
        <v>395</v>
      </c>
      <c r="H232" s="178">
        <v>31.401</v>
      </c>
      <c r="I232" s="179"/>
      <c r="J232" s="180">
        <f>ROUND(I232*H232,2)</f>
        <v>0</v>
      </c>
      <c r="K232" s="176" t="s">
        <v>201</v>
      </c>
      <c r="L232" s="181"/>
      <c r="M232" s="182" t="s">
        <v>1</v>
      </c>
      <c r="N232" s="183" t="s">
        <v>42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230</v>
      </c>
      <c r="AT232" s="148" t="s">
        <v>392</v>
      </c>
      <c r="AU232" s="148" t="s">
        <v>86</v>
      </c>
      <c r="AY232" s="17" t="s">
        <v>195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84</v>
      </c>
      <c r="BK232" s="149">
        <f>ROUND(I232*H232,2)</f>
        <v>0</v>
      </c>
      <c r="BL232" s="17" t="s">
        <v>202</v>
      </c>
      <c r="BM232" s="148" t="s">
        <v>3489</v>
      </c>
    </row>
    <row r="233" spans="2:65" s="12" customFormat="1" ht="11.25">
      <c r="B233" s="150"/>
      <c r="D233" s="151" t="s">
        <v>204</v>
      </c>
      <c r="E233" s="152" t="s">
        <v>1</v>
      </c>
      <c r="F233" s="153" t="s">
        <v>2774</v>
      </c>
      <c r="H233" s="154">
        <v>31.401</v>
      </c>
      <c r="I233" s="155"/>
      <c r="L233" s="150"/>
      <c r="M233" s="156"/>
      <c r="T233" s="157"/>
      <c r="AT233" s="152" t="s">
        <v>204</v>
      </c>
      <c r="AU233" s="152" t="s">
        <v>86</v>
      </c>
      <c r="AV233" s="12" t="s">
        <v>86</v>
      </c>
      <c r="AW233" s="12" t="s">
        <v>32</v>
      </c>
      <c r="AX233" s="12" t="s">
        <v>84</v>
      </c>
      <c r="AY233" s="152" t="s">
        <v>195</v>
      </c>
    </row>
    <row r="234" spans="2:65" s="1" customFormat="1" ht="24.2" customHeight="1">
      <c r="B234" s="32"/>
      <c r="C234" s="137" t="s">
        <v>349</v>
      </c>
      <c r="D234" s="137" t="s">
        <v>197</v>
      </c>
      <c r="E234" s="138" t="s">
        <v>1233</v>
      </c>
      <c r="F234" s="139" t="s">
        <v>1234</v>
      </c>
      <c r="G234" s="140" t="s">
        <v>332</v>
      </c>
      <c r="H234" s="141">
        <v>16.553000000000001</v>
      </c>
      <c r="I234" s="142"/>
      <c r="J234" s="143">
        <f>ROUND(I234*H234,2)</f>
        <v>0</v>
      </c>
      <c r="K234" s="139" t="s">
        <v>201</v>
      </c>
      <c r="L234" s="32"/>
      <c r="M234" s="144" t="s">
        <v>1</v>
      </c>
      <c r="N234" s="145" t="s">
        <v>42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202</v>
      </c>
      <c r="AT234" s="148" t="s">
        <v>197</v>
      </c>
      <c r="AU234" s="148" t="s">
        <v>86</v>
      </c>
      <c r="AY234" s="17" t="s">
        <v>195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84</v>
      </c>
      <c r="BK234" s="149">
        <f>ROUND(I234*H234,2)</f>
        <v>0</v>
      </c>
      <c r="BL234" s="17" t="s">
        <v>202</v>
      </c>
      <c r="BM234" s="148" t="s">
        <v>3490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1211</v>
      </c>
      <c r="H235" s="154">
        <v>16.553000000000001</v>
      </c>
      <c r="I235" s="155"/>
      <c r="L235" s="150"/>
      <c r="M235" s="156"/>
      <c r="T235" s="157"/>
      <c r="AT235" s="152" t="s">
        <v>204</v>
      </c>
      <c r="AU235" s="152" t="s">
        <v>86</v>
      </c>
      <c r="AV235" s="12" t="s">
        <v>86</v>
      </c>
      <c r="AW235" s="12" t="s">
        <v>32</v>
      </c>
      <c r="AX235" s="12" t="s">
        <v>84</v>
      </c>
      <c r="AY235" s="152" t="s">
        <v>195</v>
      </c>
    </row>
    <row r="236" spans="2:65" s="1" customFormat="1" ht="37.9" customHeight="1">
      <c r="B236" s="32"/>
      <c r="C236" s="137" t="s">
        <v>428</v>
      </c>
      <c r="D236" s="137" t="s">
        <v>197</v>
      </c>
      <c r="E236" s="138" t="s">
        <v>1198</v>
      </c>
      <c r="F236" s="139" t="s">
        <v>1199</v>
      </c>
      <c r="G236" s="140" t="s">
        <v>332</v>
      </c>
      <c r="H236" s="141">
        <v>16.553000000000001</v>
      </c>
      <c r="I236" s="142"/>
      <c r="J236" s="143">
        <f>ROUND(I236*H236,2)</f>
        <v>0</v>
      </c>
      <c r="K236" s="139" t="s">
        <v>201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202</v>
      </c>
      <c r="AT236" s="148" t="s">
        <v>197</v>
      </c>
      <c r="AU236" s="148" t="s">
        <v>86</v>
      </c>
      <c r="AY236" s="17" t="s">
        <v>195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202</v>
      </c>
      <c r="BM236" s="148" t="s">
        <v>3491</v>
      </c>
    </row>
    <row r="237" spans="2:65" s="11" customFormat="1" ht="22.9" customHeight="1">
      <c r="B237" s="125"/>
      <c r="D237" s="126" t="s">
        <v>76</v>
      </c>
      <c r="E237" s="135" t="s">
        <v>202</v>
      </c>
      <c r="F237" s="135" t="s">
        <v>1224</v>
      </c>
      <c r="I237" s="128"/>
      <c r="J237" s="136">
        <f>BK237</f>
        <v>0</v>
      </c>
      <c r="L237" s="125"/>
      <c r="M237" s="130"/>
      <c r="P237" s="131">
        <f>SUM(P238:P243)</f>
        <v>0</v>
      </c>
      <c r="R237" s="131">
        <f>SUM(R238:R243)</f>
        <v>0</v>
      </c>
      <c r="T237" s="132">
        <f>SUM(T238:T243)</f>
        <v>0</v>
      </c>
      <c r="AR237" s="126" t="s">
        <v>84</v>
      </c>
      <c r="AT237" s="133" t="s">
        <v>76</v>
      </c>
      <c r="AU237" s="133" t="s">
        <v>84</v>
      </c>
      <c r="AY237" s="126" t="s">
        <v>195</v>
      </c>
      <c r="BK237" s="134">
        <f>SUM(BK238:BK243)</f>
        <v>0</v>
      </c>
    </row>
    <row r="238" spans="2:65" s="1" customFormat="1" ht="24.2" customHeight="1">
      <c r="B238" s="32"/>
      <c r="C238" s="137" t="s">
        <v>353</v>
      </c>
      <c r="D238" s="137" t="s">
        <v>197</v>
      </c>
      <c r="E238" s="138" t="s">
        <v>1819</v>
      </c>
      <c r="F238" s="139" t="s">
        <v>1820</v>
      </c>
      <c r="G238" s="140" t="s">
        <v>332</v>
      </c>
      <c r="H238" s="141">
        <v>3.96</v>
      </c>
      <c r="I238" s="142"/>
      <c r="J238" s="143">
        <f>ROUND(I238*H238,2)</f>
        <v>0</v>
      </c>
      <c r="K238" s="139" t="s">
        <v>201</v>
      </c>
      <c r="L238" s="32"/>
      <c r="M238" s="144" t="s">
        <v>1</v>
      </c>
      <c r="N238" s="145" t="s">
        <v>42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202</v>
      </c>
      <c r="AT238" s="148" t="s">
        <v>197</v>
      </c>
      <c r="AU238" s="148" t="s">
        <v>86</v>
      </c>
      <c r="AY238" s="17" t="s">
        <v>195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84</v>
      </c>
      <c r="BK238" s="149">
        <f>ROUND(I238*H238,2)</f>
        <v>0</v>
      </c>
      <c r="BL238" s="17" t="s">
        <v>202</v>
      </c>
      <c r="BM238" s="148" t="s">
        <v>3492</v>
      </c>
    </row>
    <row r="239" spans="2:65" s="12" customFormat="1" ht="11.25">
      <c r="B239" s="150"/>
      <c r="D239" s="151" t="s">
        <v>204</v>
      </c>
      <c r="E239" s="152" t="s">
        <v>1</v>
      </c>
      <c r="F239" s="153" t="s">
        <v>3493</v>
      </c>
      <c r="H239" s="154">
        <v>3.96</v>
      </c>
      <c r="I239" s="155"/>
      <c r="L239" s="150"/>
      <c r="M239" s="156"/>
      <c r="T239" s="157"/>
      <c r="AT239" s="152" t="s">
        <v>204</v>
      </c>
      <c r="AU239" s="152" t="s">
        <v>86</v>
      </c>
      <c r="AV239" s="12" t="s">
        <v>86</v>
      </c>
      <c r="AW239" s="12" t="s">
        <v>32</v>
      </c>
      <c r="AX239" s="12" t="s">
        <v>77</v>
      </c>
      <c r="AY239" s="152" t="s">
        <v>195</v>
      </c>
    </row>
    <row r="240" spans="2:65" s="13" customFormat="1" ht="11.25">
      <c r="B240" s="158"/>
      <c r="D240" s="151" t="s">
        <v>204</v>
      </c>
      <c r="E240" s="159" t="s">
        <v>3409</v>
      </c>
      <c r="F240" s="160" t="s">
        <v>205</v>
      </c>
      <c r="H240" s="161">
        <v>3.96</v>
      </c>
      <c r="I240" s="162"/>
      <c r="L240" s="158"/>
      <c r="M240" s="163"/>
      <c r="T240" s="164"/>
      <c r="AT240" s="159" t="s">
        <v>204</v>
      </c>
      <c r="AU240" s="159" t="s">
        <v>86</v>
      </c>
      <c r="AV240" s="13" t="s">
        <v>202</v>
      </c>
      <c r="AW240" s="13" t="s">
        <v>32</v>
      </c>
      <c r="AX240" s="13" t="s">
        <v>84</v>
      </c>
      <c r="AY240" s="159" t="s">
        <v>195</v>
      </c>
    </row>
    <row r="241" spans="2:65" s="1" customFormat="1" ht="24.2" customHeight="1">
      <c r="B241" s="32"/>
      <c r="C241" s="137" t="s">
        <v>437</v>
      </c>
      <c r="D241" s="137" t="s">
        <v>197</v>
      </c>
      <c r="E241" s="138" t="s">
        <v>1233</v>
      </c>
      <c r="F241" s="139" t="s">
        <v>1234</v>
      </c>
      <c r="G241" s="140" t="s">
        <v>332</v>
      </c>
      <c r="H241" s="141">
        <v>3.96</v>
      </c>
      <c r="I241" s="142"/>
      <c r="J241" s="143">
        <f>ROUND(I241*H241,2)</f>
        <v>0</v>
      </c>
      <c r="K241" s="139" t="s">
        <v>201</v>
      </c>
      <c r="L241" s="32"/>
      <c r="M241" s="144" t="s">
        <v>1</v>
      </c>
      <c r="N241" s="145" t="s">
        <v>42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202</v>
      </c>
      <c r="AT241" s="148" t="s">
        <v>197</v>
      </c>
      <c r="AU241" s="148" t="s">
        <v>86</v>
      </c>
      <c r="AY241" s="17" t="s">
        <v>195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84</v>
      </c>
      <c r="BK241" s="149">
        <f>ROUND(I241*H241,2)</f>
        <v>0</v>
      </c>
      <c r="BL241" s="17" t="s">
        <v>202</v>
      </c>
      <c r="BM241" s="148" t="s">
        <v>3494</v>
      </c>
    </row>
    <row r="242" spans="2:65" s="12" customFormat="1" ht="11.25">
      <c r="B242" s="150"/>
      <c r="D242" s="151" t="s">
        <v>204</v>
      </c>
      <c r="E242" s="152" t="s">
        <v>1</v>
      </c>
      <c r="F242" s="153" t="s">
        <v>3495</v>
      </c>
      <c r="H242" s="154">
        <v>3.96</v>
      </c>
      <c r="I242" s="155"/>
      <c r="L242" s="150"/>
      <c r="M242" s="156"/>
      <c r="T242" s="157"/>
      <c r="AT242" s="152" t="s">
        <v>204</v>
      </c>
      <c r="AU242" s="152" t="s">
        <v>86</v>
      </c>
      <c r="AV242" s="12" t="s">
        <v>86</v>
      </c>
      <c r="AW242" s="12" t="s">
        <v>32</v>
      </c>
      <c r="AX242" s="12" t="s">
        <v>84</v>
      </c>
      <c r="AY242" s="152" t="s">
        <v>195</v>
      </c>
    </row>
    <row r="243" spans="2:65" s="1" customFormat="1" ht="37.9" customHeight="1">
      <c r="B243" s="32"/>
      <c r="C243" s="137" t="s">
        <v>357</v>
      </c>
      <c r="D243" s="137" t="s">
        <v>197</v>
      </c>
      <c r="E243" s="138" t="s">
        <v>1237</v>
      </c>
      <c r="F243" s="139" t="s">
        <v>1238</v>
      </c>
      <c r="G243" s="140" t="s">
        <v>332</v>
      </c>
      <c r="H243" s="141">
        <v>3.96</v>
      </c>
      <c r="I243" s="142"/>
      <c r="J243" s="143">
        <f>ROUND(I243*H243,2)</f>
        <v>0</v>
      </c>
      <c r="K243" s="139" t="s">
        <v>201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202</v>
      </c>
      <c r="AT243" s="148" t="s">
        <v>197</v>
      </c>
      <c r="AU243" s="148" t="s">
        <v>86</v>
      </c>
      <c r="AY243" s="17" t="s">
        <v>195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84</v>
      </c>
      <c r="BK243" s="149">
        <f>ROUND(I243*H243,2)</f>
        <v>0</v>
      </c>
      <c r="BL243" s="17" t="s">
        <v>202</v>
      </c>
      <c r="BM243" s="148" t="s">
        <v>3496</v>
      </c>
    </row>
    <row r="244" spans="2:65" s="11" customFormat="1" ht="22.9" customHeight="1">
      <c r="B244" s="125"/>
      <c r="D244" s="126" t="s">
        <v>76</v>
      </c>
      <c r="E244" s="135" t="s">
        <v>509</v>
      </c>
      <c r="F244" s="135" t="s">
        <v>3497</v>
      </c>
      <c r="I244" s="128"/>
      <c r="J244" s="136">
        <f>BK244</f>
        <v>0</v>
      </c>
      <c r="L244" s="125"/>
      <c r="M244" s="130"/>
      <c r="P244" s="131">
        <f>SUM(P245:P252)</f>
        <v>0</v>
      </c>
      <c r="R244" s="131">
        <f>SUM(R245:R252)</f>
        <v>0</v>
      </c>
      <c r="T244" s="132">
        <f>SUM(T245:T252)</f>
        <v>0</v>
      </c>
      <c r="AR244" s="126" t="s">
        <v>84</v>
      </c>
      <c r="AT244" s="133" t="s">
        <v>76</v>
      </c>
      <c r="AU244" s="133" t="s">
        <v>84</v>
      </c>
      <c r="AY244" s="126" t="s">
        <v>195</v>
      </c>
      <c r="BK244" s="134">
        <f>SUM(BK245:BK252)</f>
        <v>0</v>
      </c>
    </row>
    <row r="245" spans="2:65" s="1" customFormat="1" ht="16.5" customHeight="1">
      <c r="B245" s="32"/>
      <c r="C245" s="137" t="s">
        <v>446</v>
      </c>
      <c r="D245" s="137" t="s">
        <v>197</v>
      </c>
      <c r="E245" s="138" t="s">
        <v>1282</v>
      </c>
      <c r="F245" s="139" t="s">
        <v>1283</v>
      </c>
      <c r="G245" s="140" t="s">
        <v>200</v>
      </c>
      <c r="H245" s="141">
        <v>26.234999999999999</v>
      </c>
      <c r="I245" s="142"/>
      <c r="J245" s="143">
        <f>ROUND(I245*H245,2)</f>
        <v>0</v>
      </c>
      <c r="K245" s="139" t="s">
        <v>208</v>
      </c>
      <c r="L245" s="32"/>
      <c r="M245" s="144" t="s">
        <v>1</v>
      </c>
      <c r="N245" s="145" t="s">
        <v>42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202</v>
      </c>
      <c r="AT245" s="148" t="s">
        <v>197</v>
      </c>
      <c r="AU245" s="148" t="s">
        <v>86</v>
      </c>
      <c r="AY245" s="17" t="s">
        <v>195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84</v>
      </c>
      <c r="BK245" s="149">
        <f>ROUND(I245*H245,2)</f>
        <v>0</v>
      </c>
      <c r="BL245" s="17" t="s">
        <v>202</v>
      </c>
      <c r="BM245" s="148" t="s">
        <v>1284</v>
      </c>
    </row>
    <row r="246" spans="2:65" s="12" customFormat="1" ht="11.25">
      <c r="B246" s="150"/>
      <c r="D246" s="151" t="s">
        <v>204</v>
      </c>
      <c r="E246" s="152" t="s">
        <v>1</v>
      </c>
      <c r="F246" s="153" t="s">
        <v>3498</v>
      </c>
      <c r="H246" s="154">
        <v>21.021000000000001</v>
      </c>
      <c r="I246" s="155"/>
      <c r="L246" s="150"/>
      <c r="M246" s="156"/>
      <c r="T246" s="157"/>
      <c r="AT246" s="152" t="s">
        <v>204</v>
      </c>
      <c r="AU246" s="152" t="s">
        <v>86</v>
      </c>
      <c r="AV246" s="12" t="s">
        <v>86</v>
      </c>
      <c r="AW246" s="12" t="s">
        <v>32</v>
      </c>
      <c r="AX246" s="12" t="s">
        <v>77</v>
      </c>
      <c r="AY246" s="152" t="s">
        <v>195</v>
      </c>
    </row>
    <row r="247" spans="2:65" s="12" customFormat="1" ht="11.25">
      <c r="B247" s="150"/>
      <c r="D247" s="151" t="s">
        <v>204</v>
      </c>
      <c r="E247" s="152" t="s">
        <v>1</v>
      </c>
      <c r="F247" s="153" t="s">
        <v>3499</v>
      </c>
      <c r="H247" s="154">
        <v>5.2140000000000004</v>
      </c>
      <c r="I247" s="155"/>
      <c r="L247" s="150"/>
      <c r="M247" s="156"/>
      <c r="T247" s="157"/>
      <c r="AT247" s="152" t="s">
        <v>204</v>
      </c>
      <c r="AU247" s="152" t="s">
        <v>86</v>
      </c>
      <c r="AV247" s="12" t="s">
        <v>86</v>
      </c>
      <c r="AW247" s="12" t="s">
        <v>32</v>
      </c>
      <c r="AX247" s="12" t="s">
        <v>77</v>
      </c>
      <c r="AY247" s="152" t="s">
        <v>195</v>
      </c>
    </row>
    <row r="248" spans="2:65" s="13" customFormat="1" ht="11.25">
      <c r="B248" s="158"/>
      <c r="D248" s="151" t="s">
        <v>204</v>
      </c>
      <c r="E248" s="159" t="s">
        <v>834</v>
      </c>
      <c r="F248" s="160" t="s">
        <v>205</v>
      </c>
      <c r="H248" s="161">
        <v>26.234999999999999</v>
      </c>
      <c r="I248" s="162"/>
      <c r="L248" s="158"/>
      <c r="M248" s="163"/>
      <c r="T248" s="164"/>
      <c r="AT248" s="159" t="s">
        <v>204</v>
      </c>
      <c r="AU248" s="159" t="s">
        <v>86</v>
      </c>
      <c r="AV248" s="13" t="s">
        <v>202</v>
      </c>
      <c r="AW248" s="13" t="s">
        <v>32</v>
      </c>
      <c r="AX248" s="13" t="s">
        <v>84</v>
      </c>
      <c r="AY248" s="159" t="s">
        <v>195</v>
      </c>
    </row>
    <row r="249" spans="2:65" s="1" customFormat="1" ht="24.2" customHeight="1">
      <c r="B249" s="32"/>
      <c r="C249" s="137" t="s">
        <v>361</v>
      </c>
      <c r="D249" s="137" t="s">
        <v>197</v>
      </c>
      <c r="E249" s="138" t="s">
        <v>1233</v>
      </c>
      <c r="F249" s="139" t="s">
        <v>1234</v>
      </c>
      <c r="G249" s="140" t="s">
        <v>332</v>
      </c>
      <c r="H249" s="141">
        <v>5.2469999999999999</v>
      </c>
      <c r="I249" s="142"/>
      <c r="J249" s="143">
        <f>ROUND(I249*H249,2)</f>
        <v>0</v>
      </c>
      <c r="K249" s="139" t="s">
        <v>201</v>
      </c>
      <c r="L249" s="32"/>
      <c r="M249" s="144" t="s">
        <v>1</v>
      </c>
      <c r="N249" s="145" t="s">
        <v>42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202</v>
      </c>
      <c r="AT249" s="148" t="s">
        <v>197</v>
      </c>
      <c r="AU249" s="148" t="s">
        <v>86</v>
      </c>
      <c r="AY249" s="17" t="s">
        <v>195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84</v>
      </c>
      <c r="BK249" s="149">
        <f>ROUND(I249*H249,2)</f>
        <v>0</v>
      </c>
      <c r="BL249" s="17" t="s">
        <v>202</v>
      </c>
      <c r="BM249" s="148" t="s">
        <v>1287</v>
      </c>
    </row>
    <row r="250" spans="2:65" s="14" customFormat="1" ht="11.25">
      <c r="B250" s="168"/>
      <c r="D250" s="151" t="s">
        <v>204</v>
      </c>
      <c r="E250" s="169" t="s">
        <v>1</v>
      </c>
      <c r="F250" s="170" t="s">
        <v>1288</v>
      </c>
      <c r="H250" s="169" t="s">
        <v>1</v>
      </c>
      <c r="I250" s="171"/>
      <c r="L250" s="168"/>
      <c r="M250" s="172"/>
      <c r="T250" s="173"/>
      <c r="AT250" s="169" t="s">
        <v>204</v>
      </c>
      <c r="AU250" s="169" t="s">
        <v>86</v>
      </c>
      <c r="AV250" s="14" t="s">
        <v>84</v>
      </c>
      <c r="AW250" s="14" t="s">
        <v>32</v>
      </c>
      <c r="AX250" s="14" t="s">
        <v>77</v>
      </c>
      <c r="AY250" s="169" t="s">
        <v>195</v>
      </c>
    </row>
    <row r="251" spans="2:65" s="12" customFormat="1" ht="11.25">
      <c r="B251" s="150"/>
      <c r="D251" s="151" t="s">
        <v>204</v>
      </c>
      <c r="E251" s="152" t="s">
        <v>1</v>
      </c>
      <c r="F251" s="153" t="s">
        <v>1289</v>
      </c>
      <c r="H251" s="154">
        <v>5.2469999999999999</v>
      </c>
      <c r="I251" s="155"/>
      <c r="L251" s="150"/>
      <c r="M251" s="156"/>
      <c r="T251" s="157"/>
      <c r="AT251" s="152" t="s">
        <v>204</v>
      </c>
      <c r="AU251" s="152" t="s">
        <v>86</v>
      </c>
      <c r="AV251" s="12" t="s">
        <v>86</v>
      </c>
      <c r="AW251" s="12" t="s">
        <v>32</v>
      </c>
      <c r="AX251" s="12" t="s">
        <v>84</v>
      </c>
      <c r="AY251" s="152" t="s">
        <v>195</v>
      </c>
    </row>
    <row r="252" spans="2:65" s="1" customFormat="1" ht="37.9" customHeight="1">
      <c r="B252" s="32"/>
      <c r="C252" s="137" t="s">
        <v>455</v>
      </c>
      <c r="D252" s="137" t="s">
        <v>197</v>
      </c>
      <c r="E252" s="138" t="s">
        <v>1237</v>
      </c>
      <c r="F252" s="139" t="s">
        <v>1238</v>
      </c>
      <c r="G252" s="140" t="s">
        <v>332</v>
      </c>
      <c r="H252" s="141">
        <v>5.2469999999999999</v>
      </c>
      <c r="I252" s="142"/>
      <c r="J252" s="143">
        <f>ROUND(I252*H252,2)</f>
        <v>0</v>
      </c>
      <c r="K252" s="139" t="s">
        <v>201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202</v>
      </c>
      <c r="AT252" s="148" t="s">
        <v>197</v>
      </c>
      <c r="AU252" s="148" t="s">
        <v>86</v>
      </c>
      <c r="AY252" s="17" t="s">
        <v>195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202</v>
      </c>
      <c r="BM252" s="148" t="s">
        <v>1290</v>
      </c>
    </row>
    <row r="253" spans="2:65" s="11" customFormat="1" ht="22.9" customHeight="1">
      <c r="B253" s="125"/>
      <c r="D253" s="126" t="s">
        <v>76</v>
      </c>
      <c r="E253" s="135" t="s">
        <v>396</v>
      </c>
      <c r="F253" s="135" t="s">
        <v>1291</v>
      </c>
      <c r="I253" s="128"/>
      <c r="J253" s="136">
        <f>BK253</f>
        <v>0</v>
      </c>
      <c r="L253" s="125"/>
      <c r="M253" s="130"/>
      <c r="P253" s="131">
        <f>SUM(P254:P259)</f>
        <v>0</v>
      </c>
      <c r="R253" s="131">
        <f>SUM(R254:R259)</f>
        <v>0</v>
      </c>
      <c r="T253" s="132">
        <f>SUM(T254:T259)</f>
        <v>0</v>
      </c>
      <c r="AR253" s="126" t="s">
        <v>84</v>
      </c>
      <c r="AT253" s="133" t="s">
        <v>76</v>
      </c>
      <c r="AU253" s="133" t="s">
        <v>84</v>
      </c>
      <c r="AY253" s="126" t="s">
        <v>195</v>
      </c>
      <c r="BK253" s="134">
        <f>SUM(BK254:BK259)</f>
        <v>0</v>
      </c>
    </row>
    <row r="254" spans="2:65" s="1" customFormat="1" ht="33" customHeight="1">
      <c r="B254" s="32"/>
      <c r="C254" s="137" t="s">
        <v>365</v>
      </c>
      <c r="D254" s="137" t="s">
        <v>197</v>
      </c>
      <c r="E254" s="138" t="s">
        <v>3346</v>
      </c>
      <c r="F254" s="139" t="s">
        <v>3347</v>
      </c>
      <c r="G254" s="140" t="s">
        <v>200</v>
      </c>
      <c r="H254" s="141">
        <v>15.615</v>
      </c>
      <c r="I254" s="142"/>
      <c r="J254" s="143">
        <f>ROUND(I254*H254,2)</f>
        <v>0</v>
      </c>
      <c r="K254" s="139" t="s">
        <v>208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202</v>
      </c>
      <c r="AT254" s="148" t="s">
        <v>197</v>
      </c>
      <c r="AU254" s="148" t="s">
        <v>86</v>
      </c>
      <c r="AY254" s="17" t="s">
        <v>195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84</v>
      </c>
      <c r="BK254" s="149">
        <f>ROUND(I254*H254,2)</f>
        <v>0</v>
      </c>
      <c r="BL254" s="17" t="s">
        <v>202</v>
      </c>
      <c r="BM254" s="148" t="s">
        <v>3500</v>
      </c>
    </row>
    <row r="255" spans="2:65" s="14" customFormat="1" ht="11.25">
      <c r="B255" s="168"/>
      <c r="D255" s="151" t="s">
        <v>204</v>
      </c>
      <c r="E255" s="169" t="s">
        <v>1</v>
      </c>
      <c r="F255" s="170" t="s">
        <v>3349</v>
      </c>
      <c r="H255" s="169" t="s">
        <v>1</v>
      </c>
      <c r="I255" s="171"/>
      <c r="L255" s="168"/>
      <c r="M255" s="172"/>
      <c r="T255" s="173"/>
      <c r="AT255" s="169" t="s">
        <v>204</v>
      </c>
      <c r="AU255" s="169" t="s">
        <v>86</v>
      </c>
      <c r="AV255" s="14" t="s">
        <v>84</v>
      </c>
      <c r="AW255" s="14" t="s">
        <v>32</v>
      </c>
      <c r="AX255" s="14" t="s">
        <v>77</v>
      </c>
      <c r="AY255" s="169" t="s">
        <v>195</v>
      </c>
    </row>
    <row r="256" spans="2:65" s="12" customFormat="1" ht="11.25">
      <c r="B256" s="150"/>
      <c r="D256" s="151" t="s">
        <v>204</v>
      </c>
      <c r="E256" s="152" t="s">
        <v>1</v>
      </c>
      <c r="F256" s="153" t="s">
        <v>3501</v>
      </c>
      <c r="H256" s="154">
        <v>15.615</v>
      </c>
      <c r="I256" s="155"/>
      <c r="L256" s="150"/>
      <c r="M256" s="156"/>
      <c r="T256" s="157"/>
      <c r="AT256" s="152" t="s">
        <v>204</v>
      </c>
      <c r="AU256" s="152" t="s">
        <v>86</v>
      </c>
      <c r="AV256" s="12" t="s">
        <v>86</v>
      </c>
      <c r="AW256" s="12" t="s">
        <v>32</v>
      </c>
      <c r="AX256" s="12" t="s">
        <v>84</v>
      </c>
      <c r="AY256" s="152" t="s">
        <v>195</v>
      </c>
    </row>
    <row r="257" spans="2:65" s="1" customFormat="1" ht="24.2" customHeight="1">
      <c r="B257" s="32"/>
      <c r="C257" s="137" t="s">
        <v>466</v>
      </c>
      <c r="D257" s="137" t="s">
        <v>197</v>
      </c>
      <c r="E257" s="138" t="s">
        <v>1233</v>
      </c>
      <c r="F257" s="139" t="s">
        <v>1234</v>
      </c>
      <c r="G257" s="140" t="s">
        <v>332</v>
      </c>
      <c r="H257" s="141">
        <v>3.1230000000000002</v>
      </c>
      <c r="I257" s="142"/>
      <c r="J257" s="143">
        <f>ROUND(I257*H257,2)</f>
        <v>0</v>
      </c>
      <c r="K257" s="139" t="s">
        <v>201</v>
      </c>
      <c r="L257" s="32"/>
      <c r="M257" s="144" t="s">
        <v>1</v>
      </c>
      <c r="N257" s="145" t="s">
        <v>42</v>
      </c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AR257" s="148" t="s">
        <v>202</v>
      </c>
      <c r="AT257" s="148" t="s">
        <v>197</v>
      </c>
      <c r="AU257" s="148" t="s">
        <v>86</v>
      </c>
      <c r="AY257" s="17" t="s">
        <v>195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84</v>
      </c>
      <c r="BK257" s="149">
        <f>ROUND(I257*H257,2)</f>
        <v>0</v>
      </c>
      <c r="BL257" s="17" t="s">
        <v>202</v>
      </c>
      <c r="BM257" s="148" t="s">
        <v>3502</v>
      </c>
    </row>
    <row r="258" spans="2:65" s="12" customFormat="1" ht="11.25">
      <c r="B258" s="150"/>
      <c r="D258" s="151" t="s">
        <v>204</v>
      </c>
      <c r="E258" s="152" t="s">
        <v>1</v>
      </c>
      <c r="F258" s="153" t="s">
        <v>3503</v>
      </c>
      <c r="H258" s="154">
        <v>3.1230000000000002</v>
      </c>
      <c r="I258" s="155"/>
      <c r="L258" s="150"/>
      <c r="M258" s="156"/>
      <c r="T258" s="157"/>
      <c r="AT258" s="152" t="s">
        <v>204</v>
      </c>
      <c r="AU258" s="152" t="s">
        <v>86</v>
      </c>
      <c r="AV258" s="12" t="s">
        <v>86</v>
      </c>
      <c r="AW258" s="12" t="s">
        <v>32</v>
      </c>
      <c r="AX258" s="12" t="s">
        <v>84</v>
      </c>
      <c r="AY258" s="152" t="s">
        <v>195</v>
      </c>
    </row>
    <row r="259" spans="2:65" s="1" customFormat="1" ht="37.9" customHeight="1">
      <c r="B259" s="32"/>
      <c r="C259" s="137" t="s">
        <v>369</v>
      </c>
      <c r="D259" s="137" t="s">
        <v>197</v>
      </c>
      <c r="E259" s="138" t="s">
        <v>1237</v>
      </c>
      <c r="F259" s="139" t="s">
        <v>1238</v>
      </c>
      <c r="G259" s="140" t="s">
        <v>332</v>
      </c>
      <c r="H259" s="141">
        <v>3.1230000000000002</v>
      </c>
      <c r="I259" s="142"/>
      <c r="J259" s="143">
        <f>ROUND(I259*H259,2)</f>
        <v>0</v>
      </c>
      <c r="K259" s="139" t="s">
        <v>201</v>
      </c>
      <c r="L259" s="32"/>
      <c r="M259" s="144" t="s">
        <v>1</v>
      </c>
      <c r="N259" s="145" t="s">
        <v>42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202</v>
      </c>
      <c r="AT259" s="148" t="s">
        <v>197</v>
      </c>
      <c r="AU259" s="148" t="s">
        <v>86</v>
      </c>
      <c r="AY259" s="17" t="s">
        <v>195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84</v>
      </c>
      <c r="BK259" s="149">
        <f>ROUND(I259*H259,2)</f>
        <v>0</v>
      </c>
      <c r="BL259" s="17" t="s">
        <v>202</v>
      </c>
      <c r="BM259" s="148" t="s">
        <v>3504</v>
      </c>
    </row>
    <row r="260" spans="2:65" s="11" customFormat="1" ht="22.9" customHeight="1">
      <c r="B260" s="125"/>
      <c r="D260" s="126" t="s">
        <v>76</v>
      </c>
      <c r="E260" s="135" t="s">
        <v>230</v>
      </c>
      <c r="F260" s="135" t="s">
        <v>1321</v>
      </c>
      <c r="I260" s="128"/>
      <c r="J260" s="136">
        <f>BK260</f>
        <v>0</v>
      </c>
      <c r="L260" s="125"/>
      <c r="M260" s="130"/>
      <c r="P260" s="131">
        <f>SUM(P261:P307)</f>
        <v>0</v>
      </c>
      <c r="R260" s="131">
        <f>SUM(R261:R307)</f>
        <v>2.2563694999999999</v>
      </c>
      <c r="T260" s="132">
        <f>SUM(T261:T307)</f>
        <v>0.5212</v>
      </c>
      <c r="AR260" s="126" t="s">
        <v>84</v>
      </c>
      <c r="AT260" s="133" t="s">
        <v>76</v>
      </c>
      <c r="AU260" s="133" t="s">
        <v>84</v>
      </c>
      <c r="AY260" s="126" t="s">
        <v>195</v>
      </c>
      <c r="BK260" s="134">
        <f>SUM(BK261:BK307)</f>
        <v>0</v>
      </c>
    </row>
    <row r="261" spans="2:65" s="1" customFormat="1" ht="24.2" customHeight="1">
      <c r="B261" s="32"/>
      <c r="C261" s="137" t="s">
        <v>481</v>
      </c>
      <c r="D261" s="137" t="s">
        <v>197</v>
      </c>
      <c r="E261" s="138" t="s">
        <v>2831</v>
      </c>
      <c r="F261" s="139" t="s">
        <v>2832</v>
      </c>
      <c r="G261" s="140" t="s">
        <v>319</v>
      </c>
      <c r="H261" s="141">
        <v>36</v>
      </c>
      <c r="I261" s="142"/>
      <c r="J261" s="143">
        <f>ROUND(I261*H261,2)</f>
        <v>0</v>
      </c>
      <c r="K261" s="139" t="s">
        <v>201</v>
      </c>
      <c r="L261" s="32"/>
      <c r="M261" s="144" t="s">
        <v>1</v>
      </c>
      <c r="N261" s="145" t="s">
        <v>42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AR261" s="148" t="s">
        <v>202</v>
      </c>
      <c r="AT261" s="148" t="s">
        <v>197</v>
      </c>
      <c r="AU261" s="148" t="s">
        <v>86</v>
      </c>
      <c r="AY261" s="17" t="s">
        <v>195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84</v>
      </c>
      <c r="BK261" s="149">
        <f>ROUND(I261*H261,2)</f>
        <v>0</v>
      </c>
      <c r="BL261" s="17" t="s">
        <v>202</v>
      </c>
      <c r="BM261" s="148" t="s">
        <v>3505</v>
      </c>
    </row>
    <row r="262" spans="2:65" s="12" customFormat="1" ht="11.25">
      <c r="B262" s="150"/>
      <c r="D262" s="151" t="s">
        <v>204</v>
      </c>
      <c r="E262" s="152" t="s">
        <v>1</v>
      </c>
      <c r="F262" s="153" t="s">
        <v>3506</v>
      </c>
      <c r="H262" s="154">
        <v>36</v>
      </c>
      <c r="I262" s="155"/>
      <c r="L262" s="150"/>
      <c r="M262" s="156"/>
      <c r="T262" s="157"/>
      <c r="AT262" s="152" t="s">
        <v>204</v>
      </c>
      <c r="AU262" s="152" t="s">
        <v>86</v>
      </c>
      <c r="AV262" s="12" t="s">
        <v>86</v>
      </c>
      <c r="AW262" s="12" t="s">
        <v>32</v>
      </c>
      <c r="AX262" s="12" t="s">
        <v>77</v>
      </c>
      <c r="AY262" s="152" t="s">
        <v>195</v>
      </c>
    </row>
    <row r="263" spans="2:65" s="13" customFormat="1" ht="11.25">
      <c r="B263" s="158"/>
      <c r="D263" s="151" t="s">
        <v>204</v>
      </c>
      <c r="E263" s="159" t="s">
        <v>2678</v>
      </c>
      <c r="F263" s="160" t="s">
        <v>205</v>
      </c>
      <c r="H263" s="161">
        <v>36</v>
      </c>
      <c r="I263" s="162"/>
      <c r="L263" s="158"/>
      <c r="M263" s="163"/>
      <c r="T263" s="164"/>
      <c r="AT263" s="159" t="s">
        <v>204</v>
      </c>
      <c r="AU263" s="159" t="s">
        <v>86</v>
      </c>
      <c r="AV263" s="13" t="s">
        <v>202</v>
      </c>
      <c r="AW263" s="13" t="s">
        <v>32</v>
      </c>
      <c r="AX263" s="13" t="s">
        <v>84</v>
      </c>
      <c r="AY263" s="159" t="s">
        <v>195</v>
      </c>
    </row>
    <row r="264" spans="2:65" s="1" customFormat="1" ht="24.2" customHeight="1">
      <c r="B264" s="32"/>
      <c r="C264" s="174" t="s">
        <v>373</v>
      </c>
      <c r="D264" s="174" t="s">
        <v>392</v>
      </c>
      <c r="E264" s="175" t="s">
        <v>2839</v>
      </c>
      <c r="F264" s="176" t="s">
        <v>2840</v>
      </c>
      <c r="G264" s="177" t="s">
        <v>319</v>
      </c>
      <c r="H264" s="178">
        <v>36.36</v>
      </c>
      <c r="I264" s="179"/>
      <c r="J264" s="180">
        <f>ROUND(I264*H264,2)</f>
        <v>0</v>
      </c>
      <c r="K264" s="176" t="s">
        <v>201</v>
      </c>
      <c r="L264" s="181"/>
      <c r="M264" s="182" t="s">
        <v>1</v>
      </c>
      <c r="N264" s="183" t="s">
        <v>42</v>
      </c>
      <c r="P264" s="146">
        <f>O264*H264</f>
        <v>0</v>
      </c>
      <c r="Q264" s="146">
        <v>1.593E-2</v>
      </c>
      <c r="R264" s="146">
        <f>Q264*H264</f>
        <v>0.57921480000000003</v>
      </c>
      <c r="S264" s="146">
        <v>0</v>
      </c>
      <c r="T264" s="147">
        <f>S264*H264</f>
        <v>0</v>
      </c>
      <c r="AR264" s="148" t="s">
        <v>230</v>
      </c>
      <c r="AT264" s="148" t="s">
        <v>392</v>
      </c>
      <c r="AU264" s="148" t="s">
        <v>86</v>
      </c>
      <c r="AY264" s="17" t="s">
        <v>195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84</v>
      </c>
      <c r="BK264" s="149">
        <f>ROUND(I264*H264,2)</f>
        <v>0</v>
      </c>
      <c r="BL264" s="17" t="s">
        <v>202</v>
      </c>
      <c r="BM264" s="148" t="s">
        <v>3507</v>
      </c>
    </row>
    <row r="265" spans="2:65" s="12" customFormat="1" ht="11.25">
      <c r="B265" s="150"/>
      <c r="D265" s="151" t="s">
        <v>204</v>
      </c>
      <c r="F265" s="153" t="s">
        <v>3508</v>
      </c>
      <c r="H265" s="154">
        <v>36.36</v>
      </c>
      <c r="I265" s="155"/>
      <c r="L265" s="150"/>
      <c r="M265" s="156"/>
      <c r="T265" s="157"/>
      <c r="AT265" s="152" t="s">
        <v>204</v>
      </c>
      <c r="AU265" s="152" t="s">
        <v>86</v>
      </c>
      <c r="AV265" s="12" t="s">
        <v>86</v>
      </c>
      <c r="AW265" s="12" t="s">
        <v>4</v>
      </c>
      <c r="AX265" s="12" t="s">
        <v>84</v>
      </c>
      <c r="AY265" s="152" t="s">
        <v>195</v>
      </c>
    </row>
    <row r="266" spans="2:65" s="1" customFormat="1" ht="16.5" customHeight="1">
      <c r="B266" s="32"/>
      <c r="C266" s="174" t="s">
        <v>488</v>
      </c>
      <c r="D266" s="174" t="s">
        <v>392</v>
      </c>
      <c r="E266" s="175" t="s">
        <v>2842</v>
      </c>
      <c r="F266" s="176" t="s">
        <v>2843</v>
      </c>
      <c r="G266" s="177" t="s">
        <v>212</v>
      </c>
      <c r="H266" s="178">
        <v>6.12</v>
      </c>
      <c r="I266" s="179"/>
      <c r="J266" s="180">
        <f>ROUND(I266*H266,2)</f>
        <v>0</v>
      </c>
      <c r="K266" s="176" t="s">
        <v>208</v>
      </c>
      <c r="L266" s="181"/>
      <c r="M266" s="182" t="s">
        <v>1</v>
      </c>
      <c r="N266" s="183" t="s">
        <v>42</v>
      </c>
      <c r="P266" s="146">
        <f>O266*H266</f>
        <v>0</v>
      </c>
      <c r="Q266" s="146">
        <v>4.0999999999999999E-4</v>
      </c>
      <c r="R266" s="146">
        <f>Q266*H266</f>
        <v>2.5092000000000001E-3</v>
      </c>
      <c r="S266" s="146">
        <v>0</v>
      </c>
      <c r="T266" s="147">
        <f>S266*H266</f>
        <v>0</v>
      </c>
      <c r="AR266" s="148" t="s">
        <v>230</v>
      </c>
      <c r="AT266" s="148" t="s">
        <v>392</v>
      </c>
      <c r="AU266" s="148" t="s">
        <v>86</v>
      </c>
      <c r="AY266" s="17" t="s">
        <v>195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7" t="s">
        <v>84</v>
      </c>
      <c r="BK266" s="149">
        <f>ROUND(I266*H266,2)</f>
        <v>0</v>
      </c>
      <c r="BL266" s="17" t="s">
        <v>202</v>
      </c>
      <c r="BM266" s="148" t="s">
        <v>3509</v>
      </c>
    </row>
    <row r="267" spans="2:65" s="12" customFormat="1" ht="11.25">
      <c r="B267" s="150"/>
      <c r="D267" s="151" t="s">
        <v>204</v>
      </c>
      <c r="F267" s="153" t="s">
        <v>2845</v>
      </c>
      <c r="H267" s="154">
        <v>6.12</v>
      </c>
      <c r="I267" s="155"/>
      <c r="L267" s="150"/>
      <c r="M267" s="156"/>
      <c r="T267" s="157"/>
      <c r="AT267" s="152" t="s">
        <v>204</v>
      </c>
      <c r="AU267" s="152" t="s">
        <v>86</v>
      </c>
      <c r="AV267" s="12" t="s">
        <v>86</v>
      </c>
      <c r="AW267" s="12" t="s">
        <v>4</v>
      </c>
      <c r="AX267" s="12" t="s">
        <v>84</v>
      </c>
      <c r="AY267" s="152" t="s">
        <v>195</v>
      </c>
    </row>
    <row r="268" spans="2:65" s="1" customFormat="1" ht="24.2" customHeight="1">
      <c r="B268" s="32"/>
      <c r="C268" s="174" t="s">
        <v>379</v>
      </c>
      <c r="D268" s="174" t="s">
        <v>392</v>
      </c>
      <c r="E268" s="175" t="s">
        <v>2846</v>
      </c>
      <c r="F268" s="176" t="s">
        <v>2847</v>
      </c>
      <c r="G268" s="177" t="s">
        <v>212</v>
      </c>
      <c r="H268" s="178">
        <v>6.12</v>
      </c>
      <c r="I268" s="179"/>
      <c r="J268" s="180">
        <f>ROUND(I268*H268,2)</f>
        <v>0</v>
      </c>
      <c r="K268" s="176" t="s">
        <v>201</v>
      </c>
      <c r="L268" s="181"/>
      <c r="M268" s="182" t="s">
        <v>1</v>
      </c>
      <c r="N268" s="183" t="s">
        <v>42</v>
      </c>
      <c r="P268" s="146">
        <f>O268*H268</f>
        <v>0</v>
      </c>
      <c r="Q268" s="146">
        <v>1E-4</v>
      </c>
      <c r="R268" s="146">
        <f>Q268*H268</f>
        <v>6.1200000000000002E-4</v>
      </c>
      <c r="S268" s="146">
        <v>0</v>
      </c>
      <c r="T268" s="147">
        <f>S268*H268</f>
        <v>0</v>
      </c>
      <c r="AR268" s="148" t="s">
        <v>230</v>
      </c>
      <c r="AT268" s="148" t="s">
        <v>392</v>
      </c>
      <c r="AU268" s="148" t="s">
        <v>86</v>
      </c>
      <c r="AY268" s="17" t="s">
        <v>195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84</v>
      </c>
      <c r="BK268" s="149">
        <f>ROUND(I268*H268,2)</f>
        <v>0</v>
      </c>
      <c r="BL268" s="17" t="s">
        <v>202</v>
      </c>
      <c r="BM268" s="148" t="s">
        <v>3510</v>
      </c>
    </row>
    <row r="269" spans="2:65" s="12" customFormat="1" ht="11.25">
      <c r="B269" s="150"/>
      <c r="D269" s="151" t="s">
        <v>204</v>
      </c>
      <c r="F269" s="153" t="s">
        <v>2845</v>
      </c>
      <c r="H269" s="154">
        <v>6.12</v>
      </c>
      <c r="I269" s="155"/>
      <c r="L269" s="150"/>
      <c r="M269" s="156"/>
      <c r="T269" s="157"/>
      <c r="AT269" s="152" t="s">
        <v>204</v>
      </c>
      <c r="AU269" s="152" t="s">
        <v>86</v>
      </c>
      <c r="AV269" s="12" t="s">
        <v>86</v>
      </c>
      <c r="AW269" s="12" t="s">
        <v>4</v>
      </c>
      <c r="AX269" s="12" t="s">
        <v>84</v>
      </c>
      <c r="AY269" s="152" t="s">
        <v>195</v>
      </c>
    </row>
    <row r="270" spans="2:65" s="1" customFormat="1" ht="24.2" customHeight="1">
      <c r="B270" s="32"/>
      <c r="C270" s="137" t="s">
        <v>494</v>
      </c>
      <c r="D270" s="137" t="s">
        <v>197</v>
      </c>
      <c r="E270" s="138" t="s">
        <v>2879</v>
      </c>
      <c r="F270" s="139" t="s">
        <v>2880</v>
      </c>
      <c r="G270" s="140" t="s">
        <v>212</v>
      </c>
      <c r="H270" s="141">
        <v>2</v>
      </c>
      <c r="I270" s="142"/>
      <c r="J270" s="143">
        <f t="shared" ref="J270:J275" si="0">ROUND(I270*H270,2)</f>
        <v>0</v>
      </c>
      <c r="K270" s="139" t="s">
        <v>208</v>
      </c>
      <c r="L270" s="32"/>
      <c r="M270" s="144" t="s">
        <v>1</v>
      </c>
      <c r="N270" s="145" t="s">
        <v>42</v>
      </c>
      <c r="P270" s="146">
        <f t="shared" ref="P270:P275" si="1">O270*H270</f>
        <v>0</v>
      </c>
      <c r="Q270" s="146">
        <v>1.67E-3</v>
      </c>
      <c r="R270" s="146">
        <f t="shared" ref="R270:R275" si="2">Q270*H270</f>
        <v>3.3400000000000001E-3</v>
      </c>
      <c r="S270" s="146">
        <v>0</v>
      </c>
      <c r="T270" s="147">
        <f t="shared" ref="T270:T275" si="3">S270*H270</f>
        <v>0</v>
      </c>
      <c r="AR270" s="148" t="s">
        <v>202</v>
      </c>
      <c r="AT270" s="148" t="s">
        <v>197</v>
      </c>
      <c r="AU270" s="148" t="s">
        <v>86</v>
      </c>
      <c r="AY270" s="17" t="s">
        <v>195</v>
      </c>
      <c r="BE270" s="149">
        <f t="shared" ref="BE270:BE275" si="4">IF(N270="základní",J270,0)</f>
        <v>0</v>
      </c>
      <c r="BF270" s="149">
        <f t="shared" ref="BF270:BF275" si="5">IF(N270="snížená",J270,0)</f>
        <v>0</v>
      </c>
      <c r="BG270" s="149">
        <f t="shared" ref="BG270:BG275" si="6">IF(N270="zákl. přenesená",J270,0)</f>
        <v>0</v>
      </c>
      <c r="BH270" s="149">
        <f t="shared" ref="BH270:BH275" si="7">IF(N270="sníž. přenesená",J270,0)</f>
        <v>0</v>
      </c>
      <c r="BI270" s="149">
        <f t="shared" ref="BI270:BI275" si="8">IF(N270="nulová",J270,0)</f>
        <v>0</v>
      </c>
      <c r="BJ270" s="17" t="s">
        <v>84</v>
      </c>
      <c r="BK270" s="149">
        <f t="shared" ref="BK270:BK275" si="9">ROUND(I270*H270,2)</f>
        <v>0</v>
      </c>
      <c r="BL270" s="17" t="s">
        <v>202</v>
      </c>
      <c r="BM270" s="148" t="s">
        <v>3511</v>
      </c>
    </row>
    <row r="271" spans="2:65" s="1" customFormat="1" ht="21.75" customHeight="1">
      <c r="B271" s="32"/>
      <c r="C271" s="174" t="s">
        <v>384</v>
      </c>
      <c r="D271" s="174" t="s">
        <v>392</v>
      </c>
      <c r="E271" s="175" t="s">
        <v>2882</v>
      </c>
      <c r="F271" s="176" t="s">
        <v>2883</v>
      </c>
      <c r="G271" s="177" t="s">
        <v>212</v>
      </c>
      <c r="H271" s="178">
        <v>1</v>
      </c>
      <c r="I271" s="179"/>
      <c r="J271" s="180">
        <f t="shared" si="0"/>
        <v>0</v>
      </c>
      <c r="K271" s="176" t="s">
        <v>208</v>
      </c>
      <c r="L271" s="181"/>
      <c r="M271" s="182" t="s">
        <v>1</v>
      </c>
      <c r="N271" s="183" t="s">
        <v>42</v>
      </c>
      <c r="P271" s="146">
        <f t="shared" si="1"/>
        <v>0</v>
      </c>
      <c r="Q271" s="146">
        <v>9.7000000000000003E-3</v>
      </c>
      <c r="R271" s="146">
        <f t="shared" si="2"/>
        <v>9.7000000000000003E-3</v>
      </c>
      <c r="S271" s="146">
        <v>0</v>
      </c>
      <c r="T271" s="147">
        <f t="shared" si="3"/>
        <v>0</v>
      </c>
      <c r="AR271" s="148" t="s">
        <v>230</v>
      </c>
      <c r="AT271" s="148" t="s">
        <v>392</v>
      </c>
      <c r="AU271" s="148" t="s">
        <v>86</v>
      </c>
      <c r="AY271" s="17" t="s">
        <v>195</v>
      </c>
      <c r="BE271" s="149">
        <f t="shared" si="4"/>
        <v>0</v>
      </c>
      <c r="BF271" s="149">
        <f t="shared" si="5"/>
        <v>0</v>
      </c>
      <c r="BG271" s="149">
        <f t="shared" si="6"/>
        <v>0</v>
      </c>
      <c r="BH271" s="149">
        <f t="shared" si="7"/>
        <v>0</v>
      </c>
      <c r="BI271" s="149">
        <f t="shared" si="8"/>
        <v>0</v>
      </c>
      <c r="BJ271" s="17" t="s">
        <v>84</v>
      </c>
      <c r="BK271" s="149">
        <f t="shared" si="9"/>
        <v>0</v>
      </c>
      <c r="BL271" s="17" t="s">
        <v>202</v>
      </c>
      <c r="BM271" s="148" t="s">
        <v>3512</v>
      </c>
    </row>
    <row r="272" spans="2:65" s="1" customFormat="1" ht="21.75" customHeight="1">
      <c r="B272" s="32"/>
      <c r="C272" s="174" t="s">
        <v>501</v>
      </c>
      <c r="D272" s="174" t="s">
        <v>392</v>
      </c>
      <c r="E272" s="175" t="s">
        <v>3513</v>
      </c>
      <c r="F272" s="176" t="s">
        <v>3514</v>
      </c>
      <c r="G272" s="177" t="s">
        <v>212</v>
      </c>
      <c r="H272" s="178">
        <v>1</v>
      </c>
      <c r="I272" s="179"/>
      <c r="J272" s="180">
        <f t="shared" si="0"/>
        <v>0</v>
      </c>
      <c r="K272" s="176" t="s">
        <v>201</v>
      </c>
      <c r="L272" s="181"/>
      <c r="M272" s="182" t="s">
        <v>1</v>
      </c>
      <c r="N272" s="183" t="s">
        <v>42</v>
      </c>
      <c r="P272" s="146">
        <f t="shared" si="1"/>
        <v>0</v>
      </c>
      <c r="Q272" s="146">
        <v>1.0699999999999999E-2</v>
      </c>
      <c r="R272" s="146">
        <f t="shared" si="2"/>
        <v>1.0699999999999999E-2</v>
      </c>
      <c r="S272" s="146">
        <v>0</v>
      </c>
      <c r="T272" s="147">
        <f t="shared" si="3"/>
        <v>0</v>
      </c>
      <c r="AR272" s="148" t="s">
        <v>230</v>
      </c>
      <c r="AT272" s="148" t="s">
        <v>392</v>
      </c>
      <c r="AU272" s="148" t="s">
        <v>86</v>
      </c>
      <c r="AY272" s="17" t="s">
        <v>195</v>
      </c>
      <c r="BE272" s="149">
        <f t="shared" si="4"/>
        <v>0</v>
      </c>
      <c r="BF272" s="149">
        <f t="shared" si="5"/>
        <v>0</v>
      </c>
      <c r="BG272" s="149">
        <f t="shared" si="6"/>
        <v>0</v>
      </c>
      <c r="BH272" s="149">
        <f t="shared" si="7"/>
        <v>0</v>
      </c>
      <c r="BI272" s="149">
        <f t="shared" si="8"/>
        <v>0</v>
      </c>
      <c r="BJ272" s="17" t="s">
        <v>84</v>
      </c>
      <c r="BK272" s="149">
        <f t="shared" si="9"/>
        <v>0</v>
      </c>
      <c r="BL272" s="17" t="s">
        <v>202</v>
      </c>
      <c r="BM272" s="148" t="s">
        <v>3515</v>
      </c>
    </row>
    <row r="273" spans="2:65" s="1" customFormat="1" ht="24.2" customHeight="1">
      <c r="B273" s="32"/>
      <c r="C273" s="137" t="s">
        <v>389</v>
      </c>
      <c r="D273" s="137" t="s">
        <v>197</v>
      </c>
      <c r="E273" s="138" t="s">
        <v>2867</v>
      </c>
      <c r="F273" s="139" t="s">
        <v>2868</v>
      </c>
      <c r="G273" s="140" t="s">
        <v>212</v>
      </c>
      <c r="H273" s="141">
        <v>1</v>
      </c>
      <c r="I273" s="142"/>
      <c r="J273" s="143">
        <f t="shared" si="0"/>
        <v>0</v>
      </c>
      <c r="K273" s="139" t="s">
        <v>201</v>
      </c>
      <c r="L273" s="32"/>
      <c r="M273" s="144" t="s">
        <v>1</v>
      </c>
      <c r="N273" s="145" t="s">
        <v>42</v>
      </c>
      <c r="P273" s="146">
        <f t="shared" si="1"/>
        <v>0</v>
      </c>
      <c r="Q273" s="146">
        <v>0</v>
      </c>
      <c r="R273" s="146">
        <f t="shared" si="2"/>
        <v>0</v>
      </c>
      <c r="S273" s="146">
        <v>0</v>
      </c>
      <c r="T273" s="147">
        <f t="shared" si="3"/>
        <v>0</v>
      </c>
      <c r="AR273" s="148" t="s">
        <v>202</v>
      </c>
      <c r="AT273" s="148" t="s">
        <v>197</v>
      </c>
      <c r="AU273" s="148" t="s">
        <v>86</v>
      </c>
      <c r="AY273" s="17" t="s">
        <v>195</v>
      </c>
      <c r="BE273" s="149">
        <f t="shared" si="4"/>
        <v>0</v>
      </c>
      <c r="BF273" s="149">
        <f t="shared" si="5"/>
        <v>0</v>
      </c>
      <c r="BG273" s="149">
        <f t="shared" si="6"/>
        <v>0</v>
      </c>
      <c r="BH273" s="149">
        <f t="shared" si="7"/>
        <v>0</v>
      </c>
      <c r="BI273" s="149">
        <f t="shared" si="8"/>
        <v>0</v>
      </c>
      <c r="BJ273" s="17" t="s">
        <v>84</v>
      </c>
      <c r="BK273" s="149">
        <f t="shared" si="9"/>
        <v>0</v>
      </c>
      <c r="BL273" s="17" t="s">
        <v>202</v>
      </c>
      <c r="BM273" s="148" t="s">
        <v>3516</v>
      </c>
    </row>
    <row r="274" spans="2:65" s="1" customFormat="1" ht="16.5" customHeight="1">
      <c r="B274" s="32"/>
      <c r="C274" s="174" t="s">
        <v>509</v>
      </c>
      <c r="D274" s="174" t="s">
        <v>392</v>
      </c>
      <c r="E274" s="175" t="s">
        <v>3517</v>
      </c>
      <c r="F274" s="176" t="s">
        <v>3518</v>
      </c>
      <c r="G274" s="177" t="s">
        <v>212</v>
      </c>
      <c r="H274" s="178">
        <v>1</v>
      </c>
      <c r="I274" s="179"/>
      <c r="J274" s="180">
        <f t="shared" si="0"/>
        <v>0</v>
      </c>
      <c r="K274" s="176" t="s">
        <v>208</v>
      </c>
      <c r="L274" s="181"/>
      <c r="M274" s="182" t="s">
        <v>1</v>
      </c>
      <c r="N274" s="183" t="s">
        <v>42</v>
      </c>
      <c r="P274" s="146">
        <f t="shared" si="1"/>
        <v>0</v>
      </c>
      <c r="Q274" s="146">
        <v>1.0800000000000001E-2</v>
      </c>
      <c r="R274" s="146">
        <f t="shared" si="2"/>
        <v>1.0800000000000001E-2</v>
      </c>
      <c r="S274" s="146">
        <v>0</v>
      </c>
      <c r="T274" s="147">
        <f t="shared" si="3"/>
        <v>0</v>
      </c>
      <c r="AR274" s="148" t="s">
        <v>230</v>
      </c>
      <c r="AT274" s="148" t="s">
        <v>392</v>
      </c>
      <c r="AU274" s="148" t="s">
        <v>86</v>
      </c>
      <c r="AY274" s="17" t="s">
        <v>195</v>
      </c>
      <c r="BE274" s="149">
        <f t="shared" si="4"/>
        <v>0</v>
      </c>
      <c r="BF274" s="149">
        <f t="shared" si="5"/>
        <v>0</v>
      </c>
      <c r="BG274" s="149">
        <f t="shared" si="6"/>
        <v>0</v>
      </c>
      <c r="BH274" s="149">
        <f t="shared" si="7"/>
        <v>0</v>
      </c>
      <c r="BI274" s="149">
        <f t="shared" si="8"/>
        <v>0</v>
      </c>
      <c r="BJ274" s="17" t="s">
        <v>84</v>
      </c>
      <c r="BK274" s="149">
        <f t="shared" si="9"/>
        <v>0</v>
      </c>
      <c r="BL274" s="17" t="s">
        <v>202</v>
      </c>
      <c r="BM274" s="148" t="s">
        <v>3519</v>
      </c>
    </row>
    <row r="275" spans="2:65" s="1" customFormat="1" ht="16.5" customHeight="1">
      <c r="B275" s="32"/>
      <c r="C275" s="174" t="s">
        <v>396</v>
      </c>
      <c r="D275" s="174" t="s">
        <v>392</v>
      </c>
      <c r="E275" s="175" t="s">
        <v>2842</v>
      </c>
      <c r="F275" s="176" t="s">
        <v>2843</v>
      </c>
      <c r="G275" s="177" t="s">
        <v>212</v>
      </c>
      <c r="H275" s="178">
        <v>2.04</v>
      </c>
      <c r="I275" s="179"/>
      <c r="J275" s="180">
        <f t="shared" si="0"/>
        <v>0</v>
      </c>
      <c r="K275" s="176" t="s">
        <v>208</v>
      </c>
      <c r="L275" s="181"/>
      <c r="M275" s="182" t="s">
        <v>1</v>
      </c>
      <c r="N275" s="183" t="s">
        <v>42</v>
      </c>
      <c r="P275" s="146">
        <f t="shared" si="1"/>
        <v>0</v>
      </c>
      <c r="Q275" s="146">
        <v>4.0999999999999999E-4</v>
      </c>
      <c r="R275" s="146">
        <f t="shared" si="2"/>
        <v>8.3639999999999995E-4</v>
      </c>
      <c r="S275" s="146">
        <v>0</v>
      </c>
      <c r="T275" s="147">
        <f t="shared" si="3"/>
        <v>0</v>
      </c>
      <c r="AR275" s="148" t="s">
        <v>230</v>
      </c>
      <c r="AT275" s="148" t="s">
        <v>392</v>
      </c>
      <c r="AU275" s="148" t="s">
        <v>86</v>
      </c>
      <c r="AY275" s="17" t="s">
        <v>195</v>
      </c>
      <c r="BE275" s="149">
        <f t="shared" si="4"/>
        <v>0</v>
      </c>
      <c r="BF275" s="149">
        <f t="shared" si="5"/>
        <v>0</v>
      </c>
      <c r="BG275" s="149">
        <f t="shared" si="6"/>
        <v>0</v>
      </c>
      <c r="BH275" s="149">
        <f t="shared" si="7"/>
        <v>0</v>
      </c>
      <c r="BI275" s="149">
        <f t="shared" si="8"/>
        <v>0</v>
      </c>
      <c r="BJ275" s="17" t="s">
        <v>84</v>
      </c>
      <c r="BK275" s="149">
        <f t="shared" si="9"/>
        <v>0</v>
      </c>
      <c r="BL275" s="17" t="s">
        <v>202</v>
      </c>
      <c r="BM275" s="148" t="s">
        <v>3520</v>
      </c>
    </row>
    <row r="276" spans="2:65" s="12" customFormat="1" ht="11.25">
      <c r="B276" s="150"/>
      <c r="D276" s="151" t="s">
        <v>204</v>
      </c>
      <c r="F276" s="153" t="s">
        <v>2031</v>
      </c>
      <c r="H276" s="154">
        <v>2.04</v>
      </c>
      <c r="I276" s="155"/>
      <c r="L276" s="150"/>
      <c r="M276" s="156"/>
      <c r="T276" s="157"/>
      <c r="AT276" s="152" t="s">
        <v>204</v>
      </c>
      <c r="AU276" s="152" t="s">
        <v>86</v>
      </c>
      <c r="AV276" s="12" t="s">
        <v>86</v>
      </c>
      <c r="AW276" s="12" t="s">
        <v>4</v>
      </c>
      <c r="AX276" s="12" t="s">
        <v>84</v>
      </c>
      <c r="AY276" s="152" t="s">
        <v>195</v>
      </c>
    </row>
    <row r="277" spans="2:65" s="1" customFormat="1" ht="24.2" customHeight="1">
      <c r="B277" s="32"/>
      <c r="C277" s="174" t="s">
        <v>519</v>
      </c>
      <c r="D277" s="174" t="s">
        <v>392</v>
      </c>
      <c r="E277" s="175" t="s">
        <v>2846</v>
      </c>
      <c r="F277" s="176" t="s">
        <v>2847</v>
      </c>
      <c r="G277" s="177" t="s">
        <v>212</v>
      </c>
      <c r="H277" s="178">
        <v>2.04</v>
      </c>
      <c r="I277" s="179"/>
      <c r="J277" s="180">
        <f>ROUND(I277*H277,2)</f>
        <v>0</v>
      </c>
      <c r="K277" s="176" t="s">
        <v>201</v>
      </c>
      <c r="L277" s="181"/>
      <c r="M277" s="182" t="s">
        <v>1</v>
      </c>
      <c r="N277" s="183" t="s">
        <v>42</v>
      </c>
      <c r="P277" s="146">
        <f>O277*H277</f>
        <v>0</v>
      </c>
      <c r="Q277" s="146">
        <v>1E-4</v>
      </c>
      <c r="R277" s="146">
        <f>Q277*H277</f>
        <v>2.0400000000000003E-4</v>
      </c>
      <c r="S277" s="146">
        <v>0</v>
      </c>
      <c r="T277" s="147">
        <f>S277*H277</f>
        <v>0</v>
      </c>
      <c r="AR277" s="148" t="s">
        <v>230</v>
      </c>
      <c r="AT277" s="148" t="s">
        <v>392</v>
      </c>
      <c r="AU277" s="148" t="s">
        <v>86</v>
      </c>
      <c r="AY277" s="17" t="s">
        <v>195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7" t="s">
        <v>84</v>
      </c>
      <c r="BK277" s="149">
        <f>ROUND(I277*H277,2)</f>
        <v>0</v>
      </c>
      <c r="BL277" s="17" t="s">
        <v>202</v>
      </c>
      <c r="BM277" s="148" t="s">
        <v>3521</v>
      </c>
    </row>
    <row r="278" spans="2:65" s="12" customFormat="1" ht="11.25">
      <c r="B278" s="150"/>
      <c r="D278" s="151" t="s">
        <v>204</v>
      </c>
      <c r="F278" s="153" t="s">
        <v>2031</v>
      </c>
      <c r="H278" s="154">
        <v>2.04</v>
      </c>
      <c r="I278" s="155"/>
      <c r="L278" s="150"/>
      <c r="M278" s="156"/>
      <c r="T278" s="157"/>
      <c r="AT278" s="152" t="s">
        <v>204</v>
      </c>
      <c r="AU278" s="152" t="s">
        <v>86</v>
      </c>
      <c r="AV278" s="12" t="s">
        <v>86</v>
      </c>
      <c r="AW278" s="12" t="s">
        <v>4</v>
      </c>
      <c r="AX278" s="12" t="s">
        <v>84</v>
      </c>
      <c r="AY278" s="152" t="s">
        <v>195</v>
      </c>
    </row>
    <row r="279" spans="2:65" s="1" customFormat="1" ht="24.2" customHeight="1">
      <c r="B279" s="32"/>
      <c r="C279" s="137" t="s">
        <v>402</v>
      </c>
      <c r="D279" s="137" t="s">
        <v>197</v>
      </c>
      <c r="E279" s="138" t="s">
        <v>3522</v>
      </c>
      <c r="F279" s="139" t="s">
        <v>3523</v>
      </c>
      <c r="G279" s="140" t="s">
        <v>212</v>
      </c>
      <c r="H279" s="141">
        <v>1</v>
      </c>
      <c r="I279" s="142"/>
      <c r="J279" s="143">
        <f t="shared" ref="J279:J286" si="10">ROUND(I279*H279,2)</f>
        <v>0</v>
      </c>
      <c r="K279" s="139" t="s">
        <v>208</v>
      </c>
      <c r="L279" s="32"/>
      <c r="M279" s="144" t="s">
        <v>1</v>
      </c>
      <c r="N279" s="145" t="s">
        <v>42</v>
      </c>
      <c r="P279" s="146">
        <f t="shared" ref="P279:P286" si="11">O279*H279</f>
        <v>0</v>
      </c>
      <c r="Q279" s="146">
        <v>1.67E-3</v>
      </c>
      <c r="R279" s="146">
        <f t="shared" ref="R279:R286" si="12">Q279*H279</f>
        <v>1.67E-3</v>
      </c>
      <c r="S279" s="146">
        <v>0</v>
      </c>
      <c r="T279" s="147">
        <f t="shared" ref="T279:T286" si="13">S279*H279</f>
        <v>0</v>
      </c>
      <c r="AR279" s="148" t="s">
        <v>202</v>
      </c>
      <c r="AT279" s="148" t="s">
        <v>197</v>
      </c>
      <c r="AU279" s="148" t="s">
        <v>86</v>
      </c>
      <c r="AY279" s="17" t="s">
        <v>195</v>
      </c>
      <c r="BE279" s="149">
        <f t="shared" ref="BE279:BE286" si="14">IF(N279="základní",J279,0)</f>
        <v>0</v>
      </c>
      <c r="BF279" s="149">
        <f t="shared" ref="BF279:BF286" si="15">IF(N279="snížená",J279,0)</f>
        <v>0</v>
      </c>
      <c r="BG279" s="149">
        <f t="shared" ref="BG279:BG286" si="16">IF(N279="zákl. přenesená",J279,0)</f>
        <v>0</v>
      </c>
      <c r="BH279" s="149">
        <f t="shared" ref="BH279:BH286" si="17">IF(N279="sníž. přenesená",J279,0)</f>
        <v>0</v>
      </c>
      <c r="BI279" s="149">
        <f t="shared" ref="BI279:BI286" si="18">IF(N279="nulová",J279,0)</f>
        <v>0</v>
      </c>
      <c r="BJ279" s="17" t="s">
        <v>84</v>
      </c>
      <c r="BK279" s="149">
        <f t="shared" ref="BK279:BK286" si="19">ROUND(I279*H279,2)</f>
        <v>0</v>
      </c>
      <c r="BL279" s="17" t="s">
        <v>202</v>
      </c>
      <c r="BM279" s="148" t="s">
        <v>3524</v>
      </c>
    </row>
    <row r="280" spans="2:65" s="1" customFormat="1" ht="16.5" customHeight="1">
      <c r="B280" s="32"/>
      <c r="C280" s="174" t="s">
        <v>527</v>
      </c>
      <c r="D280" s="174" t="s">
        <v>392</v>
      </c>
      <c r="E280" s="175" t="s">
        <v>3525</v>
      </c>
      <c r="F280" s="176" t="s">
        <v>3526</v>
      </c>
      <c r="G280" s="177" t="s">
        <v>212</v>
      </c>
      <c r="H280" s="178">
        <v>1</v>
      </c>
      <c r="I280" s="179"/>
      <c r="J280" s="180">
        <f t="shared" si="10"/>
        <v>0</v>
      </c>
      <c r="K280" s="176" t="s">
        <v>201</v>
      </c>
      <c r="L280" s="181"/>
      <c r="M280" s="182" t="s">
        <v>1</v>
      </c>
      <c r="N280" s="183" t="s">
        <v>42</v>
      </c>
      <c r="P280" s="146">
        <f t="shared" si="11"/>
        <v>0</v>
      </c>
      <c r="Q280" s="146">
        <v>1.41E-2</v>
      </c>
      <c r="R280" s="146">
        <f t="shared" si="12"/>
        <v>1.41E-2</v>
      </c>
      <c r="S280" s="146">
        <v>0</v>
      </c>
      <c r="T280" s="147">
        <f t="shared" si="13"/>
        <v>0</v>
      </c>
      <c r="AR280" s="148" t="s">
        <v>230</v>
      </c>
      <c r="AT280" s="148" t="s">
        <v>392</v>
      </c>
      <c r="AU280" s="148" t="s">
        <v>86</v>
      </c>
      <c r="AY280" s="17" t="s">
        <v>195</v>
      </c>
      <c r="BE280" s="149">
        <f t="shared" si="14"/>
        <v>0</v>
      </c>
      <c r="BF280" s="149">
        <f t="shared" si="15"/>
        <v>0</v>
      </c>
      <c r="BG280" s="149">
        <f t="shared" si="16"/>
        <v>0</v>
      </c>
      <c r="BH280" s="149">
        <f t="shared" si="17"/>
        <v>0</v>
      </c>
      <c r="BI280" s="149">
        <f t="shared" si="18"/>
        <v>0</v>
      </c>
      <c r="BJ280" s="17" t="s">
        <v>84</v>
      </c>
      <c r="BK280" s="149">
        <f t="shared" si="19"/>
        <v>0</v>
      </c>
      <c r="BL280" s="17" t="s">
        <v>202</v>
      </c>
      <c r="BM280" s="148" t="s">
        <v>3527</v>
      </c>
    </row>
    <row r="281" spans="2:65" s="1" customFormat="1" ht="24.2" customHeight="1">
      <c r="B281" s="32"/>
      <c r="C281" s="137" t="s">
        <v>407</v>
      </c>
      <c r="D281" s="137" t="s">
        <v>197</v>
      </c>
      <c r="E281" s="138" t="s">
        <v>3528</v>
      </c>
      <c r="F281" s="139" t="s">
        <v>3529</v>
      </c>
      <c r="G281" s="140" t="s">
        <v>212</v>
      </c>
      <c r="H281" s="141">
        <v>1</v>
      </c>
      <c r="I281" s="142"/>
      <c r="J281" s="143">
        <f t="shared" si="10"/>
        <v>0</v>
      </c>
      <c r="K281" s="139" t="s">
        <v>208</v>
      </c>
      <c r="L281" s="32"/>
      <c r="M281" s="144" t="s">
        <v>1</v>
      </c>
      <c r="N281" s="145" t="s">
        <v>42</v>
      </c>
      <c r="P281" s="146">
        <f t="shared" si="11"/>
        <v>0</v>
      </c>
      <c r="Q281" s="146">
        <v>1.3600000000000001E-3</v>
      </c>
      <c r="R281" s="146">
        <f t="shared" si="12"/>
        <v>1.3600000000000001E-3</v>
      </c>
      <c r="S281" s="146">
        <v>0</v>
      </c>
      <c r="T281" s="147">
        <f t="shared" si="13"/>
        <v>0</v>
      </c>
      <c r="AR281" s="148" t="s">
        <v>202</v>
      </c>
      <c r="AT281" s="148" t="s">
        <v>197</v>
      </c>
      <c r="AU281" s="148" t="s">
        <v>86</v>
      </c>
      <c r="AY281" s="17" t="s">
        <v>195</v>
      </c>
      <c r="BE281" s="149">
        <f t="shared" si="14"/>
        <v>0</v>
      </c>
      <c r="BF281" s="149">
        <f t="shared" si="15"/>
        <v>0</v>
      </c>
      <c r="BG281" s="149">
        <f t="shared" si="16"/>
        <v>0</v>
      </c>
      <c r="BH281" s="149">
        <f t="shared" si="17"/>
        <v>0</v>
      </c>
      <c r="BI281" s="149">
        <f t="shared" si="18"/>
        <v>0</v>
      </c>
      <c r="BJ281" s="17" t="s">
        <v>84</v>
      </c>
      <c r="BK281" s="149">
        <f t="shared" si="19"/>
        <v>0</v>
      </c>
      <c r="BL281" s="17" t="s">
        <v>202</v>
      </c>
      <c r="BM281" s="148" t="s">
        <v>3530</v>
      </c>
    </row>
    <row r="282" spans="2:65" s="1" customFormat="1" ht="21.75" customHeight="1">
      <c r="B282" s="32"/>
      <c r="C282" s="174" t="s">
        <v>459</v>
      </c>
      <c r="D282" s="174" t="s">
        <v>392</v>
      </c>
      <c r="E282" s="175" t="s">
        <v>3531</v>
      </c>
      <c r="F282" s="176" t="s">
        <v>3532</v>
      </c>
      <c r="G282" s="177" t="s">
        <v>212</v>
      </c>
      <c r="H282" s="178">
        <v>1</v>
      </c>
      <c r="I282" s="179"/>
      <c r="J282" s="180">
        <f t="shared" si="10"/>
        <v>0</v>
      </c>
      <c r="K282" s="176" t="s">
        <v>208</v>
      </c>
      <c r="L282" s="181"/>
      <c r="M282" s="182" t="s">
        <v>1</v>
      </c>
      <c r="N282" s="183" t="s">
        <v>42</v>
      </c>
      <c r="P282" s="146">
        <f t="shared" si="11"/>
        <v>0</v>
      </c>
      <c r="Q282" s="146">
        <v>4.8000000000000001E-2</v>
      </c>
      <c r="R282" s="146">
        <f t="shared" si="12"/>
        <v>4.8000000000000001E-2</v>
      </c>
      <c r="S282" s="146">
        <v>0</v>
      </c>
      <c r="T282" s="147">
        <f t="shared" si="13"/>
        <v>0</v>
      </c>
      <c r="AR282" s="148" t="s">
        <v>230</v>
      </c>
      <c r="AT282" s="148" t="s">
        <v>392</v>
      </c>
      <c r="AU282" s="148" t="s">
        <v>86</v>
      </c>
      <c r="AY282" s="17" t="s">
        <v>195</v>
      </c>
      <c r="BE282" s="149">
        <f t="shared" si="14"/>
        <v>0</v>
      </c>
      <c r="BF282" s="149">
        <f t="shared" si="15"/>
        <v>0</v>
      </c>
      <c r="BG282" s="149">
        <f t="shared" si="16"/>
        <v>0</v>
      </c>
      <c r="BH282" s="149">
        <f t="shared" si="17"/>
        <v>0</v>
      </c>
      <c r="BI282" s="149">
        <f t="shared" si="18"/>
        <v>0</v>
      </c>
      <c r="BJ282" s="17" t="s">
        <v>84</v>
      </c>
      <c r="BK282" s="149">
        <f t="shared" si="19"/>
        <v>0</v>
      </c>
      <c r="BL282" s="17" t="s">
        <v>202</v>
      </c>
      <c r="BM282" s="148" t="s">
        <v>3533</v>
      </c>
    </row>
    <row r="283" spans="2:65" s="1" customFormat="1" ht="16.5" customHeight="1">
      <c r="B283" s="32"/>
      <c r="C283" s="174" t="s">
        <v>413</v>
      </c>
      <c r="D283" s="174" t="s">
        <v>392</v>
      </c>
      <c r="E283" s="175" t="s">
        <v>3534</v>
      </c>
      <c r="F283" s="176" t="s">
        <v>3535</v>
      </c>
      <c r="G283" s="177" t="s">
        <v>212</v>
      </c>
      <c r="H283" s="178">
        <v>1</v>
      </c>
      <c r="I283" s="179"/>
      <c r="J283" s="180">
        <f t="shared" si="10"/>
        <v>0</v>
      </c>
      <c r="K283" s="176" t="s">
        <v>208</v>
      </c>
      <c r="L283" s="181"/>
      <c r="M283" s="182" t="s">
        <v>1</v>
      </c>
      <c r="N283" s="183" t="s">
        <v>42</v>
      </c>
      <c r="P283" s="146">
        <f t="shared" si="11"/>
        <v>0</v>
      </c>
      <c r="Q283" s="146">
        <v>1.5E-3</v>
      </c>
      <c r="R283" s="146">
        <f t="shared" si="12"/>
        <v>1.5E-3</v>
      </c>
      <c r="S283" s="146">
        <v>0</v>
      </c>
      <c r="T283" s="147">
        <f t="shared" si="13"/>
        <v>0</v>
      </c>
      <c r="AR283" s="148" t="s">
        <v>230</v>
      </c>
      <c r="AT283" s="148" t="s">
        <v>392</v>
      </c>
      <c r="AU283" s="148" t="s">
        <v>86</v>
      </c>
      <c r="AY283" s="17" t="s">
        <v>195</v>
      </c>
      <c r="BE283" s="149">
        <f t="shared" si="14"/>
        <v>0</v>
      </c>
      <c r="BF283" s="149">
        <f t="shared" si="15"/>
        <v>0</v>
      </c>
      <c r="BG283" s="149">
        <f t="shared" si="16"/>
        <v>0</v>
      </c>
      <c r="BH283" s="149">
        <f t="shared" si="17"/>
        <v>0</v>
      </c>
      <c r="BI283" s="149">
        <f t="shared" si="18"/>
        <v>0</v>
      </c>
      <c r="BJ283" s="17" t="s">
        <v>84</v>
      </c>
      <c r="BK283" s="149">
        <f t="shared" si="19"/>
        <v>0</v>
      </c>
      <c r="BL283" s="17" t="s">
        <v>202</v>
      </c>
      <c r="BM283" s="148" t="s">
        <v>3536</v>
      </c>
    </row>
    <row r="284" spans="2:65" s="1" customFormat="1" ht="16.5" customHeight="1">
      <c r="B284" s="32"/>
      <c r="C284" s="137" t="s">
        <v>471</v>
      </c>
      <c r="D284" s="137" t="s">
        <v>197</v>
      </c>
      <c r="E284" s="138" t="s">
        <v>3537</v>
      </c>
      <c r="F284" s="139" t="s">
        <v>3538</v>
      </c>
      <c r="G284" s="140" t="s">
        <v>212</v>
      </c>
      <c r="H284" s="141">
        <v>1</v>
      </c>
      <c r="I284" s="142"/>
      <c r="J284" s="143">
        <f t="shared" si="10"/>
        <v>0</v>
      </c>
      <c r="K284" s="139" t="s">
        <v>201</v>
      </c>
      <c r="L284" s="32"/>
      <c r="M284" s="144" t="s">
        <v>1</v>
      </c>
      <c r="N284" s="145" t="s">
        <v>42</v>
      </c>
      <c r="P284" s="146">
        <f t="shared" si="11"/>
        <v>0</v>
      </c>
      <c r="Q284" s="146">
        <v>0.32906000000000002</v>
      </c>
      <c r="R284" s="146">
        <f t="shared" si="12"/>
        <v>0.32906000000000002</v>
      </c>
      <c r="S284" s="146">
        <v>0</v>
      </c>
      <c r="T284" s="147">
        <f t="shared" si="13"/>
        <v>0</v>
      </c>
      <c r="AR284" s="148" t="s">
        <v>202</v>
      </c>
      <c r="AT284" s="148" t="s">
        <v>197</v>
      </c>
      <c r="AU284" s="148" t="s">
        <v>86</v>
      </c>
      <c r="AY284" s="17" t="s">
        <v>195</v>
      </c>
      <c r="BE284" s="149">
        <f t="shared" si="14"/>
        <v>0</v>
      </c>
      <c r="BF284" s="149">
        <f t="shared" si="15"/>
        <v>0</v>
      </c>
      <c r="BG284" s="149">
        <f t="shared" si="16"/>
        <v>0</v>
      </c>
      <c r="BH284" s="149">
        <f t="shared" si="17"/>
        <v>0</v>
      </c>
      <c r="BI284" s="149">
        <f t="shared" si="18"/>
        <v>0</v>
      </c>
      <c r="BJ284" s="17" t="s">
        <v>84</v>
      </c>
      <c r="BK284" s="149">
        <f t="shared" si="19"/>
        <v>0</v>
      </c>
      <c r="BL284" s="17" t="s">
        <v>202</v>
      </c>
      <c r="BM284" s="148" t="s">
        <v>3539</v>
      </c>
    </row>
    <row r="285" spans="2:65" s="1" customFormat="1" ht="16.5" customHeight="1">
      <c r="B285" s="32"/>
      <c r="C285" s="174" t="s">
        <v>418</v>
      </c>
      <c r="D285" s="174" t="s">
        <v>392</v>
      </c>
      <c r="E285" s="175" t="s">
        <v>3540</v>
      </c>
      <c r="F285" s="176" t="s">
        <v>3541</v>
      </c>
      <c r="G285" s="177" t="s">
        <v>212</v>
      </c>
      <c r="H285" s="178">
        <v>1</v>
      </c>
      <c r="I285" s="179"/>
      <c r="J285" s="180">
        <f t="shared" si="10"/>
        <v>0</v>
      </c>
      <c r="K285" s="176" t="s">
        <v>201</v>
      </c>
      <c r="L285" s="181"/>
      <c r="M285" s="182" t="s">
        <v>1</v>
      </c>
      <c r="N285" s="183" t="s">
        <v>42</v>
      </c>
      <c r="P285" s="146">
        <f t="shared" si="11"/>
        <v>0</v>
      </c>
      <c r="Q285" s="146">
        <v>2.9499999999999998E-2</v>
      </c>
      <c r="R285" s="146">
        <f t="shared" si="12"/>
        <v>2.9499999999999998E-2</v>
      </c>
      <c r="S285" s="146">
        <v>0</v>
      </c>
      <c r="T285" s="147">
        <f t="shared" si="13"/>
        <v>0</v>
      </c>
      <c r="AR285" s="148" t="s">
        <v>230</v>
      </c>
      <c r="AT285" s="148" t="s">
        <v>392</v>
      </c>
      <c r="AU285" s="148" t="s">
        <v>86</v>
      </c>
      <c r="AY285" s="17" t="s">
        <v>195</v>
      </c>
      <c r="BE285" s="149">
        <f t="shared" si="14"/>
        <v>0</v>
      </c>
      <c r="BF285" s="149">
        <f t="shared" si="15"/>
        <v>0</v>
      </c>
      <c r="BG285" s="149">
        <f t="shared" si="16"/>
        <v>0</v>
      </c>
      <c r="BH285" s="149">
        <f t="shared" si="17"/>
        <v>0</v>
      </c>
      <c r="BI285" s="149">
        <f t="shared" si="18"/>
        <v>0</v>
      </c>
      <c r="BJ285" s="17" t="s">
        <v>84</v>
      </c>
      <c r="BK285" s="149">
        <f t="shared" si="19"/>
        <v>0</v>
      </c>
      <c r="BL285" s="17" t="s">
        <v>202</v>
      </c>
      <c r="BM285" s="148" t="s">
        <v>3542</v>
      </c>
    </row>
    <row r="286" spans="2:65" s="1" customFormat="1" ht="16.5" customHeight="1">
      <c r="B286" s="32"/>
      <c r="C286" s="137" t="s">
        <v>548</v>
      </c>
      <c r="D286" s="137" t="s">
        <v>197</v>
      </c>
      <c r="E286" s="138" t="s">
        <v>3543</v>
      </c>
      <c r="F286" s="139" t="s">
        <v>3544</v>
      </c>
      <c r="G286" s="140" t="s">
        <v>319</v>
      </c>
      <c r="H286" s="141">
        <v>72</v>
      </c>
      <c r="I286" s="142"/>
      <c r="J286" s="143">
        <f t="shared" si="10"/>
        <v>0</v>
      </c>
      <c r="K286" s="139" t="s">
        <v>201</v>
      </c>
      <c r="L286" s="32"/>
      <c r="M286" s="144" t="s">
        <v>1</v>
      </c>
      <c r="N286" s="145" t="s">
        <v>42</v>
      </c>
      <c r="P286" s="146">
        <f t="shared" si="11"/>
        <v>0</v>
      </c>
      <c r="Q286" s="146">
        <v>1.9000000000000001E-4</v>
      </c>
      <c r="R286" s="146">
        <f t="shared" si="12"/>
        <v>1.3680000000000001E-2</v>
      </c>
      <c r="S286" s="146">
        <v>0</v>
      </c>
      <c r="T286" s="147">
        <f t="shared" si="13"/>
        <v>0</v>
      </c>
      <c r="AR286" s="148" t="s">
        <v>202</v>
      </c>
      <c r="AT286" s="148" t="s">
        <v>197</v>
      </c>
      <c r="AU286" s="148" t="s">
        <v>86</v>
      </c>
      <c r="AY286" s="17" t="s">
        <v>195</v>
      </c>
      <c r="BE286" s="149">
        <f t="shared" si="14"/>
        <v>0</v>
      </c>
      <c r="BF286" s="149">
        <f t="shared" si="15"/>
        <v>0</v>
      </c>
      <c r="BG286" s="149">
        <f t="shared" si="16"/>
        <v>0</v>
      </c>
      <c r="BH286" s="149">
        <f t="shared" si="17"/>
        <v>0</v>
      </c>
      <c r="BI286" s="149">
        <f t="shared" si="18"/>
        <v>0</v>
      </c>
      <c r="BJ286" s="17" t="s">
        <v>84</v>
      </c>
      <c r="BK286" s="149">
        <f t="shared" si="19"/>
        <v>0</v>
      </c>
      <c r="BL286" s="17" t="s">
        <v>202</v>
      </c>
      <c r="BM286" s="148" t="s">
        <v>3545</v>
      </c>
    </row>
    <row r="287" spans="2:65" s="12" customFormat="1" ht="11.25">
      <c r="B287" s="150"/>
      <c r="D287" s="151" t="s">
        <v>204</v>
      </c>
      <c r="E287" s="152" t="s">
        <v>1</v>
      </c>
      <c r="F287" s="153" t="s">
        <v>3546</v>
      </c>
      <c r="H287" s="154">
        <v>72</v>
      </c>
      <c r="I287" s="155"/>
      <c r="L287" s="150"/>
      <c r="M287" s="156"/>
      <c r="T287" s="157"/>
      <c r="AT287" s="152" t="s">
        <v>204</v>
      </c>
      <c r="AU287" s="152" t="s">
        <v>86</v>
      </c>
      <c r="AV287" s="12" t="s">
        <v>86</v>
      </c>
      <c r="AW287" s="12" t="s">
        <v>32</v>
      </c>
      <c r="AX287" s="12" t="s">
        <v>84</v>
      </c>
      <c r="AY287" s="152" t="s">
        <v>195</v>
      </c>
    </row>
    <row r="288" spans="2:65" s="1" customFormat="1" ht="16.5" customHeight="1">
      <c r="B288" s="32"/>
      <c r="C288" s="137" t="s">
        <v>423</v>
      </c>
      <c r="D288" s="137" t="s">
        <v>197</v>
      </c>
      <c r="E288" s="138" t="s">
        <v>2894</v>
      </c>
      <c r="F288" s="139" t="s">
        <v>2895</v>
      </c>
      <c r="G288" s="140" t="s">
        <v>319</v>
      </c>
      <c r="H288" s="141">
        <v>36</v>
      </c>
      <c r="I288" s="142"/>
      <c r="J288" s="143">
        <f>ROUND(I288*H288,2)</f>
        <v>0</v>
      </c>
      <c r="K288" s="139" t="s">
        <v>208</v>
      </c>
      <c r="L288" s="32"/>
      <c r="M288" s="144" t="s">
        <v>1</v>
      </c>
      <c r="N288" s="145" t="s">
        <v>42</v>
      </c>
      <c r="P288" s="146">
        <f>O288*H288</f>
        <v>0</v>
      </c>
      <c r="Q288" s="146">
        <v>9.0000000000000006E-5</v>
      </c>
      <c r="R288" s="146">
        <f>Q288*H288</f>
        <v>3.2400000000000003E-3</v>
      </c>
      <c r="S288" s="146">
        <v>0</v>
      </c>
      <c r="T288" s="147">
        <f>S288*H288</f>
        <v>0</v>
      </c>
      <c r="AR288" s="148" t="s">
        <v>202</v>
      </c>
      <c r="AT288" s="148" t="s">
        <v>197</v>
      </c>
      <c r="AU288" s="148" t="s">
        <v>86</v>
      </c>
      <c r="AY288" s="17" t="s">
        <v>195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84</v>
      </c>
      <c r="BK288" s="149">
        <f>ROUND(I288*H288,2)</f>
        <v>0</v>
      </c>
      <c r="BL288" s="17" t="s">
        <v>202</v>
      </c>
      <c r="BM288" s="148" t="s">
        <v>3547</v>
      </c>
    </row>
    <row r="289" spans="2:65" s="12" customFormat="1" ht="11.25">
      <c r="B289" s="150"/>
      <c r="D289" s="151" t="s">
        <v>204</v>
      </c>
      <c r="E289" s="152" t="s">
        <v>1</v>
      </c>
      <c r="F289" s="153" t="s">
        <v>2678</v>
      </c>
      <c r="H289" s="154">
        <v>36</v>
      </c>
      <c r="I289" s="155"/>
      <c r="L289" s="150"/>
      <c r="M289" s="156"/>
      <c r="T289" s="157"/>
      <c r="AT289" s="152" t="s">
        <v>204</v>
      </c>
      <c r="AU289" s="152" t="s">
        <v>86</v>
      </c>
      <c r="AV289" s="12" t="s">
        <v>86</v>
      </c>
      <c r="AW289" s="12" t="s">
        <v>32</v>
      </c>
      <c r="AX289" s="12" t="s">
        <v>84</v>
      </c>
      <c r="AY289" s="152" t="s">
        <v>195</v>
      </c>
    </row>
    <row r="290" spans="2:65" s="1" customFormat="1" ht="24.2" customHeight="1">
      <c r="B290" s="32"/>
      <c r="C290" s="137" t="s">
        <v>557</v>
      </c>
      <c r="D290" s="137" t="s">
        <v>197</v>
      </c>
      <c r="E290" s="138" t="s">
        <v>3548</v>
      </c>
      <c r="F290" s="139" t="s">
        <v>3549</v>
      </c>
      <c r="G290" s="140" t="s">
        <v>332</v>
      </c>
      <c r="H290" s="141">
        <v>0.246</v>
      </c>
      <c r="I290" s="142"/>
      <c r="J290" s="143">
        <f>ROUND(I290*H290,2)</f>
        <v>0</v>
      </c>
      <c r="K290" s="139" t="s">
        <v>201</v>
      </c>
      <c r="L290" s="32"/>
      <c r="M290" s="144" t="s">
        <v>1</v>
      </c>
      <c r="N290" s="145" t="s">
        <v>42</v>
      </c>
      <c r="P290" s="146">
        <f>O290*H290</f>
        <v>0</v>
      </c>
      <c r="Q290" s="146">
        <v>1.5298499999999999</v>
      </c>
      <c r="R290" s="146">
        <f>Q290*H290</f>
        <v>0.37634309999999999</v>
      </c>
      <c r="S290" s="146">
        <v>0</v>
      </c>
      <c r="T290" s="147">
        <f>S290*H290</f>
        <v>0</v>
      </c>
      <c r="AR290" s="148" t="s">
        <v>202</v>
      </c>
      <c r="AT290" s="148" t="s">
        <v>197</v>
      </c>
      <c r="AU290" s="148" t="s">
        <v>86</v>
      </c>
      <c r="AY290" s="17" t="s">
        <v>195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84</v>
      </c>
      <c r="BK290" s="149">
        <f>ROUND(I290*H290,2)</f>
        <v>0</v>
      </c>
      <c r="BL290" s="17" t="s">
        <v>202</v>
      </c>
      <c r="BM290" s="148" t="s">
        <v>3550</v>
      </c>
    </row>
    <row r="291" spans="2:65" s="12" customFormat="1" ht="11.25">
      <c r="B291" s="150"/>
      <c r="D291" s="151" t="s">
        <v>204</v>
      </c>
      <c r="E291" s="152" t="s">
        <v>1</v>
      </c>
      <c r="F291" s="153" t="s">
        <v>3551</v>
      </c>
      <c r="H291" s="154">
        <v>0.246</v>
      </c>
      <c r="I291" s="155"/>
      <c r="L291" s="150"/>
      <c r="M291" s="156"/>
      <c r="T291" s="157"/>
      <c r="AT291" s="152" t="s">
        <v>204</v>
      </c>
      <c r="AU291" s="152" t="s">
        <v>86</v>
      </c>
      <c r="AV291" s="12" t="s">
        <v>86</v>
      </c>
      <c r="AW291" s="12" t="s">
        <v>32</v>
      </c>
      <c r="AX291" s="12" t="s">
        <v>84</v>
      </c>
      <c r="AY291" s="152" t="s">
        <v>195</v>
      </c>
    </row>
    <row r="292" spans="2:65" s="1" customFormat="1" ht="24.2" customHeight="1">
      <c r="B292" s="32"/>
      <c r="C292" s="137" t="s">
        <v>426</v>
      </c>
      <c r="D292" s="137" t="s">
        <v>197</v>
      </c>
      <c r="E292" s="138" t="s">
        <v>3552</v>
      </c>
      <c r="F292" s="139" t="s">
        <v>3553</v>
      </c>
      <c r="G292" s="140" t="s">
        <v>212</v>
      </c>
      <c r="H292" s="141">
        <v>2</v>
      </c>
      <c r="I292" s="142"/>
      <c r="J292" s="143">
        <f>ROUND(I292*H292,2)</f>
        <v>0</v>
      </c>
      <c r="K292" s="139" t="s">
        <v>201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0</v>
      </c>
      <c r="R292" s="146">
        <f>Q292*H292</f>
        <v>0</v>
      </c>
      <c r="S292" s="146">
        <v>0.05</v>
      </c>
      <c r="T292" s="147">
        <f>S292*H292</f>
        <v>0.1</v>
      </c>
      <c r="AR292" s="148" t="s">
        <v>202</v>
      </c>
      <c r="AT292" s="148" t="s">
        <v>197</v>
      </c>
      <c r="AU292" s="148" t="s">
        <v>86</v>
      </c>
      <c r="AY292" s="17" t="s">
        <v>195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84</v>
      </c>
      <c r="BK292" s="149">
        <f>ROUND(I292*H292,2)</f>
        <v>0</v>
      </c>
      <c r="BL292" s="17" t="s">
        <v>202</v>
      </c>
      <c r="BM292" s="148" t="s">
        <v>3554</v>
      </c>
    </row>
    <row r="293" spans="2:65" s="12" customFormat="1" ht="11.25">
      <c r="B293" s="150"/>
      <c r="D293" s="151" t="s">
        <v>204</v>
      </c>
      <c r="E293" s="152" t="s">
        <v>1</v>
      </c>
      <c r="F293" s="153" t="s">
        <v>3555</v>
      </c>
      <c r="H293" s="154">
        <v>1</v>
      </c>
      <c r="I293" s="155"/>
      <c r="L293" s="150"/>
      <c r="M293" s="156"/>
      <c r="T293" s="157"/>
      <c r="AT293" s="152" t="s">
        <v>204</v>
      </c>
      <c r="AU293" s="152" t="s">
        <v>86</v>
      </c>
      <c r="AV293" s="12" t="s">
        <v>86</v>
      </c>
      <c r="AW293" s="12" t="s">
        <v>32</v>
      </c>
      <c r="AX293" s="12" t="s">
        <v>77</v>
      </c>
      <c r="AY293" s="152" t="s">
        <v>195</v>
      </c>
    </row>
    <row r="294" spans="2:65" s="12" customFormat="1" ht="11.25">
      <c r="B294" s="150"/>
      <c r="D294" s="151" t="s">
        <v>204</v>
      </c>
      <c r="E294" s="152" t="s">
        <v>1</v>
      </c>
      <c r="F294" s="153" t="s">
        <v>3556</v>
      </c>
      <c r="H294" s="154">
        <v>1</v>
      </c>
      <c r="I294" s="155"/>
      <c r="L294" s="150"/>
      <c r="M294" s="156"/>
      <c r="T294" s="157"/>
      <c r="AT294" s="152" t="s">
        <v>204</v>
      </c>
      <c r="AU294" s="152" t="s">
        <v>86</v>
      </c>
      <c r="AV294" s="12" t="s">
        <v>86</v>
      </c>
      <c r="AW294" s="12" t="s">
        <v>32</v>
      </c>
      <c r="AX294" s="12" t="s">
        <v>77</v>
      </c>
      <c r="AY294" s="152" t="s">
        <v>195</v>
      </c>
    </row>
    <row r="295" spans="2:65" s="13" customFormat="1" ht="11.25">
      <c r="B295" s="158"/>
      <c r="D295" s="151" t="s">
        <v>204</v>
      </c>
      <c r="E295" s="159" t="s">
        <v>1</v>
      </c>
      <c r="F295" s="160" t="s">
        <v>205</v>
      </c>
      <c r="H295" s="161">
        <v>2</v>
      </c>
      <c r="I295" s="162"/>
      <c r="L295" s="158"/>
      <c r="M295" s="163"/>
      <c r="T295" s="164"/>
      <c r="AT295" s="159" t="s">
        <v>204</v>
      </c>
      <c r="AU295" s="159" t="s">
        <v>86</v>
      </c>
      <c r="AV295" s="13" t="s">
        <v>202</v>
      </c>
      <c r="AW295" s="13" t="s">
        <v>32</v>
      </c>
      <c r="AX295" s="13" t="s">
        <v>84</v>
      </c>
      <c r="AY295" s="159" t="s">
        <v>195</v>
      </c>
    </row>
    <row r="296" spans="2:65" s="1" customFormat="1" ht="37.9" customHeight="1">
      <c r="B296" s="32"/>
      <c r="C296" s="137" t="s">
        <v>564</v>
      </c>
      <c r="D296" s="137" t="s">
        <v>197</v>
      </c>
      <c r="E296" s="138" t="s">
        <v>3557</v>
      </c>
      <c r="F296" s="139" t="s">
        <v>3558</v>
      </c>
      <c r="G296" s="140" t="s">
        <v>212</v>
      </c>
      <c r="H296" s="141">
        <v>1</v>
      </c>
      <c r="I296" s="142"/>
      <c r="J296" s="143">
        <f>ROUND(I296*H296,2)</f>
        <v>0</v>
      </c>
      <c r="K296" s="139" t="s">
        <v>208</v>
      </c>
      <c r="L296" s="32"/>
      <c r="M296" s="144" t="s">
        <v>1</v>
      </c>
      <c r="N296" s="145" t="s">
        <v>42</v>
      </c>
      <c r="P296" s="146">
        <f>O296*H296</f>
        <v>0</v>
      </c>
      <c r="Q296" s="146">
        <v>0</v>
      </c>
      <c r="R296" s="146">
        <f>Q296*H296</f>
        <v>0</v>
      </c>
      <c r="S296" s="146">
        <v>0.05</v>
      </c>
      <c r="T296" s="147">
        <f>S296*H296</f>
        <v>0.05</v>
      </c>
      <c r="AR296" s="148" t="s">
        <v>202</v>
      </c>
      <c r="AT296" s="148" t="s">
        <v>197</v>
      </c>
      <c r="AU296" s="148" t="s">
        <v>86</v>
      </c>
      <c r="AY296" s="17" t="s">
        <v>195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84</v>
      </c>
      <c r="BK296" s="149">
        <f>ROUND(I296*H296,2)</f>
        <v>0</v>
      </c>
      <c r="BL296" s="17" t="s">
        <v>202</v>
      </c>
      <c r="BM296" s="148" t="s">
        <v>3559</v>
      </c>
    </row>
    <row r="297" spans="2:65" s="1" customFormat="1" ht="24.2" customHeight="1">
      <c r="B297" s="32"/>
      <c r="C297" s="137" t="s">
        <v>431</v>
      </c>
      <c r="D297" s="137" t="s">
        <v>197</v>
      </c>
      <c r="E297" s="138" t="s">
        <v>3560</v>
      </c>
      <c r="F297" s="139" t="s">
        <v>3561</v>
      </c>
      <c r="G297" s="140" t="s">
        <v>212</v>
      </c>
      <c r="H297" s="141">
        <v>1</v>
      </c>
      <c r="I297" s="142"/>
      <c r="J297" s="143">
        <f>ROUND(I297*H297,2)</f>
        <v>0</v>
      </c>
      <c r="K297" s="139" t="s">
        <v>208</v>
      </c>
      <c r="L297" s="32"/>
      <c r="M297" s="144" t="s">
        <v>1</v>
      </c>
      <c r="N297" s="145" t="s">
        <v>42</v>
      </c>
      <c r="P297" s="146">
        <f>O297*H297</f>
        <v>0</v>
      </c>
      <c r="Q297" s="146">
        <v>0</v>
      </c>
      <c r="R297" s="146">
        <f>Q297*H297</f>
        <v>0</v>
      </c>
      <c r="S297" s="146">
        <v>0.05</v>
      </c>
      <c r="T297" s="147">
        <f>S297*H297</f>
        <v>0.05</v>
      </c>
      <c r="AR297" s="148" t="s">
        <v>202</v>
      </c>
      <c r="AT297" s="148" t="s">
        <v>197</v>
      </c>
      <c r="AU297" s="148" t="s">
        <v>86</v>
      </c>
      <c r="AY297" s="17" t="s">
        <v>195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84</v>
      </c>
      <c r="BK297" s="149">
        <f>ROUND(I297*H297,2)</f>
        <v>0</v>
      </c>
      <c r="BL297" s="17" t="s">
        <v>202</v>
      </c>
      <c r="BM297" s="148" t="s">
        <v>3562</v>
      </c>
    </row>
    <row r="298" spans="2:65" s="1" customFormat="1" ht="24.2" customHeight="1">
      <c r="B298" s="32"/>
      <c r="C298" s="137" t="s">
        <v>573</v>
      </c>
      <c r="D298" s="137" t="s">
        <v>197</v>
      </c>
      <c r="E298" s="138" t="s">
        <v>1524</v>
      </c>
      <c r="F298" s="139" t="s">
        <v>1525</v>
      </c>
      <c r="G298" s="140" t="s">
        <v>395</v>
      </c>
      <c r="H298" s="141">
        <v>0.2</v>
      </c>
      <c r="I298" s="142"/>
      <c r="J298" s="143">
        <f>ROUND(I298*H298,2)</f>
        <v>0</v>
      </c>
      <c r="K298" s="139" t="s">
        <v>208</v>
      </c>
      <c r="L298" s="32"/>
      <c r="M298" s="144" t="s">
        <v>1</v>
      </c>
      <c r="N298" s="145" t="s">
        <v>42</v>
      </c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AR298" s="148" t="s">
        <v>202</v>
      </c>
      <c r="AT298" s="148" t="s">
        <v>197</v>
      </c>
      <c r="AU298" s="148" t="s">
        <v>86</v>
      </c>
      <c r="AY298" s="17" t="s">
        <v>195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84</v>
      </c>
      <c r="BK298" s="149">
        <f>ROUND(I298*H298,2)</f>
        <v>0</v>
      </c>
      <c r="BL298" s="17" t="s">
        <v>202</v>
      </c>
      <c r="BM298" s="148" t="s">
        <v>3563</v>
      </c>
    </row>
    <row r="299" spans="2:65" s="1" customFormat="1" ht="21.75" customHeight="1">
      <c r="B299" s="32"/>
      <c r="C299" s="137" t="s">
        <v>435</v>
      </c>
      <c r="D299" s="137" t="s">
        <v>197</v>
      </c>
      <c r="E299" s="138" t="s">
        <v>3564</v>
      </c>
      <c r="F299" s="139" t="s">
        <v>3565</v>
      </c>
      <c r="G299" s="140" t="s">
        <v>319</v>
      </c>
      <c r="H299" s="141">
        <v>7.3</v>
      </c>
      <c r="I299" s="142"/>
      <c r="J299" s="143">
        <f>ROUND(I299*H299,2)</f>
        <v>0</v>
      </c>
      <c r="K299" s="139" t="s">
        <v>201</v>
      </c>
      <c r="L299" s="32"/>
      <c r="M299" s="144" t="s">
        <v>1</v>
      </c>
      <c r="N299" s="145" t="s">
        <v>42</v>
      </c>
      <c r="P299" s="146">
        <f>O299*H299</f>
        <v>0</v>
      </c>
      <c r="Q299" s="146">
        <v>0</v>
      </c>
      <c r="R299" s="146">
        <f>Q299*H299</f>
        <v>0</v>
      </c>
      <c r="S299" s="146">
        <v>4.3999999999999997E-2</v>
      </c>
      <c r="T299" s="147">
        <f>S299*H299</f>
        <v>0.32119999999999999</v>
      </c>
      <c r="AR299" s="148" t="s">
        <v>202</v>
      </c>
      <c r="AT299" s="148" t="s">
        <v>197</v>
      </c>
      <c r="AU299" s="148" t="s">
        <v>86</v>
      </c>
      <c r="AY299" s="17" t="s">
        <v>195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84</v>
      </c>
      <c r="BK299" s="149">
        <f>ROUND(I299*H299,2)</f>
        <v>0</v>
      </c>
      <c r="BL299" s="17" t="s">
        <v>202</v>
      </c>
      <c r="BM299" s="148" t="s">
        <v>3566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3567</v>
      </c>
      <c r="H300" s="154">
        <v>7.3</v>
      </c>
      <c r="I300" s="155"/>
      <c r="L300" s="150"/>
      <c r="M300" s="156"/>
      <c r="T300" s="157"/>
      <c r="AT300" s="152" t="s">
        <v>204</v>
      </c>
      <c r="AU300" s="152" t="s">
        <v>86</v>
      </c>
      <c r="AV300" s="12" t="s">
        <v>86</v>
      </c>
      <c r="AW300" s="12" t="s">
        <v>32</v>
      </c>
      <c r="AX300" s="12" t="s">
        <v>84</v>
      </c>
      <c r="AY300" s="152" t="s">
        <v>195</v>
      </c>
    </row>
    <row r="301" spans="2:65" s="1" customFormat="1" ht="24.2" customHeight="1">
      <c r="B301" s="32"/>
      <c r="C301" s="137" t="s">
        <v>581</v>
      </c>
      <c r="D301" s="137" t="s">
        <v>197</v>
      </c>
      <c r="E301" s="138" t="s">
        <v>1504</v>
      </c>
      <c r="F301" s="139" t="s">
        <v>1505</v>
      </c>
      <c r="G301" s="140" t="s">
        <v>395</v>
      </c>
      <c r="H301" s="141">
        <v>0.32100000000000001</v>
      </c>
      <c r="I301" s="142"/>
      <c r="J301" s="143">
        <f>ROUND(I301*H301,2)</f>
        <v>0</v>
      </c>
      <c r="K301" s="139" t="s">
        <v>201</v>
      </c>
      <c r="L301" s="32"/>
      <c r="M301" s="144" t="s">
        <v>1</v>
      </c>
      <c r="N301" s="145" t="s">
        <v>42</v>
      </c>
      <c r="P301" s="146">
        <f>O301*H301</f>
        <v>0</v>
      </c>
      <c r="Q301" s="146">
        <v>0</v>
      </c>
      <c r="R301" s="146">
        <f>Q301*H301</f>
        <v>0</v>
      </c>
      <c r="S301" s="146">
        <v>0</v>
      </c>
      <c r="T301" s="147">
        <f>S301*H301</f>
        <v>0</v>
      </c>
      <c r="AR301" s="148" t="s">
        <v>202</v>
      </c>
      <c r="AT301" s="148" t="s">
        <v>197</v>
      </c>
      <c r="AU301" s="148" t="s">
        <v>86</v>
      </c>
      <c r="AY301" s="17" t="s">
        <v>195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7" t="s">
        <v>84</v>
      </c>
      <c r="BK301" s="149">
        <f>ROUND(I301*H301,2)</f>
        <v>0</v>
      </c>
      <c r="BL301" s="17" t="s">
        <v>202</v>
      </c>
      <c r="BM301" s="148" t="s">
        <v>3568</v>
      </c>
    </row>
    <row r="302" spans="2:65" s="1" customFormat="1" ht="24.2" customHeight="1">
      <c r="B302" s="32"/>
      <c r="C302" s="137" t="s">
        <v>440</v>
      </c>
      <c r="D302" s="137" t="s">
        <v>197</v>
      </c>
      <c r="E302" s="138" t="s">
        <v>1507</v>
      </c>
      <c r="F302" s="139" t="s">
        <v>1508</v>
      </c>
      <c r="G302" s="140" t="s">
        <v>395</v>
      </c>
      <c r="H302" s="141">
        <v>0.32100000000000001</v>
      </c>
      <c r="I302" s="142"/>
      <c r="J302" s="143">
        <f>ROUND(I302*H302,2)</f>
        <v>0</v>
      </c>
      <c r="K302" s="139" t="s">
        <v>201</v>
      </c>
      <c r="L302" s="32"/>
      <c r="M302" s="144" t="s">
        <v>1</v>
      </c>
      <c r="N302" s="145" t="s">
        <v>42</v>
      </c>
      <c r="P302" s="146">
        <f>O302*H302</f>
        <v>0</v>
      </c>
      <c r="Q302" s="146">
        <v>0</v>
      </c>
      <c r="R302" s="146">
        <f>Q302*H302</f>
        <v>0</v>
      </c>
      <c r="S302" s="146">
        <v>0</v>
      </c>
      <c r="T302" s="147">
        <f>S302*H302</f>
        <v>0</v>
      </c>
      <c r="AR302" s="148" t="s">
        <v>202</v>
      </c>
      <c r="AT302" s="148" t="s">
        <v>197</v>
      </c>
      <c r="AU302" s="148" t="s">
        <v>86</v>
      </c>
      <c r="AY302" s="17" t="s">
        <v>195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84</v>
      </c>
      <c r="BK302" s="149">
        <f>ROUND(I302*H302,2)</f>
        <v>0</v>
      </c>
      <c r="BL302" s="17" t="s">
        <v>202</v>
      </c>
      <c r="BM302" s="148" t="s">
        <v>3569</v>
      </c>
    </row>
    <row r="303" spans="2:65" s="1" customFormat="1" ht="24.2" customHeight="1">
      <c r="B303" s="32"/>
      <c r="C303" s="137" t="s">
        <v>592</v>
      </c>
      <c r="D303" s="137" t="s">
        <v>197</v>
      </c>
      <c r="E303" s="138" t="s">
        <v>1511</v>
      </c>
      <c r="F303" s="139" t="s">
        <v>1512</v>
      </c>
      <c r="G303" s="140" t="s">
        <v>395</v>
      </c>
      <c r="H303" s="141">
        <v>4.173</v>
      </c>
      <c r="I303" s="142"/>
      <c r="J303" s="143">
        <f>ROUND(I303*H303,2)</f>
        <v>0</v>
      </c>
      <c r="K303" s="139" t="s">
        <v>201</v>
      </c>
      <c r="L303" s="32"/>
      <c r="M303" s="144" t="s">
        <v>1</v>
      </c>
      <c r="N303" s="145" t="s">
        <v>42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202</v>
      </c>
      <c r="AT303" s="148" t="s">
        <v>197</v>
      </c>
      <c r="AU303" s="148" t="s">
        <v>86</v>
      </c>
      <c r="AY303" s="17" t="s">
        <v>195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84</v>
      </c>
      <c r="BK303" s="149">
        <f>ROUND(I303*H303,2)</f>
        <v>0</v>
      </c>
      <c r="BL303" s="17" t="s">
        <v>202</v>
      </c>
      <c r="BM303" s="148" t="s">
        <v>3570</v>
      </c>
    </row>
    <row r="304" spans="2:65" s="12" customFormat="1" ht="11.25">
      <c r="B304" s="150"/>
      <c r="D304" s="151" t="s">
        <v>204</v>
      </c>
      <c r="F304" s="153" t="s">
        <v>3571</v>
      </c>
      <c r="H304" s="154">
        <v>4.173</v>
      </c>
      <c r="I304" s="155"/>
      <c r="L304" s="150"/>
      <c r="M304" s="156"/>
      <c r="T304" s="157"/>
      <c r="AT304" s="152" t="s">
        <v>204</v>
      </c>
      <c r="AU304" s="152" t="s">
        <v>86</v>
      </c>
      <c r="AV304" s="12" t="s">
        <v>86</v>
      </c>
      <c r="AW304" s="12" t="s">
        <v>4</v>
      </c>
      <c r="AX304" s="12" t="s">
        <v>84</v>
      </c>
      <c r="AY304" s="152" t="s">
        <v>195</v>
      </c>
    </row>
    <row r="305" spans="2:65" s="1" customFormat="1" ht="24.2" customHeight="1">
      <c r="B305" s="32"/>
      <c r="C305" s="137" t="s">
        <v>444</v>
      </c>
      <c r="D305" s="137" t="s">
        <v>197</v>
      </c>
      <c r="E305" s="138" t="s">
        <v>3572</v>
      </c>
      <c r="F305" s="139" t="s">
        <v>3573</v>
      </c>
      <c r="G305" s="140" t="s">
        <v>395</v>
      </c>
      <c r="H305" s="141">
        <v>0.32100000000000001</v>
      </c>
      <c r="I305" s="142"/>
      <c r="J305" s="143">
        <f>ROUND(I305*H305,2)</f>
        <v>0</v>
      </c>
      <c r="K305" s="139" t="s">
        <v>208</v>
      </c>
      <c r="L305" s="32"/>
      <c r="M305" s="144" t="s">
        <v>1</v>
      </c>
      <c r="N305" s="145" t="s">
        <v>42</v>
      </c>
      <c r="P305" s="146">
        <f>O305*H305</f>
        <v>0</v>
      </c>
      <c r="Q305" s="146">
        <v>0</v>
      </c>
      <c r="R305" s="146">
        <f>Q305*H305</f>
        <v>0</v>
      </c>
      <c r="S305" s="146">
        <v>0</v>
      </c>
      <c r="T305" s="147">
        <f>S305*H305</f>
        <v>0</v>
      </c>
      <c r="AR305" s="148" t="s">
        <v>202</v>
      </c>
      <c r="AT305" s="148" t="s">
        <v>197</v>
      </c>
      <c r="AU305" s="148" t="s">
        <v>86</v>
      </c>
      <c r="AY305" s="17" t="s">
        <v>195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7" t="s">
        <v>84</v>
      </c>
      <c r="BK305" s="149">
        <f>ROUND(I305*H305,2)</f>
        <v>0</v>
      </c>
      <c r="BL305" s="17" t="s">
        <v>202</v>
      </c>
      <c r="BM305" s="148" t="s">
        <v>3574</v>
      </c>
    </row>
    <row r="306" spans="2:65" s="1" customFormat="1" ht="66.75" customHeight="1">
      <c r="B306" s="32"/>
      <c r="C306" s="137" t="s">
        <v>601</v>
      </c>
      <c r="D306" s="137" t="s">
        <v>197</v>
      </c>
      <c r="E306" s="138" t="s">
        <v>3575</v>
      </c>
      <c r="F306" s="139" t="s">
        <v>3576</v>
      </c>
      <c r="G306" s="140" t="s">
        <v>212</v>
      </c>
      <c r="H306" s="141">
        <v>1</v>
      </c>
      <c r="I306" s="142"/>
      <c r="J306" s="143">
        <f>ROUND(I306*H306,2)</f>
        <v>0</v>
      </c>
      <c r="K306" s="139" t="s">
        <v>208</v>
      </c>
      <c r="L306" s="32"/>
      <c r="M306" s="144" t="s">
        <v>1</v>
      </c>
      <c r="N306" s="145" t="s">
        <v>42</v>
      </c>
      <c r="P306" s="146">
        <f>O306*H306</f>
        <v>0</v>
      </c>
      <c r="Q306" s="146">
        <v>0.82</v>
      </c>
      <c r="R306" s="146">
        <f>Q306*H306</f>
        <v>0.82</v>
      </c>
      <c r="S306" s="146">
        <v>0</v>
      </c>
      <c r="T306" s="147">
        <f>S306*H306</f>
        <v>0</v>
      </c>
      <c r="AR306" s="148" t="s">
        <v>202</v>
      </c>
      <c r="AT306" s="148" t="s">
        <v>197</v>
      </c>
      <c r="AU306" s="148" t="s">
        <v>86</v>
      </c>
      <c r="AY306" s="17" t="s">
        <v>195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7" t="s">
        <v>84</v>
      </c>
      <c r="BK306" s="149">
        <f>ROUND(I306*H306,2)</f>
        <v>0</v>
      </c>
      <c r="BL306" s="17" t="s">
        <v>202</v>
      </c>
      <c r="BM306" s="148" t="s">
        <v>3577</v>
      </c>
    </row>
    <row r="307" spans="2:65" s="12" customFormat="1" ht="11.25">
      <c r="B307" s="150"/>
      <c r="D307" s="151" t="s">
        <v>204</v>
      </c>
      <c r="E307" s="152" t="s">
        <v>1</v>
      </c>
      <c r="F307" s="153" t="s">
        <v>3578</v>
      </c>
      <c r="H307" s="154">
        <v>1</v>
      </c>
      <c r="I307" s="155"/>
      <c r="L307" s="150"/>
      <c r="M307" s="156"/>
      <c r="T307" s="157"/>
      <c r="AT307" s="152" t="s">
        <v>204</v>
      </c>
      <c r="AU307" s="152" t="s">
        <v>86</v>
      </c>
      <c r="AV307" s="12" t="s">
        <v>86</v>
      </c>
      <c r="AW307" s="12" t="s">
        <v>32</v>
      </c>
      <c r="AX307" s="12" t="s">
        <v>84</v>
      </c>
      <c r="AY307" s="152" t="s">
        <v>195</v>
      </c>
    </row>
    <row r="308" spans="2:65" s="11" customFormat="1" ht="22.9" customHeight="1">
      <c r="B308" s="125"/>
      <c r="D308" s="126" t="s">
        <v>76</v>
      </c>
      <c r="E308" s="135" t="s">
        <v>1527</v>
      </c>
      <c r="F308" s="135" t="s">
        <v>1528</v>
      </c>
      <c r="I308" s="128"/>
      <c r="J308" s="136">
        <f>BK308</f>
        <v>0</v>
      </c>
      <c r="L308" s="125"/>
      <c r="M308" s="130"/>
      <c r="P308" s="131">
        <f>P309</f>
        <v>0</v>
      </c>
      <c r="R308" s="131">
        <f>R309</f>
        <v>0</v>
      </c>
      <c r="T308" s="132">
        <f>T309</f>
        <v>0</v>
      </c>
      <c r="AR308" s="126" t="s">
        <v>84</v>
      </c>
      <c r="AT308" s="133" t="s">
        <v>76</v>
      </c>
      <c r="AU308" s="133" t="s">
        <v>84</v>
      </c>
      <c r="AY308" s="126" t="s">
        <v>195</v>
      </c>
      <c r="BK308" s="134">
        <f>BK309</f>
        <v>0</v>
      </c>
    </row>
    <row r="309" spans="2:65" s="1" customFormat="1" ht="24.2" customHeight="1">
      <c r="B309" s="32"/>
      <c r="C309" s="137" t="s">
        <v>449</v>
      </c>
      <c r="D309" s="137" t="s">
        <v>197</v>
      </c>
      <c r="E309" s="138" t="s">
        <v>3228</v>
      </c>
      <c r="F309" s="139" t="s">
        <v>3229</v>
      </c>
      <c r="G309" s="140" t="s">
        <v>395</v>
      </c>
      <c r="H309" s="141">
        <v>2.4359999999999999</v>
      </c>
      <c r="I309" s="142"/>
      <c r="J309" s="143">
        <f>ROUND(I309*H309,2)</f>
        <v>0</v>
      </c>
      <c r="K309" s="139" t="s">
        <v>201</v>
      </c>
      <c r="L309" s="32"/>
      <c r="M309" s="144" t="s">
        <v>1</v>
      </c>
      <c r="N309" s="145" t="s">
        <v>42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202</v>
      </c>
      <c r="AT309" s="148" t="s">
        <v>197</v>
      </c>
      <c r="AU309" s="148" t="s">
        <v>86</v>
      </c>
      <c r="AY309" s="17" t="s">
        <v>195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84</v>
      </c>
      <c r="BK309" s="149">
        <f>ROUND(I309*H309,2)</f>
        <v>0</v>
      </c>
      <c r="BL309" s="17" t="s">
        <v>202</v>
      </c>
      <c r="BM309" s="148" t="s">
        <v>1532</v>
      </c>
    </row>
    <row r="310" spans="2:65" s="11" customFormat="1" ht="25.9" customHeight="1">
      <c r="B310" s="125"/>
      <c r="D310" s="126" t="s">
        <v>76</v>
      </c>
      <c r="E310" s="127" t="s">
        <v>392</v>
      </c>
      <c r="F310" s="127" t="s">
        <v>1533</v>
      </c>
      <c r="I310" s="128"/>
      <c r="J310" s="129">
        <f>BK310</f>
        <v>0</v>
      </c>
      <c r="L310" s="125"/>
      <c r="M310" s="130"/>
      <c r="P310" s="131">
        <f>P311</f>
        <v>0</v>
      </c>
      <c r="R310" s="131">
        <f>R311</f>
        <v>1.9800000000000002E-4</v>
      </c>
      <c r="T310" s="132">
        <f>T311</f>
        <v>0</v>
      </c>
      <c r="AR310" s="126" t="s">
        <v>112</v>
      </c>
      <c r="AT310" s="133" t="s">
        <v>76</v>
      </c>
      <c r="AU310" s="133" t="s">
        <v>77</v>
      </c>
      <c r="AY310" s="126" t="s">
        <v>195</v>
      </c>
      <c r="BK310" s="134">
        <f>BK311</f>
        <v>0</v>
      </c>
    </row>
    <row r="311" spans="2:65" s="11" customFormat="1" ht="22.9" customHeight="1">
      <c r="B311" s="125"/>
      <c r="D311" s="126" t="s">
        <v>76</v>
      </c>
      <c r="E311" s="135" t="s">
        <v>1534</v>
      </c>
      <c r="F311" s="135" t="s">
        <v>1535</v>
      </c>
      <c r="I311" s="128"/>
      <c r="J311" s="136">
        <f>BK311</f>
        <v>0</v>
      </c>
      <c r="L311" s="125"/>
      <c r="M311" s="130"/>
      <c r="P311" s="131">
        <f>SUM(P312:P315)</f>
        <v>0</v>
      </c>
      <c r="R311" s="131">
        <f>SUM(R312:R315)</f>
        <v>1.9800000000000002E-4</v>
      </c>
      <c r="T311" s="132">
        <f>SUM(T312:T315)</f>
        <v>0</v>
      </c>
      <c r="AR311" s="126" t="s">
        <v>112</v>
      </c>
      <c r="AT311" s="133" t="s">
        <v>76</v>
      </c>
      <c r="AU311" s="133" t="s">
        <v>84</v>
      </c>
      <c r="AY311" s="126" t="s">
        <v>195</v>
      </c>
      <c r="BK311" s="134">
        <f>SUM(BK312:BK315)</f>
        <v>0</v>
      </c>
    </row>
    <row r="312" spans="2:65" s="1" customFormat="1" ht="16.5" customHeight="1">
      <c r="B312" s="32"/>
      <c r="C312" s="137" t="s">
        <v>612</v>
      </c>
      <c r="D312" s="137" t="s">
        <v>197</v>
      </c>
      <c r="E312" s="138" t="s">
        <v>1536</v>
      </c>
      <c r="F312" s="139" t="s">
        <v>1537</v>
      </c>
      <c r="G312" s="140" t="s">
        <v>319</v>
      </c>
      <c r="H312" s="141">
        <v>2.2000000000000002</v>
      </c>
      <c r="I312" s="142"/>
      <c r="J312" s="143">
        <f>ROUND(I312*H312,2)</f>
        <v>0</v>
      </c>
      <c r="K312" s="139" t="s">
        <v>201</v>
      </c>
      <c r="L312" s="32"/>
      <c r="M312" s="144" t="s">
        <v>1</v>
      </c>
      <c r="N312" s="145" t="s">
        <v>42</v>
      </c>
      <c r="P312" s="146">
        <f>O312*H312</f>
        <v>0</v>
      </c>
      <c r="Q312" s="146">
        <v>9.0000000000000006E-5</v>
      </c>
      <c r="R312" s="146">
        <f>Q312*H312</f>
        <v>1.9800000000000002E-4</v>
      </c>
      <c r="S312" s="146">
        <v>0</v>
      </c>
      <c r="T312" s="147">
        <f>S312*H312</f>
        <v>0</v>
      </c>
      <c r="AR312" s="148" t="s">
        <v>426</v>
      </c>
      <c r="AT312" s="148" t="s">
        <v>197</v>
      </c>
      <c r="AU312" s="148" t="s">
        <v>86</v>
      </c>
      <c r="AY312" s="17" t="s">
        <v>195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7" t="s">
        <v>84</v>
      </c>
      <c r="BK312" s="149">
        <f>ROUND(I312*H312,2)</f>
        <v>0</v>
      </c>
      <c r="BL312" s="17" t="s">
        <v>426</v>
      </c>
      <c r="BM312" s="148" t="s">
        <v>1538</v>
      </c>
    </row>
    <row r="313" spans="2:65" s="14" customFormat="1" ht="11.25">
      <c r="B313" s="168"/>
      <c r="D313" s="151" t="s">
        <v>204</v>
      </c>
      <c r="E313" s="169" t="s">
        <v>1</v>
      </c>
      <c r="F313" s="170" t="s">
        <v>1539</v>
      </c>
      <c r="H313" s="169" t="s">
        <v>1</v>
      </c>
      <c r="I313" s="171"/>
      <c r="L313" s="168"/>
      <c r="M313" s="172"/>
      <c r="T313" s="173"/>
      <c r="AT313" s="169" t="s">
        <v>204</v>
      </c>
      <c r="AU313" s="169" t="s">
        <v>86</v>
      </c>
      <c r="AV313" s="14" t="s">
        <v>84</v>
      </c>
      <c r="AW313" s="14" t="s">
        <v>32</v>
      </c>
      <c r="AX313" s="14" t="s">
        <v>77</v>
      </c>
      <c r="AY313" s="169" t="s">
        <v>195</v>
      </c>
    </row>
    <row r="314" spans="2:65" s="12" customFormat="1" ht="11.25">
      <c r="B314" s="150"/>
      <c r="D314" s="151" t="s">
        <v>204</v>
      </c>
      <c r="E314" s="152" t="s">
        <v>1</v>
      </c>
      <c r="F314" s="153" t="s">
        <v>1540</v>
      </c>
      <c r="H314" s="154">
        <v>2.2000000000000002</v>
      </c>
      <c r="I314" s="155"/>
      <c r="L314" s="150"/>
      <c r="M314" s="156"/>
      <c r="T314" s="157"/>
      <c r="AT314" s="152" t="s">
        <v>204</v>
      </c>
      <c r="AU314" s="152" t="s">
        <v>86</v>
      </c>
      <c r="AV314" s="12" t="s">
        <v>86</v>
      </c>
      <c r="AW314" s="12" t="s">
        <v>32</v>
      </c>
      <c r="AX314" s="12" t="s">
        <v>77</v>
      </c>
      <c r="AY314" s="152" t="s">
        <v>195</v>
      </c>
    </row>
    <row r="315" spans="2:65" s="13" customFormat="1" ht="11.25">
      <c r="B315" s="158"/>
      <c r="D315" s="151" t="s">
        <v>204</v>
      </c>
      <c r="E315" s="159" t="s">
        <v>1</v>
      </c>
      <c r="F315" s="160" t="s">
        <v>205</v>
      </c>
      <c r="H315" s="161">
        <v>2.2000000000000002</v>
      </c>
      <c r="I315" s="162"/>
      <c r="L315" s="158"/>
      <c r="M315" s="197"/>
      <c r="N315" s="198"/>
      <c r="O315" s="198"/>
      <c r="P315" s="198"/>
      <c r="Q315" s="198"/>
      <c r="R315" s="198"/>
      <c r="S315" s="198"/>
      <c r="T315" s="199"/>
      <c r="AT315" s="159" t="s">
        <v>204</v>
      </c>
      <c r="AU315" s="159" t="s">
        <v>86</v>
      </c>
      <c r="AV315" s="13" t="s">
        <v>202</v>
      </c>
      <c r="AW315" s="13" t="s">
        <v>32</v>
      </c>
      <c r="AX315" s="13" t="s">
        <v>84</v>
      </c>
      <c r="AY315" s="159" t="s">
        <v>195</v>
      </c>
    </row>
    <row r="316" spans="2:65" s="1" customFormat="1" ht="6.95" customHeight="1">
      <c r="B316" s="44"/>
      <c r="C316" s="45"/>
      <c r="D316" s="45"/>
      <c r="E316" s="45"/>
      <c r="F316" s="45"/>
      <c r="G316" s="45"/>
      <c r="H316" s="45"/>
      <c r="I316" s="45"/>
      <c r="J316" s="45"/>
      <c r="K316" s="45"/>
      <c r="L316" s="32"/>
    </row>
  </sheetData>
  <sheetProtection algorithmName="SHA-512" hashValue="oql1ladDcH+4KnB51vH+RZfjtbdzl+D+WlvaBpA1Ns/HG/Xecx92UaN4ruUOYNYY4PhShIP66U+AB9ndsFOmrQ==" saltValue="CXERYRlXLchVugVqwjRqbK4H1U8WBdm8JiJGpJpvecX+bj8o7S62ajfQtgfinee1FCFGbV7NNHtpGsatm8+l9Q==" spinCount="100000" sheet="1" objects="1" scenarios="1" formatColumns="0" formatRows="0" autoFilter="0"/>
  <autoFilter ref="C128:K315" xr:uid="{00000000-0009-0000-0000-00000B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  <pageSetUpPr fitToPage="1"/>
  </sheetPr>
  <dimension ref="B2:BM3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139</v>
      </c>
      <c r="AZ2" s="93" t="s">
        <v>1547</v>
      </c>
      <c r="BA2" s="93" t="s">
        <v>1</v>
      </c>
      <c r="BB2" s="93" t="s">
        <v>1</v>
      </c>
      <c r="BC2" s="93" t="s">
        <v>3579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3580</v>
      </c>
      <c r="BA3" s="93" t="s">
        <v>1</v>
      </c>
      <c r="BB3" s="93" t="s">
        <v>1</v>
      </c>
      <c r="BC3" s="93" t="s">
        <v>3581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811</v>
      </c>
      <c r="BA4" s="93" t="s">
        <v>1</v>
      </c>
      <c r="BB4" s="93" t="s">
        <v>1</v>
      </c>
      <c r="BC4" s="93" t="s">
        <v>3582</v>
      </c>
      <c r="BD4" s="93" t="s">
        <v>86</v>
      </c>
    </row>
    <row r="5" spans="2:56" ht="6.95" customHeight="1">
      <c r="B5" s="20"/>
      <c r="L5" s="20"/>
      <c r="AZ5" s="93" t="s">
        <v>3583</v>
      </c>
      <c r="BA5" s="93" t="s">
        <v>1</v>
      </c>
      <c r="BB5" s="93" t="s">
        <v>1</v>
      </c>
      <c r="BC5" s="93" t="s">
        <v>3584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3585</v>
      </c>
      <c r="BA6" s="93" t="s">
        <v>1</v>
      </c>
      <c r="BB6" s="93" t="s">
        <v>1</v>
      </c>
      <c r="BC6" s="93" t="s">
        <v>3581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812</v>
      </c>
      <c r="BA7" s="93" t="s">
        <v>1</v>
      </c>
      <c r="BB7" s="93" t="s">
        <v>1</v>
      </c>
      <c r="BC7" s="93" t="s">
        <v>225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818</v>
      </c>
      <c r="BA8" s="93" t="s">
        <v>1</v>
      </c>
      <c r="BB8" s="93" t="s">
        <v>1</v>
      </c>
      <c r="BC8" s="93" t="s">
        <v>2687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3409</v>
      </c>
      <c r="BA9" s="93" t="s">
        <v>1</v>
      </c>
      <c r="BB9" s="93" t="s">
        <v>1</v>
      </c>
      <c r="BC9" s="93" t="s">
        <v>3586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3268</v>
      </c>
      <c r="BA10" s="93" t="s">
        <v>1</v>
      </c>
      <c r="BB10" s="93" t="s">
        <v>1</v>
      </c>
      <c r="BC10" s="93" t="s">
        <v>3587</v>
      </c>
      <c r="BD10" s="93" t="s">
        <v>86</v>
      </c>
    </row>
    <row r="11" spans="2:56" s="1" customFormat="1" ht="16.5" customHeight="1">
      <c r="B11" s="32"/>
      <c r="E11" s="200" t="s">
        <v>3588</v>
      </c>
      <c r="F11" s="245"/>
      <c r="G11" s="245"/>
      <c r="H11" s="245"/>
      <c r="L11" s="32"/>
      <c r="AZ11" s="93" t="s">
        <v>822</v>
      </c>
      <c r="BA11" s="93" t="s">
        <v>1</v>
      </c>
      <c r="BB11" s="93" t="s">
        <v>1</v>
      </c>
      <c r="BC11" s="93" t="s">
        <v>3589</v>
      </c>
      <c r="BD11" s="93" t="s">
        <v>86</v>
      </c>
    </row>
    <row r="12" spans="2:56" s="1" customFormat="1" ht="11.25">
      <c r="B12" s="32"/>
      <c r="L12" s="32"/>
      <c r="AZ12" s="93" t="s">
        <v>824</v>
      </c>
      <c r="BA12" s="93" t="s">
        <v>1</v>
      </c>
      <c r="BB12" s="93" t="s">
        <v>1</v>
      </c>
      <c r="BC12" s="93" t="s">
        <v>3590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136</v>
      </c>
      <c r="I13" s="27" t="s">
        <v>19</v>
      </c>
      <c r="J13" s="25" t="s">
        <v>1</v>
      </c>
      <c r="L13" s="32"/>
      <c r="AZ13" s="93" t="s">
        <v>826</v>
      </c>
      <c r="BA13" s="93" t="s">
        <v>1</v>
      </c>
      <c r="BB13" s="93" t="s">
        <v>1</v>
      </c>
      <c r="BC13" s="93" t="s">
        <v>3582</v>
      </c>
      <c r="BD13" s="93" t="s">
        <v>86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  <c r="AZ14" s="93" t="s">
        <v>827</v>
      </c>
      <c r="BA14" s="93" t="s">
        <v>1</v>
      </c>
      <c r="BB14" s="93" t="s">
        <v>1</v>
      </c>
      <c r="BC14" s="93" t="s">
        <v>3582</v>
      </c>
      <c r="BD14" s="93" t="s">
        <v>86</v>
      </c>
    </row>
    <row r="15" spans="2:56" s="1" customFormat="1" ht="10.9" customHeight="1">
      <c r="B15" s="32"/>
      <c r="L15" s="32"/>
      <c r="AZ15" s="93" t="s">
        <v>832</v>
      </c>
      <c r="BA15" s="93" t="s">
        <v>1</v>
      </c>
      <c r="BB15" s="93" t="s">
        <v>1</v>
      </c>
      <c r="BC15" s="93" t="s">
        <v>3417</v>
      </c>
      <c r="BD15" s="93" t="s">
        <v>86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  <c r="AZ16" s="93" t="s">
        <v>2108</v>
      </c>
      <c r="BA16" s="93" t="s">
        <v>1</v>
      </c>
      <c r="BB16" s="93" t="s">
        <v>1</v>
      </c>
      <c r="BC16" s="93" t="s">
        <v>2988</v>
      </c>
      <c r="BD16" s="93" t="s">
        <v>86</v>
      </c>
    </row>
    <row r="17" spans="2:56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  <c r="AZ17" s="93" t="s">
        <v>834</v>
      </c>
      <c r="BA17" s="93" t="s">
        <v>1</v>
      </c>
      <c r="BB17" s="93" t="s">
        <v>1</v>
      </c>
      <c r="BC17" s="93" t="s">
        <v>3591</v>
      </c>
      <c r="BD17" s="93" t="s">
        <v>86</v>
      </c>
    </row>
    <row r="18" spans="2:56" s="1" customFormat="1" ht="6.95" customHeight="1">
      <c r="B18" s="32"/>
      <c r="L18" s="32"/>
      <c r="AZ18" s="93" t="s">
        <v>3421</v>
      </c>
      <c r="BA18" s="93" t="s">
        <v>1</v>
      </c>
      <c r="BB18" s="93" t="s">
        <v>1</v>
      </c>
      <c r="BC18" s="93" t="s">
        <v>3592</v>
      </c>
      <c r="BD18" s="93" t="s">
        <v>86</v>
      </c>
    </row>
    <row r="19" spans="2:56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  <c r="AZ19" s="93" t="s">
        <v>844</v>
      </c>
      <c r="BA19" s="93" t="s">
        <v>1</v>
      </c>
      <c r="BB19" s="93" t="s">
        <v>1</v>
      </c>
      <c r="BC19" s="93" t="s">
        <v>3593</v>
      </c>
      <c r="BD19" s="93" t="s">
        <v>86</v>
      </c>
    </row>
    <row r="20" spans="2:56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  <c r="AZ20" s="93" t="s">
        <v>3594</v>
      </c>
      <c r="BA20" s="93" t="s">
        <v>1</v>
      </c>
      <c r="BB20" s="93" t="s">
        <v>1</v>
      </c>
      <c r="BC20" s="93" t="s">
        <v>3595</v>
      </c>
      <c r="BD20" s="93" t="s">
        <v>86</v>
      </c>
    </row>
    <row r="21" spans="2:56" s="1" customFormat="1" ht="6.95" customHeight="1">
      <c r="B21" s="32"/>
      <c r="L21" s="32"/>
      <c r="AZ21" s="93" t="s">
        <v>845</v>
      </c>
      <c r="BA21" s="93" t="s">
        <v>1</v>
      </c>
      <c r="BB21" s="93" t="s">
        <v>1</v>
      </c>
      <c r="BC21" s="93" t="s">
        <v>3596</v>
      </c>
      <c r="BD21" s="93" t="s">
        <v>86</v>
      </c>
    </row>
    <row r="22" spans="2:56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  <c r="AZ22" s="93" t="s">
        <v>847</v>
      </c>
      <c r="BA22" s="93" t="s">
        <v>1</v>
      </c>
      <c r="BB22" s="93" t="s">
        <v>1</v>
      </c>
      <c r="BC22" s="93" t="s">
        <v>3597</v>
      </c>
      <c r="BD22" s="93" t="s">
        <v>86</v>
      </c>
    </row>
    <row r="23" spans="2:56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  <c r="AZ23" s="93" t="s">
        <v>852</v>
      </c>
      <c r="BA23" s="93" t="s">
        <v>1</v>
      </c>
      <c r="BB23" s="93" t="s">
        <v>1</v>
      </c>
      <c r="BC23" s="93" t="s">
        <v>3598</v>
      </c>
      <c r="BD23" s="93" t="s">
        <v>86</v>
      </c>
    </row>
    <row r="24" spans="2:56" s="1" customFormat="1" ht="6.95" customHeight="1">
      <c r="B24" s="32"/>
      <c r="L24" s="32"/>
      <c r="AZ24" s="93" t="s">
        <v>854</v>
      </c>
      <c r="BA24" s="93" t="s">
        <v>1</v>
      </c>
      <c r="BB24" s="93" t="s">
        <v>1</v>
      </c>
      <c r="BC24" s="93" t="s">
        <v>3599</v>
      </c>
      <c r="BD24" s="93" t="s">
        <v>86</v>
      </c>
    </row>
    <row r="25" spans="2:56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56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35</v>
      </c>
      <c r="L28" s="32"/>
    </row>
    <row r="29" spans="2:56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6" t="s">
        <v>37</v>
      </c>
      <c r="J32" s="66">
        <f>ROUND(J132,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ROUND((SUM(BE132:BE389)),  2)</f>
        <v>0</v>
      </c>
      <c r="I35" s="97">
        <v>0.21</v>
      </c>
      <c r="J35" s="86">
        <f>ROUND(((SUM(BE132:BE389))*I35),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ROUND((SUM(BF132:BF389)),  2)</f>
        <v>0</v>
      </c>
      <c r="I36" s="97">
        <v>0.12</v>
      </c>
      <c r="J36" s="86">
        <f>ROUND(((SUM(BF132:BF389))*I36),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ROUND((SUM(BG132:BG389)),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ROUND((SUM(BH132:BH389)),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ROUND((SUM(BI132:BI389)),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380 - přeložka vodovodních přípojek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J132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J134</f>
        <v>0</v>
      </c>
      <c r="L100" s="113"/>
    </row>
    <row r="101" spans="2:47" s="9" customFormat="1" ht="19.899999999999999" customHeight="1">
      <c r="B101" s="113"/>
      <c r="D101" s="114" t="s">
        <v>856</v>
      </c>
      <c r="E101" s="115"/>
      <c r="F101" s="115"/>
      <c r="G101" s="115"/>
      <c r="H101" s="115"/>
      <c r="I101" s="115"/>
      <c r="J101" s="116">
        <f>J291</f>
        <v>0</v>
      </c>
      <c r="L101" s="113"/>
    </row>
    <row r="102" spans="2:47" s="9" customFormat="1" ht="19.899999999999999" customHeight="1">
      <c r="B102" s="113"/>
      <c r="D102" s="114" t="s">
        <v>3431</v>
      </c>
      <c r="E102" s="115"/>
      <c r="F102" s="115"/>
      <c r="G102" s="115"/>
      <c r="H102" s="115"/>
      <c r="I102" s="115"/>
      <c r="J102" s="116">
        <f>J299</f>
        <v>0</v>
      </c>
      <c r="L102" s="113"/>
    </row>
    <row r="103" spans="2:47" s="9" customFormat="1" ht="19.899999999999999" customHeight="1">
      <c r="B103" s="113"/>
      <c r="D103" s="114" t="s">
        <v>858</v>
      </c>
      <c r="E103" s="115"/>
      <c r="F103" s="115"/>
      <c r="G103" s="115"/>
      <c r="H103" s="115"/>
      <c r="I103" s="115"/>
      <c r="J103" s="116">
        <f>J316</f>
        <v>0</v>
      </c>
      <c r="L103" s="113"/>
    </row>
    <row r="104" spans="2:47" s="9" customFormat="1" ht="19.899999999999999" customHeight="1">
      <c r="B104" s="113"/>
      <c r="D104" s="114" t="s">
        <v>859</v>
      </c>
      <c r="E104" s="115"/>
      <c r="F104" s="115"/>
      <c r="G104" s="115"/>
      <c r="H104" s="115"/>
      <c r="I104" s="115"/>
      <c r="J104" s="116">
        <f>J334</f>
        <v>0</v>
      </c>
      <c r="L104" s="113"/>
    </row>
    <row r="105" spans="2:47" s="9" customFormat="1" ht="19.899999999999999" customHeight="1">
      <c r="B105" s="113"/>
      <c r="D105" s="114" t="s">
        <v>860</v>
      </c>
      <c r="E105" s="115"/>
      <c r="F105" s="115"/>
      <c r="G105" s="115"/>
      <c r="H105" s="115"/>
      <c r="I105" s="115"/>
      <c r="J105" s="116">
        <f>J367</f>
        <v>0</v>
      </c>
      <c r="L105" s="113"/>
    </row>
    <row r="106" spans="2:47" s="9" customFormat="1" ht="19.899999999999999" customHeight="1">
      <c r="B106" s="113"/>
      <c r="D106" s="114" t="s">
        <v>861</v>
      </c>
      <c r="E106" s="115"/>
      <c r="F106" s="115"/>
      <c r="G106" s="115"/>
      <c r="H106" s="115"/>
      <c r="I106" s="115"/>
      <c r="J106" s="116">
        <f>J369</f>
        <v>0</v>
      </c>
      <c r="L106" s="113"/>
    </row>
    <row r="107" spans="2:47" s="8" customFormat="1" ht="24.95" customHeight="1">
      <c r="B107" s="109"/>
      <c r="D107" s="110" t="s">
        <v>1599</v>
      </c>
      <c r="E107" s="111"/>
      <c r="F107" s="111"/>
      <c r="G107" s="111"/>
      <c r="H107" s="111"/>
      <c r="I107" s="111"/>
      <c r="J107" s="112">
        <f>J371</f>
        <v>0</v>
      </c>
      <c r="L107" s="109"/>
    </row>
    <row r="108" spans="2:47" s="9" customFormat="1" ht="19.899999999999999" customHeight="1">
      <c r="B108" s="113"/>
      <c r="D108" s="114" t="s">
        <v>3600</v>
      </c>
      <c r="E108" s="115"/>
      <c r="F108" s="115"/>
      <c r="G108" s="115"/>
      <c r="H108" s="115"/>
      <c r="I108" s="115"/>
      <c r="J108" s="116">
        <f>J372</f>
        <v>0</v>
      </c>
      <c r="L108" s="113"/>
    </row>
    <row r="109" spans="2:47" s="8" customFormat="1" ht="24.95" customHeight="1">
      <c r="B109" s="109"/>
      <c r="D109" s="110" t="s">
        <v>862</v>
      </c>
      <c r="E109" s="111"/>
      <c r="F109" s="111"/>
      <c r="G109" s="111"/>
      <c r="H109" s="111"/>
      <c r="I109" s="111"/>
      <c r="J109" s="112">
        <f>J380</f>
        <v>0</v>
      </c>
      <c r="L109" s="109"/>
    </row>
    <row r="110" spans="2:47" s="9" customFormat="1" ht="19.899999999999999" customHeight="1">
      <c r="B110" s="113"/>
      <c r="D110" s="114" t="s">
        <v>863</v>
      </c>
      <c r="E110" s="115"/>
      <c r="F110" s="115"/>
      <c r="G110" s="115"/>
      <c r="H110" s="115"/>
      <c r="I110" s="115"/>
      <c r="J110" s="116">
        <f>J381</f>
        <v>0</v>
      </c>
      <c r="L110" s="113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180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3" t="str">
        <f>E7</f>
        <v>BRNO, DOHNALOVA - VÝSTAVBA DEŠŤOVÉ KANALIZACE</v>
      </c>
      <c r="F120" s="244"/>
      <c r="G120" s="244"/>
      <c r="H120" s="244"/>
      <c r="L120" s="32"/>
    </row>
    <row r="121" spans="2:12" ht="12" customHeight="1">
      <c r="B121" s="20"/>
      <c r="C121" s="27" t="s">
        <v>169</v>
      </c>
      <c r="L121" s="20"/>
    </row>
    <row r="122" spans="2:12" s="1" customFormat="1" ht="16.5" customHeight="1">
      <c r="B122" s="32"/>
      <c r="E122" s="243" t="s">
        <v>810</v>
      </c>
      <c r="F122" s="245"/>
      <c r="G122" s="245"/>
      <c r="H122" s="245"/>
      <c r="L122" s="32"/>
    </row>
    <row r="123" spans="2:12" s="1" customFormat="1" ht="12" customHeight="1">
      <c r="B123" s="32"/>
      <c r="C123" s="27" t="s">
        <v>171</v>
      </c>
      <c r="L123" s="32"/>
    </row>
    <row r="124" spans="2:12" s="1" customFormat="1" ht="16.5" customHeight="1">
      <c r="B124" s="32"/>
      <c r="E124" s="200" t="str">
        <f>E11</f>
        <v>SO 380 - přeložka vodovodních přípojek</v>
      </c>
      <c r="F124" s="245"/>
      <c r="G124" s="245"/>
      <c r="H124" s="245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>Brno</v>
      </c>
      <c r="I126" s="27" t="s">
        <v>22</v>
      </c>
      <c r="J126" s="52" t="str">
        <f>IF(J14="","",J14)</f>
        <v>27. 2. 2023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24</v>
      </c>
      <c r="F128" s="25" t="str">
        <f>E17</f>
        <v>Statutární město Brno</v>
      </c>
      <c r="I128" s="27" t="s">
        <v>30</v>
      </c>
      <c r="J128" s="30" t="str">
        <f>E23</f>
        <v>JV PROJEKT VH s.r.o.</v>
      </c>
      <c r="L128" s="32"/>
    </row>
    <row r="129" spans="2:65" s="1" customFormat="1" ht="15.2" customHeight="1">
      <c r="B129" s="32"/>
      <c r="C129" s="27" t="s">
        <v>28</v>
      </c>
      <c r="F129" s="25" t="str">
        <f>IF(E20="","",E20)</f>
        <v>Vyplň údaj</v>
      </c>
      <c r="I129" s="27" t="s">
        <v>33</v>
      </c>
      <c r="J129" s="30" t="str">
        <f>E26</f>
        <v>Obrtel M.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7"/>
      <c r="C131" s="118" t="s">
        <v>181</v>
      </c>
      <c r="D131" s="119" t="s">
        <v>62</v>
      </c>
      <c r="E131" s="119" t="s">
        <v>58</v>
      </c>
      <c r="F131" s="119" t="s">
        <v>59</v>
      </c>
      <c r="G131" s="119" t="s">
        <v>182</v>
      </c>
      <c r="H131" s="119" t="s">
        <v>183</v>
      </c>
      <c r="I131" s="119" t="s">
        <v>184</v>
      </c>
      <c r="J131" s="119" t="s">
        <v>175</v>
      </c>
      <c r="K131" s="120" t="s">
        <v>185</v>
      </c>
      <c r="L131" s="117"/>
      <c r="M131" s="59" t="s">
        <v>1</v>
      </c>
      <c r="N131" s="60" t="s">
        <v>41</v>
      </c>
      <c r="O131" s="60" t="s">
        <v>186</v>
      </c>
      <c r="P131" s="60" t="s">
        <v>187</v>
      </c>
      <c r="Q131" s="60" t="s">
        <v>188</v>
      </c>
      <c r="R131" s="60" t="s">
        <v>189</v>
      </c>
      <c r="S131" s="60" t="s">
        <v>190</v>
      </c>
      <c r="T131" s="61" t="s">
        <v>191</v>
      </c>
    </row>
    <row r="132" spans="2:65" s="1" customFormat="1" ht="22.9" customHeight="1">
      <c r="B132" s="32"/>
      <c r="C132" s="64" t="s">
        <v>192</v>
      </c>
      <c r="J132" s="121">
        <f>BK132</f>
        <v>0</v>
      </c>
      <c r="L132" s="32"/>
      <c r="M132" s="62"/>
      <c r="N132" s="53"/>
      <c r="O132" s="53"/>
      <c r="P132" s="122">
        <f>P133+P371+P380</f>
        <v>0</v>
      </c>
      <c r="Q132" s="53"/>
      <c r="R132" s="122">
        <f>R133+R371+R380</f>
        <v>11.192232409999999</v>
      </c>
      <c r="S132" s="53"/>
      <c r="T132" s="123">
        <f>T133+T371+T380</f>
        <v>7.7886699999999998</v>
      </c>
      <c r="AT132" s="17" t="s">
        <v>76</v>
      </c>
      <c r="AU132" s="17" t="s">
        <v>177</v>
      </c>
      <c r="BK132" s="124">
        <f>BK133+BK371+BK380</f>
        <v>0</v>
      </c>
    </row>
    <row r="133" spans="2:65" s="11" customFormat="1" ht="25.9" customHeight="1">
      <c r="B133" s="125"/>
      <c r="D133" s="126" t="s">
        <v>76</v>
      </c>
      <c r="E133" s="127" t="s">
        <v>193</v>
      </c>
      <c r="F133" s="127" t="s">
        <v>194</v>
      </c>
      <c r="I133" s="128"/>
      <c r="J133" s="129">
        <f>BK133</f>
        <v>0</v>
      </c>
      <c r="L133" s="125"/>
      <c r="M133" s="130"/>
      <c r="P133" s="131">
        <f>P134+P291+P299+P316+P334+P367+P369</f>
        <v>0</v>
      </c>
      <c r="R133" s="131">
        <f>R134+R291+R299+R316+R334+R367+R369</f>
        <v>9.8232914099999995</v>
      </c>
      <c r="T133" s="132">
        <f>T134+T291+T299+T316+T334+T367+T369</f>
        <v>7.7886699999999998</v>
      </c>
      <c r="AR133" s="126" t="s">
        <v>84</v>
      </c>
      <c r="AT133" s="133" t="s">
        <v>76</v>
      </c>
      <c r="AU133" s="133" t="s">
        <v>77</v>
      </c>
      <c r="AY133" s="126" t="s">
        <v>195</v>
      </c>
      <c r="BK133" s="134">
        <f>BK134+BK291+BK299+BK316+BK334+BK367+BK369</f>
        <v>0</v>
      </c>
    </row>
    <row r="134" spans="2:65" s="11" customFormat="1" ht="22.9" customHeight="1">
      <c r="B134" s="125"/>
      <c r="D134" s="126" t="s">
        <v>76</v>
      </c>
      <c r="E134" s="135" t="s">
        <v>84</v>
      </c>
      <c r="F134" s="135" t="s">
        <v>196</v>
      </c>
      <c r="I134" s="128"/>
      <c r="J134" s="136">
        <f>BK134</f>
        <v>0</v>
      </c>
      <c r="L134" s="125"/>
      <c r="M134" s="130"/>
      <c r="P134" s="131">
        <f>SUM(P135:P290)</f>
        <v>0</v>
      </c>
      <c r="R134" s="131">
        <f>SUM(R135:R290)</f>
        <v>0.48762496000000005</v>
      </c>
      <c r="T134" s="132">
        <f>SUM(T135:T290)</f>
        <v>7.2595849999999995</v>
      </c>
      <c r="AR134" s="126" t="s">
        <v>84</v>
      </c>
      <c r="AT134" s="133" t="s">
        <v>76</v>
      </c>
      <c r="AU134" s="133" t="s">
        <v>84</v>
      </c>
      <c r="AY134" s="126" t="s">
        <v>195</v>
      </c>
      <c r="BK134" s="134">
        <f>SUM(BK135:BK290)</f>
        <v>0</v>
      </c>
    </row>
    <row r="135" spans="2:65" s="1" customFormat="1" ht="33" customHeight="1">
      <c r="B135" s="32"/>
      <c r="C135" s="137" t="s">
        <v>84</v>
      </c>
      <c r="D135" s="137" t="s">
        <v>197</v>
      </c>
      <c r="E135" s="138" t="s">
        <v>864</v>
      </c>
      <c r="F135" s="139" t="s">
        <v>865</v>
      </c>
      <c r="G135" s="140" t="s">
        <v>200</v>
      </c>
      <c r="H135" s="141">
        <v>11.869</v>
      </c>
      <c r="I135" s="142"/>
      <c r="J135" s="143">
        <f>ROUND(I135*H135,2)</f>
        <v>0</v>
      </c>
      <c r="K135" s="139" t="s">
        <v>201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0.28999999999999998</v>
      </c>
      <c r="T135" s="147">
        <f>S135*H135</f>
        <v>3.4420099999999998</v>
      </c>
      <c r="AR135" s="148" t="s">
        <v>202</v>
      </c>
      <c r="AT135" s="148" t="s">
        <v>197</v>
      </c>
      <c r="AU135" s="148" t="s">
        <v>86</v>
      </c>
      <c r="AY135" s="17" t="s">
        <v>195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202</v>
      </c>
      <c r="BM135" s="148" t="s">
        <v>3601</v>
      </c>
    </row>
    <row r="136" spans="2:65" s="12" customFormat="1" ht="11.25">
      <c r="B136" s="150"/>
      <c r="D136" s="151" t="s">
        <v>204</v>
      </c>
      <c r="E136" s="152" t="s">
        <v>1</v>
      </c>
      <c r="F136" s="153" t="s">
        <v>3602</v>
      </c>
      <c r="H136" s="154">
        <v>5.0599999999999996</v>
      </c>
      <c r="I136" s="155"/>
      <c r="L136" s="150"/>
      <c r="M136" s="156"/>
      <c r="T136" s="157"/>
      <c r="AT136" s="152" t="s">
        <v>204</v>
      </c>
      <c r="AU136" s="152" t="s">
        <v>86</v>
      </c>
      <c r="AV136" s="12" t="s">
        <v>86</v>
      </c>
      <c r="AW136" s="12" t="s">
        <v>32</v>
      </c>
      <c r="AX136" s="12" t="s">
        <v>77</v>
      </c>
      <c r="AY136" s="152" t="s">
        <v>195</v>
      </c>
    </row>
    <row r="137" spans="2:65" s="12" customFormat="1" ht="11.25">
      <c r="B137" s="150"/>
      <c r="D137" s="151" t="s">
        <v>204</v>
      </c>
      <c r="E137" s="152" t="s">
        <v>1</v>
      </c>
      <c r="F137" s="153" t="s">
        <v>3603</v>
      </c>
      <c r="H137" s="154">
        <v>3.9710000000000001</v>
      </c>
      <c r="I137" s="155"/>
      <c r="L137" s="150"/>
      <c r="M137" s="156"/>
      <c r="T137" s="157"/>
      <c r="AT137" s="152" t="s">
        <v>204</v>
      </c>
      <c r="AU137" s="152" t="s">
        <v>86</v>
      </c>
      <c r="AV137" s="12" t="s">
        <v>86</v>
      </c>
      <c r="AW137" s="12" t="s">
        <v>32</v>
      </c>
      <c r="AX137" s="12" t="s">
        <v>77</v>
      </c>
      <c r="AY137" s="152" t="s">
        <v>195</v>
      </c>
    </row>
    <row r="138" spans="2:65" s="12" customFormat="1" ht="11.25">
      <c r="B138" s="150"/>
      <c r="D138" s="151" t="s">
        <v>204</v>
      </c>
      <c r="E138" s="152" t="s">
        <v>1</v>
      </c>
      <c r="F138" s="153" t="s">
        <v>3604</v>
      </c>
      <c r="H138" s="154">
        <v>2.8380000000000001</v>
      </c>
      <c r="I138" s="155"/>
      <c r="L138" s="150"/>
      <c r="M138" s="156"/>
      <c r="T138" s="157"/>
      <c r="AT138" s="152" t="s">
        <v>204</v>
      </c>
      <c r="AU138" s="152" t="s">
        <v>86</v>
      </c>
      <c r="AV138" s="12" t="s">
        <v>86</v>
      </c>
      <c r="AW138" s="12" t="s">
        <v>32</v>
      </c>
      <c r="AX138" s="12" t="s">
        <v>77</v>
      </c>
      <c r="AY138" s="152" t="s">
        <v>195</v>
      </c>
    </row>
    <row r="139" spans="2:65" s="13" customFormat="1" ht="11.25">
      <c r="B139" s="158"/>
      <c r="D139" s="151" t="s">
        <v>204</v>
      </c>
      <c r="E139" s="159" t="s">
        <v>1</v>
      </c>
      <c r="F139" s="160" t="s">
        <v>205</v>
      </c>
      <c r="H139" s="161">
        <v>11.869</v>
      </c>
      <c r="I139" s="162"/>
      <c r="L139" s="158"/>
      <c r="M139" s="163"/>
      <c r="T139" s="164"/>
      <c r="AT139" s="159" t="s">
        <v>204</v>
      </c>
      <c r="AU139" s="159" t="s">
        <v>86</v>
      </c>
      <c r="AV139" s="13" t="s">
        <v>202</v>
      </c>
      <c r="AW139" s="13" t="s">
        <v>32</v>
      </c>
      <c r="AX139" s="13" t="s">
        <v>84</v>
      </c>
      <c r="AY139" s="159" t="s">
        <v>195</v>
      </c>
    </row>
    <row r="140" spans="2:65" s="1" customFormat="1" ht="21.75" customHeight="1">
      <c r="B140" s="32"/>
      <c r="C140" s="137" t="s">
        <v>86</v>
      </c>
      <c r="D140" s="137" t="s">
        <v>197</v>
      </c>
      <c r="E140" s="138" t="s">
        <v>876</v>
      </c>
      <c r="F140" s="139" t="s">
        <v>877</v>
      </c>
      <c r="G140" s="140" t="s">
        <v>395</v>
      </c>
      <c r="H140" s="141">
        <v>3.4420000000000002</v>
      </c>
      <c r="I140" s="142"/>
      <c r="J140" s="143">
        <f>ROUND(I140*H140,2)</f>
        <v>0</v>
      </c>
      <c r="K140" s="139" t="s">
        <v>201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202</v>
      </c>
      <c r="AT140" s="148" t="s">
        <v>197</v>
      </c>
      <c r="AU140" s="148" t="s">
        <v>86</v>
      </c>
      <c r="AY140" s="17" t="s">
        <v>195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84</v>
      </c>
      <c r="BK140" s="149">
        <f>ROUND(I140*H140,2)</f>
        <v>0</v>
      </c>
      <c r="BL140" s="17" t="s">
        <v>202</v>
      </c>
      <c r="BM140" s="148" t="s">
        <v>878</v>
      </c>
    </row>
    <row r="141" spans="2:65" s="1" customFormat="1" ht="24.2" customHeight="1">
      <c r="B141" s="32"/>
      <c r="C141" s="137" t="s">
        <v>112</v>
      </c>
      <c r="D141" s="137" t="s">
        <v>197</v>
      </c>
      <c r="E141" s="138" t="s">
        <v>879</v>
      </c>
      <c r="F141" s="139" t="s">
        <v>880</v>
      </c>
      <c r="G141" s="140" t="s">
        <v>395</v>
      </c>
      <c r="H141" s="141">
        <v>44.746000000000002</v>
      </c>
      <c r="I141" s="142"/>
      <c r="J141" s="143">
        <f>ROUND(I141*H141,2)</f>
        <v>0</v>
      </c>
      <c r="K141" s="139" t="s">
        <v>201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202</v>
      </c>
      <c r="AT141" s="148" t="s">
        <v>197</v>
      </c>
      <c r="AU141" s="148" t="s">
        <v>86</v>
      </c>
      <c r="AY141" s="17" t="s">
        <v>195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202</v>
      </c>
      <c r="BM141" s="148" t="s">
        <v>881</v>
      </c>
    </row>
    <row r="142" spans="2:65" s="12" customFormat="1" ht="11.25">
      <c r="B142" s="150"/>
      <c r="D142" s="151" t="s">
        <v>204</v>
      </c>
      <c r="F142" s="153" t="s">
        <v>3605</v>
      </c>
      <c r="H142" s="154">
        <v>44.746000000000002</v>
      </c>
      <c r="I142" s="155"/>
      <c r="L142" s="150"/>
      <c r="M142" s="156"/>
      <c r="T142" s="157"/>
      <c r="AT142" s="152" t="s">
        <v>204</v>
      </c>
      <c r="AU142" s="152" t="s">
        <v>86</v>
      </c>
      <c r="AV142" s="12" t="s">
        <v>86</v>
      </c>
      <c r="AW142" s="12" t="s">
        <v>4</v>
      </c>
      <c r="AX142" s="12" t="s">
        <v>84</v>
      </c>
      <c r="AY142" s="152" t="s">
        <v>195</v>
      </c>
    </row>
    <row r="143" spans="2:65" s="1" customFormat="1" ht="24.2" customHeight="1">
      <c r="B143" s="32"/>
      <c r="C143" s="137" t="s">
        <v>202</v>
      </c>
      <c r="D143" s="137" t="s">
        <v>197</v>
      </c>
      <c r="E143" s="138" t="s">
        <v>883</v>
      </c>
      <c r="F143" s="139" t="s">
        <v>884</v>
      </c>
      <c r="G143" s="140" t="s">
        <v>395</v>
      </c>
      <c r="H143" s="141">
        <v>3.4420000000000002</v>
      </c>
      <c r="I143" s="142"/>
      <c r="J143" s="143">
        <f>ROUND(I143*H143,2)</f>
        <v>0</v>
      </c>
      <c r="K143" s="139" t="s">
        <v>208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202</v>
      </c>
      <c r="AT143" s="148" t="s">
        <v>197</v>
      </c>
      <c r="AU143" s="148" t="s">
        <v>86</v>
      </c>
      <c r="AY143" s="17" t="s">
        <v>195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202</v>
      </c>
      <c r="BM143" s="148" t="s">
        <v>885</v>
      </c>
    </row>
    <row r="144" spans="2:65" s="1" customFormat="1" ht="24.2" customHeight="1">
      <c r="B144" s="32"/>
      <c r="C144" s="137" t="s">
        <v>217</v>
      </c>
      <c r="D144" s="137" t="s">
        <v>197</v>
      </c>
      <c r="E144" s="138" t="s">
        <v>3606</v>
      </c>
      <c r="F144" s="139" t="s">
        <v>3607</v>
      </c>
      <c r="G144" s="140" t="s">
        <v>319</v>
      </c>
      <c r="H144" s="141">
        <v>4</v>
      </c>
      <c r="I144" s="142"/>
      <c r="J144" s="143">
        <f>ROUND(I144*H144,2)</f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0.09</v>
      </c>
      <c r="T144" s="147">
        <f>S144*H144</f>
        <v>0.36</v>
      </c>
      <c r="AR144" s="148" t="s">
        <v>202</v>
      </c>
      <c r="AT144" s="148" t="s">
        <v>197</v>
      </c>
      <c r="AU144" s="148" t="s">
        <v>86</v>
      </c>
      <c r="AY144" s="17" t="s">
        <v>195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202</v>
      </c>
      <c r="BM144" s="148" t="s">
        <v>3608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3609</v>
      </c>
      <c r="H145" s="154">
        <v>4</v>
      </c>
      <c r="I145" s="155"/>
      <c r="L145" s="150"/>
      <c r="M145" s="156"/>
      <c r="T145" s="157"/>
      <c r="AT145" s="152" t="s">
        <v>204</v>
      </c>
      <c r="AU145" s="152" t="s">
        <v>86</v>
      </c>
      <c r="AV145" s="12" t="s">
        <v>86</v>
      </c>
      <c r="AW145" s="12" t="s">
        <v>32</v>
      </c>
      <c r="AX145" s="12" t="s">
        <v>77</v>
      </c>
      <c r="AY145" s="152" t="s">
        <v>195</v>
      </c>
    </row>
    <row r="146" spans="2:65" s="13" customFormat="1" ht="11.25">
      <c r="B146" s="158"/>
      <c r="D146" s="151" t="s">
        <v>204</v>
      </c>
      <c r="E146" s="159" t="s">
        <v>3610</v>
      </c>
      <c r="F146" s="160" t="s">
        <v>205</v>
      </c>
      <c r="H146" s="161">
        <v>4</v>
      </c>
      <c r="I146" s="162"/>
      <c r="L146" s="158"/>
      <c r="M146" s="163"/>
      <c r="T146" s="164"/>
      <c r="AT146" s="159" t="s">
        <v>204</v>
      </c>
      <c r="AU146" s="159" t="s">
        <v>86</v>
      </c>
      <c r="AV146" s="13" t="s">
        <v>202</v>
      </c>
      <c r="AW146" s="13" t="s">
        <v>32</v>
      </c>
      <c r="AX146" s="13" t="s">
        <v>84</v>
      </c>
      <c r="AY146" s="159" t="s">
        <v>195</v>
      </c>
    </row>
    <row r="147" spans="2:65" s="1" customFormat="1" ht="33" customHeight="1">
      <c r="B147" s="32"/>
      <c r="C147" s="137" t="s">
        <v>221</v>
      </c>
      <c r="D147" s="137" t="s">
        <v>197</v>
      </c>
      <c r="E147" s="138" t="s">
        <v>2174</v>
      </c>
      <c r="F147" s="139" t="s">
        <v>3611</v>
      </c>
      <c r="G147" s="140" t="s">
        <v>200</v>
      </c>
      <c r="H147" s="141">
        <v>3.9710000000000001</v>
      </c>
      <c r="I147" s="142"/>
      <c r="J147" s="143">
        <f>ROUND(I147*H147,2)</f>
        <v>0</v>
      </c>
      <c r="K147" s="139" t="s">
        <v>208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0.125</v>
      </c>
      <c r="T147" s="147">
        <f>S147*H147</f>
        <v>0.49637500000000001</v>
      </c>
      <c r="AR147" s="148" t="s">
        <v>202</v>
      </c>
      <c r="AT147" s="148" t="s">
        <v>197</v>
      </c>
      <c r="AU147" s="148" t="s">
        <v>86</v>
      </c>
      <c r="AY147" s="17" t="s">
        <v>195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202</v>
      </c>
      <c r="BM147" s="148" t="s">
        <v>3612</v>
      </c>
    </row>
    <row r="148" spans="2:65" s="14" customFormat="1" ht="11.25">
      <c r="B148" s="168"/>
      <c r="D148" s="151" t="s">
        <v>204</v>
      </c>
      <c r="E148" s="169" t="s">
        <v>1</v>
      </c>
      <c r="F148" s="170" t="s">
        <v>3613</v>
      </c>
      <c r="H148" s="169" t="s">
        <v>1</v>
      </c>
      <c r="I148" s="171"/>
      <c r="L148" s="168"/>
      <c r="M148" s="172"/>
      <c r="T148" s="173"/>
      <c r="AT148" s="169" t="s">
        <v>204</v>
      </c>
      <c r="AU148" s="169" t="s">
        <v>86</v>
      </c>
      <c r="AV148" s="14" t="s">
        <v>84</v>
      </c>
      <c r="AW148" s="14" t="s">
        <v>32</v>
      </c>
      <c r="AX148" s="14" t="s">
        <v>77</v>
      </c>
      <c r="AY148" s="169" t="s">
        <v>195</v>
      </c>
    </row>
    <row r="149" spans="2:65" s="12" customFormat="1" ht="11.25">
      <c r="B149" s="150"/>
      <c r="D149" s="151" t="s">
        <v>204</v>
      </c>
      <c r="E149" s="152" t="s">
        <v>1</v>
      </c>
      <c r="F149" s="153" t="s">
        <v>3614</v>
      </c>
      <c r="H149" s="154">
        <v>3.9710000000000001</v>
      </c>
      <c r="I149" s="155"/>
      <c r="L149" s="150"/>
      <c r="M149" s="156"/>
      <c r="T149" s="157"/>
      <c r="AT149" s="152" t="s">
        <v>204</v>
      </c>
      <c r="AU149" s="152" t="s">
        <v>86</v>
      </c>
      <c r="AV149" s="12" t="s">
        <v>86</v>
      </c>
      <c r="AW149" s="12" t="s">
        <v>32</v>
      </c>
      <c r="AX149" s="12" t="s">
        <v>77</v>
      </c>
      <c r="AY149" s="152" t="s">
        <v>195</v>
      </c>
    </row>
    <row r="150" spans="2:65" s="13" customFormat="1" ht="11.25">
      <c r="B150" s="158"/>
      <c r="D150" s="151" t="s">
        <v>204</v>
      </c>
      <c r="E150" s="159" t="s">
        <v>3580</v>
      </c>
      <c r="F150" s="160" t="s">
        <v>205</v>
      </c>
      <c r="H150" s="161">
        <v>3.9710000000000001</v>
      </c>
      <c r="I150" s="162"/>
      <c r="L150" s="158"/>
      <c r="M150" s="163"/>
      <c r="T150" s="164"/>
      <c r="AT150" s="159" t="s">
        <v>204</v>
      </c>
      <c r="AU150" s="159" t="s">
        <v>86</v>
      </c>
      <c r="AV150" s="13" t="s">
        <v>202</v>
      </c>
      <c r="AW150" s="13" t="s">
        <v>32</v>
      </c>
      <c r="AX150" s="13" t="s">
        <v>84</v>
      </c>
      <c r="AY150" s="159" t="s">
        <v>195</v>
      </c>
    </row>
    <row r="151" spans="2:65" s="1" customFormat="1" ht="33" customHeight="1">
      <c r="B151" s="32"/>
      <c r="C151" s="137" t="s">
        <v>225</v>
      </c>
      <c r="D151" s="137" t="s">
        <v>197</v>
      </c>
      <c r="E151" s="138" t="s">
        <v>3615</v>
      </c>
      <c r="F151" s="139" t="s">
        <v>3616</v>
      </c>
      <c r="G151" s="140" t="s">
        <v>200</v>
      </c>
      <c r="H151" s="141">
        <v>2.8380000000000001</v>
      </c>
      <c r="I151" s="142"/>
      <c r="J151" s="143">
        <f>ROUND(I151*H151,2)</f>
        <v>0</v>
      </c>
      <c r="K151" s="139" t="s">
        <v>208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0.155</v>
      </c>
      <c r="T151" s="147">
        <f>S151*H151</f>
        <v>0.43989</v>
      </c>
      <c r="AR151" s="148" t="s">
        <v>202</v>
      </c>
      <c r="AT151" s="148" t="s">
        <v>197</v>
      </c>
      <c r="AU151" s="148" t="s">
        <v>86</v>
      </c>
      <c r="AY151" s="17" t="s">
        <v>195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202</v>
      </c>
      <c r="BM151" s="148" t="s">
        <v>3617</v>
      </c>
    </row>
    <row r="152" spans="2:65" s="14" customFormat="1" ht="11.25">
      <c r="B152" s="168"/>
      <c r="D152" s="151" t="s">
        <v>204</v>
      </c>
      <c r="E152" s="169" t="s">
        <v>1</v>
      </c>
      <c r="F152" s="170" t="s">
        <v>3618</v>
      </c>
      <c r="H152" s="169" t="s">
        <v>1</v>
      </c>
      <c r="I152" s="171"/>
      <c r="L152" s="168"/>
      <c r="M152" s="172"/>
      <c r="T152" s="173"/>
      <c r="AT152" s="169" t="s">
        <v>204</v>
      </c>
      <c r="AU152" s="169" t="s">
        <v>86</v>
      </c>
      <c r="AV152" s="14" t="s">
        <v>84</v>
      </c>
      <c r="AW152" s="14" t="s">
        <v>32</v>
      </c>
      <c r="AX152" s="14" t="s">
        <v>77</v>
      </c>
      <c r="AY152" s="169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3619</v>
      </c>
      <c r="H153" s="154">
        <v>2.8380000000000001</v>
      </c>
      <c r="I153" s="155"/>
      <c r="L153" s="150"/>
      <c r="M153" s="156"/>
      <c r="T153" s="157"/>
      <c r="AT153" s="152" t="s">
        <v>204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3" customFormat="1" ht="11.25">
      <c r="B154" s="158"/>
      <c r="D154" s="151" t="s">
        <v>204</v>
      </c>
      <c r="E154" s="159" t="s">
        <v>3594</v>
      </c>
      <c r="F154" s="160" t="s">
        <v>205</v>
      </c>
      <c r="H154" s="161">
        <v>2.8380000000000001</v>
      </c>
      <c r="I154" s="162"/>
      <c r="L154" s="158"/>
      <c r="M154" s="163"/>
      <c r="T154" s="164"/>
      <c r="AT154" s="159" t="s">
        <v>204</v>
      </c>
      <c r="AU154" s="159" t="s">
        <v>86</v>
      </c>
      <c r="AV154" s="13" t="s">
        <v>202</v>
      </c>
      <c r="AW154" s="13" t="s">
        <v>32</v>
      </c>
      <c r="AX154" s="13" t="s">
        <v>84</v>
      </c>
      <c r="AY154" s="159" t="s">
        <v>195</v>
      </c>
    </row>
    <row r="155" spans="2:65" s="1" customFormat="1" ht="33" customHeight="1">
      <c r="B155" s="32"/>
      <c r="C155" s="137" t="s">
        <v>230</v>
      </c>
      <c r="D155" s="137" t="s">
        <v>197</v>
      </c>
      <c r="E155" s="138" t="s">
        <v>2272</v>
      </c>
      <c r="F155" s="139" t="s">
        <v>2273</v>
      </c>
      <c r="G155" s="140" t="s">
        <v>200</v>
      </c>
      <c r="H155" s="141">
        <v>2.8380000000000001</v>
      </c>
      <c r="I155" s="142"/>
      <c r="J155" s="143">
        <f>ROUND(I155*H155,2)</f>
        <v>0</v>
      </c>
      <c r="K155" s="139" t="s">
        <v>201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0.32500000000000001</v>
      </c>
      <c r="T155" s="147">
        <f>S155*H155</f>
        <v>0.92235</v>
      </c>
      <c r="AR155" s="148" t="s">
        <v>202</v>
      </c>
      <c r="AT155" s="148" t="s">
        <v>197</v>
      </c>
      <c r="AU155" s="148" t="s">
        <v>86</v>
      </c>
      <c r="AY155" s="17" t="s">
        <v>195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202</v>
      </c>
      <c r="BM155" s="148" t="s">
        <v>3620</v>
      </c>
    </row>
    <row r="156" spans="2:65" s="12" customFormat="1" ht="11.25">
      <c r="B156" s="150"/>
      <c r="D156" s="151" t="s">
        <v>204</v>
      </c>
      <c r="E156" s="152" t="s">
        <v>1</v>
      </c>
      <c r="F156" s="153" t="s">
        <v>3621</v>
      </c>
      <c r="H156" s="154">
        <v>2.8380000000000001</v>
      </c>
      <c r="I156" s="155"/>
      <c r="L156" s="150"/>
      <c r="M156" s="156"/>
      <c r="T156" s="157"/>
      <c r="AT156" s="152" t="s">
        <v>204</v>
      </c>
      <c r="AU156" s="152" t="s">
        <v>86</v>
      </c>
      <c r="AV156" s="12" t="s">
        <v>86</v>
      </c>
      <c r="AW156" s="12" t="s">
        <v>32</v>
      </c>
      <c r="AX156" s="12" t="s">
        <v>84</v>
      </c>
      <c r="AY156" s="152" t="s">
        <v>195</v>
      </c>
    </row>
    <row r="157" spans="2:65" s="1" customFormat="1" ht="24.2" customHeight="1">
      <c r="B157" s="32"/>
      <c r="C157" s="137" t="s">
        <v>234</v>
      </c>
      <c r="D157" s="137" t="s">
        <v>197</v>
      </c>
      <c r="E157" s="138" t="s">
        <v>2276</v>
      </c>
      <c r="F157" s="139" t="s">
        <v>2277</v>
      </c>
      <c r="G157" s="140" t="s">
        <v>319</v>
      </c>
      <c r="H157" s="141">
        <v>5.16</v>
      </c>
      <c r="I157" s="142"/>
      <c r="J157" s="143">
        <f>ROUND(I157*H157,2)</f>
        <v>0</v>
      </c>
      <c r="K157" s="139" t="s">
        <v>201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3.0000000000000001E-5</v>
      </c>
      <c r="R157" s="146">
        <f>Q157*H157</f>
        <v>1.548E-4</v>
      </c>
      <c r="S157" s="146">
        <v>0</v>
      </c>
      <c r="T157" s="147">
        <f>S157*H157</f>
        <v>0</v>
      </c>
      <c r="AR157" s="148" t="s">
        <v>202</v>
      </c>
      <c r="AT157" s="148" t="s">
        <v>197</v>
      </c>
      <c r="AU157" s="148" t="s">
        <v>86</v>
      </c>
      <c r="AY157" s="17" t="s">
        <v>195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202</v>
      </c>
      <c r="BM157" s="148" t="s">
        <v>3622</v>
      </c>
    </row>
    <row r="158" spans="2:65" s="14" customFormat="1" ht="11.25">
      <c r="B158" s="168"/>
      <c r="D158" s="151" t="s">
        <v>204</v>
      </c>
      <c r="E158" s="169" t="s">
        <v>1</v>
      </c>
      <c r="F158" s="170" t="s">
        <v>3618</v>
      </c>
      <c r="H158" s="169" t="s">
        <v>1</v>
      </c>
      <c r="I158" s="171"/>
      <c r="L158" s="168"/>
      <c r="M158" s="172"/>
      <c r="T158" s="173"/>
      <c r="AT158" s="169" t="s">
        <v>204</v>
      </c>
      <c r="AU158" s="169" t="s">
        <v>86</v>
      </c>
      <c r="AV158" s="14" t="s">
        <v>84</v>
      </c>
      <c r="AW158" s="14" t="s">
        <v>32</v>
      </c>
      <c r="AX158" s="14" t="s">
        <v>77</v>
      </c>
      <c r="AY158" s="169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3623</v>
      </c>
      <c r="H159" s="154">
        <v>5.16</v>
      </c>
      <c r="I159" s="155"/>
      <c r="L159" s="150"/>
      <c r="M159" s="156"/>
      <c r="T159" s="157"/>
      <c r="AT159" s="152" t="s">
        <v>204</v>
      </c>
      <c r="AU159" s="152" t="s">
        <v>86</v>
      </c>
      <c r="AV159" s="12" t="s">
        <v>86</v>
      </c>
      <c r="AW159" s="12" t="s">
        <v>32</v>
      </c>
      <c r="AX159" s="12" t="s">
        <v>84</v>
      </c>
      <c r="AY159" s="152" t="s">
        <v>195</v>
      </c>
    </row>
    <row r="160" spans="2:65" s="1" customFormat="1" ht="16.5" customHeight="1">
      <c r="B160" s="32"/>
      <c r="C160" s="137" t="s">
        <v>238</v>
      </c>
      <c r="D160" s="137" t="s">
        <v>197</v>
      </c>
      <c r="E160" s="138" t="s">
        <v>1630</v>
      </c>
      <c r="F160" s="139" t="s">
        <v>1631</v>
      </c>
      <c r="G160" s="140" t="s">
        <v>395</v>
      </c>
      <c r="H160" s="141">
        <v>2.6160000000000001</v>
      </c>
      <c r="I160" s="142"/>
      <c r="J160" s="143">
        <f>ROUND(I160*H160,2)</f>
        <v>0</v>
      </c>
      <c r="K160" s="139" t="s">
        <v>201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202</v>
      </c>
      <c r="AT160" s="148" t="s">
        <v>197</v>
      </c>
      <c r="AU160" s="148" t="s">
        <v>86</v>
      </c>
      <c r="AY160" s="17" t="s">
        <v>195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202</v>
      </c>
      <c r="BM160" s="148" t="s">
        <v>3624</v>
      </c>
    </row>
    <row r="161" spans="2:65" s="1" customFormat="1" ht="24.2" customHeight="1">
      <c r="B161" s="32"/>
      <c r="C161" s="137" t="s">
        <v>242</v>
      </c>
      <c r="D161" s="137" t="s">
        <v>197</v>
      </c>
      <c r="E161" s="138" t="s">
        <v>1633</v>
      </c>
      <c r="F161" s="139" t="s">
        <v>1634</v>
      </c>
      <c r="G161" s="140" t="s">
        <v>395</v>
      </c>
      <c r="H161" s="141">
        <v>34.008000000000003</v>
      </c>
      <c r="I161" s="142"/>
      <c r="J161" s="143">
        <f>ROUND(I161*H161,2)</f>
        <v>0</v>
      </c>
      <c r="K161" s="139" t="s">
        <v>201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202</v>
      </c>
      <c r="AT161" s="148" t="s">
        <v>197</v>
      </c>
      <c r="AU161" s="148" t="s">
        <v>86</v>
      </c>
      <c r="AY161" s="17" t="s">
        <v>195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202</v>
      </c>
      <c r="BM161" s="148" t="s">
        <v>3625</v>
      </c>
    </row>
    <row r="162" spans="2:65" s="12" customFormat="1" ht="11.25">
      <c r="B162" s="150"/>
      <c r="D162" s="151" t="s">
        <v>204</v>
      </c>
      <c r="F162" s="153" t="s">
        <v>3626</v>
      </c>
      <c r="H162" s="154">
        <v>34.008000000000003</v>
      </c>
      <c r="I162" s="155"/>
      <c r="L162" s="150"/>
      <c r="M162" s="156"/>
      <c r="T162" s="157"/>
      <c r="AT162" s="152" t="s">
        <v>204</v>
      </c>
      <c r="AU162" s="152" t="s">
        <v>86</v>
      </c>
      <c r="AV162" s="12" t="s">
        <v>86</v>
      </c>
      <c r="AW162" s="12" t="s">
        <v>4</v>
      </c>
      <c r="AX162" s="12" t="s">
        <v>84</v>
      </c>
      <c r="AY162" s="152" t="s">
        <v>195</v>
      </c>
    </row>
    <row r="163" spans="2:65" s="1" customFormat="1" ht="33" customHeight="1">
      <c r="B163" s="32"/>
      <c r="C163" s="137" t="s">
        <v>8</v>
      </c>
      <c r="D163" s="137" t="s">
        <v>197</v>
      </c>
      <c r="E163" s="138" t="s">
        <v>1637</v>
      </c>
      <c r="F163" s="139" t="s">
        <v>1638</v>
      </c>
      <c r="G163" s="140" t="s">
        <v>395</v>
      </c>
      <c r="H163" s="141">
        <v>2.6160000000000001</v>
      </c>
      <c r="I163" s="142"/>
      <c r="J163" s="143">
        <f>ROUND(I163*H163,2)</f>
        <v>0</v>
      </c>
      <c r="K163" s="139" t="s">
        <v>208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202</v>
      </c>
      <c r="AT163" s="148" t="s">
        <v>197</v>
      </c>
      <c r="AU163" s="148" t="s">
        <v>86</v>
      </c>
      <c r="AY163" s="17" t="s">
        <v>195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202</v>
      </c>
      <c r="BM163" s="148" t="s">
        <v>3627</v>
      </c>
    </row>
    <row r="164" spans="2:65" s="1" customFormat="1" ht="24.2" customHeight="1">
      <c r="B164" s="32"/>
      <c r="C164" s="137" t="s">
        <v>247</v>
      </c>
      <c r="D164" s="137" t="s">
        <v>197</v>
      </c>
      <c r="E164" s="138" t="s">
        <v>897</v>
      </c>
      <c r="F164" s="139" t="s">
        <v>898</v>
      </c>
      <c r="G164" s="140" t="s">
        <v>200</v>
      </c>
      <c r="H164" s="141">
        <v>5.0599999999999996</v>
      </c>
      <c r="I164" s="142"/>
      <c r="J164" s="143">
        <f>ROUND(I164*H164,2)</f>
        <v>0</v>
      </c>
      <c r="K164" s="139" t="s">
        <v>201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0.316</v>
      </c>
      <c r="T164" s="147">
        <f>S164*H164</f>
        <v>1.5989599999999999</v>
      </c>
      <c r="AR164" s="148" t="s">
        <v>202</v>
      </c>
      <c r="AT164" s="148" t="s">
        <v>197</v>
      </c>
      <c r="AU164" s="148" t="s">
        <v>86</v>
      </c>
      <c r="AY164" s="17" t="s">
        <v>195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202</v>
      </c>
      <c r="BM164" s="148" t="s">
        <v>3628</v>
      </c>
    </row>
    <row r="165" spans="2:65" s="14" customFormat="1" ht="11.25">
      <c r="B165" s="168"/>
      <c r="D165" s="151" t="s">
        <v>204</v>
      </c>
      <c r="E165" s="169" t="s">
        <v>1</v>
      </c>
      <c r="F165" s="170" t="s">
        <v>1642</v>
      </c>
      <c r="H165" s="169" t="s">
        <v>1</v>
      </c>
      <c r="I165" s="171"/>
      <c r="L165" s="168"/>
      <c r="M165" s="172"/>
      <c r="T165" s="173"/>
      <c r="AT165" s="169" t="s">
        <v>204</v>
      </c>
      <c r="AU165" s="169" t="s">
        <v>86</v>
      </c>
      <c r="AV165" s="14" t="s">
        <v>84</v>
      </c>
      <c r="AW165" s="14" t="s">
        <v>32</v>
      </c>
      <c r="AX165" s="14" t="s">
        <v>77</v>
      </c>
      <c r="AY165" s="169" t="s">
        <v>195</v>
      </c>
    </row>
    <row r="166" spans="2:65" s="12" customFormat="1" ht="11.25">
      <c r="B166" s="150"/>
      <c r="D166" s="151" t="s">
        <v>204</v>
      </c>
      <c r="E166" s="152" t="s">
        <v>1</v>
      </c>
      <c r="F166" s="153" t="s">
        <v>3629</v>
      </c>
      <c r="H166" s="154">
        <v>5.0599999999999996</v>
      </c>
      <c r="I166" s="155"/>
      <c r="L166" s="150"/>
      <c r="M166" s="156"/>
      <c r="T166" s="157"/>
      <c r="AT166" s="152" t="s">
        <v>204</v>
      </c>
      <c r="AU166" s="152" t="s">
        <v>86</v>
      </c>
      <c r="AV166" s="12" t="s">
        <v>86</v>
      </c>
      <c r="AW166" s="12" t="s">
        <v>32</v>
      </c>
      <c r="AX166" s="12" t="s">
        <v>77</v>
      </c>
      <c r="AY166" s="152" t="s">
        <v>195</v>
      </c>
    </row>
    <row r="167" spans="2:65" s="13" customFormat="1" ht="11.25">
      <c r="B167" s="158"/>
      <c r="D167" s="151" t="s">
        <v>204</v>
      </c>
      <c r="E167" s="159" t="s">
        <v>1547</v>
      </c>
      <c r="F167" s="160" t="s">
        <v>205</v>
      </c>
      <c r="H167" s="161">
        <v>5.0599999999999996</v>
      </c>
      <c r="I167" s="162"/>
      <c r="L167" s="158"/>
      <c r="M167" s="163"/>
      <c r="T167" s="164"/>
      <c r="AT167" s="159" t="s">
        <v>204</v>
      </c>
      <c r="AU167" s="159" t="s">
        <v>86</v>
      </c>
      <c r="AV167" s="13" t="s">
        <v>202</v>
      </c>
      <c r="AW167" s="13" t="s">
        <v>32</v>
      </c>
      <c r="AX167" s="13" t="s">
        <v>84</v>
      </c>
      <c r="AY167" s="159" t="s">
        <v>195</v>
      </c>
    </row>
    <row r="168" spans="2:65" s="1" customFormat="1" ht="24.2" customHeight="1">
      <c r="B168" s="32"/>
      <c r="C168" s="137" t="s">
        <v>251</v>
      </c>
      <c r="D168" s="137" t="s">
        <v>197</v>
      </c>
      <c r="E168" s="138" t="s">
        <v>914</v>
      </c>
      <c r="F168" s="139" t="s">
        <v>915</v>
      </c>
      <c r="G168" s="140" t="s">
        <v>319</v>
      </c>
      <c r="H168" s="141">
        <v>9.1999999999999993</v>
      </c>
      <c r="I168" s="142"/>
      <c r="J168" s="143">
        <f>ROUND(I168*H168,2)</f>
        <v>0</v>
      </c>
      <c r="K168" s="139" t="s">
        <v>201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202</v>
      </c>
      <c r="AT168" s="148" t="s">
        <v>197</v>
      </c>
      <c r="AU168" s="148" t="s">
        <v>86</v>
      </c>
      <c r="AY168" s="17" t="s">
        <v>195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84</v>
      </c>
      <c r="BK168" s="149">
        <f>ROUND(I168*H168,2)</f>
        <v>0</v>
      </c>
      <c r="BL168" s="17" t="s">
        <v>202</v>
      </c>
      <c r="BM168" s="148" t="s">
        <v>3630</v>
      </c>
    </row>
    <row r="169" spans="2:65" s="14" customFormat="1" ht="11.25">
      <c r="B169" s="168"/>
      <c r="D169" s="151" t="s">
        <v>204</v>
      </c>
      <c r="E169" s="169" t="s">
        <v>1</v>
      </c>
      <c r="F169" s="170" t="s">
        <v>1649</v>
      </c>
      <c r="H169" s="169" t="s">
        <v>1</v>
      </c>
      <c r="I169" s="171"/>
      <c r="L169" s="168"/>
      <c r="M169" s="172"/>
      <c r="T169" s="173"/>
      <c r="AT169" s="169" t="s">
        <v>204</v>
      </c>
      <c r="AU169" s="169" t="s">
        <v>86</v>
      </c>
      <c r="AV169" s="14" t="s">
        <v>84</v>
      </c>
      <c r="AW169" s="14" t="s">
        <v>32</v>
      </c>
      <c r="AX169" s="14" t="s">
        <v>77</v>
      </c>
      <c r="AY169" s="169" t="s">
        <v>195</v>
      </c>
    </row>
    <row r="170" spans="2:65" s="12" customFormat="1" ht="11.25">
      <c r="B170" s="150"/>
      <c r="D170" s="151" t="s">
        <v>204</v>
      </c>
      <c r="E170" s="152" t="s">
        <v>1</v>
      </c>
      <c r="F170" s="153" t="s">
        <v>3631</v>
      </c>
      <c r="H170" s="154">
        <v>9.1999999999999993</v>
      </c>
      <c r="I170" s="155"/>
      <c r="L170" s="150"/>
      <c r="M170" s="156"/>
      <c r="T170" s="157"/>
      <c r="AT170" s="152" t="s">
        <v>204</v>
      </c>
      <c r="AU170" s="152" t="s">
        <v>86</v>
      </c>
      <c r="AV170" s="12" t="s">
        <v>86</v>
      </c>
      <c r="AW170" s="12" t="s">
        <v>32</v>
      </c>
      <c r="AX170" s="12" t="s">
        <v>77</v>
      </c>
      <c r="AY170" s="152" t="s">
        <v>195</v>
      </c>
    </row>
    <row r="171" spans="2:65" s="13" customFormat="1" ht="11.25">
      <c r="B171" s="158"/>
      <c r="D171" s="151" t="s">
        <v>204</v>
      </c>
      <c r="E171" s="159" t="s">
        <v>1655</v>
      </c>
      <c r="F171" s="160" t="s">
        <v>205</v>
      </c>
      <c r="H171" s="161">
        <v>9.1999999999999993</v>
      </c>
      <c r="I171" s="162"/>
      <c r="L171" s="158"/>
      <c r="M171" s="163"/>
      <c r="T171" s="164"/>
      <c r="AT171" s="159" t="s">
        <v>204</v>
      </c>
      <c r="AU171" s="159" t="s">
        <v>86</v>
      </c>
      <c r="AV171" s="13" t="s">
        <v>202</v>
      </c>
      <c r="AW171" s="13" t="s">
        <v>32</v>
      </c>
      <c r="AX171" s="13" t="s">
        <v>84</v>
      </c>
      <c r="AY171" s="159" t="s">
        <v>195</v>
      </c>
    </row>
    <row r="172" spans="2:65" s="1" customFormat="1" ht="21.75" customHeight="1">
      <c r="B172" s="32"/>
      <c r="C172" s="137" t="s">
        <v>342</v>
      </c>
      <c r="D172" s="137" t="s">
        <v>197</v>
      </c>
      <c r="E172" s="138" t="s">
        <v>876</v>
      </c>
      <c r="F172" s="139" t="s">
        <v>877</v>
      </c>
      <c r="G172" s="140" t="s">
        <v>395</v>
      </c>
      <c r="H172" s="141">
        <v>1.599</v>
      </c>
      <c r="I172" s="142"/>
      <c r="J172" s="143">
        <f>ROUND(I172*H172,2)</f>
        <v>0</v>
      </c>
      <c r="K172" s="139" t="s">
        <v>201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202</v>
      </c>
      <c r="AT172" s="148" t="s">
        <v>197</v>
      </c>
      <c r="AU172" s="148" t="s">
        <v>86</v>
      </c>
      <c r="AY172" s="17" t="s">
        <v>195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202</v>
      </c>
      <c r="BM172" s="148" t="s">
        <v>3632</v>
      </c>
    </row>
    <row r="173" spans="2:65" s="1" customFormat="1" ht="24.2" customHeight="1">
      <c r="B173" s="32"/>
      <c r="C173" s="137" t="s">
        <v>310</v>
      </c>
      <c r="D173" s="137" t="s">
        <v>197</v>
      </c>
      <c r="E173" s="138" t="s">
        <v>879</v>
      </c>
      <c r="F173" s="139" t="s">
        <v>880</v>
      </c>
      <c r="G173" s="140" t="s">
        <v>395</v>
      </c>
      <c r="H173" s="141">
        <v>20.786999999999999</v>
      </c>
      <c r="I173" s="142"/>
      <c r="J173" s="143">
        <f>ROUND(I173*H173,2)</f>
        <v>0</v>
      </c>
      <c r="K173" s="139" t="s">
        <v>201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202</v>
      </c>
      <c r="AT173" s="148" t="s">
        <v>197</v>
      </c>
      <c r="AU173" s="148" t="s">
        <v>86</v>
      </c>
      <c r="AY173" s="17" t="s">
        <v>195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202</v>
      </c>
      <c r="BM173" s="148" t="s">
        <v>3633</v>
      </c>
    </row>
    <row r="174" spans="2:65" s="12" customFormat="1" ht="11.25">
      <c r="B174" s="150"/>
      <c r="D174" s="151" t="s">
        <v>204</v>
      </c>
      <c r="F174" s="153" t="s">
        <v>3634</v>
      </c>
      <c r="H174" s="154">
        <v>20.786999999999999</v>
      </c>
      <c r="I174" s="155"/>
      <c r="L174" s="150"/>
      <c r="M174" s="156"/>
      <c r="T174" s="157"/>
      <c r="AT174" s="152" t="s">
        <v>204</v>
      </c>
      <c r="AU174" s="152" t="s">
        <v>86</v>
      </c>
      <c r="AV174" s="12" t="s">
        <v>86</v>
      </c>
      <c r="AW174" s="12" t="s">
        <v>4</v>
      </c>
      <c r="AX174" s="12" t="s">
        <v>84</v>
      </c>
      <c r="AY174" s="152" t="s">
        <v>195</v>
      </c>
    </row>
    <row r="175" spans="2:65" s="1" customFormat="1" ht="33" customHeight="1">
      <c r="B175" s="32"/>
      <c r="C175" s="137" t="s">
        <v>166</v>
      </c>
      <c r="D175" s="137" t="s">
        <v>197</v>
      </c>
      <c r="E175" s="138" t="s">
        <v>938</v>
      </c>
      <c r="F175" s="139" t="s">
        <v>939</v>
      </c>
      <c r="G175" s="140" t="s">
        <v>395</v>
      </c>
      <c r="H175" s="141">
        <v>1.599</v>
      </c>
      <c r="I175" s="142"/>
      <c r="J175" s="143">
        <f>ROUND(I175*H175,2)</f>
        <v>0</v>
      </c>
      <c r="K175" s="139" t="s">
        <v>208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202</v>
      </c>
      <c r="AT175" s="148" t="s">
        <v>197</v>
      </c>
      <c r="AU175" s="148" t="s">
        <v>86</v>
      </c>
      <c r="AY175" s="17" t="s">
        <v>195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84</v>
      </c>
      <c r="BK175" s="149">
        <f>ROUND(I175*H175,2)</f>
        <v>0</v>
      </c>
      <c r="BL175" s="17" t="s">
        <v>202</v>
      </c>
      <c r="BM175" s="148" t="s">
        <v>3635</v>
      </c>
    </row>
    <row r="176" spans="2:65" s="1" customFormat="1" ht="37.9" customHeight="1">
      <c r="B176" s="32"/>
      <c r="C176" s="137" t="s">
        <v>315</v>
      </c>
      <c r="D176" s="137" t="s">
        <v>197</v>
      </c>
      <c r="E176" s="138" t="s">
        <v>1091</v>
      </c>
      <c r="F176" s="139" t="s">
        <v>1092</v>
      </c>
      <c r="G176" s="140" t="s">
        <v>200</v>
      </c>
      <c r="H176" s="141">
        <v>4.0919999999999996</v>
      </c>
      <c r="I176" s="142"/>
      <c r="J176" s="143">
        <f>ROUND(I176*H176,2)</f>
        <v>0</v>
      </c>
      <c r="K176" s="139" t="s">
        <v>208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202</v>
      </c>
      <c r="AT176" s="148" t="s">
        <v>197</v>
      </c>
      <c r="AU176" s="148" t="s">
        <v>86</v>
      </c>
      <c r="AY176" s="17" t="s">
        <v>195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84</v>
      </c>
      <c r="BK176" s="149">
        <f>ROUND(I176*H176,2)</f>
        <v>0</v>
      </c>
      <c r="BL176" s="17" t="s">
        <v>202</v>
      </c>
      <c r="BM176" s="148" t="s">
        <v>2358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3636</v>
      </c>
      <c r="H177" s="154">
        <v>4.0919999999999996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3" customFormat="1" ht="11.25">
      <c r="B178" s="158"/>
      <c r="D178" s="151" t="s">
        <v>204</v>
      </c>
      <c r="E178" s="159" t="s">
        <v>811</v>
      </c>
      <c r="F178" s="160" t="s">
        <v>205</v>
      </c>
      <c r="H178" s="161">
        <v>4.0919999999999996</v>
      </c>
      <c r="I178" s="162"/>
      <c r="L178" s="158"/>
      <c r="M178" s="163"/>
      <c r="T178" s="164"/>
      <c r="AT178" s="159" t="s">
        <v>204</v>
      </c>
      <c r="AU178" s="159" t="s">
        <v>86</v>
      </c>
      <c r="AV178" s="13" t="s">
        <v>202</v>
      </c>
      <c r="AW178" s="13" t="s">
        <v>32</v>
      </c>
      <c r="AX178" s="13" t="s">
        <v>84</v>
      </c>
      <c r="AY178" s="159" t="s">
        <v>195</v>
      </c>
    </row>
    <row r="179" spans="2:65" s="1" customFormat="1" ht="24.2" customHeight="1">
      <c r="B179" s="32"/>
      <c r="C179" s="137" t="s">
        <v>358</v>
      </c>
      <c r="D179" s="137" t="s">
        <v>197</v>
      </c>
      <c r="E179" s="138" t="s">
        <v>1095</v>
      </c>
      <c r="F179" s="139" t="s">
        <v>1096</v>
      </c>
      <c r="G179" s="140" t="s">
        <v>200</v>
      </c>
      <c r="H179" s="141">
        <v>4.0919999999999996</v>
      </c>
      <c r="I179" s="142"/>
      <c r="J179" s="143">
        <f>ROUND(I179*H179,2)</f>
        <v>0</v>
      </c>
      <c r="K179" s="139" t="s">
        <v>201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202</v>
      </c>
      <c r="AT179" s="148" t="s">
        <v>197</v>
      </c>
      <c r="AU179" s="148" t="s">
        <v>86</v>
      </c>
      <c r="AY179" s="17" t="s">
        <v>195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84</v>
      </c>
      <c r="BK179" s="149">
        <f>ROUND(I179*H179,2)</f>
        <v>0</v>
      </c>
      <c r="BL179" s="17" t="s">
        <v>202</v>
      </c>
      <c r="BM179" s="148" t="s">
        <v>2388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811</v>
      </c>
      <c r="H180" s="154">
        <v>4.0919999999999996</v>
      </c>
      <c r="I180" s="155"/>
      <c r="L180" s="150"/>
      <c r="M180" s="156"/>
      <c r="T180" s="157"/>
      <c r="AT180" s="152" t="s">
        <v>204</v>
      </c>
      <c r="AU180" s="152" t="s">
        <v>86</v>
      </c>
      <c r="AV180" s="12" t="s">
        <v>86</v>
      </c>
      <c r="AW180" s="12" t="s">
        <v>32</v>
      </c>
      <c r="AX180" s="12" t="s">
        <v>77</v>
      </c>
      <c r="AY180" s="152" t="s">
        <v>195</v>
      </c>
    </row>
    <row r="181" spans="2:65" s="13" customFormat="1" ht="11.25">
      <c r="B181" s="158"/>
      <c r="D181" s="151" t="s">
        <v>204</v>
      </c>
      <c r="E181" s="159" t="s">
        <v>827</v>
      </c>
      <c r="F181" s="160" t="s">
        <v>205</v>
      </c>
      <c r="H181" s="161">
        <v>4.0919999999999996</v>
      </c>
      <c r="I181" s="162"/>
      <c r="L181" s="158"/>
      <c r="M181" s="163"/>
      <c r="T181" s="164"/>
      <c r="AT181" s="159" t="s">
        <v>204</v>
      </c>
      <c r="AU181" s="159" t="s">
        <v>86</v>
      </c>
      <c r="AV181" s="13" t="s">
        <v>202</v>
      </c>
      <c r="AW181" s="13" t="s">
        <v>32</v>
      </c>
      <c r="AX181" s="13" t="s">
        <v>84</v>
      </c>
      <c r="AY181" s="159" t="s">
        <v>195</v>
      </c>
    </row>
    <row r="182" spans="2:65" s="1" customFormat="1" ht="37.9" customHeight="1">
      <c r="B182" s="32"/>
      <c r="C182" s="137" t="s">
        <v>168</v>
      </c>
      <c r="D182" s="137" t="s">
        <v>197</v>
      </c>
      <c r="E182" s="138" t="s">
        <v>1098</v>
      </c>
      <c r="F182" s="139" t="s">
        <v>1099</v>
      </c>
      <c r="G182" s="140" t="s">
        <v>332</v>
      </c>
      <c r="H182" s="141">
        <v>0.81799999999999995</v>
      </c>
      <c r="I182" s="142"/>
      <c r="J182" s="143">
        <f>ROUND(I182*H182,2)</f>
        <v>0</v>
      </c>
      <c r="K182" s="139" t="s">
        <v>208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202</v>
      </c>
      <c r="AT182" s="148" t="s">
        <v>197</v>
      </c>
      <c r="AU182" s="148" t="s">
        <v>86</v>
      </c>
      <c r="AY182" s="17" t="s">
        <v>195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202</v>
      </c>
      <c r="BM182" s="148" t="s">
        <v>2389</v>
      </c>
    </row>
    <row r="183" spans="2:65" s="12" customFormat="1" ht="22.5">
      <c r="B183" s="150"/>
      <c r="D183" s="151" t="s">
        <v>204</v>
      </c>
      <c r="E183" s="152" t="s">
        <v>1</v>
      </c>
      <c r="F183" s="153" t="s">
        <v>1101</v>
      </c>
      <c r="H183" s="154">
        <v>0.81799999999999995</v>
      </c>
      <c r="I183" s="155"/>
      <c r="L183" s="150"/>
      <c r="M183" s="156"/>
      <c r="T183" s="157"/>
      <c r="AT183" s="152" t="s">
        <v>204</v>
      </c>
      <c r="AU183" s="152" t="s">
        <v>86</v>
      </c>
      <c r="AV183" s="12" t="s">
        <v>86</v>
      </c>
      <c r="AW183" s="12" t="s">
        <v>32</v>
      </c>
      <c r="AX183" s="12" t="s">
        <v>84</v>
      </c>
      <c r="AY183" s="152" t="s">
        <v>195</v>
      </c>
    </row>
    <row r="184" spans="2:65" s="1" customFormat="1" ht="24.2" customHeight="1">
      <c r="B184" s="32"/>
      <c r="C184" s="137" t="s">
        <v>7</v>
      </c>
      <c r="D184" s="137" t="s">
        <v>197</v>
      </c>
      <c r="E184" s="138" t="s">
        <v>941</v>
      </c>
      <c r="F184" s="139" t="s">
        <v>942</v>
      </c>
      <c r="G184" s="140" t="s">
        <v>319</v>
      </c>
      <c r="H184" s="141">
        <v>2.2000000000000002</v>
      </c>
      <c r="I184" s="142"/>
      <c r="J184" s="143">
        <f>ROUND(I184*H184,2)</f>
        <v>0</v>
      </c>
      <c r="K184" s="139" t="s">
        <v>201</v>
      </c>
      <c r="L184" s="32"/>
      <c r="M184" s="144" t="s">
        <v>1</v>
      </c>
      <c r="N184" s="145" t="s">
        <v>42</v>
      </c>
      <c r="P184" s="146">
        <f>O184*H184</f>
        <v>0</v>
      </c>
      <c r="Q184" s="146">
        <v>8.6800000000000002E-3</v>
      </c>
      <c r="R184" s="146">
        <f>Q184*H184</f>
        <v>1.9096000000000002E-2</v>
      </c>
      <c r="S184" s="146">
        <v>0</v>
      </c>
      <c r="T184" s="147">
        <f>S184*H184</f>
        <v>0</v>
      </c>
      <c r="AR184" s="148" t="s">
        <v>202</v>
      </c>
      <c r="AT184" s="148" t="s">
        <v>197</v>
      </c>
      <c r="AU184" s="148" t="s">
        <v>86</v>
      </c>
      <c r="AY184" s="17" t="s">
        <v>195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84</v>
      </c>
      <c r="BK184" s="149">
        <f>ROUND(I184*H184,2)</f>
        <v>0</v>
      </c>
      <c r="BL184" s="17" t="s">
        <v>202</v>
      </c>
      <c r="BM184" s="148" t="s">
        <v>943</v>
      </c>
    </row>
    <row r="185" spans="2:65" s="12" customFormat="1" ht="11.25">
      <c r="B185" s="150"/>
      <c r="D185" s="151" t="s">
        <v>204</v>
      </c>
      <c r="E185" s="152" t="s">
        <v>1</v>
      </c>
      <c r="F185" s="153" t="s">
        <v>3637</v>
      </c>
      <c r="H185" s="154">
        <v>2.2000000000000002</v>
      </c>
      <c r="I185" s="155"/>
      <c r="L185" s="150"/>
      <c r="M185" s="156"/>
      <c r="T185" s="157"/>
      <c r="AT185" s="152" t="s">
        <v>204</v>
      </c>
      <c r="AU185" s="152" t="s">
        <v>86</v>
      </c>
      <c r="AV185" s="12" t="s">
        <v>86</v>
      </c>
      <c r="AW185" s="12" t="s">
        <v>32</v>
      </c>
      <c r="AX185" s="12" t="s">
        <v>77</v>
      </c>
      <c r="AY185" s="152" t="s">
        <v>195</v>
      </c>
    </row>
    <row r="186" spans="2:65" s="13" customFormat="1" ht="11.25">
      <c r="B186" s="158"/>
      <c r="D186" s="151" t="s">
        <v>204</v>
      </c>
      <c r="E186" s="159" t="s">
        <v>832</v>
      </c>
      <c r="F186" s="160" t="s">
        <v>205</v>
      </c>
      <c r="H186" s="161">
        <v>2.2000000000000002</v>
      </c>
      <c r="I186" s="162"/>
      <c r="L186" s="158"/>
      <c r="M186" s="163"/>
      <c r="T186" s="164"/>
      <c r="AT186" s="159" t="s">
        <v>204</v>
      </c>
      <c r="AU186" s="159" t="s">
        <v>86</v>
      </c>
      <c r="AV186" s="13" t="s">
        <v>202</v>
      </c>
      <c r="AW186" s="13" t="s">
        <v>32</v>
      </c>
      <c r="AX186" s="13" t="s">
        <v>84</v>
      </c>
      <c r="AY186" s="159" t="s">
        <v>195</v>
      </c>
    </row>
    <row r="187" spans="2:65" s="1" customFormat="1" ht="24.2" customHeight="1">
      <c r="B187" s="32"/>
      <c r="C187" s="137" t="s">
        <v>322</v>
      </c>
      <c r="D187" s="137" t="s">
        <v>197</v>
      </c>
      <c r="E187" s="138" t="s">
        <v>2391</v>
      </c>
      <c r="F187" s="139" t="s">
        <v>2392</v>
      </c>
      <c r="G187" s="140" t="s">
        <v>319</v>
      </c>
      <c r="H187" s="141">
        <v>5.5</v>
      </c>
      <c r="I187" s="142"/>
      <c r="J187" s="143">
        <f>ROUND(I187*H187,2)</f>
        <v>0</v>
      </c>
      <c r="K187" s="139" t="s">
        <v>201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1.269E-2</v>
      </c>
      <c r="R187" s="146">
        <f>Q187*H187</f>
        <v>6.9794999999999996E-2</v>
      </c>
      <c r="S187" s="146">
        <v>0</v>
      </c>
      <c r="T187" s="147">
        <f>S187*H187</f>
        <v>0</v>
      </c>
      <c r="AR187" s="148" t="s">
        <v>202</v>
      </c>
      <c r="AT187" s="148" t="s">
        <v>197</v>
      </c>
      <c r="AU187" s="148" t="s">
        <v>86</v>
      </c>
      <c r="AY187" s="17" t="s">
        <v>195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202</v>
      </c>
      <c r="BM187" s="148" t="s">
        <v>3440</v>
      </c>
    </row>
    <row r="188" spans="2:65" s="12" customFormat="1" ht="11.25">
      <c r="B188" s="150"/>
      <c r="D188" s="151" t="s">
        <v>204</v>
      </c>
      <c r="E188" s="152" t="s">
        <v>1</v>
      </c>
      <c r="F188" s="153" t="s">
        <v>3638</v>
      </c>
      <c r="H188" s="154">
        <v>5.5</v>
      </c>
      <c r="I188" s="155"/>
      <c r="L188" s="150"/>
      <c r="M188" s="156"/>
      <c r="T188" s="157"/>
      <c r="AT188" s="152" t="s">
        <v>204</v>
      </c>
      <c r="AU188" s="152" t="s">
        <v>86</v>
      </c>
      <c r="AV188" s="12" t="s">
        <v>86</v>
      </c>
      <c r="AW188" s="12" t="s">
        <v>32</v>
      </c>
      <c r="AX188" s="12" t="s">
        <v>77</v>
      </c>
      <c r="AY188" s="152" t="s">
        <v>195</v>
      </c>
    </row>
    <row r="189" spans="2:65" s="13" customFormat="1" ht="11.25">
      <c r="B189" s="158"/>
      <c r="D189" s="151" t="s">
        <v>204</v>
      </c>
      <c r="E189" s="159" t="s">
        <v>2108</v>
      </c>
      <c r="F189" s="160" t="s">
        <v>205</v>
      </c>
      <c r="H189" s="161">
        <v>5.5</v>
      </c>
      <c r="I189" s="162"/>
      <c r="L189" s="158"/>
      <c r="M189" s="163"/>
      <c r="T189" s="164"/>
      <c r="AT189" s="159" t="s">
        <v>204</v>
      </c>
      <c r="AU189" s="159" t="s">
        <v>86</v>
      </c>
      <c r="AV189" s="13" t="s">
        <v>202</v>
      </c>
      <c r="AW189" s="13" t="s">
        <v>32</v>
      </c>
      <c r="AX189" s="13" t="s">
        <v>84</v>
      </c>
      <c r="AY189" s="159" t="s">
        <v>195</v>
      </c>
    </row>
    <row r="190" spans="2:65" s="1" customFormat="1" ht="24.2" customHeight="1">
      <c r="B190" s="32"/>
      <c r="C190" s="137" t="s">
        <v>376</v>
      </c>
      <c r="D190" s="137" t="s">
        <v>197</v>
      </c>
      <c r="E190" s="138" t="s">
        <v>949</v>
      </c>
      <c r="F190" s="139" t="s">
        <v>950</v>
      </c>
      <c r="G190" s="140" t="s">
        <v>319</v>
      </c>
      <c r="H190" s="141">
        <v>7.7</v>
      </c>
      <c r="I190" s="142"/>
      <c r="J190" s="143">
        <f>ROUND(I190*H190,2)</f>
        <v>0</v>
      </c>
      <c r="K190" s="139" t="s">
        <v>201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3.6900000000000002E-2</v>
      </c>
      <c r="R190" s="146">
        <f>Q190*H190</f>
        <v>0.28413000000000005</v>
      </c>
      <c r="S190" s="146">
        <v>0</v>
      </c>
      <c r="T190" s="147">
        <f>S190*H190</f>
        <v>0</v>
      </c>
      <c r="AR190" s="148" t="s">
        <v>202</v>
      </c>
      <c r="AT190" s="148" t="s">
        <v>197</v>
      </c>
      <c r="AU190" s="148" t="s">
        <v>86</v>
      </c>
      <c r="AY190" s="17" t="s">
        <v>195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202</v>
      </c>
      <c r="BM190" s="148" t="s">
        <v>3639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3640</v>
      </c>
      <c r="H191" s="154">
        <v>7</v>
      </c>
      <c r="I191" s="155"/>
      <c r="L191" s="150"/>
      <c r="M191" s="156"/>
      <c r="T191" s="157"/>
      <c r="AT191" s="152" t="s">
        <v>204</v>
      </c>
      <c r="AU191" s="152" t="s">
        <v>86</v>
      </c>
      <c r="AV191" s="12" t="s">
        <v>86</v>
      </c>
      <c r="AW191" s="12" t="s">
        <v>32</v>
      </c>
      <c r="AX191" s="12" t="s">
        <v>77</v>
      </c>
      <c r="AY191" s="152" t="s">
        <v>195</v>
      </c>
    </row>
    <row r="192" spans="2:65" s="13" customFormat="1" ht="11.25">
      <c r="B192" s="158"/>
      <c r="D192" s="151" t="s">
        <v>204</v>
      </c>
      <c r="E192" s="159" t="s">
        <v>812</v>
      </c>
      <c r="F192" s="160" t="s">
        <v>205</v>
      </c>
      <c r="H192" s="161">
        <v>7</v>
      </c>
      <c r="I192" s="162"/>
      <c r="L192" s="158"/>
      <c r="M192" s="163"/>
      <c r="T192" s="164"/>
      <c r="AT192" s="159" t="s">
        <v>204</v>
      </c>
      <c r="AU192" s="159" t="s">
        <v>86</v>
      </c>
      <c r="AV192" s="13" t="s">
        <v>202</v>
      </c>
      <c r="AW192" s="13" t="s">
        <v>32</v>
      </c>
      <c r="AX192" s="13" t="s">
        <v>77</v>
      </c>
      <c r="AY192" s="159" t="s">
        <v>195</v>
      </c>
    </row>
    <row r="193" spans="2:65" s="12" customFormat="1" ht="11.25">
      <c r="B193" s="150"/>
      <c r="D193" s="151" t="s">
        <v>204</v>
      </c>
      <c r="E193" s="152" t="s">
        <v>1</v>
      </c>
      <c r="F193" s="153" t="s">
        <v>2396</v>
      </c>
      <c r="H193" s="154">
        <v>7.7</v>
      </c>
      <c r="I193" s="155"/>
      <c r="L193" s="150"/>
      <c r="M193" s="156"/>
      <c r="T193" s="157"/>
      <c r="AT193" s="152" t="s">
        <v>204</v>
      </c>
      <c r="AU193" s="152" t="s">
        <v>86</v>
      </c>
      <c r="AV193" s="12" t="s">
        <v>86</v>
      </c>
      <c r="AW193" s="12" t="s">
        <v>32</v>
      </c>
      <c r="AX193" s="12" t="s">
        <v>77</v>
      </c>
      <c r="AY193" s="152" t="s">
        <v>195</v>
      </c>
    </row>
    <row r="194" spans="2:65" s="13" customFormat="1" ht="11.25">
      <c r="B194" s="158"/>
      <c r="D194" s="151" t="s">
        <v>204</v>
      </c>
      <c r="E194" s="159" t="s">
        <v>818</v>
      </c>
      <c r="F194" s="160" t="s">
        <v>205</v>
      </c>
      <c r="H194" s="161">
        <v>7.7</v>
      </c>
      <c r="I194" s="162"/>
      <c r="L194" s="158"/>
      <c r="M194" s="163"/>
      <c r="T194" s="164"/>
      <c r="AT194" s="159" t="s">
        <v>204</v>
      </c>
      <c r="AU194" s="159" t="s">
        <v>86</v>
      </c>
      <c r="AV194" s="13" t="s">
        <v>202</v>
      </c>
      <c r="AW194" s="13" t="s">
        <v>32</v>
      </c>
      <c r="AX194" s="13" t="s">
        <v>84</v>
      </c>
      <c r="AY194" s="159" t="s">
        <v>195</v>
      </c>
    </row>
    <row r="195" spans="2:65" s="1" customFormat="1" ht="24.2" customHeight="1">
      <c r="B195" s="32"/>
      <c r="C195" s="137" t="s">
        <v>327</v>
      </c>
      <c r="D195" s="137" t="s">
        <v>197</v>
      </c>
      <c r="E195" s="138" t="s">
        <v>957</v>
      </c>
      <c r="F195" s="139" t="s">
        <v>958</v>
      </c>
      <c r="G195" s="140" t="s">
        <v>332</v>
      </c>
      <c r="H195" s="141">
        <v>26.312000000000001</v>
      </c>
      <c r="I195" s="142"/>
      <c r="J195" s="143">
        <f>ROUND(I195*H195,2)</f>
        <v>0</v>
      </c>
      <c r="K195" s="139" t="s">
        <v>201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202</v>
      </c>
      <c r="AT195" s="148" t="s">
        <v>197</v>
      </c>
      <c r="AU195" s="148" t="s">
        <v>86</v>
      </c>
      <c r="AY195" s="17" t="s">
        <v>195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84</v>
      </c>
      <c r="BK195" s="149">
        <f>ROUND(I195*H195,2)</f>
        <v>0</v>
      </c>
      <c r="BL195" s="17" t="s">
        <v>202</v>
      </c>
      <c r="BM195" s="148" t="s">
        <v>959</v>
      </c>
    </row>
    <row r="196" spans="2:65" s="12" customFormat="1" ht="11.25">
      <c r="B196" s="150"/>
      <c r="D196" s="151" t="s">
        <v>204</v>
      </c>
      <c r="E196" s="152" t="s">
        <v>1</v>
      </c>
      <c r="F196" s="153" t="s">
        <v>3292</v>
      </c>
      <c r="H196" s="154">
        <v>3.8719999999999999</v>
      </c>
      <c r="I196" s="155"/>
      <c r="L196" s="150"/>
      <c r="M196" s="156"/>
      <c r="T196" s="157"/>
      <c r="AT196" s="152" t="s">
        <v>204</v>
      </c>
      <c r="AU196" s="152" t="s">
        <v>86</v>
      </c>
      <c r="AV196" s="12" t="s">
        <v>86</v>
      </c>
      <c r="AW196" s="12" t="s">
        <v>32</v>
      </c>
      <c r="AX196" s="12" t="s">
        <v>77</v>
      </c>
      <c r="AY196" s="152" t="s">
        <v>195</v>
      </c>
    </row>
    <row r="197" spans="2:65" s="12" customFormat="1" ht="11.25">
      <c r="B197" s="150"/>
      <c r="D197" s="151" t="s">
        <v>204</v>
      </c>
      <c r="E197" s="152" t="s">
        <v>1</v>
      </c>
      <c r="F197" s="153" t="s">
        <v>3442</v>
      </c>
      <c r="H197" s="154">
        <v>9.2949999999999999</v>
      </c>
      <c r="I197" s="155"/>
      <c r="L197" s="150"/>
      <c r="M197" s="156"/>
      <c r="T197" s="157"/>
      <c r="AT197" s="152" t="s">
        <v>204</v>
      </c>
      <c r="AU197" s="152" t="s">
        <v>86</v>
      </c>
      <c r="AV197" s="12" t="s">
        <v>86</v>
      </c>
      <c r="AW197" s="12" t="s">
        <v>32</v>
      </c>
      <c r="AX197" s="12" t="s">
        <v>77</v>
      </c>
      <c r="AY197" s="152" t="s">
        <v>195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3641</v>
      </c>
      <c r="H198" s="154">
        <v>11.55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3642</v>
      </c>
      <c r="H199" s="154">
        <v>1.595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3" customFormat="1" ht="11.25">
      <c r="B200" s="158"/>
      <c r="D200" s="151" t="s">
        <v>204</v>
      </c>
      <c r="E200" s="159" t="s">
        <v>852</v>
      </c>
      <c r="F200" s="160" t="s">
        <v>205</v>
      </c>
      <c r="H200" s="161">
        <v>26.312000000000001</v>
      </c>
      <c r="I200" s="162"/>
      <c r="L200" s="158"/>
      <c r="M200" s="163"/>
      <c r="T200" s="164"/>
      <c r="AT200" s="159" t="s">
        <v>204</v>
      </c>
      <c r="AU200" s="159" t="s">
        <v>86</v>
      </c>
      <c r="AV200" s="13" t="s">
        <v>202</v>
      </c>
      <c r="AW200" s="13" t="s">
        <v>32</v>
      </c>
      <c r="AX200" s="13" t="s">
        <v>84</v>
      </c>
      <c r="AY200" s="159" t="s">
        <v>195</v>
      </c>
    </row>
    <row r="201" spans="2:65" s="1" customFormat="1" ht="37.9" customHeight="1">
      <c r="B201" s="32"/>
      <c r="C201" s="137" t="s">
        <v>386</v>
      </c>
      <c r="D201" s="137" t="s">
        <v>197</v>
      </c>
      <c r="E201" s="138" t="s">
        <v>962</v>
      </c>
      <c r="F201" s="139" t="s">
        <v>963</v>
      </c>
      <c r="G201" s="140" t="s">
        <v>332</v>
      </c>
      <c r="H201" s="141">
        <v>2.6309999999999998</v>
      </c>
      <c r="I201" s="142"/>
      <c r="J201" s="143">
        <f>ROUND(I201*H201,2)</f>
        <v>0</v>
      </c>
      <c r="K201" s="139" t="s">
        <v>201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86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964</v>
      </c>
    </row>
    <row r="202" spans="2:65" s="14" customFormat="1" ht="11.25">
      <c r="B202" s="168"/>
      <c r="D202" s="151" t="s">
        <v>204</v>
      </c>
      <c r="E202" s="169" t="s">
        <v>1</v>
      </c>
      <c r="F202" s="170" t="s">
        <v>969</v>
      </c>
      <c r="H202" s="169" t="s">
        <v>1</v>
      </c>
      <c r="I202" s="171"/>
      <c r="L202" s="168"/>
      <c r="M202" s="172"/>
      <c r="T202" s="173"/>
      <c r="AT202" s="169" t="s">
        <v>204</v>
      </c>
      <c r="AU202" s="169" t="s">
        <v>86</v>
      </c>
      <c r="AV202" s="14" t="s">
        <v>84</v>
      </c>
      <c r="AW202" s="14" t="s">
        <v>32</v>
      </c>
      <c r="AX202" s="14" t="s">
        <v>77</v>
      </c>
      <c r="AY202" s="169" t="s">
        <v>195</v>
      </c>
    </row>
    <row r="203" spans="2:65" s="12" customFormat="1" ht="11.25">
      <c r="B203" s="150"/>
      <c r="D203" s="151" t="s">
        <v>204</v>
      </c>
      <c r="E203" s="152" t="s">
        <v>1</v>
      </c>
      <c r="F203" s="153" t="s">
        <v>3643</v>
      </c>
      <c r="H203" s="154">
        <v>2.6309999999999998</v>
      </c>
      <c r="I203" s="155"/>
      <c r="L203" s="150"/>
      <c r="M203" s="156"/>
      <c r="T203" s="157"/>
      <c r="AT203" s="152" t="s">
        <v>204</v>
      </c>
      <c r="AU203" s="152" t="s">
        <v>86</v>
      </c>
      <c r="AV203" s="12" t="s">
        <v>86</v>
      </c>
      <c r="AW203" s="12" t="s">
        <v>32</v>
      </c>
      <c r="AX203" s="12" t="s">
        <v>84</v>
      </c>
      <c r="AY203" s="152" t="s">
        <v>195</v>
      </c>
    </row>
    <row r="204" spans="2:65" s="1" customFormat="1" ht="37.9" customHeight="1">
      <c r="B204" s="32"/>
      <c r="C204" s="137" t="s">
        <v>333</v>
      </c>
      <c r="D204" s="137" t="s">
        <v>197</v>
      </c>
      <c r="E204" s="138" t="s">
        <v>966</v>
      </c>
      <c r="F204" s="139" t="s">
        <v>967</v>
      </c>
      <c r="G204" s="140" t="s">
        <v>332</v>
      </c>
      <c r="H204" s="141">
        <v>23.681000000000001</v>
      </c>
      <c r="I204" s="142"/>
      <c r="J204" s="143">
        <f>ROUND(I204*H204,2)</f>
        <v>0</v>
      </c>
      <c r="K204" s="139" t="s">
        <v>201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202</v>
      </c>
      <c r="AT204" s="148" t="s">
        <v>197</v>
      </c>
      <c r="AU204" s="148" t="s">
        <v>86</v>
      </c>
      <c r="AY204" s="17" t="s">
        <v>195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202</v>
      </c>
      <c r="BM204" s="148" t="s">
        <v>968</v>
      </c>
    </row>
    <row r="205" spans="2:65" s="14" customFormat="1" ht="11.25">
      <c r="B205" s="168"/>
      <c r="D205" s="151" t="s">
        <v>204</v>
      </c>
      <c r="E205" s="169" t="s">
        <v>1</v>
      </c>
      <c r="F205" s="170" t="s">
        <v>969</v>
      </c>
      <c r="H205" s="169" t="s">
        <v>1</v>
      </c>
      <c r="I205" s="171"/>
      <c r="L205" s="168"/>
      <c r="M205" s="172"/>
      <c r="T205" s="173"/>
      <c r="AT205" s="169" t="s">
        <v>204</v>
      </c>
      <c r="AU205" s="169" t="s">
        <v>86</v>
      </c>
      <c r="AV205" s="14" t="s">
        <v>84</v>
      </c>
      <c r="AW205" s="14" t="s">
        <v>32</v>
      </c>
      <c r="AX205" s="14" t="s">
        <v>77</v>
      </c>
      <c r="AY205" s="169" t="s">
        <v>195</v>
      </c>
    </row>
    <row r="206" spans="2:65" s="12" customFormat="1" ht="11.25">
      <c r="B206" s="150"/>
      <c r="D206" s="151" t="s">
        <v>204</v>
      </c>
      <c r="E206" s="152" t="s">
        <v>1</v>
      </c>
      <c r="F206" s="153" t="s">
        <v>3644</v>
      </c>
      <c r="H206" s="154">
        <v>23.681000000000001</v>
      </c>
      <c r="I206" s="155"/>
      <c r="L206" s="150"/>
      <c r="M206" s="156"/>
      <c r="T206" s="157"/>
      <c r="AT206" s="152" t="s">
        <v>204</v>
      </c>
      <c r="AU206" s="152" t="s">
        <v>86</v>
      </c>
      <c r="AV206" s="12" t="s">
        <v>86</v>
      </c>
      <c r="AW206" s="12" t="s">
        <v>32</v>
      </c>
      <c r="AX206" s="12" t="s">
        <v>84</v>
      </c>
      <c r="AY206" s="152" t="s">
        <v>195</v>
      </c>
    </row>
    <row r="207" spans="2:65" s="1" customFormat="1" ht="33" customHeight="1">
      <c r="B207" s="32"/>
      <c r="C207" s="137" t="s">
        <v>399</v>
      </c>
      <c r="D207" s="137" t="s">
        <v>197</v>
      </c>
      <c r="E207" s="138" t="s">
        <v>3030</v>
      </c>
      <c r="F207" s="139" t="s">
        <v>3031</v>
      </c>
      <c r="G207" s="140" t="s">
        <v>332</v>
      </c>
      <c r="H207" s="141">
        <v>3.778</v>
      </c>
      <c r="I207" s="142"/>
      <c r="J207" s="143">
        <f>ROUND(I207*H207,2)</f>
        <v>0</v>
      </c>
      <c r="K207" s="139" t="s">
        <v>201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202</v>
      </c>
      <c r="AT207" s="148" t="s">
        <v>197</v>
      </c>
      <c r="AU207" s="148" t="s">
        <v>86</v>
      </c>
      <c r="AY207" s="17" t="s">
        <v>195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84</v>
      </c>
      <c r="BK207" s="149">
        <f>ROUND(I207*H207,2)</f>
        <v>0</v>
      </c>
      <c r="BL207" s="17" t="s">
        <v>202</v>
      </c>
      <c r="BM207" s="148" t="s">
        <v>985</v>
      </c>
    </row>
    <row r="208" spans="2:65" s="14" customFormat="1" ht="11.25">
      <c r="B208" s="168"/>
      <c r="D208" s="151" t="s">
        <v>204</v>
      </c>
      <c r="E208" s="169" t="s">
        <v>1</v>
      </c>
      <c r="F208" s="170" t="s">
        <v>2400</v>
      </c>
      <c r="H208" s="169" t="s">
        <v>1</v>
      </c>
      <c r="I208" s="171"/>
      <c r="L208" s="168"/>
      <c r="M208" s="172"/>
      <c r="T208" s="173"/>
      <c r="AT208" s="169" t="s">
        <v>204</v>
      </c>
      <c r="AU208" s="169" t="s">
        <v>86</v>
      </c>
      <c r="AV208" s="14" t="s">
        <v>84</v>
      </c>
      <c r="AW208" s="14" t="s">
        <v>32</v>
      </c>
      <c r="AX208" s="14" t="s">
        <v>77</v>
      </c>
      <c r="AY208" s="169" t="s">
        <v>195</v>
      </c>
    </row>
    <row r="209" spans="2:51" s="14" customFormat="1" ht="11.25">
      <c r="B209" s="168"/>
      <c r="D209" s="151" t="s">
        <v>204</v>
      </c>
      <c r="E209" s="169" t="s">
        <v>1</v>
      </c>
      <c r="F209" s="170" t="s">
        <v>3645</v>
      </c>
      <c r="H209" s="169" t="s">
        <v>1</v>
      </c>
      <c r="I209" s="171"/>
      <c r="L209" s="168"/>
      <c r="M209" s="172"/>
      <c r="T209" s="173"/>
      <c r="AT209" s="169" t="s">
        <v>204</v>
      </c>
      <c r="AU209" s="169" t="s">
        <v>86</v>
      </c>
      <c r="AV209" s="14" t="s">
        <v>84</v>
      </c>
      <c r="AW209" s="14" t="s">
        <v>32</v>
      </c>
      <c r="AX209" s="14" t="s">
        <v>77</v>
      </c>
      <c r="AY209" s="169" t="s">
        <v>195</v>
      </c>
    </row>
    <row r="210" spans="2:51" s="12" customFormat="1" ht="11.25">
      <c r="B210" s="150"/>
      <c r="D210" s="151" t="s">
        <v>204</v>
      </c>
      <c r="E210" s="152" t="s">
        <v>1</v>
      </c>
      <c r="F210" s="153" t="s">
        <v>3646</v>
      </c>
      <c r="H210" s="154">
        <v>8.9559999999999995</v>
      </c>
      <c r="I210" s="155"/>
      <c r="L210" s="150"/>
      <c r="M210" s="156"/>
      <c r="T210" s="157"/>
      <c r="AT210" s="152" t="s">
        <v>204</v>
      </c>
      <c r="AU210" s="152" t="s">
        <v>86</v>
      </c>
      <c r="AV210" s="12" t="s">
        <v>86</v>
      </c>
      <c r="AW210" s="12" t="s">
        <v>32</v>
      </c>
      <c r="AX210" s="12" t="s">
        <v>77</v>
      </c>
      <c r="AY210" s="152" t="s">
        <v>195</v>
      </c>
    </row>
    <row r="211" spans="2:51" s="12" customFormat="1" ht="11.25">
      <c r="B211" s="150"/>
      <c r="D211" s="151" t="s">
        <v>204</v>
      </c>
      <c r="E211" s="152" t="s">
        <v>1</v>
      </c>
      <c r="F211" s="153" t="s">
        <v>3647</v>
      </c>
      <c r="H211" s="154">
        <v>3.125</v>
      </c>
      <c r="I211" s="155"/>
      <c r="L211" s="150"/>
      <c r="M211" s="156"/>
      <c r="T211" s="157"/>
      <c r="AT211" s="152" t="s">
        <v>204</v>
      </c>
      <c r="AU211" s="152" t="s">
        <v>86</v>
      </c>
      <c r="AV211" s="12" t="s">
        <v>86</v>
      </c>
      <c r="AW211" s="12" t="s">
        <v>32</v>
      </c>
      <c r="AX211" s="12" t="s">
        <v>77</v>
      </c>
      <c r="AY211" s="152" t="s">
        <v>195</v>
      </c>
    </row>
    <row r="212" spans="2:51" s="12" customFormat="1" ht="11.25">
      <c r="B212" s="150"/>
      <c r="D212" s="151" t="s">
        <v>204</v>
      </c>
      <c r="E212" s="152" t="s">
        <v>1</v>
      </c>
      <c r="F212" s="153" t="s">
        <v>3648</v>
      </c>
      <c r="H212" s="154">
        <v>8.5039999999999996</v>
      </c>
      <c r="I212" s="155"/>
      <c r="L212" s="150"/>
      <c r="M212" s="156"/>
      <c r="T212" s="157"/>
      <c r="AT212" s="152" t="s">
        <v>204</v>
      </c>
      <c r="AU212" s="152" t="s">
        <v>86</v>
      </c>
      <c r="AV212" s="12" t="s">
        <v>86</v>
      </c>
      <c r="AW212" s="12" t="s">
        <v>32</v>
      </c>
      <c r="AX212" s="12" t="s">
        <v>77</v>
      </c>
      <c r="AY212" s="152" t="s">
        <v>195</v>
      </c>
    </row>
    <row r="213" spans="2:51" s="12" customFormat="1" ht="11.25">
      <c r="B213" s="150"/>
      <c r="D213" s="151" t="s">
        <v>204</v>
      </c>
      <c r="E213" s="152" t="s">
        <v>1</v>
      </c>
      <c r="F213" s="153" t="s">
        <v>3649</v>
      </c>
      <c r="H213" s="154">
        <v>10.114000000000001</v>
      </c>
      <c r="I213" s="155"/>
      <c r="L213" s="150"/>
      <c r="M213" s="156"/>
      <c r="T213" s="157"/>
      <c r="AT213" s="152" t="s">
        <v>204</v>
      </c>
      <c r="AU213" s="152" t="s">
        <v>86</v>
      </c>
      <c r="AV213" s="12" t="s">
        <v>86</v>
      </c>
      <c r="AW213" s="12" t="s">
        <v>32</v>
      </c>
      <c r="AX213" s="12" t="s">
        <v>77</v>
      </c>
      <c r="AY213" s="152" t="s">
        <v>195</v>
      </c>
    </row>
    <row r="214" spans="2:51" s="14" customFormat="1" ht="11.25">
      <c r="B214" s="168"/>
      <c r="D214" s="151" t="s">
        <v>204</v>
      </c>
      <c r="E214" s="169" t="s">
        <v>1</v>
      </c>
      <c r="F214" s="170" t="s">
        <v>3650</v>
      </c>
      <c r="H214" s="169" t="s">
        <v>1</v>
      </c>
      <c r="I214" s="171"/>
      <c r="L214" s="168"/>
      <c r="M214" s="172"/>
      <c r="T214" s="173"/>
      <c r="AT214" s="169" t="s">
        <v>204</v>
      </c>
      <c r="AU214" s="169" t="s">
        <v>86</v>
      </c>
      <c r="AV214" s="14" t="s">
        <v>84</v>
      </c>
      <c r="AW214" s="14" t="s">
        <v>32</v>
      </c>
      <c r="AX214" s="14" t="s">
        <v>77</v>
      </c>
      <c r="AY214" s="169" t="s">
        <v>195</v>
      </c>
    </row>
    <row r="215" spans="2:51" s="12" customFormat="1" ht="11.25">
      <c r="B215" s="150"/>
      <c r="D215" s="151" t="s">
        <v>204</v>
      </c>
      <c r="E215" s="152" t="s">
        <v>1</v>
      </c>
      <c r="F215" s="153" t="s">
        <v>3651</v>
      </c>
      <c r="H215" s="154">
        <v>7.1580000000000004</v>
      </c>
      <c r="I215" s="155"/>
      <c r="L215" s="150"/>
      <c r="M215" s="156"/>
      <c r="T215" s="157"/>
      <c r="AT215" s="152" t="s">
        <v>204</v>
      </c>
      <c r="AU215" s="152" t="s">
        <v>86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51" s="12" customFormat="1" ht="11.25">
      <c r="B216" s="150"/>
      <c r="D216" s="151" t="s">
        <v>204</v>
      </c>
      <c r="E216" s="152" t="s">
        <v>1</v>
      </c>
      <c r="F216" s="153" t="s">
        <v>3652</v>
      </c>
      <c r="H216" s="154">
        <v>6.6849999999999996</v>
      </c>
      <c r="I216" s="155"/>
      <c r="L216" s="150"/>
      <c r="M216" s="156"/>
      <c r="T216" s="157"/>
      <c r="AT216" s="152" t="s">
        <v>204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51" s="14" customFormat="1" ht="11.25">
      <c r="B217" s="168"/>
      <c r="D217" s="151" t="s">
        <v>204</v>
      </c>
      <c r="E217" s="169" t="s">
        <v>1</v>
      </c>
      <c r="F217" s="170" t="s">
        <v>3653</v>
      </c>
      <c r="H217" s="169" t="s">
        <v>1</v>
      </c>
      <c r="I217" s="171"/>
      <c r="L217" s="168"/>
      <c r="M217" s="172"/>
      <c r="T217" s="173"/>
      <c r="AT217" s="169" t="s">
        <v>204</v>
      </c>
      <c r="AU217" s="169" t="s">
        <v>86</v>
      </c>
      <c r="AV217" s="14" t="s">
        <v>84</v>
      </c>
      <c r="AW217" s="14" t="s">
        <v>32</v>
      </c>
      <c r="AX217" s="14" t="s">
        <v>77</v>
      </c>
      <c r="AY217" s="169" t="s">
        <v>195</v>
      </c>
    </row>
    <row r="218" spans="2:51" s="12" customFormat="1" ht="11.25">
      <c r="B218" s="150"/>
      <c r="D218" s="151" t="s">
        <v>204</v>
      </c>
      <c r="E218" s="152" t="s">
        <v>1</v>
      </c>
      <c r="F218" s="153" t="s">
        <v>3654</v>
      </c>
      <c r="H218" s="154">
        <v>2.1549999999999998</v>
      </c>
      <c r="I218" s="155"/>
      <c r="L218" s="150"/>
      <c r="M218" s="156"/>
      <c r="T218" s="157"/>
      <c r="AT218" s="152" t="s">
        <v>204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51" s="12" customFormat="1" ht="11.25">
      <c r="B219" s="150"/>
      <c r="D219" s="151" t="s">
        <v>204</v>
      </c>
      <c r="E219" s="152" t="s">
        <v>1</v>
      </c>
      <c r="F219" s="153" t="s">
        <v>3655</v>
      </c>
      <c r="H219" s="154">
        <v>7.6870000000000003</v>
      </c>
      <c r="I219" s="155"/>
      <c r="L219" s="150"/>
      <c r="M219" s="156"/>
      <c r="T219" s="157"/>
      <c r="AT219" s="152" t="s">
        <v>204</v>
      </c>
      <c r="AU219" s="152" t="s">
        <v>86</v>
      </c>
      <c r="AV219" s="12" t="s">
        <v>86</v>
      </c>
      <c r="AW219" s="12" t="s">
        <v>32</v>
      </c>
      <c r="AX219" s="12" t="s">
        <v>77</v>
      </c>
      <c r="AY219" s="152" t="s">
        <v>195</v>
      </c>
    </row>
    <row r="220" spans="2:51" s="12" customFormat="1" ht="11.25">
      <c r="B220" s="150"/>
      <c r="D220" s="151" t="s">
        <v>204</v>
      </c>
      <c r="E220" s="152" t="s">
        <v>1</v>
      </c>
      <c r="F220" s="153" t="s">
        <v>3656</v>
      </c>
      <c r="H220" s="154">
        <v>20.552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51" s="15" customFormat="1" ht="11.25">
      <c r="B221" s="190"/>
      <c r="D221" s="151" t="s">
        <v>204</v>
      </c>
      <c r="E221" s="191" t="s">
        <v>847</v>
      </c>
      <c r="F221" s="192" t="s">
        <v>908</v>
      </c>
      <c r="H221" s="193">
        <v>74.936000000000007</v>
      </c>
      <c r="I221" s="194"/>
      <c r="L221" s="190"/>
      <c r="M221" s="195"/>
      <c r="T221" s="196"/>
      <c r="AT221" s="191" t="s">
        <v>204</v>
      </c>
      <c r="AU221" s="191" t="s">
        <v>86</v>
      </c>
      <c r="AV221" s="15" t="s">
        <v>112</v>
      </c>
      <c r="AW221" s="15" t="s">
        <v>32</v>
      </c>
      <c r="AX221" s="15" t="s">
        <v>77</v>
      </c>
      <c r="AY221" s="191" t="s">
        <v>195</v>
      </c>
    </row>
    <row r="222" spans="2:51" s="14" customFormat="1" ht="11.25">
      <c r="B222" s="168"/>
      <c r="D222" s="151" t="s">
        <v>204</v>
      </c>
      <c r="E222" s="169" t="s">
        <v>1</v>
      </c>
      <c r="F222" s="170" t="s">
        <v>1015</v>
      </c>
      <c r="H222" s="169" t="s">
        <v>1</v>
      </c>
      <c r="I222" s="171"/>
      <c r="L222" s="168"/>
      <c r="M222" s="172"/>
      <c r="T222" s="173"/>
      <c r="AT222" s="169" t="s">
        <v>204</v>
      </c>
      <c r="AU222" s="169" t="s">
        <v>86</v>
      </c>
      <c r="AV222" s="14" t="s">
        <v>84</v>
      </c>
      <c r="AW222" s="14" t="s">
        <v>32</v>
      </c>
      <c r="AX222" s="14" t="s">
        <v>77</v>
      </c>
      <c r="AY222" s="169" t="s">
        <v>195</v>
      </c>
    </row>
    <row r="223" spans="2:51" s="12" customFormat="1" ht="11.25">
      <c r="B223" s="150"/>
      <c r="D223" s="151" t="s">
        <v>204</v>
      </c>
      <c r="E223" s="152" t="s">
        <v>1</v>
      </c>
      <c r="F223" s="153" t="s">
        <v>3657</v>
      </c>
      <c r="H223" s="154">
        <v>-1.619</v>
      </c>
      <c r="I223" s="155"/>
      <c r="L223" s="150"/>
      <c r="M223" s="156"/>
      <c r="T223" s="157"/>
      <c r="AT223" s="152" t="s">
        <v>204</v>
      </c>
      <c r="AU223" s="152" t="s">
        <v>86</v>
      </c>
      <c r="AV223" s="12" t="s">
        <v>86</v>
      </c>
      <c r="AW223" s="12" t="s">
        <v>32</v>
      </c>
      <c r="AX223" s="12" t="s">
        <v>77</v>
      </c>
      <c r="AY223" s="152" t="s">
        <v>195</v>
      </c>
    </row>
    <row r="224" spans="2:51" s="12" customFormat="1" ht="11.25">
      <c r="B224" s="150"/>
      <c r="D224" s="151" t="s">
        <v>204</v>
      </c>
      <c r="E224" s="152" t="s">
        <v>1</v>
      </c>
      <c r="F224" s="153" t="s">
        <v>3449</v>
      </c>
      <c r="H224" s="154">
        <v>-2.7850000000000001</v>
      </c>
      <c r="I224" s="155"/>
      <c r="L224" s="150"/>
      <c r="M224" s="156"/>
      <c r="T224" s="157"/>
      <c r="AT224" s="152" t="s">
        <v>204</v>
      </c>
      <c r="AU224" s="152" t="s">
        <v>86</v>
      </c>
      <c r="AV224" s="12" t="s">
        <v>86</v>
      </c>
      <c r="AW224" s="12" t="s">
        <v>32</v>
      </c>
      <c r="AX224" s="12" t="s">
        <v>77</v>
      </c>
      <c r="AY224" s="152" t="s">
        <v>195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3658</v>
      </c>
      <c r="H225" s="154">
        <v>-3.1059999999999999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77</v>
      </c>
      <c r="AY225" s="152" t="s">
        <v>195</v>
      </c>
    </row>
    <row r="226" spans="2:65" s="12" customFormat="1" ht="11.25">
      <c r="B226" s="150"/>
      <c r="D226" s="151" t="s">
        <v>204</v>
      </c>
      <c r="E226" s="152" t="s">
        <v>1</v>
      </c>
      <c r="F226" s="153" t="s">
        <v>3659</v>
      </c>
      <c r="H226" s="154">
        <v>-0.91300000000000003</v>
      </c>
      <c r="I226" s="155"/>
      <c r="L226" s="150"/>
      <c r="M226" s="156"/>
      <c r="T226" s="157"/>
      <c r="AT226" s="152" t="s">
        <v>204</v>
      </c>
      <c r="AU226" s="152" t="s">
        <v>86</v>
      </c>
      <c r="AV226" s="12" t="s">
        <v>86</v>
      </c>
      <c r="AW226" s="12" t="s">
        <v>32</v>
      </c>
      <c r="AX226" s="12" t="s">
        <v>77</v>
      </c>
      <c r="AY226" s="152" t="s">
        <v>195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3660</v>
      </c>
      <c r="H227" s="154">
        <v>-1.1919999999999999</v>
      </c>
      <c r="I227" s="155"/>
      <c r="L227" s="150"/>
      <c r="M227" s="156"/>
      <c r="T227" s="157"/>
      <c r="AT227" s="152" t="s">
        <v>204</v>
      </c>
      <c r="AU227" s="152" t="s">
        <v>86</v>
      </c>
      <c r="AV227" s="12" t="s">
        <v>86</v>
      </c>
      <c r="AW227" s="12" t="s">
        <v>32</v>
      </c>
      <c r="AX227" s="12" t="s">
        <v>77</v>
      </c>
      <c r="AY227" s="152" t="s">
        <v>195</v>
      </c>
    </row>
    <row r="228" spans="2:65" s="12" customFormat="1" ht="11.25">
      <c r="B228" s="150"/>
      <c r="D228" s="151" t="s">
        <v>204</v>
      </c>
      <c r="E228" s="152" t="s">
        <v>1</v>
      </c>
      <c r="F228" s="153" t="s">
        <v>2487</v>
      </c>
      <c r="H228" s="154">
        <v>-1.228</v>
      </c>
      <c r="I228" s="155"/>
      <c r="L228" s="150"/>
      <c r="M228" s="156"/>
      <c r="T228" s="157"/>
      <c r="AT228" s="152" t="s">
        <v>204</v>
      </c>
      <c r="AU228" s="152" t="s">
        <v>86</v>
      </c>
      <c r="AV228" s="12" t="s">
        <v>86</v>
      </c>
      <c r="AW228" s="12" t="s">
        <v>32</v>
      </c>
      <c r="AX228" s="12" t="s">
        <v>77</v>
      </c>
      <c r="AY228" s="152" t="s">
        <v>195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1021</v>
      </c>
      <c r="H229" s="154">
        <v>-26.312000000000001</v>
      </c>
      <c r="I229" s="155"/>
      <c r="L229" s="150"/>
      <c r="M229" s="156"/>
      <c r="T229" s="157"/>
      <c r="AT229" s="152" t="s">
        <v>204</v>
      </c>
      <c r="AU229" s="152" t="s">
        <v>86</v>
      </c>
      <c r="AV229" s="12" t="s">
        <v>86</v>
      </c>
      <c r="AW229" s="12" t="s">
        <v>32</v>
      </c>
      <c r="AX229" s="12" t="s">
        <v>77</v>
      </c>
      <c r="AY229" s="152" t="s">
        <v>195</v>
      </c>
    </row>
    <row r="230" spans="2:65" s="13" customFormat="1" ht="11.25">
      <c r="B230" s="158"/>
      <c r="D230" s="151" t="s">
        <v>204</v>
      </c>
      <c r="E230" s="159" t="s">
        <v>845</v>
      </c>
      <c r="F230" s="160" t="s">
        <v>205</v>
      </c>
      <c r="H230" s="161">
        <v>37.780999999999999</v>
      </c>
      <c r="I230" s="162"/>
      <c r="L230" s="158"/>
      <c r="M230" s="163"/>
      <c r="T230" s="164"/>
      <c r="AT230" s="159" t="s">
        <v>204</v>
      </c>
      <c r="AU230" s="159" t="s">
        <v>86</v>
      </c>
      <c r="AV230" s="13" t="s">
        <v>202</v>
      </c>
      <c r="AW230" s="13" t="s">
        <v>32</v>
      </c>
      <c r="AX230" s="13" t="s">
        <v>77</v>
      </c>
      <c r="AY230" s="159" t="s">
        <v>195</v>
      </c>
    </row>
    <row r="231" spans="2:65" s="12" customFormat="1" ht="11.25">
      <c r="B231" s="150"/>
      <c r="D231" s="151" t="s">
        <v>204</v>
      </c>
      <c r="E231" s="152" t="s">
        <v>1</v>
      </c>
      <c r="F231" s="153" t="s">
        <v>3452</v>
      </c>
      <c r="H231" s="154">
        <v>3.778</v>
      </c>
      <c r="I231" s="155"/>
      <c r="L231" s="150"/>
      <c r="M231" s="156"/>
      <c r="T231" s="157"/>
      <c r="AT231" s="152" t="s">
        <v>204</v>
      </c>
      <c r="AU231" s="152" t="s">
        <v>86</v>
      </c>
      <c r="AV231" s="12" t="s">
        <v>86</v>
      </c>
      <c r="AW231" s="12" t="s">
        <v>32</v>
      </c>
      <c r="AX231" s="12" t="s">
        <v>77</v>
      </c>
      <c r="AY231" s="152" t="s">
        <v>195</v>
      </c>
    </row>
    <row r="232" spans="2:65" s="13" customFormat="1" ht="11.25">
      <c r="B232" s="158"/>
      <c r="D232" s="151" t="s">
        <v>204</v>
      </c>
      <c r="E232" s="159" t="s">
        <v>1</v>
      </c>
      <c r="F232" s="160" t="s">
        <v>205</v>
      </c>
      <c r="H232" s="161">
        <v>3.778</v>
      </c>
      <c r="I232" s="162"/>
      <c r="L232" s="158"/>
      <c r="M232" s="163"/>
      <c r="T232" s="164"/>
      <c r="AT232" s="159" t="s">
        <v>204</v>
      </c>
      <c r="AU232" s="159" t="s">
        <v>86</v>
      </c>
      <c r="AV232" s="13" t="s">
        <v>202</v>
      </c>
      <c r="AW232" s="13" t="s">
        <v>32</v>
      </c>
      <c r="AX232" s="13" t="s">
        <v>84</v>
      </c>
      <c r="AY232" s="159" t="s">
        <v>195</v>
      </c>
    </row>
    <row r="233" spans="2:65" s="1" customFormat="1" ht="33" customHeight="1">
      <c r="B233" s="32"/>
      <c r="C233" s="137" t="s">
        <v>339</v>
      </c>
      <c r="D233" s="137" t="s">
        <v>197</v>
      </c>
      <c r="E233" s="138" t="s">
        <v>3042</v>
      </c>
      <c r="F233" s="139" t="s">
        <v>3043</v>
      </c>
      <c r="G233" s="140" t="s">
        <v>332</v>
      </c>
      <c r="H233" s="141">
        <v>34.003</v>
      </c>
      <c r="I233" s="142"/>
      <c r="J233" s="143">
        <f>ROUND(I233*H233,2)</f>
        <v>0</v>
      </c>
      <c r="K233" s="139" t="s">
        <v>201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202</v>
      </c>
      <c r="AT233" s="148" t="s">
        <v>197</v>
      </c>
      <c r="AU233" s="148" t="s">
        <v>86</v>
      </c>
      <c r="AY233" s="17" t="s">
        <v>195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202</v>
      </c>
      <c r="BM233" s="148" t="s">
        <v>1025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3453</v>
      </c>
      <c r="H234" s="154">
        <v>34.003</v>
      </c>
      <c r="I234" s="155"/>
      <c r="L234" s="150"/>
      <c r="M234" s="156"/>
      <c r="T234" s="157"/>
      <c r="AT234" s="152" t="s">
        <v>204</v>
      </c>
      <c r="AU234" s="152" t="s">
        <v>86</v>
      </c>
      <c r="AV234" s="12" t="s">
        <v>86</v>
      </c>
      <c r="AW234" s="12" t="s">
        <v>32</v>
      </c>
      <c r="AX234" s="12" t="s">
        <v>84</v>
      </c>
      <c r="AY234" s="152" t="s">
        <v>195</v>
      </c>
    </row>
    <row r="235" spans="2:65" s="1" customFormat="1" ht="21.75" customHeight="1">
      <c r="B235" s="32"/>
      <c r="C235" s="137" t="s">
        <v>410</v>
      </c>
      <c r="D235" s="137" t="s">
        <v>197</v>
      </c>
      <c r="E235" s="138" t="s">
        <v>1708</v>
      </c>
      <c r="F235" s="139" t="s">
        <v>1709</v>
      </c>
      <c r="G235" s="140" t="s">
        <v>200</v>
      </c>
      <c r="H235" s="141">
        <v>136.249</v>
      </c>
      <c r="I235" s="142"/>
      <c r="J235" s="143">
        <f>ROUND(I235*H235,2)</f>
        <v>0</v>
      </c>
      <c r="K235" s="139" t="s">
        <v>201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8.4000000000000003E-4</v>
      </c>
      <c r="R235" s="146">
        <f>Q235*H235</f>
        <v>0.11444915999999999</v>
      </c>
      <c r="S235" s="146">
        <v>0</v>
      </c>
      <c r="T235" s="147">
        <f>S235*H235</f>
        <v>0</v>
      </c>
      <c r="AR235" s="148" t="s">
        <v>202</v>
      </c>
      <c r="AT235" s="148" t="s">
        <v>197</v>
      </c>
      <c r="AU235" s="148" t="s">
        <v>86</v>
      </c>
      <c r="AY235" s="17" t="s">
        <v>195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84</v>
      </c>
      <c r="BK235" s="149">
        <f>ROUND(I235*H235,2)</f>
        <v>0</v>
      </c>
      <c r="BL235" s="17" t="s">
        <v>202</v>
      </c>
      <c r="BM235" s="148" t="s">
        <v>1072</v>
      </c>
    </row>
    <row r="236" spans="2:65" s="14" customFormat="1" ht="11.25">
      <c r="B236" s="168"/>
      <c r="D236" s="151" t="s">
        <v>204</v>
      </c>
      <c r="E236" s="169" t="s">
        <v>1</v>
      </c>
      <c r="F236" s="170" t="s">
        <v>2400</v>
      </c>
      <c r="H236" s="169" t="s">
        <v>1</v>
      </c>
      <c r="I236" s="171"/>
      <c r="L236" s="168"/>
      <c r="M236" s="172"/>
      <c r="T236" s="173"/>
      <c r="AT236" s="169" t="s">
        <v>204</v>
      </c>
      <c r="AU236" s="169" t="s">
        <v>86</v>
      </c>
      <c r="AV236" s="14" t="s">
        <v>84</v>
      </c>
      <c r="AW236" s="14" t="s">
        <v>32</v>
      </c>
      <c r="AX236" s="14" t="s">
        <v>77</v>
      </c>
      <c r="AY236" s="169" t="s">
        <v>195</v>
      </c>
    </row>
    <row r="237" spans="2:65" s="12" customFormat="1" ht="11.25">
      <c r="B237" s="150"/>
      <c r="D237" s="151" t="s">
        <v>204</v>
      </c>
      <c r="E237" s="152" t="s">
        <v>1</v>
      </c>
      <c r="F237" s="153" t="s">
        <v>3661</v>
      </c>
      <c r="H237" s="154">
        <v>16.283999999999999</v>
      </c>
      <c r="I237" s="155"/>
      <c r="L237" s="150"/>
      <c r="M237" s="156"/>
      <c r="T237" s="157"/>
      <c r="AT237" s="152" t="s">
        <v>204</v>
      </c>
      <c r="AU237" s="152" t="s">
        <v>86</v>
      </c>
      <c r="AV237" s="12" t="s">
        <v>86</v>
      </c>
      <c r="AW237" s="12" t="s">
        <v>32</v>
      </c>
      <c r="AX237" s="12" t="s">
        <v>77</v>
      </c>
      <c r="AY237" s="152" t="s">
        <v>195</v>
      </c>
    </row>
    <row r="238" spans="2:65" s="12" customFormat="1" ht="11.25">
      <c r="B238" s="150"/>
      <c r="D238" s="151" t="s">
        <v>204</v>
      </c>
      <c r="E238" s="152" t="s">
        <v>1</v>
      </c>
      <c r="F238" s="153" t="s">
        <v>3662</v>
      </c>
      <c r="H238" s="154">
        <v>5.6820000000000004</v>
      </c>
      <c r="I238" s="155"/>
      <c r="L238" s="150"/>
      <c r="M238" s="156"/>
      <c r="T238" s="157"/>
      <c r="AT238" s="152" t="s">
        <v>204</v>
      </c>
      <c r="AU238" s="152" t="s">
        <v>86</v>
      </c>
      <c r="AV238" s="12" t="s">
        <v>86</v>
      </c>
      <c r="AW238" s="12" t="s">
        <v>32</v>
      </c>
      <c r="AX238" s="12" t="s">
        <v>77</v>
      </c>
      <c r="AY238" s="152" t="s">
        <v>195</v>
      </c>
    </row>
    <row r="239" spans="2:65" s="12" customFormat="1" ht="11.25">
      <c r="B239" s="150"/>
      <c r="D239" s="151" t="s">
        <v>204</v>
      </c>
      <c r="E239" s="152" t="s">
        <v>1</v>
      </c>
      <c r="F239" s="153" t="s">
        <v>3663</v>
      </c>
      <c r="H239" s="154">
        <v>15.462</v>
      </c>
      <c r="I239" s="155"/>
      <c r="L239" s="150"/>
      <c r="M239" s="156"/>
      <c r="T239" s="157"/>
      <c r="AT239" s="152" t="s">
        <v>204</v>
      </c>
      <c r="AU239" s="152" t="s">
        <v>86</v>
      </c>
      <c r="AV239" s="12" t="s">
        <v>86</v>
      </c>
      <c r="AW239" s="12" t="s">
        <v>32</v>
      </c>
      <c r="AX239" s="12" t="s">
        <v>77</v>
      </c>
      <c r="AY239" s="152" t="s">
        <v>195</v>
      </c>
    </row>
    <row r="240" spans="2:65" s="12" customFormat="1" ht="11.25">
      <c r="B240" s="150"/>
      <c r="D240" s="151" t="s">
        <v>204</v>
      </c>
      <c r="E240" s="152" t="s">
        <v>1</v>
      </c>
      <c r="F240" s="153" t="s">
        <v>3664</v>
      </c>
      <c r="H240" s="154">
        <v>18.388999999999999</v>
      </c>
      <c r="I240" s="155"/>
      <c r="L240" s="150"/>
      <c r="M240" s="156"/>
      <c r="T240" s="157"/>
      <c r="AT240" s="152" t="s">
        <v>204</v>
      </c>
      <c r="AU240" s="152" t="s">
        <v>86</v>
      </c>
      <c r="AV240" s="12" t="s">
        <v>86</v>
      </c>
      <c r="AW240" s="12" t="s">
        <v>32</v>
      </c>
      <c r="AX240" s="12" t="s">
        <v>77</v>
      </c>
      <c r="AY240" s="152" t="s">
        <v>195</v>
      </c>
    </row>
    <row r="241" spans="2:65" s="12" customFormat="1" ht="11.25">
      <c r="B241" s="150"/>
      <c r="D241" s="151" t="s">
        <v>204</v>
      </c>
      <c r="E241" s="152" t="s">
        <v>1</v>
      </c>
      <c r="F241" s="153" t="s">
        <v>3665</v>
      </c>
      <c r="H241" s="154">
        <v>13.015000000000001</v>
      </c>
      <c r="I241" s="155"/>
      <c r="L241" s="150"/>
      <c r="M241" s="156"/>
      <c r="T241" s="157"/>
      <c r="AT241" s="152" t="s">
        <v>204</v>
      </c>
      <c r="AU241" s="152" t="s">
        <v>86</v>
      </c>
      <c r="AV241" s="12" t="s">
        <v>86</v>
      </c>
      <c r="AW241" s="12" t="s">
        <v>32</v>
      </c>
      <c r="AX241" s="12" t="s">
        <v>77</v>
      </c>
      <c r="AY241" s="152" t="s">
        <v>195</v>
      </c>
    </row>
    <row r="242" spans="2:65" s="12" customFormat="1" ht="11.25">
      <c r="B242" s="150"/>
      <c r="D242" s="151" t="s">
        <v>204</v>
      </c>
      <c r="E242" s="152" t="s">
        <v>1</v>
      </c>
      <c r="F242" s="153" t="s">
        <v>3666</v>
      </c>
      <c r="H242" s="154">
        <v>12.154999999999999</v>
      </c>
      <c r="I242" s="155"/>
      <c r="L242" s="150"/>
      <c r="M242" s="156"/>
      <c r="T242" s="157"/>
      <c r="AT242" s="152" t="s">
        <v>204</v>
      </c>
      <c r="AU242" s="152" t="s">
        <v>86</v>
      </c>
      <c r="AV242" s="12" t="s">
        <v>86</v>
      </c>
      <c r="AW242" s="12" t="s">
        <v>32</v>
      </c>
      <c r="AX242" s="12" t="s">
        <v>77</v>
      </c>
      <c r="AY242" s="152" t="s">
        <v>195</v>
      </c>
    </row>
    <row r="243" spans="2:65" s="12" customFormat="1" ht="11.25">
      <c r="B243" s="150"/>
      <c r="D243" s="151" t="s">
        <v>204</v>
      </c>
      <c r="E243" s="152" t="s">
        <v>1</v>
      </c>
      <c r="F243" s="153" t="s">
        <v>3667</v>
      </c>
      <c r="H243" s="154">
        <v>3.9180000000000001</v>
      </c>
      <c r="I243" s="155"/>
      <c r="L243" s="150"/>
      <c r="M243" s="156"/>
      <c r="T243" s="157"/>
      <c r="AT243" s="152" t="s">
        <v>204</v>
      </c>
      <c r="AU243" s="152" t="s">
        <v>86</v>
      </c>
      <c r="AV243" s="12" t="s">
        <v>86</v>
      </c>
      <c r="AW243" s="12" t="s">
        <v>32</v>
      </c>
      <c r="AX243" s="12" t="s">
        <v>77</v>
      </c>
      <c r="AY243" s="152" t="s">
        <v>195</v>
      </c>
    </row>
    <row r="244" spans="2:65" s="12" customFormat="1" ht="11.25">
      <c r="B244" s="150"/>
      <c r="D244" s="151" t="s">
        <v>204</v>
      </c>
      <c r="E244" s="152" t="s">
        <v>1</v>
      </c>
      <c r="F244" s="153" t="s">
        <v>3668</v>
      </c>
      <c r="H244" s="154">
        <v>13.976000000000001</v>
      </c>
      <c r="I244" s="155"/>
      <c r="L244" s="150"/>
      <c r="M244" s="156"/>
      <c r="T244" s="157"/>
      <c r="AT244" s="152" t="s">
        <v>204</v>
      </c>
      <c r="AU244" s="152" t="s">
        <v>86</v>
      </c>
      <c r="AV244" s="12" t="s">
        <v>86</v>
      </c>
      <c r="AW244" s="12" t="s">
        <v>32</v>
      </c>
      <c r="AX244" s="12" t="s">
        <v>77</v>
      </c>
      <c r="AY244" s="152" t="s">
        <v>195</v>
      </c>
    </row>
    <row r="245" spans="2:65" s="12" customFormat="1" ht="11.25">
      <c r="B245" s="150"/>
      <c r="D245" s="151" t="s">
        <v>204</v>
      </c>
      <c r="E245" s="152" t="s">
        <v>1</v>
      </c>
      <c r="F245" s="153" t="s">
        <v>3669</v>
      </c>
      <c r="H245" s="154">
        <v>37.368000000000002</v>
      </c>
      <c r="I245" s="155"/>
      <c r="L245" s="150"/>
      <c r="M245" s="156"/>
      <c r="T245" s="157"/>
      <c r="AT245" s="152" t="s">
        <v>204</v>
      </c>
      <c r="AU245" s="152" t="s">
        <v>86</v>
      </c>
      <c r="AV245" s="12" t="s">
        <v>86</v>
      </c>
      <c r="AW245" s="12" t="s">
        <v>32</v>
      </c>
      <c r="AX245" s="12" t="s">
        <v>77</v>
      </c>
      <c r="AY245" s="152" t="s">
        <v>195</v>
      </c>
    </row>
    <row r="246" spans="2:65" s="13" customFormat="1" ht="11.25">
      <c r="B246" s="158"/>
      <c r="D246" s="151" t="s">
        <v>204</v>
      </c>
      <c r="E246" s="159" t="s">
        <v>1</v>
      </c>
      <c r="F246" s="160" t="s">
        <v>205</v>
      </c>
      <c r="H246" s="161">
        <v>136.249</v>
      </c>
      <c r="I246" s="162"/>
      <c r="L246" s="158"/>
      <c r="M246" s="163"/>
      <c r="T246" s="164"/>
      <c r="AT246" s="159" t="s">
        <v>204</v>
      </c>
      <c r="AU246" s="159" t="s">
        <v>86</v>
      </c>
      <c r="AV246" s="13" t="s">
        <v>202</v>
      </c>
      <c r="AW246" s="13" t="s">
        <v>32</v>
      </c>
      <c r="AX246" s="13" t="s">
        <v>84</v>
      </c>
      <c r="AY246" s="159" t="s">
        <v>195</v>
      </c>
    </row>
    <row r="247" spans="2:65" s="1" customFormat="1" ht="24.2" customHeight="1">
      <c r="B247" s="32"/>
      <c r="C247" s="137" t="s">
        <v>345</v>
      </c>
      <c r="D247" s="137" t="s">
        <v>197</v>
      </c>
      <c r="E247" s="138" t="s">
        <v>1716</v>
      </c>
      <c r="F247" s="139" t="s">
        <v>1717</v>
      </c>
      <c r="G247" s="140" t="s">
        <v>200</v>
      </c>
      <c r="H247" s="141">
        <v>136.249</v>
      </c>
      <c r="I247" s="142"/>
      <c r="J247" s="143">
        <f>ROUND(I247*H247,2)</f>
        <v>0</v>
      </c>
      <c r="K247" s="139" t="s">
        <v>201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202</v>
      </c>
      <c r="AT247" s="148" t="s">
        <v>197</v>
      </c>
      <c r="AU247" s="148" t="s">
        <v>86</v>
      </c>
      <c r="AY247" s="17" t="s">
        <v>195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84</v>
      </c>
      <c r="BK247" s="149">
        <f>ROUND(I247*H247,2)</f>
        <v>0</v>
      </c>
      <c r="BL247" s="17" t="s">
        <v>202</v>
      </c>
      <c r="BM247" s="148" t="s">
        <v>1078</v>
      </c>
    </row>
    <row r="248" spans="2:65" s="1" customFormat="1" ht="37.9" customHeight="1">
      <c r="B248" s="32"/>
      <c r="C248" s="137" t="s">
        <v>420</v>
      </c>
      <c r="D248" s="137" t="s">
        <v>197</v>
      </c>
      <c r="E248" s="138" t="s">
        <v>1138</v>
      </c>
      <c r="F248" s="139" t="s">
        <v>1139</v>
      </c>
      <c r="G248" s="140" t="s">
        <v>332</v>
      </c>
      <c r="H248" s="141">
        <v>64.501999999999995</v>
      </c>
      <c r="I248" s="142"/>
      <c r="J248" s="143">
        <f>ROUND(I248*H248,2)</f>
        <v>0</v>
      </c>
      <c r="K248" s="139" t="s">
        <v>201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202</v>
      </c>
      <c r="AT248" s="148" t="s">
        <v>197</v>
      </c>
      <c r="AU248" s="148" t="s">
        <v>86</v>
      </c>
      <c r="AY248" s="17" t="s">
        <v>195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84</v>
      </c>
      <c r="BK248" s="149">
        <f>ROUND(I248*H248,2)</f>
        <v>0</v>
      </c>
      <c r="BL248" s="17" t="s">
        <v>202</v>
      </c>
      <c r="BM248" s="148" t="s">
        <v>1140</v>
      </c>
    </row>
    <row r="249" spans="2:65" s="14" customFormat="1" ht="11.25">
      <c r="B249" s="168"/>
      <c r="D249" s="151" t="s">
        <v>204</v>
      </c>
      <c r="E249" s="169" t="s">
        <v>1</v>
      </c>
      <c r="F249" s="170" t="s">
        <v>1141</v>
      </c>
      <c r="H249" s="169" t="s">
        <v>1</v>
      </c>
      <c r="I249" s="171"/>
      <c r="L249" s="168"/>
      <c r="M249" s="172"/>
      <c r="T249" s="173"/>
      <c r="AT249" s="169" t="s">
        <v>204</v>
      </c>
      <c r="AU249" s="169" t="s">
        <v>86</v>
      </c>
      <c r="AV249" s="14" t="s">
        <v>84</v>
      </c>
      <c r="AW249" s="14" t="s">
        <v>32</v>
      </c>
      <c r="AX249" s="14" t="s">
        <v>77</v>
      </c>
      <c r="AY249" s="169" t="s">
        <v>195</v>
      </c>
    </row>
    <row r="250" spans="2:65" s="12" customFormat="1" ht="11.25">
      <c r="B250" s="150"/>
      <c r="D250" s="151" t="s">
        <v>204</v>
      </c>
      <c r="E250" s="152" t="s">
        <v>1</v>
      </c>
      <c r="F250" s="153" t="s">
        <v>2509</v>
      </c>
      <c r="H250" s="154">
        <v>64.501999999999995</v>
      </c>
      <c r="I250" s="155"/>
      <c r="L250" s="150"/>
      <c r="M250" s="156"/>
      <c r="T250" s="157"/>
      <c r="AT250" s="152" t="s">
        <v>204</v>
      </c>
      <c r="AU250" s="152" t="s">
        <v>86</v>
      </c>
      <c r="AV250" s="12" t="s">
        <v>86</v>
      </c>
      <c r="AW250" s="12" t="s">
        <v>32</v>
      </c>
      <c r="AX250" s="12" t="s">
        <v>77</v>
      </c>
      <c r="AY250" s="152" t="s">
        <v>195</v>
      </c>
    </row>
    <row r="251" spans="2:65" s="13" customFormat="1" ht="11.25">
      <c r="B251" s="158"/>
      <c r="D251" s="151" t="s">
        <v>204</v>
      </c>
      <c r="E251" s="159" t="s">
        <v>824</v>
      </c>
      <c r="F251" s="160" t="s">
        <v>205</v>
      </c>
      <c r="H251" s="161">
        <v>64.501999999999995</v>
      </c>
      <c r="I251" s="162"/>
      <c r="L251" s="158"/>
      <c r="M251" s="163"/>
      <c r="T251" s="164"/>
      <c r="AT251" s="159" t="s">
        <v>204</v>
      </c>
      <c r="AU251" s="159" t="s">
        <v>86</v>
      </c>
      <c r="AV251" s="13" t="s">
        <v>202</v>
      </c>
      <c r="AW251" s="13" t="s">
        <v>32</v>
      </c>
      <c r="AX251" s="13" t="s">
        <v>84</v>
      </c>
      <c r="AY251" s="159" t="s">
        <v>195</v>
      </c>
    </row>
    <row r="252" spans="2:65" s="1" customFormat="1" ht="37.9" customHeight="1">
      <c r="B252" s="32"/>
      <c r="C252" s="137" t="s">
        <v>349</v>
      </c>
      <c r="D252" s="137" t="s">
        <v>197</v>
      </c>
      <c r="E252" s="138" t="s">
        <v>1145</v>
      </c>
      <c r="F252" s="139" t="s">
        <v>1146</v>
      </c>
      <c r="G252" s="140" t="s">
        <v>332</v>
      </c>
      <c r="H252" s="141">
        <v>258.00799999999998</v>
      </c>
      <c r="I252" s="142"/>
      <c r="J252" s="143">
        <f>ROUND(I252*H252,2)</f>
        <v>0</v>
      </c>
      <c r="K252" s="139" t="s">
        <v>201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202</v>
      </c>
      <c r="AT252" s="148" t="s">
        <v>197</v>
      </c>
      <c r="AU252" s="148" t="s">
        <v>86</v>
      </c>
      <c r="AY252" s="17" t="s">
        <v>195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202</v>
      </c>
      <c r="BM252" s="148" t="s">
        <v>1147</v>
      </c>
    </row>
    <row r="253" spans="2:65" s="12" customFormat="1" ht="11.25">
      <c r="B253" s="150"/>
      <c r="D253" s="151" t="s">
        <v>204</v>
      </c>
      <c r="E253" s="152" t="s">
        <v>1</v>
      </c>
      <c r="F253" s="153" t="s">
        <v>3483</v>
      </c>
      <c r="H253" s="154">
        <v>258.00799999999998</v>
      </c>
      <c r="I253" s="155"/>
      <c r="L253" s="150"/>
      <c r="M253" s="156"/>
      <c r="T253" s="157"/>
      <c r="AT253" s="152" t="s">
        <v>204</v>
      </c>
      <c r="AU253" s="152" t="s">
        <v>86</v>
      </c>
      <c r="AV253" s="12" t="s">
        <v>86</v>
      </c>
      <c r="AW253" s="12" t="s">
        <v>32</v>
      </c>
      <c r="AX253" s="12" t="s">
        <v>84</v>
      </c>
      <c r="AY253" s="152" t="s">
        <v>195</v>
      </c>
    </row>
    <row r="254" spans="2:65" s="1" customFormat="1" ht="24.2" customHeight="1">
      <c r="B254" s="32"/>
      <c r="C254" s="137" t="s">
        <v>428</v>
      </c>
      <c r="D254" s="137" t="s">
        <v>197</v>
      </c>
      <c r="E254" s="138" t="s">
        <v>883</v>
      </c>
      <c r="F254" s="139" t="s">
        <v>884</v>
      </c>
      <c r="G254" s="140" t="s">
        <v>395</v>
      </c>
      <c r="H254" s="141">
        <v>115.367</v>
      </c>
      <c r="I254" s="142"/>
      <c r="J254" s="143">
        <f>ROUND(I254*H254,2)</f>
        <v>0</v>
      </c>
      <c r="K254" s="139" t="s">
        <v>208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202</v>
      </c>
      <c r="AT254" s="148" t="s">
        <v>197</v>
      </c>
      <c r="AU254" s="148" t="s">
        <v>86</v>
      </c>
      <c r="AY254" s="17" t="s">
        <v>195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84</v>
      </c>
      <c r="BK254" s="149">
        <f>ROUND(I254*H254,2)</f>
        <v>0</v>
      </c>
      <c r="BL254" s="17" t="s">
        <v>202</v>
      </c>
      <c r="BM254" s="148" t="s">
        <v>1166</v>
      </c>
    </row>
    <row r="255" spans="2:65" s="12" customFormat="1" ht="11.25">
      <c r="B255" s="150"/>
      <c r="D255" s="151" t="s">
        <v>204</v>
      </c>
      <c r="E255" s="152" t="s">
        <v>1</v>
      </c>
      <c r="F255" s="153" t="s">
        <v>3670</v>
      </c>
      <c r="H255" s="154">
        <v>115.367</v>
      </c>
      <c r="I255" s="155"/>
      <c r="L255" s="150"/>
      <c r="M255" s="156"/>
      <c r="T255" s="157"/>
      <c r="AT255" s="152" t="s">
        <v>204</v>
      </c>
      <c r="AU255" s="152" t="s">
        <v>86</v>
      </c>
      <c r="AV255" s="12" t="s">
        <v>86</v>
      </c>
      <c r="AW255" s="12" t="s">
        <v>32</v>
      </c>
      <c r="AX255" s="12" t="s">
        <v>84</v>
      </c>
      <c r="AY255" s="152" t="s">
        <v>195</v>
      </c>
    </row>
    <row r="256" spans="2:65" s="1" customFormat="1" ht="24.2" customHeight="1">
      <c r="B256" s="32"/>
      <c r="C256" s="137" t="s">
        <v>353</v>
      </c>
      <c r="D256" s="137" t="s">
        <v>197</v>
      </c>
      <c r="E256" s="138" t="s">
        <v>3671</v>
      </c>
      <c r="F256" s="139" t="s">
        <v>3672</v>
      </c>
      <c r="G256" s="140" t="s">
        <v>395</v>
      </c>
      <c r="H256" s="141">
        <v>0.69599999999999995</v>
      </c>
      <c r="I256" s="142"/>
      <c r="J256" s="143">
        <f>ROUND(I256*H256,2)</f>
        <v>0</v>
      </c>
      <c r="K256" s="139" t="s">
        <v>201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202</v>
      </c>
      <c r="AT256" s="148" t="s">
        <v>197</v>
      </c>
      <c r="AU256" s="148" t="s">
        <v>86</v>
      </c>
      <c r="AY256" s="17" t="s">
        <v>195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84</v>
      </c>
      <c r="BK256" s="149">
        <f>ROUND(I256*H256,2)</f>
        <v>0</v>
      </c>
      <c r="BL256" s="17" t="s">
        <v>202</v>
      </c>
      <c r="BM256" s="148" t="s">
        <v>3673</v>
      </c>
    </row>
    <row r="257" spans="2:65" s="12" customFormat="1" ht="11.25">
      <c r="B257" s="150"/>
      <c r="D257" s="151" t="s">
        <v>204</v>
      </c>
      <c r="E257" s="152" t="s">
        <v>1</v>
      </c>
      <c r="F257" s="153" t="s">
        <v>3674</v>
      </c>
      <c r="H257" s="154">
        <v>0.69599999999999995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84</v>
      </c>
      <c r="AY257" s="152" t="s">
        <v>195</v>
      </c>
    </row>
    <row r="258" spans="2:65" s="1" customFormat="1" ht="24.2" customHeight="1">
      <c r="B258" s="32"/>
      <c r="C258" s="137" t="s">
        <v>437</v>
      </c>
      <c r="D258" s="137" t="s">
        <v>197</v>
      </c>
      <c r="E258" s="138" t="s">
        <v>1168</v>
      </c>
      <c r="F258" s="139" t="s">
        <v>1169</v>
      </c>
      <c r="G258" s="140" t="s">
        <v>332</v>
      </c>
      <c r="H258" s="141">
        <v>45.96</v>
      </c>
      <c r="I258" s="142"/>
      <c r="J258" s="143">
        <f>ROUND(I258*H258,2)</f>
        <v>0</v>
      </c>
      <c r="K258" s="139" t="s">
        <v>201</v>
      </c>
      <c r="L258" s="32"/>
      <c r="M258" s="144" t="s">
        <v>1</v>
      </c>
      <c r="N258" s="145" t="s">
        <v>42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202</v>
      </c>
      <c r="AT258" s="148" t="s">
        <v>197</v>
      </c>
      <c r="AU258" s="148" t="s">
        <v>86</v>
      </c>
      <c r="AY258" s="17" t="s">
        <v>195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84</v>
      </c>
      <c r="BK258" s="149">
        <f>ROUND(I258*H258,2)</f>
        <v>0</v>
      </c>
      <c r="BL258" s="17" t="s">
        <v>202</v>
      </c>
      <c r="BM258" s="148" t="s">
        <v>1170</v>
      </c>
    </row>
    <row r="259" spans="2:65" s="12" customFormat="1" ht="11.25">
      <c r="B259" s="150"/>
      <c r="D259" s="151" t="s">
        <v>204</v>
      </c>
      <c r="E259" s="152" t="s">
        <v>1</v>
      </c>
      <c r="F259" s="153" t="s">
        <v>1171</v>
      </c>
      <c r="H259" s="154">
        <v>74.936000000000007</v>
      </c>
      <c r="I259" s="155"/>
      <c r="L259" s="150"/>
      <c r="M259" s="156"/>
      <c r="T259" s="157"/>
      <c r="AT259" s="152" t="s">
        <v>204</v>
      </c>
      <c r="AU259" s="152" t="s">
        <v>86</v>
      </c>
      <c r="AV259" s="12" t="s">
        <v>86</v>
      </c>
      <c r="AW259" s="12" t="s">
        <v>32</v>
      </c>
      <c r="AX259" s="12" t="s">
        <v>77</v>
      </c>
      <c r="AY259" s="152" t="s">
        <v>195</v>
      </c>
    </row>
    <row r="260" spans="2:65" s="14" customFormat="1" ht="11.25">
      <c r="B260" s="168"/>
      <c r="D260" s="151" t="s">
        <v>204</v>
      </c>
      <c r="E260" s="169" t="s">
        <v>1</v>
      </c>
      <c r="F260" s="170" t="s">
        <v>3675</v>
      </c>
      <c r="H260" s="169" t="s">
        <v>1</v>
      </c>
      <c r="I260" s="171"/>
      <c r="L260" s="168"/>
      <c r="M260" s="172"/>
      <c r="T260" s="173"/>
      <c r="AT260" s="169" t="s">
        <v>204</v>
      </c>
      <c r="AU260" s="169" t="s">
        <v>86</v>
      </c>
      <c r="AV260" s="14" t="s">
        <v>84</v>
      </c>
      <c r="AW260" s="14" t="s">
        <v>32</v>
      </c>
      <c r="AX260" s="14" t="s">
        <v>77</v>
      </c>
      <c r="AY260" s="169" t="s">
        <v>195</v>
      </c>
    </row>
    <row r="261" spans="2:65" s="12" customFormat="1" ht="11.25">
      <c r="B261" s="150"/>
      <c r="D261" s="151" t="s">
        <v>204</v>
      </c>
      <c r="E261" s="152" t="s">
        <v>1</v>
      </c>
      <c r="F261" s="153" t="s">
        <v>3676</v>
      </c>
      <c r="H261" s="154">
        <v>-19.745000000000001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77</v>
      </c>
      <c r="AY261" s="152" t="s">
        <v>195</v>
      </c>
    </row>
    <row r="262" spans="2:65" s="14" customFormat="1" ht="11.25">
      <c r="B262" s="168"/>
      <c r="D262" s="151" t="s">
        <v>204</v>
      </c>
      <c r="E262" s="169" t="s">
        <v>1</v>
      </c>
      <c r="F262" s="170" t="s">
        <v>1188</v>
      </c>
      <c r="H262" s="169" t="s">
        <v>1</v>
      </c>
      <c r="I262" s="171"/>
      <c r="L262" s="168"/>
      <c r="M262" s="172"/>
      <c r="T262" s="173"/>
      <c r="AT262" s="169" t="s">
        <v>204</v>
      </c>
      <c r="AU262" s="169" t="s">
        <v>86</v>
      </c>
      <c r="AV262" s="14" t="s">
        <v>84</v>
      </c>
      <c r="AW262" s="14" t="s">
        <v>32</v>
      </c>
      <c r="AX262" s="14" t="s">
        <v>77</v>
      </c>
      <c r="AY262" s="169" t="s">
        <v>195</v>
      </c>
    </row>
    <row r="263" spans="2:65" s="12" customFormat="1" ht="11.25">
      <c r="B263" s="150"/>
      <c r="D263" s="151" t="s">
        <v>204</v>
      </c>
      <c r="E263" s="152" t="s">
        <v>1</v>
      </c>
      <c r="F263" s="153" t="s">
        <v>1189</v>
      </c>
      <c r="H263" s="154">
        <v>-3.7970000000000002</v>
      </c>
      <c r="I263" s="155"/>
      <c r="L263" s="150"/>
      <c r="M263" s="156"/>
      <c r="T263" s="157"/>
      <c r="AT263" s="152" t="s">
        <v>204</v>
      </c>
      <c r="AU263" s="152" t="s">
        <v>86</v>
      </c>
      <c r="AV263" s="12" t="s">
        <v>86</v>
      </c>
      <c r="AW263" s="12" t="s">
        <v>32</v>
      </c>
      <c r="AX263" s="12" t="s">
        <v>77</v>
      </c>
      <c r="AY263" s="152" t="s">
        <v>195</v>
      </c>
    </row>
    <row r="264" spans="2:65" s="12" customFormat="1" ht="11.25">
      <c r="B264" s="150"/>
      <c r="D264" s="151" t="s">
        <v>204</v>
      </c>
      <c r="E264" s="152" t="s">
        <v>1</v>
      </c>
      <c r="F264" s="153" t="s">
        <v>3677</v>
      </c>
      <c r="H264" s="154">
        <v>-0.318</v>
      </c>
      <c r="I264" s="155"/>
      <c r="L264" s="150"/>
      <c r="M264" s="156"/>
      <c r="T264" s="157"/>
      <c r="AT264" s="152" t="s">
        <v>204</v>
      </c>
      <c r="AU264" s="152" t="s">
        <v>86</v>
      </c>
      <c r="AV264" s="12" t="s">
        <v>86</v>
      </c>
      <c r="AW264" s="12" t="s">
        <v>32</v>
      </c>
      <c r="AX264" s="12" t="s">
        <v>77</v>
      </c>
      <c r="AY264" s="152" t="s">
        <v>195</v>
      </c>
    </row>
    <row r="265" spans="2:65" s="14" customFormat="1" ht="11.25">
      <c r="B265" s="168"/>
      <c r="D265" s="151" t="s">
        <v>204</v>
      </c>
      <c r="E265" s="169" t="s">
        <v>1</v>
      </c>
      <c r="F265" s="170" t="s">
        <v>2514</v>
      </c>
      <c r="H265" s="169" t="s">
        <v>1</v>
      </c>
      <c r="I265" s="171"/>
      <c r="L265" s="168"/>
      <c r="M265" s="172"/>
      <c r="T265" s="173"/>
      <c r="AT265" s="169" t="s">
        <v>204</v>
      </c>
      <c r="AU265" s="169" t="s">
        <v>86</v>
      </c>
      <c r="AV265" s="14" t="s">
        <v>84</v>
      </c>
      <c r="AW265" s="14" t="s">
        <v>32</v>
      </c>
      <c r="AX265" s="14" t="s">
        <v>77</v>
      </c>
      <c r="AY265" s="169" t="s">
        <v>195</v>
      </c>
    </row>
    <row r="266" spans="2:65" s="12" customFormat="1" ht="11.25">
      <c r="B266" s="150"/>
      <c r="D266" s="151" t="s">
        <v>204</v>
      </c>
      <c r="E266" s="152" t="s">
        <v>1</v>
      </c>
      <c r="F266" s="153" t="s">
        <v>3660</v>
      </c>
      <c r="H266" s="154">
        <v>-1.1919999999999999</v>
      </c>
      <c r="I266" s="155"/>
      <c r="L266" s="150"/>
      <c r="M266" s="156"/>
      <c r="T266" s="157"/>
      <c r="AT266" s="152" t="s">
        <v>204</v>
      </c>
      <c r="AU266" s="152" t="s">
        <v>86</v>
      </c>
      <c r="AV266" s="12" t="s">
        <v>86</v>
      </c>
      <c r="AW266" s="12" t="s">
        <v>32</v>
      </c>
      <c r="AX266" s="12" t="s">
        <v>77</v>
      </c>
      <c r="AY266" s="152" t="s">
        <v>195</v>
      </c>
    </row>
    <row r="267" spans="2:65" s="12" customFormat="1" ht="11.25">
      <c r="B267" s="150"/>
      <c r="D267" s="151" t="s">
        <v>204</v>
      </c>
      <c r="E267" s="152" t="s">
        <v>1</v>
      </c>
      <c r="F267" s="153" t="s">
        <v>3658</v>
      </c>
      <c r="H267" s="154">
        <v>-3.1059999999999999</v>
      </c>
      <c r="I267" s="155"/>
      <c r="L267" s="150"/>
      <c r="M267" s="156"/>
      <c r="T267" s="157"/>
      <c r="AT267" s="152" t="s">
        <v>204</v>
      </c>
      <c r="AU267" s="152" t="s">
        <v>86</v>
      </c>
      <c r="AV267" s="12" t="s">
        <v>86</v>
      </c>
      <c r="AW267" s="12" t="s">
        <v>32</v>
      </c>
      <c r="AX267" s="12" t="s">
        <v>77</v>
      </c>
      <c r="AY267" s="152" t="s">
        <v>195</v>
      </c>
    </row>
    <row r="268" spans="2:65" s="12" customFormat="1" ht="11.25">
      <c r="B268" s="150"/>
      <c r="D268" s="151" t="s">
        <v>204</v>
      </c>
      <c r="E268" s="152" t="s">
        <v>1</v>
      </c>
      <c r="F268" s="153" t="s">
        <v>2515</v>
      </c>
      <c r="H268" s="154">
        <v>-0.81799999999999995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77</v>
      </c>
      <c r="AY268" s="152" t="s">
        <v>195</v>
      </c>
    </row>
    <row r="269" spans="2:65" s="13" customFormat="1" ht="11.25">
      <c r="B269" s="158"/>
      <c r="D269" s="151" t="s">
        <v>204</v>
      </c>
      <c r="E269" s="159" t="s">
        <v>854</v>
      </c>
      <c r="F269" s="160" t="s">
        <v>205</v>
      </c>
      <c r="H269" s="161">
        <v>45.96</v>
      </c>
      <c r="I269" s="162"/>
      <c r="L269" s="158"/>
      <c r="M269" s="163"/>
      <c r="T269" s="164"/>
      <c r="AT269" s="159" t="s">
        <v>204</v>
      </c>
      <c r="AU269" s="159" t="s">
        <v>86</v>
      </c>
      <c r="AV269" s="13" t="s">
        <v>202</v>
      </c>
      <c r="AW269" s="13" t="s">
        <v>32</v>
      </c>
      <c r="AX269" s="13" t="s">
        <v>84</v>
      </c>
      <c r="AY269" s="159" t="s">
        <v>195</v>
      </c>
    </row>
    <row r="270" spans="2:65" s="1" customFormat="1" ht="24.2" customHeight="1">
      <c r="B270" s="32"/>
      <c r="C270" s="174" t="s">
        <v>357</v>
      </c>
      <c r="D270" s="174" t="s">
        <v>392</v>
      </c>
      <c r="E270" s="175" t="s">
        <v>1206</v>
      </c>
      <c r="F270" s="176" t="s">
        <v>1207</v>
      </c>
      <c r="G270" s="177" t="s">
        <v>395</v>
      </c>
      <c r="H270" s="178">
        <v>91.92</v>
      </c>
      <c r="I270" s="179"/>
      <c r="J270" s="180">
        <f>ROUND(I270*H270,2)</f>
        <v>0</v>
      </c>
      <c r="K270" s="176" t="s">
        <v>208</v>
      </c>
      <c r="L270" s="181"/>
      <c r="M270" s="182" t="s">
        <v>1</v>
      </c>
      <c r="N270" s="183" t="s">
        <v>42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230</v>
      </c>
      <c r="AT270" s="148" t="s">
        <v>392</v>
      </c>
      <c r="AU270" s="148" t="s">
        <v>86</v>
      </c>
      <c r="AY270" s="17" t="s">
        <v>195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84</v>
      </c>
      <c r="BK270" s="149">
        <f>ROUND(I270*H270,2)</f>
        <v>0</v>
      </c>
      <c r="BL270" s="17" t="s">
        <v>202</v>
      </c>
      <c r="BM270" s="148" t="s">
        <v>1208</v>
      </c>
    </row>
    <row r="271" spans="2:65" s="12" customFormat="1" ht="11.25">
      <c r="B271" s="150"/>
      <c r="D271" s="151" t="s">
        <v>204</v>
      </c>
      <c r="E271" s="152" t="s">
        <v>1</v>
      </c>
      <c r="F271" s="153" t="s">
        <v>2516</v>
      </c>
      <c r="H271" s="154">
        <v>91.92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32</v>
      </c>
      <c r="AX271" s="12" t="s">
        <v>84</v>
      </c>
      <c r="AY271" s="152" t="s">
        <v>195</v>
      </c>
    </row>
    <row r="272" spans="2:65" s="1" customFormat="1" ht="24.2" customHeight="1">
      <c r="B272" s="32"/>
      <c r="C272" s="137" t="s">
        <v>446</v>
      </c>
      <c r="D272" s="137" t="s">
        <v>197</v>
      </c>
      <c r="E272" s="138" t="s">
        <v>1233</v>
      </c>
      <c r="F272" s="139" t="s">
        <v>1234</v>
      </c>
      <c r="G272" s="140" t="s">
        <v>332</v>
      </c>
      <c r="H272" s="141">
        <v>45.96</v>
      </c>
      <c r="I272" s="142"/>
      <c r="J272" s="143">
        <f>ROUND(I272*H272,2)</f>
        <v>0</v>
      </c>
      <c r="K272" s="139" t="s">
        <v>201</v>
      </c>
      <c r="L272" s="32"/>
      <c r="M272" s="144" t="s">
        <v>1</v>
      </c>
      <c r="N272" s="145" t="s">
        <v>42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202</v>
      </c>
      <c r="AT272" s="148" t="s">
        <v>197</v>
      </c>
      <c r="AU272" s="148" t="s">
        <v>86</v>
      </c>
      <c r="AY272" s="17" t="s">
        <v>195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84</v>
      </c>
      <c r="BK272" s="149">
        <f>ROUND(I272*H272,2)</f>
        <v>0</v>
      </c>
      <c r="BL272" s="17" t="s">
        <v>202</v>
      </c>
      <c r="BM272" s="148" t="s">
        <v>1210</v>
      </c>
    </row>
    <row r="273" spans="2:65" s="12" customFormat="1" ht="11.25">
      <c r="B273" s="150"/>
      <c r="D273" s="151" t="s">
        <v>204</v>
      </c>
      <c r="E273" s="152" t="s">
        <v>1</v>
      </c>
      <c r="F273" s="153" t="s">
        <v>854</v>
      </c>
      <c r="H273" s="154">
        <v>45.96</v>
      </c>
      <c r="I273" s="155"/>
      <c r="L273" s="150"/>
      <c r="M273" s="156"/>
      <c r="T273" s="157"/>
      <c r="AT273" s="152" t="s">
        <v>204</v>
      </c>
      <c r="AU273" s="152" t="s">
        <v>86</v>
      </c>
      <c r="AV273" s="12" t="s">
        <v>86</v>
      </c>
      <c r="AW273" s="12" t="s">
        <v>32</v>
      </c>
      <c r="AX273" s="12" t="s">
        <v>84</v>
      </c>
      <c r="AY273" s="152" t="s">
        <v>195</v>
      </c>
    </row>
    <row r="274" spans="2:65" s="1" customFormat="1" ht="37.9" customHeight="1">
      <c r="B274" s="32"/>
      <c r="C274" s="137" t="s">
        <v>361</v>
      </c>
      <c r="D274" s="137" t="s">
        <v>197</v>
      </c>
      <c r="E274" s="138" t="s">
        <v>1198</v>
      </c>
      <c r="F274" s="139" t="s">
        <v>1199</v>
      </c>
      <c r="G274" s="140" t="s">
        <v>332</v>
      </c>
      <c r="H274" s="141">
        <v>45.96</v>
      </c>
      <c r="I274" s="142"/>
      <c r="J274" s="143">
        <f>ROUND(I274*H274,2)</f>
        <v>0</v>
      </c>
      <c r="K274" s="139" t="s">
        <v>201</v>
      </c>
      <c r="L274" s="32"/>
      <c r="M274" s="144" t="s">
        <v>1</v>
      </c>
      <c r="N274" s="145" t="s">
        <v>42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AR274" s="148" t="s">
        <v>202</v>
      </c>
      <c r="AT274" s="148" t="s">
        <v>197</v>
      </c>
      <c r="AU274" s="148" t="s">
        <v>86</v>
      </c>
      <c r="AY274" s="17" t="s">
        <v>195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84</v>
      </c>
      <c r="BK274" s="149">
        <f>ROUND(I274*H274,2)</f>
        <v>0</v>
      </c>
      <c r="BL274" s="17" t="s">
        <v>202</v>
      </c>
      <c r="BM274" s="148" t="s">
        <v>1212</v>
      </c>
    </row>
    <row r="275" spans="2:65" s="1" customFormat="1" ht="24.2" customHeight="1">
      <c r="B275" s="32"/>
      <c r="C275" s="137" t="s">
        <v>455</v>
      </c>
      <c r="D275" s="137" t="s">
        <v>197</v>
      </c>
      <c r="E275" s="138" t="s">
        <v>1201</v>
      </c>
      <c r="F275" s="139" t="s">
        <v>1202</v>
      </c>
      <c r="G275" s="140" t="s">
        <v>332</v>
      </c>
      <c r="H275" s="141">
        <v>15.173999999999999</v>
      </c>
      <c r="I275" s="142"/>
      <c r="J275" s="143">
        <f>ROUND(I275*H275,2)</f>
        <v>0</v>
      </c>
      <c r="K275" s="139" t="s">
        <v>201</v>
      </c>
      <c r="L275" s="32"/>
      <c r="M275" s="144" t="s">
        <v>1</v>
      </c>
      <c r="N275" s="145" t="s">
        <v>42</v>
      </c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AR275" s="148" t="s">
        <v>202</v>
      </c>
      <c r="AT275" s="148" t="s">
        <v>197</v>
      </c>
      <c r="AU275" s="148" t="s">
        <v>86</v>
      </c>
      <c r="AY275" s="17" t="s">
        <v>195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84</v>
      </c>
      <c r="BK275" s="149">
        <f>ROUND(I275*H275,2)</f>
        <v>0</v>
      </c>
      <c r="BL275" s="17" t="s">
        <v>202</v>
      </c>
      <c r="BM275" s="148" t="s">
        <v>3488</v>
      </c>
    </row>
    <row r="276" spans="2:65" s="12" customFormat="1" ht="11.25">
      <c r="B276" s="150"/>
      <c r="D276" s="151" t="s">
        <v>204</v>
      </c>
      <c r="E276" s="152" t="s">
        <v>1</v>
      </c>
      <c r="F276" s="153" t="s">
        <v>3678</v>
      </c>
      <c r="H276" s="154">
        <v>15.173999999999999</v>
      </c>
      <c r="I276" s="155"/>
      <c r="L276" s="150"/>
      <c r="M276" s="156"/>
      <c r="T276" s="157"/>
      <c r="AT276" s="152" t="s">
        <v>204</v>
      </c>
      <c r="AU276" s="152" t="s">
        <v>86</v>
      </c>
      <c r="AV276" s="12" t="s">
        <v>86</v>
      </c>
      <c r="AW276" s="12" t="s">
        <v>32</v>
      </c>
      <c r="AX276" s="12" t="s">
        <v>77</v>
      </c>
      <c r="AY276" s="152" t="s">
        <v>195</v>
      </c>
    </row>
    <row r="277" spans="2:65" s="13" customFormat="1" ht="11.25">
      <c r="B277" s="158"/>
      <c r="D277" s="151" t="s">
        <v>204</v>
      </c>
      <c r="E277" s="159" t="s">
        <v>822</v>
      </c>
      <c r="F277" s="160" t="s">
        <v>205</v>
      </c>
      <c r="H277" s="161">
        <v>15.173999999999999</v>
      </c>
      <c r="I277" s="162"/>
      <c r="L277" s="158"/>
      <c r="M277" s="163"/>
      <c r="T277" s="164"/>
      <c r="AT277" s="159" t="s">
        <v>204</v>
      </c>
      <c r="AU277" s="159" t="s">
        <v>86</v>
      </c>
      <c r="AV277" s="13" t="s">
        <v>202</v>
      </c>
      <c r="AW277" s="13" t="s">
        <v>32</v>
      </c>
      <c r="AX277" s="13" t="s">
        <v>84</v>
      </c>
      <c r="AY277" s="159" t="s">
        <v>195</v>
      </c>
    </row>
    <row r="278" spans="2:65" s="1" customFormat="1" ht="16.5" customHeight="1">
      <c r="B278" s="32"/>
      <c r="C278" s="174" t="s">
        <v>365</v>
      </c>
      <c r="D278" s="174" t="s">
        <v>392</v>
      </c>
      <c r="E278" s="175" t="s">
        <v>2771</v>
      </c>
      <c r="F278" s="176" t="s">
        <v>2772</v>
      </c>
      <c r="G278" s="177" t="s">
        <v>395</v>
      </c>
      <c r="H278" s="178">
        <v>28.785</v>
      </c>
      <c r="I278" s="179"/>
      <c r="J278" s="180">
        <f>ROUND(I278*H278,2)</f>
        <v>0</v>
      </c>
      <c r="K278" s="176" t="s">
        <v>201</v>
      </c>
      <c r="L278" s="181"/>
      <c r="M278" s="182" t="s">
        <v>1</v>
      </c>
      <c r="N278" s="183" t="s">
        <v>42</v>
      </c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AR278" s="148" t="s">
        <v>230</v>
      </c>
      <c r="AT278" s="148" t="s">
        <v>392</v>
      </c>
      <c r="AU278" s="148" t="s">
        <v>86</v>
      </c>
      <c r="AY278" s="17" t="s">
        <v>195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7" t="s">
        <v>84</v>
      </c>
      <c r="BK278" s="149">
        <f>ROUND(I278*H278,2)</f>
        <v>0</v>
      </c>
      <c r="BL278" s="17" t="s">
        <v>202</v>
      </c>
      <c r="BM278" s="148" t="s">
        <v>3489</v>
      </c>
    </row>
    <row r="279" spans="2:65" s="12" customFormat="1" ht="11.25">
      <c r="B279" s="150"/>
      <c r="D279" s="151" t="s">
        <v>204</v>
      </c>
      <c r="E279" s="152" t="s">
        <v>1</v>
      </c>
      <c r="F279" s="153" t="s">
        <v>2774</v>
      </c>
      <c r="H279" s="154">
        <v>28.785</v>
      </c>
      <c r="I279" s="155"/>
      <c r="L279" s="150"/>
      <c r="M279" s="156"/>
      <c r="T279" s="157"/>
      <c r="AT279" s="152" t="s">
        <v>204</v>
      </c>
      <c r="AU279" s="152" t="s">
        <v>86</v>
      </c>
      <c r="AV279" s="12" t="s">
        <v>86</v>
      </c>
      <c r="AW279" s="12" t="s">
        <v>32</v>
      </c>
      <c r="AX279" s="12" t="s">
        <v>84</v>
      </c>
      <c r="AY279" s="152" t="s">
        <v>195</v>
      </c>
    </row>
    <row r="280" spans="2:65" s="1" customFormat="1" ht="24.2" customHeight="1">
      <c r="B280" s="32"/>
      <c r="C280" s="137" t="s">
        <v>466</v>
      </c>
      <c r="D280" s="137" t="s">
        <v>197</v>
      </c>
      <c r="E280" s="138" t="s">
        <v>1233</v>
      </c>
      <c r="F280" s="139" t="s">
        <v>1234</v>
      </c>
      <c r="G280" s="140" t="s">
        <v>332</v>
      </c>
      <c r="H280" s="141">
        <v>15.173999999999999</v>
      </c>
      <c r="I280" s="142"/>
      <c r="J280" s="143">
        <f>ROUND(I280*H280,2)</f>
        <v>0</v>
      </c>
      <c r="K280" s="139" t="s">
        <v>201</v>
      </c>
      <c r="L280" s="32"/>
      <c r="M280" s="144" t="s">
        <v>1</v>
      </c>
      <c r="N280" s="145" t="s">
        <v>42</v>
      </c>
      <c r="P280" s="146">
        <f>O280*H280</f>
        <v>0</v>
      </c>
      <c r="Q280" s="146">
        <v>0</v>
      </c>
      <c r="R280" s="146">
        <f>Q280*H280</f>
        <v>0</v>
      </c>
      <c r="S280" s="146">
        <v>0</v>
      </c>
      <c r="T280" s="147">
        <f>S280*H280</f>
        <v>0</v>
      </c>
      <c r="AR280" s="148" t="s">
        <v>202</v>
      </c>
      <c r="AT280" s="148" t="s">
        <v>197</v>
      </c>
      <c r="AU280" s="148" t="s">
        <v>86</v>
      </c>
      <c r="AY280" s="17" t="s">
        <v>195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84</v>
      </c>
      <c r="BK280" s="149">
        <f>ROUND(I280*H280,2)</f>
        <v>0</v>
      </c>
      <c r="BL280" s="17" t="s">
        <v>202</v>
      </c>
      <c r="BM280" s="148" t="s">
        <v>3490</v>
      </c>
    </row>
    <row r="281" spans="2:65" s="12" customFormat="1" ht="11.25">
      <c r="B281" s="150"/>
      <c r="D281" s="151" t="s">
        <v>204</v>
      </c>
      <c r="E281" s="152" t="s">
        <v>1</v>
      </c>
      <c r="F281" s="153" t="s">
        <v>1211</v>
      </c>
      <c r="H281" s="154">
        <v>15.173999999999999</v>
      </c>
      <c r="I281" s="155"/>
      <c r="L281" s="150"/>
      <c r="M281" s="156"/>
      <c r="T281" s="157"/>
      <c r="AT281" s="152" t="s">
        <v>204</v>
      </c>
      <c r="AU281" s="152" t="s">
        <v>86</v>
      </c>
      <c r="AV281" s="12" t="s">
        <v>86</v>
      </c>
      <c r="AW281" s="12" t="s">
        <v>32</v>
      </c>
      <c r="AX281" s="12" t="s">
        <v>84</v>
      </c>
      <c r="AY281" s="152" t="s">
        <v>195</v>
      </c>
    </row>
    <row r="282" spans="2:65" s="1" customFormat="1" ht="37.9" customHeight="1">
      <c r="B282" s="32"/>
      <c r="C282" s="137" t="s">
        <v>369</v>
      </c>
      <c r="D282" s="137" t="s">
        <v>197</v>
      </c>
      <c r="E282" s="138" t="s">
        <v>1198</v>
      </c>
      <c r="F282" s="139" t="s">
        <v>1199</v>
      </c>
      <c r="G282" s="140" t="s">
        <v>332</v>
      </c>
      <c r="H282" s="141">
        <v>15.173999999999999</v>
      </c>
      <c r="I282" s="142"/>
      <c r="J282" s="143">
        <f>ROUND(I282*H282,2)</f>
        <v>0</v>
      </c>
      <c r="K282" s="139" t="s">
        <v>201</v>
      </c>
      <c r="L282" s="32"/>
      <c r="M282" s="144" t="s">
        <v>1</v>
      </c>
      <c r="N282" s="145" t="s">
        <v>42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202</v>
      </c>
      <c r="AT282" s="148" t="s">
        <v>197</v>
      </c>
      <c r="AU282" s="148" t="s">
        <v>86</v>
      </c>
      <c r="AY282" s="17" t="s">
        <v>195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84</v>
      </c>
      <c r="BK282" s="149">
        <f>ROUND(I282*H282,2)</f>
        <v>0</v>
      </c>
      <c r="BL282" s="17" t="s">
        <v>202</v>
      </c>
      <c r="BM282" s="148" t="s">
        <v>3491</v>
      </c>
    </row>
    <row r="283" spans="2:65" s="1" customFormat="1" ht="24.2" customHeight="1">
      <c r="B283" s="32"/>
      <c r="C283" s="137" t="s">
        <v>481</v>
      </c>
      <c r="D283" s="137" t="s">
        <v>197</v>
      </c>
      <c r="E283" s="138" t="s">
        <v>1213</v>
      </c>
      <c r="F283" s="139" t="s">
        <v>1214</v>
      </c>
      <c r="G283" s="140" t="s">
        <v>200</v>
      </c>
      <c r="H283" s="141">
        <v>4.0919999999999996</v>
      </c>
      <c r="I283" s="142"/>
      <c r="J283" s="143">
        <f>ROUND(I283*H283,2)</f>
        <v>0</v>
      </c>
      <c r="K283" s="139" t="s">
        <v>201</v>
      </c>
      <c r="L283" s="32"/>
      <c r="M283" s="144" t="s">
        <v>1</v>
      </c>
      <c r="N283" s="145" t="s">
        <v>42</v>
      </c>
      <c r="P283" s="146">
        <f>O283*H283</f>
        <v>0</v>
      </c>
      <c r="Q283" s="146">
        <v>0</v>
      </c>
      <c r="R283" s="146">
        <f>Q283*H283</f>
        <v>0</v>
      </c>
      <c r="S283" s="146">
        <v>0</v>
      </c>
      <c r="T283" s="147">
        <f>S283*H283</f>
        <v>0</v>
      </c>
      <c r="AR283" s="148" t="s">
        <v>202</v>
      </c>
      <c r="AT283" s="148" t="s">
        <v>197</v>
      </c>
      <c r="AU283" s="148" t="s">
        <v>86</v>
      </c>
      <c r="AY283" s="17" t="s">
        <v>195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7" t="s">
        <v>84</v>
      </c>
      <c r="BK283" s="149">
        <f>ROUND(I283*H283,2)</f>
        <v>0</v>
      </c>
      <c r="BL283" s="17" t="s">
        <v>202</v>
      </c>
      <c r="BM283" s="148" t="s">
        <v>2517</v>
      </c>
    </row>
    <row r="284" spans="2:65" s="12" customFormat="1" ht="11.25">
      <c r="B284" s="150"/>
      <c r="D284" s="151" t="s">
        <v>204</v>
      </c>
      <c r="E284" s="152" t="s">
        <v>1</v>
      </c>
      <c r="F284" s="153" t="s">
        <v>2518</v>
      </c>
      <c r="H284" s="154">
        <v>4.0919999999999996</v>
      </c>
      <c r="I284" s="155"/>
      <c r="L284" s="150"/>
      <c r="M284" s="156"/>
      <c r="T284" s="157"/>
      <c r="AT284" s="152" t="s">
        <v>204</v>
      </c>
      <c r="AU284" s="152" t="s">
        <v>86</v>
      </c>
      <c r="AV284" s="12" t="s">
        <v>86</v>
      </c>
      <c r="AW284" s="12" t="s">
        <v>32</v>
      </c>
      <c r="AX284" s="12" t="s">
        <v>77</v>
      </c>
      <c r="AY284" s="152" t="s">
        <v>195</v>
      </c>
    </row>
    <row r="285" spans="2:65" s="13" customFormat="1" ht="11.25">
      <c r="B285" s="158"/>
      <c r="D285" s="151" t="s">
        <v>204</v>
      </c>
      <c r="E285" s="159" t="s">
        <v>826</v>
      </c>
      <c r="F285" s="160" t="s">
        <v>205</v>
      </c>
      <c r="H285" s="161">
        <v>4.0919999999999996</v>
      </c>
      <c r="I285" s="162"/>
      <c r="L285" s="158"/>
      <c r="M285" s="163"/>
      <c r="T285" s="164"/>
      <c r="AT285" s="159" t="s">
        <v>204</v>
      </c>
      <c r="AU285" s="159" t="s">
        <v>86</v>
      </c>
      <c r="AV285" s="13" t="s">
        <v>202</v>
      </c>
      <c r="AW285" s="13" t="s">
        <v>32</v>
      </c>
      <c r="AX285" s="13" t="s">
        <v>84</v>
      </c>
      <c r="AY285" s="159" t="s">
        <v>195</v>
      </c>
    </row>
    <row r="286" spans="2:65" s="1" customFormat="1" ht="37.9" customHeight="1">
      <c r="B286" s="32"/>
      <c r="C286" s="137" t="s">
        <v>373</v>
      </c>
      <c r="D286" s="137" t="s">
        <v>197</v>
      </c>
      <c r="E286" s="138" t="s">
        <v>1217</v>
      </c>
      <c r="F286" s="139" t="s">
        <v>1218</v>
      </c>
      <c r="G286" s="140" t="s">
        <v>200</v>
      </c>
      <c r="H286" s="141">
        <v>8.1839999999999993</v>
      </c>
      <c r="I286" s="142"/>
      <c r="J286" s="143">
        <f>ROUND(I286*H286,2)</f>
        <v>0</v>
      </c>
      <c r="K286" s="139" t="s">
        <v>201</v>
      </c>
      <c r="L286" s="32"/>
      <c r="M286" s="144" t="s">
        <v>1</v>
      </c>
      <c r="N286" s="145" t="s">
        <v>42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202</v>
      </c>
      <c r="AT286" s="148" t="s">
        <v>197</v>
      </c>
      <c r="AU286" s="148" t="s">
        <v>86</v>
      </c>
      <c r="AY286" s="17" t="s">
        <v>195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84</v>
      </c>
      <c r="BK286" s="149">
        <f>ROUND(I286*H286,2)</f>
        <v>0</v>
      </c>
      <c r="BL286" s="17" t="s">
        <v>202</v>
      </c>
      <c r="BM286" s="148" t="s">
        <v>2519</v>
      </c>
    </row>
    <row r="287" spans="2:65" s="12" customFormat="1" ht="22.5">
      <c r="B287" s="150"/>
      <c r="D287" s="151" t="s">
        <v>204</v>
      </c>
      <c r="E287" s="152" t="s">
        <v>1</v>
      </c>
      <c r="F287" s="153" t="s">
        <v>1220</v>
      </c>
      <c r="H287" s="154">
        <v>8.1839999999999993</v>
      </c>
      <c r="I287" s="155"/>
      <c r="L287" s="150"/>
      <c r="M287" s="156"/>
      <c r="T287" s="157"/>
      <c r="AT287" s="152" t="s">
        <v>204</v>
      </c>
      <c r="AU287" s="152" t="s">
        <v>86</v>
      </c>
      <c r="AV287" s="12" t="s">
        <v>86</v>
      </c>
      <c r="AW287" s="12" t="s">
        <v>32</v>
      </c>
      <c r="AX287" s="12" t="s">
        <v>77</v>
      </c>
      <c r="AY287" s="152" t="s">
        <v>195</v>
      </c>
    </row>
    <row r="288" spans="2:65" s="13" customFormat="1" ht="11.25">
      <c r="B288" s="158"/>
      <c r="D288" s="151" t="s">
        <v>204</v>
      </c>
      <c r="E288" s="159" t="s">
        <v>844</v>
      </c>
      <c r="F288" s="160" t="s">
        <v>205</v>
      </c>
      <c r="H288" s="161">
        <v>8.1839999999999993</v>
      </c>
      <c r="I288" s="162"/>
      <c r="L288" s="158"/>
      <c r="M288" s="163"/>
      <c r="T288" s="164"/>
      <c r="AT288" s="159" t="s">
        <v>204</v>
      </c>
      <c r="AU288" s="159" t="s">
        <v>86</v>
      </c>
      <c r="AV288" s="13" t="s">
        <v>202</v>
      </c>
      <c r="AW288" s="13" t="s">
        <v>32</v>
      </c>
      <c r="AX288" s="13" t="s">
        <v>84</v>
      </c>
      <c r="AY288" s="159" t="s">
        <v>195</v>
      </c>
    </row>
    <row r="289" spans="2:65" s="1" customFormat="1" ht="37.9" customHeight="1">
      <c r="B289" s="32"/>
      <c r="C289" s="137" t="s">
        <v>488</v>
      </c>
      <c r="D289" s="137" t="s">
        <v>197</v>
      </c>
      <c r="E289" s="138" t="s">
        <v>1221</v>
      </c>
      <c r="F289" s="139" t="s">
        <v>1222</v>
      </c>
      <c r="G289" s="140" t="s">
        <v>200</v>
      </c>
      <c r="H289" s="141">
        <v>8.1839999999999993</v>
      </c>
      <c r="I289" s="142"/>
      <c r="J289" s="143">
        <f>ROUND(I289*H289,2)</f>
        <v>0</v>
      </c>
      <c r="K289" s="139" t="s">
        <v>208</v>
      </c>
      <c r="L289" s="32"/>
      <c r="M289" s="144" t="s">
        <v>1</v>
      </c>
      <c r="N289" s="145" t="s">
        <v>42</v>
      </c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AR289" s="148" t="s">
        <v>202</v>
      </c>
      <c r="AT289" s="148" t="s">
        <v>197</v>
      </c>
      <c r="AU289" s="148" t="s">
        <v>86</v>
      </c>
      <c r="AY289" s="17" t="s">
        <v>195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7" t="s">
        <v>84</v>
      </c>
      <c r="BK289" s="149">
        <f>ROUND(I289*H289,2)</f>
        <v>0</v>
      </c>
      <c r="BL289" s="17" t="s">
        <v>202</v>
      </c>
      <c r="BM289" s="148" t="s">
        <v>2520</v>
      </c>
    </row>
    <row r="290" spans="2:65" s="12" customFormat="1" ht="11.25">
      <c r="B290" s="150"/>
      <c r="D290" s="151" t="s">
        <v>204</v>
      </c>
      <c r="E290" s="152" t="s">
        <v>1</v>
      </c>
      <c r="F290" s="153" t="s">
        <v>844</v>
      </c>
      <c r="H290" s="154">
        <v>8.1839999999999993</v>
      </c>
      <c r="I290" s="155"/>
      <c r="L290" s="150"/>
      <c r="M290" s="156"/>
      <c r="T290" s="157"/>
      <c r="AT290" s="152" t="s">
        <v>204</v>
      </c>
      <c r="AU290" s="152" t="s">
        <v>86</v>
      </c>
      <c r="AV290" s="12" t="s">
        <v>86</v>
      </c>
      <c r="AW290" s="12" t="s">
        <v>32</v>
      </c>
      <c r="AX290" s="12" t="s">
        <v>84</v>
      </c>
      <c r="AY290" s="152" t="s">
        <v>195</v>
      </c>
    </row>
    <row r="291" spans="2:65" s="11" customFormat="1" ht="22.9" customHeight="1">
      <c r="B291" s="125"/>
      <c r="D291" s="126" t="s">
        <v>76</v>
      </c>
      <c r="E291" s="135" t="s">
        <v>202</v>
      </c>
      <c r="F291" s="135" t="s">
        <v>1224</v>
      </c>
      <c r="I291" s="128"/>
      <c r="J291" s="136">
        <f>BK291</f>
        <v>0</v>
      </c>
      <c r="L291" s="125"/>
      <c r="M291" s="130"/>
      <c r="P291" s="131">
        <f>SUM(P292:P298)</f>
        <v>0</v>
      </c>
      <c r="R291" s="131">
        <f>SUM(R292:R298)</f>
        <v>0</v>
      </c>
      <c r="T291" s="132">
        <f>SUM(T292:T298)</f>
        <v>0</v>
      </c>
      <c r="AR291" s="126" t="s">
        <v>84</v>
      </c>
      <c r="AT291" s="133" t="s">
        <v>76</v>
      </c>
      <c r="AU291" s="133" t="s">
        <v>84</v>
      </c>
      <c r="AY291" s="126" t="s">
        <v>195</v>
      </c>
      <c r="BK291" s="134">
        <f>SUM(BK292:BK298)</f>
        <v>0</v>
      </c>
    </row>
    <row r="292" spans="2:65" s="1" customFormat="1" ht="24.2" customHeight="1">
      <c r="B292" s="32"/>
      <c r="C292" s="137" t="s">
        <v>379</v>
      </c>
      <c r="D292" s="137" t="s">
        <v>197</v>
      </c>
      <c r="E292" s="138" t="s">
        <v>1819</v>
      </c>
      <c r="F292" s="139" t="s">
        <v>1820</v>
      </c>
      <c r="G292" s="140" t="s">
        <v>332</v>
      </c>
      <c r="H292" s="141">
        <v>4.5709999999999997</v>
      </c>
      <c r="I292" s="142"/>
      <c r="J292" s="143">
        <f>ROUND(I292*H292,2)</f>
        <v>0</v>
      </c>
      <c r="K292" s="139" t="s">
        <v>201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202</v>
      </c>
      <c r="AT292" s="148" t="s">
        <v>197</v>
      </c>
      <c r="AU292" s="148" t="s">
        <v>86</v>
      </c>
      <c r="AY292" s="17" t="s">
        <v>195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84</v>
      </c>
      <c r="BK292" s="149">
        <f>ROUND(I292*H292,2)</f>
        <v>0</v>
      </c>
      <c r="BL292" s="17" t="s">
        <v>202</v>
      </c>
      <c r="BM292" s="148" t="s">
        <v>3492</v>
      </c>
    </row>
    <row r="293" spans="2:65" s="14" customFormat="1" ht="11.25">
      <c r="B293" s="168"/>
      <c r="D293" s="151" t="s">
        <v>204</v>
      </c>
      <c r="E293" s="169" t="s">
        <v>1</v>
      </c>
      <c r="F293" s="170" t="s">
        <v>3679</v>
      </c>
      <c r="H293" s="169" t="s">
        <v>1</v>
      </c>
      <c r="I293" s="171"/>
      <c r="L293" s="168"/>
      <c r="M293" s="172"/>
      <c r="T293" s="173"/>
      <c r="AT293" s="169" t="s">
        <v>204</v>
      </c>
      <c r="AU293" s="169" t="s">
        <v>86</v>
      </c>
      <c r="AV293" s="14" t="s">
        <v>84</v>
      </c>
      <c r="AW293" s="14" t="s">
        <v>32</v>
      </c>
      <c r="AX293" s="14" t="s">
        <v>77</v>
      </c>
      <c r="AY293" s="169" t="s">
        <v>195</v>
      </c>
    </row>
    <row r="294" spans="2:65" s="12" customFormat="1" ht="11.25">
      <c r="B294" s="150"/>
      <c r="D294" s="151" t="s">
        <v>204</v>
      </c>
      <c r="E294" s="152" t="s">
        <v>1</v>
      </c>
      <c r="F294" s="153" t="s">
        <v>3680</v>
      </c>
      <c r="H294" s="154">
        <v>4.5709999999999997</v>
      </c>
      <c r="I294" s="155"/>
      <c r="L294" s="150"/>
      <c r="M294" s="156"/>
      <c r="T294" s="157"/>
      <c r="AT294" s="152" t="s">
        <v>204</v>
      </c>
      <c r="AU294" s="152" t="s">
        <v>86</v>
      </c>
      <c r="AV294" s="12" t="s">
        <v>86</v>
      </c>
      <c r="AW294" s="12" t="s">
        <v>32</v>
      </c>
      <c r="AX294" s="12" t="s">
        <v>77</v>
      </c>
      <c r="AY294" s="152" t="s">
        <v>195</v>
      </c>
    </row>
    <row r="295" spans="2:65" s="13" customFormat="1" ht="11.25">
      <c r="B295" s="158"/>
      <c r="D295" s="151" t="s">
        <v>204</v>
      </c>
      <c r="E295" s="159" t="s">
        <v>3409</v>
      </c>
      <c r="F295" s="160" t="s">
        <v>205</v>
      </c>
      <c r="H295" s="161">
        <v>4.5709999999999997</v>
      </c>
      <c r="I295" s="162"/>
      <c r="L295" s="158"/>
      <c r="M295" s="163"/>
      <c r="T295" s="164"/>
      <c r="AT295" s="159" t="s">
        <v>204</v>
      </c>
      <c r="AU295" s="159" t="s">
        <v>86</v>
      </c>
      <c r="AV295" s="13" t="s">
        <v>202</v>
      </c>
      <c r="AW295" s="13" t="s">
        <v>32</v>
      </c>
      <c r="AX295" s="13" t="s">
        <v>84</v>
      </c>
      <c r="AY295" s="159" t="s">
        <v>195</v>
      </c>
    </row>
    <row r="296" spans="2:65" s="1" customFormat="1" ht="24.2" customHeight="1">
      <c r="B296" s="32"/>
      <c r="C296" s="137" t="s">
        <v>494</v>
      </c>
      <c r="D296" s="137" t="s">
        <v>197</v>
      </c>
      <c r="E296" s="138" t="s">
        <v>1233</v>
      </c>
      <c r="F296" s="139" t="s">
        <v>1234</v>
      </c>
      <c r="G296" s="140" t="s">
        <v>332</v>
      </c>
      <c r="H296" s="141">
        <v>4.5709999999999997</v>
      </c>
      <c r="I296" s="142"/>
      <c r="J296" s="143">
        <f>ROUND(I296*H296,2)</f>
        <v>0</v>
      </c>
      <c r="K296" s="139" t="s">
        <v>201</v>
      </c>
      <c r="L296" s="32"/>
      <c r="M296" s="144" t="s">
        <v>1</v>
      </c>
      <c r="N296" s="145" t="s">
        <v>42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202</v>
      </c>
      <c r="AT296" s="148" t="s">
        <v>197</v>
      </c>
      <c r="AU296" s="148" t="s">
        <v>86</v>
      </c>
      <c r="AY296" s="17" t="s">
        <v>195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84</v>
      </c>
      <c r="BK296" s="149">
        <f>ROUND(I296*H296,2)</f>
        <v>0</v>
      </c>
      <c r="BL296" s="17" t="s">
        <v>202</v>
      </c>
      <c r="BM296" s="148" t="s">
        <v>3494</v>
      </c>
    </row>
    <row r="297" spans="2:65" s="12" customFormat="1" ht="11.25">
      <c r="B297" s="150"/>
      <c r="D297" s="151" t="s">
        <v>204</v>
      </c>
      <c r="E297" s="152" t="s">
        <v>1</v>
      </c>
      <c r="F297" s="153" t="s">
        <v>3495</v>
      </c>
      <c r="H297" s="154">
        <v>4.5709999999999997</v>
      </c>
      <c r="I297" s="155"/>
      <c r="L297" s="150"/>
      <c r="M297" s="156"/>
      <c r="T297" s="157"/>
      <c r="AT297" s="152" t="s">
        <v>204</v>
      </c>
      <c r="AU297" s="152" t="s">
        <v>86</v>
      </c>
      <c r="AV297" s="12" t="s">
        <v>86</v>
      </c>
      <c r="AW297" s="12" t="s">
        <v>32</v>
      </c>
      <c r="AX297" s="12" t="s">
        <v>84</v>
      </c>
      <c r="AY297" s="152" t="s">
        <v>195</v>
      </c>
    </row>
    <row r="298" spans="2:65" s="1" customFormat="1" ht="37.9" customHeight="1">
      <c r="B298" s="32"/>
      <c r="C298" s="137" t="s">
        <v>384</v>
      </c>
      <c r="D298" s="137" t="s">
        <v>197</v>
      </c>
      <c r="E298" s="138" t="s">
        <v>1237</v>
      </c>
      <c r="F298" s="139" t="s">
        <v>1238</v>
      </c>
      <c r="G298" s="140" t="s">
        <v>332</v>
      </c>
      <c r="H298" s="141">
        <v>4.5709999999999997</v>
      </c>
      <c r="I298" s="142"/>
      <c r="J298" s="143">
        <f>ROUND(I298*H298,2)</f>
        <v>0</v>
      </c>
      <c r="K298" s="139" t="s">
        <v>201</v>
      </c>
      <c r="L298" s="32"/>
      <c r="M298" s="144" t="s">
        <v>1</v>
      </c>
      <c r="N298" s="145" t="s">
        <v>42</v>
      </c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AR298" s="148" t="s">
        <v>202</v>
      </c>
      <c r="AT298" s="148" t="s">
        <v>197</v>
      </c>
      <c r="AU298" s="148" t="s">
        <v>86</v>
      </c>
      <c r="AY298" s="17" t="s">
        <v>195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84</v>
      </c>
      <c r="BK298" s="149">
        <f>ROUND(I298*H298,2)</f>
        <v>0</v>
      </c>
      <c r="BL298" s="17" t="s">
        <v>202</v>
      </c>
      <c r="BM298" s="148" t="s">
        <v>3496</v>
      </c>
    </row>
    <row r="299" spans="2:65" s="11" customFormat="1" ht="22.9" customHeight="1">
      <c r="B299" s="125"/>
      <c r="D299" s="126" t="s">
        <v>76</v>
      </c>
      <c r="E299" s="135" t="s">
        <v>509</v>
      </c>
      <c r="F299" s="135" t="s">
        <v>3497</v>
      </c>
      <c r="I299" s="128"/>
      <c r="J299" s="136">
        <f>BK299</f>
        <v>0</v>
      </c>
      <c r="L299" s="125"/>
      <c r="M299" s="130"/>
      <c r="P299" s="131">
        <f>SUM(P300:P315)</f>
        <v>0</v>
      </c>
      <c r="R299" s="131">
        <f>SUM(R300:R315)</f>
        <v>0.40107100000000001</v>
      </c>
      <c r="T299" s="132">
        <f>SUM(T300:T315)</f>
        <v>0</v>
      </c>
      <c r="AR299" s="126" t="s">
        <v>84</v>
      </c>
      <c r="AT299" s="133" t="s">
        <v>76</v>
      </c>
      <c r="AU299" s="133" t="s">
        <v>84</v>
      </c>
      <c r="AY299" s="126" t="s">
        <v>195</v>
      </c>
      <c r="BK299" s="134">
        <f>SUM(BK300:BK315)</f>
        <v>0</v>
      </c>
    </row>
    <row r="300" spans="2:65" s="1" customFormat="1" ht="16.5" customHeight="1">
      <c r="B300" s="32"/>
      <c r="C300" s="137" t="s">
        <v>501</v>
      </c>
      <c r="D300" s="137" t="s">
        <v>197</v>
      </c>
      <c r="E300" s="138" t="s">
        <v>1282</v>
      </c>
      <c r="F300" s="139" t="s">
        <v>1283</v>
      </c>
      <c r="G300" s="140" t="s">
        <v>200</v>
      </c>
      <c r="H300" s="141">
        <v>18.986000000000001</v>
      </c>
      <c r="I300" s="142"/>
      <c r="J300" s="143">
        <f>ROUND(I300*H300,2)</f>
        <v>0</v>
      </c>
      <c r="K300" s="139" t="s">
        <v>208</v>
      </c>
      <c r="L300" s="32"/>
      <c r="M300" s="144" t="s">
        <v>1</v>
      </c>
      <c r="N300" s="145" t="s">
        <v>42</v>
      </c>
      <c r="P300" s="146">
        <f>O300*H300</f>
        <v>0</v>
      </c>
      <c r="Q300" s="146">
        <v>0</v>
      </c>
      <c r="R300" s="146">
        <f>Q300*H300</f>
        <v>0</v>
      </c>
      <c r="S300" s="146">
        <v>0</v>
      </c>
      <c r="T300" s="147">
        <f>S300*H300</f>
        <v>0</v>
      </c>
      <c r="AR300" s="148" t="s">
        <v>202</v>
      </c>
      <c r="AT300" s="148" t="s">
        <v>197</v>
      </c>
      <c r="AU300" s="148" t="s">
        <v>86</v>
      </c>
      <c r="AY300" s="17" t="s">
        <v>195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84</v>
      </c>
      <c r="BK300" s="149">
        <f>ROUND(I300*H300,2)</f>
        <v>0</v>
      </c>
      <c r="BL300" s="17" t="s">
        <v>202</v>
      </c>
      <c r="BM300" s="148" t="s">
        <v>1284</v>
      </c>
    </row>
    <row r="301" spans="2:65" s="12" customFormat="1" ht="11.25">
      <c r="B301" s="150"/>
      <c r="D301" s="151" t="s">
        <v>204</v>
      </c>
      <c r="E301" s="152" t="s">
        <v>1</v>
      </c>
      <c r="F301" s="153" t="s">
        <v>2793</v>
      </c>
      <c r="H301" s="154">
        <v>5.0599999999999996</v>
      </c>
      <c r="I301" s="155"/>
      <c r="L301" s="150"/>
      <c r="M301" s="156"/>
      <c r="T301" s="157"/>
      <c r="AT301" s="152" t="s">
        <v>204</v>
      </c>
      <c r="AU301" s="152" t="s">
        <v>86</v>
      </c>
      <c r="AV301" s="12" t="s">
        <v>86</v>
      </c>
      <c r="AW301" s="12" t="s">
        <v>32</v>
      </c>
      <c r="AX301" s="12" t="s">
        <v>77</v>
      </c>
      <c r="AY301" s="152" t="s">
        <v>195</v>
      </c>
    </row>
    <row r="302" spans="2:65" s="12" customFormat="1" ht="11.25">
      <c r="B302" s="150"/>
      <c r="D302" s="151" t="s">
        <v>204</v>
      </c>
      <c r="E302" s="152" t="s">
        <v>1</v>
      </c>
      <c r="F302" s="153" t="s">
        <v>3681</v>
      </c>
      <c r="H302" s="154">
        <v>13.926</v>
      </c>
      <c r="I302" s="155"/>
      <c r="L302" s="150"/>
      <c r="M302" s="156"/>
      <c r="T302" s="157"/>
      <c r="AT302" s="152" t="s">
        <v>204</v>
      </c>
      <c r="AU302" s="152" t="s">
        <v>86</v>
      </c>
      <c r="AV302" s="12" t="s">
        <v>86</v>
      </c>
      <c r="AW302" s="12" t="s">
        <v>32</v>
      </c>
      <c r="AX302" s="12" t="s">
        <v>77</v>
      </c>
      <c r="AY302" s="152" t="s">
        <v>195</v>
      </c>
    </row>
    <row r="303" spans="2:65" s="13" customFormat="1" ht="11.25">
      <c r="B303" s="158"/>
      <c r="D303" s="151" t="s">
        <v>204</v>
      </c>
      <c r="E303" s="159" t="s">
        <v>834</v>
      </c>
      <c r="F303" s="160" t="s">
        <v>205</v>
      </c>
      <c r="H303" s="161">
        <v>18.986000000000001</v>
      </c>
      <c r="I303" s="162"/>
      <c r="L303" s="158"/>
      <c r="M303" s="163"/>
      <c r="T303" s="164"/>
      <c r="AT303" s="159" t="s">
        <v>204</v>
      </c>
      <c r="AU303" s="159" t="s">
        <v>86</v>
      </c>
      <c r="AV303" s="13" t="s">
        <v>202</v>
      </c>
      <c r="AW303" s="13" t="s">
        <v>32</v>
      </c>
      <c r="AX303" s="13" t="s">
        <v>84</v>
      </c>
      <c r="AY303" s="159" t="s">
        <v>195</v>
      </c>
    </row>
    <row r="304" spans="2:65" s="1" customFormat="1" ht="24.2" customHeight="1">
      <c r="B304" s="32"/>
      <c r="C304" s="137" t="s">
        <v>389</v>
      </c>
      <c r="D304" s="137" t="s">
        <v>197</v>
      </c>
      <c r="E304" s="138" t="s">
        <v>1233</v>
      </c>
      <c r="F304" s="139" t="s">
        <v>1234</v>
      </c>
      <c r="G304" s="140" t="s">
        <v>332</v>
      </c>
      <c r="H304" s="141">
        <v>4.0350000000000001</v>
      </c>
      <c r="I304" s="142"/>
      <c r="J304" s="143">
        <f>ROUND(I304*H304,2)</f>
        <v>0</v>
      </c>
      <c r="K304" s="139" t="s">
        <v>201</v>
      </c>
      <c r="L304" s="32"/>
      <c r="M304" s="144" t="s">
        <v>1</v>
      </c>
      <c r="N304" s="145" t="s">
        <v>42</v>
      </c>
      <c r="P304" s="146">
        <f>O304*H304</f>
        <v>0</v>
      </c>
      <c r="Q304" s="146">
        <v>0</v>
      </c>
      <c r="R304" s="146">
        <f>Q304*H304</f>
        <v>0</v>
      </c>
      <c r="S304" s="146">
        <v>0</v>
      </c>
      <c r="T304" s="147">
        <f>S304*H304</f>
        <v>0</v>
      </c>
      <c r="AR304" s="148" t="s">
        <v>202</v>
      </c>
      <c r="AT304" s="148" t="s">
        <v>197</v>
      </c>
      <c r="AU304" s="148" t="s">
        <v>86</v>
      </c>
      <c r="AY304" s="17" t="s">
        <v>195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7" t="s">
        <v>84</v>
      </c>
      <c r="BK304" s="149">
        <f>ROUND(I304*H304,2)</f>
        <v>0</v>
      </c>
      <c r="BL304" s="17" t="s">
        <v>202</v>
      </c>
      <c r="BM304" s="148" t="s">
        <v>1287</v>
      </c>
    </row>
    <row r="305" spans="2:65" s="14" customFormat="1" ht="11.25">
      <c r="B305" s="168"/>
      <c r="D305" s="151" t="s">
        <v>204</v>
      </c>
      <c r="E305" s="169" t="s">
        <v>1</v>
      </c>
      <c r="F305" s="170" t="s">
        <v>1288</v>
      </c>
      <c r="H305" s="169" t="s">
        <v>1</v>
      </c>
      <c r="I305" s="171"/>
      <c r="L305" s="168"/>
      <c r="M305" s="172"/>
      <c r="T305" s="173"/>
      <c r="AT305" s="169" t="s">
        <v>204</v>
      </c>
      <c r="AU305" s="169" t="s">
        <v>86</v>
      </c>
      <c r="AV305" s="14" t="s">
        <v>84</v>
      </c>
      <c r="AW305" s="14" t="s">
        <v>32</v>
      </c>
      <c r="AX305" s="14" t="s">
        <v>77</v>
      </c>
      <c r="AY305" s="169" t="s">
        <v>195</v>
      </c>
    </row>
    <row r="306" spans="2:65" s="12" customFormat="1" ht="11.25">
      <c r="B306" s="150"/>
      <c r="D306" s="151" t="s">
        <v>204</v>
      </c>
      <c r="E306" s="152" t="s">
        <v>1</v>
      </c>
      <c r="F306" s="153" t="s">
        <v>1289</v>
      </c>
      <c r="H306" s="154">
        <v>3.7970000000000002</v>
      </c>
      <c r="I306" s="155"/>
      <c r="L306" s="150"/>
      <c r="M306" s="156"/>
      <c r="T306" s="157"/>
      <c r="AT306" s="152" t="s">
        <v>204</v>
      </c>
      <c r="AU306" s="152" t="s">
        <v>86</v>
      </c>
      <c r="AV306" s="12" t="s">
        <v>86</v>
      </c>
      <c r="AW306" s="12" t="s">
        <v>32</v>
      </c>
      <c r="AX306" s="12" t="s">
        <v>77</v>
      </c>
      <c r="AY306" s="152" t="s">
        <v>195</v>
      </c>
    </row>
    <row r="307" spans="2:65" s="12" customFormat="1" ht="11.25">
      <c r="B307" s="150"/>
      <c r="D307" s="151" t="s">
        <v>204</v>
      </c>
      <c r="E307" s="152" t="s">
        <v>1</v>
      </c>
      <c r="F307" s="153" t="s">
        <v>3682</v>
      </c>
      <c r="H307" s="154">
        <v>0.23799999999999999</v>
      </c>
      <c r="I307" s="155"/>
      <c r="L307" s="150"/>
      <c r="M307" s="156"/>
      <c r="T307" s="157"/>
      <c r="AT307" s="152" t="s">
        <v>204</v>
      </c>
      <c r="AU307" s="152" t="s">
        <v>86</v>
      </c>
      <c r="AV307" s="12" t="s">
        <v>86</v>
      </c>
      <c r="AW307" s="12" t="s">
        <v>32</v>
      </c>
      <c r="AX307" s="12" t="s">
        <v>77</v>
      </c>
      <c r="AY307" s="152" t="s">
        <v>195</v>
      </c>
    </row>
    <row r="308" spans="2:65" s="13" customFormat="1" ht="11.25">
      <c r="B308" s="158"/>
      <c r="D308" s="151" t="s">
        <v>204</v>
      </c>
      <c r="E308" s="159" t="s">
        <v>1</v>
      </c>
      <c r="F308" s="160" t="s">
        <v>205</v>
      </c>
      <c r="H308" s="161">
        <v>4.0350000000000001</v>
      </c>
      <c r="I308" s="162"/>
      <c r="L308" s="158"/>
      <c r="M308" s="163"/>
      <c r="T308" s="164"/>
      <c r="AT308" s="159" t="s">
        <v>204</v>
      </c>
      <c r="AU308" s="159" t="s">
        <v>86</v>
      </c>
      <c r="AV308" s="13" t="s">
        <v>202</v>
      </c>
      <c r="AW308" s="13" t="s">
        <v>32</v>
      </c>
      <c r="AX308" s="13" t="s">
        <v>84</v>
      </c>
      <c r="AY308" s="159" t="s">
        <v>195</v>
      </c>
    </row>
    <row r="309" spans="2:65" s="1" customFormat="1" ht="37.9" customHeight="1">
      <c r="B309" s="32"/>
      <c r="C309" s="137" t="s">
        <v>509</v>
      </c>
      <c r="D309" s="137" t="s">
        <v>197</v>
      </c>
      <c r="E309" s="138" t="s">
        <v>1237</v>
      </c>
      <c r="F309" s="139" t="s">
        <v>1238</v>
      </c>
      <c r="G309" s="140" t="s">
        <v>332</v>
      </c>
      <c r="H309" s="141">
        <v>4.0350000000000001</v>
      </c>
      <c r="I309" s="142"/>
      <c r="J309" s="143">
        <f>ROUND(I309*H309,2)</f>
        <v>0</v>
      </c>
      <c r="K309" s="139" t="s">
        <v>201</v>
      </c>
      <c r="L309" s="32"/>
      <c r="M309" s="144" t="s">
        <v>1</v>
      </c>
      <c r="N309" s="145" t="s">
        <v>42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202</v>
      </c>
      <c r="AT309" s="148" t="s">
        <v>197</v>
      </c>
      <c r="AU309" s="148" t="s">
        <v>86</v>
      </c>
      <c r="AY309" s="17" t="s">
        <v>195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84</v>
      </c>
      <c r="BK309" s="149">
        <f>ROUND(I309*H309,2)</f>
        <v>0</v>
      </c>
      <c r="BL309" s="17" t="s">
        <v>202</v>
      </c>
      <c r="BM309" s="148" t="s">
        <v>1290</v>
      </c>
    </row>
    <row r="310" spans="2:65" s="1" customFormat="1" ht="37.9" customHeight="1">
      <c r="B310" s="32"/>
      <c r="C310" s="137" t="s">
        <v>396</v>
      </c>
      <c r="D310" s="137" t="s">
        <v>197</v>
      </c>
      <c r="E310" s="138" t="s">
        <v>2547</v>
      </c>
      <c r="F310" s="139" t="s">
        <v>3683</v>
      </c>
      <c r="G310" s="140" t="s">
        <v>200</v>
      </c>
      <c r="H310" s="141">
        <v>3.9710000000000001</v>
      </c>
      <c r="I310" s="142"/>
      <c r="J310" s="143">
        <f>ROUND(I310*H310,2)</f>
        <v>0</v>
      </c>
      <c r="K310" s="139" t="s">
        <v>208</v>
      </c>
      <c r="L310" s="32"/>
      <c r="M310" s="144" t="s">
        <v>1</v>
      </c>
      <c r="N310" s="145" t="s">
        <v>42</v>
      </c>
      <c r="P310" s="146">
        <f>O310*H310</f>
        <v>0</v>
      </c>
      <c r="Q310" s="146">
        <v>0.10100000000000001</v>
      </c>
      <c r="R310" s="146">
        <f>Q310*H310</f>
        <v>0.40107100000000001</v>
      </c>
      <c r="S310" s="146">
        <v>0</v>
      </c>
      <c r="T310" s="147">
        <f>S310*H310</f>
        <v>0</v>
      </c>
      <c r="AR310" s="148" t="s">
        <v>202</v>
      </c>
      <c r="AT310" s="148" t="s">
        <v>197</v>
      </c>
      <c r="AU310" s="148" t="s">
        <v>86</v>
      </c>
      <c r="AY310" s="17" t="s">
        <v>195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84</v>
      </c>
      <c r="BK310" s="149">
        <f>ROUND(I310*H310,2)</f>
        <v>0</v>
      </c>
      <c r="BL310" s="17" t="s">
        <v>202</v>
      </c>
      <c r="BM310" s="148" t="s">
        <v>2549</v>
      </c>
    </row>
    <row r="311" spans="2:65" s="12" customFormat="1" ht="11.25">
      <c r="B311" s="150"/>
      <c r="D311" s="151" t="s">
        <v>204</v>
      </c>
      <c r="E311" s="152" t="s">
        <v>1</v>
      </c>
      <c r="F311" s="153" t="s">
        <v>3684</v>
      </c>
      <c r="H311" s="154">
        <v>3.9710000000000001</v>
      </c>
      <c r="I311" s="155"/>
      <c r="L311" s="150"/>
      <c r="M311" s="156"/>
      <c r="T311" s="157"/>
      <c r="AT311" s="152" t="s">
        <v>204</v>
      </c>
      <c r="AU311" s="152" t="s">
        <v>86</v>
      </c>
      <c r="AV311" s="12" t="s">
        <v>86</v>
      </c>
      <c r="AW311" s="12" t="s">
        <v>32</v>
      </c>
      <c r="AX311" s="12" t="s">
        <v>77</v>
      </c>
      <c r="AY311" s="152" t="s">
        <v>195</v>
      </c>
    </row>
    <row r="312" spans="2:65" s="13" customFormat="1" ht="11.25">
      <c r="B312" s="158"/>
      <c r="D312" s="151" t="s">
        <v>204</v>
      </c>
      <c r="E312" s="159" t="s">
        <v>3585</v>
      </c>
      <c r="F312" s="160" t="s">
        <v>205</v>
      </c>
      <c r="H312" s="161">
        <v>3.9710000000000001</v>
      </c>
      <c r="I312" s="162"/>
      <c r="L312" s="158"/>
      <c r="M312" s="163"/>
      <c r="T312" s="164"/>
      <c r="AT312" s="159" t="s">
        <v>204</v>
      </c>
      <c r="AU312" s="159" t="s">
        <v>86</v>
      </c>
      <c r="AV312" s="13" t="s">
        <v>202</v>
      </c>
      <c r="AW312" s="13" t="s">
        <v>32</v>
      </c>
      <c r="AX312" s="13" t="s">
        <v>84</v>
      </c>
      <c r="AY312" s="159" t="s">
        <v>195</v>
      </c>
    </row>
    <row r="313" spans="2:65" s="1" customFormat="1" ht="33" customHeight="1">
      <c r="B313" s="32"/>
      <c r="C313" s="137" t="s">
        <v>519</v>
      </c>
      <c r="D313" s="137" t="s">
        <v>197</v>
      </c>
      <c r="E313" s="138" t="s">
        <v>2198</v>
      </c>
      <c r="F313" s="139" t="s">
        <v>2199</v>
      </c>
      <c r="G313" s="140" t="s">
        <v>200</v>
      </c>
      <c r="H313" s="141">
        <v>3.9710000000000001</v>
      </c>
      <c r="I313" s="142"/>
      <c r="J313" s="143">
        <f>ROUND(I313*H313,2)</f>
        <v>0</v>
      </c>
      <c r="K313" s="139" t="s">
        <v>201</v>
      </c>
      <c r="L313" s="32"/>
      <c r="M313" s="144" t="s">
        <v>1</v>
      </c>
      <c r="N313" s="145" t="s">
        <v>42</v>
      </c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AR313" s="148" t="s">
        <v>202</v>
      </c>
      <c r="AT313" s="148" t="s">
        <v>197</v>
      </c>
      <c r="AU313" s="148" t="s">
        <v>86</v>
      </c>
      <c r="AY313" s="17" t="s">
        <v>195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84</v>
      </c>
      <c r="BK313" s="149">
        <f>ROUND(I313*H313,2)</f>
        <v>0</v>
      </c>
      <c r="BL313" s="17" t="s">
        <v>202</v>
      </c>
      <c r="BM313" s="148" t="s">
        <v>3685</v>
      </c>
    </row>
    <row r="314" spans="2:65" s="12" customFormat="1" ht="11.25">
      <c r="B314" s="150"/>
      <c r="D314" s="151" t="s">
        <v>204</v>
      </c>
      <c r="E314" s="152" t="s">
        <v>1</v>
      </c>
      <c r="F314" s="153" t="s">
        <v>3580</v>
      </c>
      <c r="H314" s="154">
        <v>3.9710000000000001</v>
      </c>
      <c r="I314" s="155"/>
      <c r="L314" s="150"/>
      <c r="M314" s="156"/>
      <c r="T314" s="157"/>
      <c r="AT314" s="152" t="s">
        <v>204</v>
      </c>
      <c r="AU314" s="152" t="s">
        <v>86</v>
      </c>
      <c r="AV314" s="12" t="s">
        <v>86</v>
      </c>
      <c r="AW314" s="12" t="s">
        <v>32</v>
      </c>
      <c r="AX314" s="12" t="s">
        <v>84</v>
      </c>
      <c r="AY314" s="152" t="s">
        <v>195</v>
      </c>
    </row>
    <row r="315" spans="2:65" s="1" customFormat="1" ht="24.2" customHeight="1">
      <c r="B315" s="32"/>
      <c r="C315" s="137" t="s">
        <v>402</v>
      </c>
      <c r="D315" s="137" t="s">
        <v>197</v>
      </c>
      <c r="E315" s="138" t="s">
        <v>1956</v>
      </c>
      <c r="F315" s="139" t="s">
        <v>1957</v>
      </c>
      <c r="G315" s="140" t="s">
        <v>395</v>
      </c>
      <c r="H315" s="141">
        <v>0.40100000000000002</v>
      </c>
      <c r="I315" s="142"/>
      <c r="J315" s="143">
        <f>ROUND(I315*H315,2)</f>
        <v>0</v>
      </c>
      <c r="K315" s="139" t="s">
        <v>201</v>
      </c>
      <c r="L315" s="32"/>
      <c r="M315" s="144" t="s">
        <v>1</v>
      </c>
      <c r="N315" s="145" t="s">
        <v>42</v>
      </c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AR315" s="148" t="s">
        <v>202</v>
      </c>
      <c r="AT315" s="148" t="s">
        <v>197</v>
      </c>
      <c r="AU315" s="148" t="s">
        <v>86</v>
      </c>
      <c r="AY315" s="17" t="s">
        <v>195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7" t="s">
        <v>84</v>
      </c>
      <c r="BK315" s="149">
        <f>ROUND(I315*H315,2)</f>
        <v>0</v>
      </c>
      <c r="BL315" s="17" t="s">
        <v>202</v>
      </c>
      <c r="BM315" s="148" t="s">
        <v>2559</v>
      </c>
    </row>
    <row r="316" spans="2:65" s="11" customFormat="1" ht="22.9" customHeight="1">
      <c r="B316" s="125"/>
      <c r="D316" s="126" t="s">
        <v>76</v>
      </c>
      <c r="E316" s="135" t="s">
        <v>396</v>
      </c>
      <c r="F316" s="135" t="s">
        <v>1291</v>
      </c>
      <c r="I316" s="128"/>
      <c r="J316" s="136">
        <f>BK316</f>
        <v>0</v>
      </c>
      <c r="L316" s="125"/>
      <c r="M316" s="130"/>
      <c r="P316" s="131">
        <f>SUM(P317:P333)</f>
        <v>0</v>
      </c>
      <c r="R316" s="131">
        <f>SUM(R317:R333)</f>
        <v>8.5267692400000001</v>
      </c>
      <c r="T316" s="132">
        <f>SUM(T317:T333)</f>
        <v>0</v>
      </c>
      <c r="AR316" s="126" t="s">
        <v>84</v>
      </c>
      <c r="AT316" s="133" t="s">
        <v>76</v>
      </c>
      <c r="AU316" s="133" t="s">
        <v>84</v>
      </c>
      <c r="AY316" s="126" t="s">
        <v>195</v>
      </c>
      <c r="BK316" s="134">
        <f>SUM(BK317:BK333)</f>
        <v>0</v>
      </c>
    </row>
    <row r="317" spans="2:65" s="1" customFormat="1" ht="24.2" customHeight="1">
      <c r="B317" s="32"/>
      <c r="C317" s="137" t="s">
        <v>527</v>
      </c>
      <c r="D317" s="137" t="s">
        <v>197</v>
      </c>
      <c r="E317" s="138" t="s">
        <v>3686</v>
      </c>
      <c r="F317" s="139" t="s">
        <v>3687</v>
      </c>
      <c r="G317" s="140" t="s">
        <v>200</v>
      </c>
      <c r="H317" s="141">
        <v>2.8380000000000001</v>
      </c>
      <c r="I317" s="142"/>
      <c r="J317" s="143">
        <f>ROUND(I317*H317,2)</f>
        <v>0</v>
      </c>
      <c r="K317" s="139" t="s">
        <v>201</v>
      </c>
      <c r="L317" s="32"/>
      <c r="M317" s="144" t="s">
        <v>1</v>
      </c>
      <c r="N317" s="145" t="s">
        <v>42</v>
      </c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AR317" s="148" t="s">
        <v>202</v>
      </c>
      <c r="AT317" s="148" t="s">
        <v>197</v>
      </c>
      <c r="AU317" s="148" t="s">
        <v>86</v>
      </c>
      <c r="AY317" s="17" t="s">
        <v>195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84</v>
      </c>
      <c r="BK317" s="149">
        <f>ROUND(I317*H317,2)</f>
        <v>0</v>
      </c>
      <c r="BL317" s="17" t="s">
        <v>202</v>
      </c>
      <c r="BM317" s="148" t="s">
        <v>3688</v>
      </c>
    </row>
    <row r="318" spans="2:65" s="12" customFormat="1" ht="11.25">
      <c r="B318" s="150"/>
      <c r="D318" s="151" t="s">
        <v>204</v>
      </c>
      <c r="E318" s="152" t="s">
        <v>1</v>
      </c>
      <c r="F318" s="153" t="s">
        <v>3689</v>
      </c>
      <c r="H318" s="154">
        <v>2.8380000000000001</v>
      </c>
      <c r="I318" s="155"/>
      <c r="L318" s="150"/>
      <c r="M318" s="156"/>
      <c r="T318" s="157"/>
      <c r="AT318" s="152" t="s">
        <v>204</v>
      </c>
      <c r="AU318" s="152" t="s">
        <v>86</v>
      </c>
      <c r="AV318" s="12" t="s">
        <v>86</v>
      </c>
      <c r="AW318" s="12" t="s">
        <v>32</v>
      </c>
      <c r="AX318" s="12" t="s">
        <v>84</v>
      </c>
      <c r="AY318" s="152" t="s">
        <v>195</v>
      </c>
    </row>
    <row r="319" spans="2:65" s="1" customFormat="1" ht="33" customHeight="1">
      <c r="B319" s="32"/>
      <c r="C319" s="137" t="s">
        <v>407</v>
      </c>
      <c r="D319" s="137" t="s">
        <v>197</v>
      </c>
      <c r="E319" s="138" t="s">
        <v>3346</v>
      </c>
      <c r="F319" s="139" t="s">
        <v>3347</v>
      </c>
      <c r="G319" s="140" t="s">
        <v>200</v>
      </c>
      <c r="H319" s="141">
        <v>15.532</v>
      </c>
      <c r="I319" s="142"/>
      <c r="J319" s="143">
        <f>ROUND(I319*H319,2)</f>
        <v>0</v>
      </c>
      <c r="K319" s="139" t="s">
        <v>208</v>
      </c>
      <c r="L319" s="32"/>
      <c r="M319" s="144" t="s">
        <v>1</v>
      </c>
      <c r="N319" s="145" t="s">
        <v>42</v>
      </c>
      <c r="P319" s="146">
        <f>O319*H319</f>
        <v>0</v>
      </c>
      <c r="Q319" s="146">
        <v>0.46</v>
      </c>
      <c r="R319" s="146">
        <f>Q319*H319</f>
        <v>7.1447200000000004</v>
      </c>
      <c r="S319" s="146">
        <v>0</v>
      </c>
      <c r="T319" s="147">
        <f>S319*H319</f>
        <v>0</v>
      </c>
      <c r="AR319" s="148" t="s">
        <v>202</v>
      </c>
      <c r="AT319" s="148" t="s">
        <v>197</v>
      </c>
      <c r="AU319" s="148" t="s">
        <v>86</v>
      </c>
      <c r="AY319" s="17" t="s">
        <v>195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84</v>
      </c>
      <c r="BK319" s="149">
        <f>ROUND(I319*H319,2)</f>
        <v>0</v>
      </c>
      <c r="BL319" s="17" t="s">
        <v>202</v>
      </c>
      <c r="BM319" s="148" t="s">
        <v>3690</v>
      </c>
    </row>
    <row r="320" spans="2:65" s="14" customFormat="1" ht="11.25">
      <c r="B320" s="168"/>
      <c r="D320" s="151" t="s">
        <v>204</v>
      </c>
      <c r="E320" s="169" t="s">
        <v>1</v>
      </c>
      <c r="F320" s="170" t="s">
        <v>3349</v>
      </c>
      <c r="H320" s="169" t="s">
        <v>1</v>
      </c>
      <c r="I320" s="171"/>
      <c r="L320" s="168"/>
      <c r="M320" s="172"/>
      <c r="T320" s="173"/>
      <c r="AT320" s="169" t="s">
        <v>204</v>
      </c>
      <c r="AU320" s="169" t="s">
        <v>86</v>
      </c>
      <c r="AV320" s="14" t="s">
        <v>84</v>
      </c>
      <c r="AW320" s="14" t="s">
        <v>32</v>
      </c>
      <c r="AX320" s="14" t="s">
        <v>77</v>
      </c>
      <c r="AY320" s="169" t="s">
        <v>195</v>
      </c>
    </row>
    <row r="321" spans="2:65" s="12" customFormat="1" ht="11.25">
      <c r="B321" s="150"/>
      <c r="D321" s="151" t="s">
        <v>204</v>
      </c>
      <c r="E321" s="152" t="s">
        <v>1</v>
      </c>
      <c r="F321" s="153" t="s">
        <v>3268</v>
      </c>
      <c r="H321" s="154">
        <v>15.532</v>
      </c>
      <c r="I321" s="155"/>
      <c r="L321" s="150"/>
      <c r="M321" s="156"/>
      <c r="T321" s="157"/>
      <c r="AT321" s="152" t="s">
        <v>204</v>
      </c>
      <c r="AU321" s="152" t="s">
        <v>86</v>
      </c>
      <c r="AV321" s="12" t="s">
        <v>86</v>
      </c>
      <c r="AW321" s="12" t="s">
        <v>32</v>
      </c>
      <c r="AX321" s="12" t="s">
        <v>84</v>
      </c>
      <c r="AY321" s="152" t="s">
        <v>195</v>
      </c>
    </row>
    <row r="322" spans="2:65" s="1" customFormat="1" ht="24.2" customHeight="1">
      <c r="B322" s="32"/>
      <c r="C322" s="137" t="s">
        <v>459</v>
      </c>
      <c r="D322" s="137" t="s">
        <v>197</v>
      </c>
      <c r="E322" s="138" t="s">
        <v>1233</v>
      </c>
      <c r="F322" s="139" t="s">
        <v>1234</v>
      </c>
      <c r="G322" s="140" t="s">
        <v>332</v>
      </c>
      <c r="H322" s="141">
        <v>3.532</v>
      </c>
      <c r="I322" s="142"/>
      <c r="J322" s="143">
        <f>ROUND(I322*H322,2)</f>
        <v>0</v>
      </c>
      <c r="K322" s="139" t="s">
        <v>201</v>
      </c>
      <c r="L322" s="32"/>
      <c r="M322" s="144" t="s">
        <v>1</v>
      </c>
      <c r="N322" s="145" t="s">
        <v>42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AR322" s="148" t="s">
        <v>202</v>
      </c>
      <c r="AT322" s="148" t="s">
        <v>197</v>
      </c>
      <c r="AU322" s="148" t="s">
        <v>86</v>
      </c>
      <c r="AY322" s="17" t="s">
        <v>195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84</v>
      </c>
      <c r="BK322" s="149">
        <f>ROUND(I322*H322,2)</f>
        <v>0</v>
      </c>
      <c r="BL322" s="17" t="s">
        <v>202</v>
      </c>
      <c r="BM322" s="148" t="s">
        <v>3691</v>
      </c>
    </row>
    <row r="323" spans="2:65" s="12" customFormat="1" ht="11.25">
      <c r="B323" s="150"/>
      <c r="D323" s="151" t="s">
        <v>204</v>
      </c>
      <c r="E323" s="152" t="s">
        <v>1</v>
      </c>
      <c r="F323" s="153" t="s">
        <v>3692</v>
      </c>
      <c r="H323" s="154">
        <v>0.42599999999999999</v>
      </c>
      <c r="I323" s="155"/>
      <c r="L323" s="150"/>
      <c r="M323" s="156"/>
      <c r="T323" s="157"/>
      <c r="AT323" s="152" t="s">
        <v>204</v>
      </c>
      <c r="AU323" s="152" t="s">
        <v>86</v>
      </c>
      <c r="AV323" s="12" t="s">
        <v>86</v>
      </c>
      <c r="AW323" s="12" t="s">
        <v>32</v>
      </c>
      <c r="AX323" s="12" t="s">
        <v>77</v>
      </c>
      <c r="AY323" s="152" t="s">
        <v>195</v>
      </c>
    </row>
    <row r="324" spans="2:65" s="12" customFormat="1" ht="11.25">
      <c r="B324" s="150"/>
      <c r="D324" s="151" t="s">
        <v>204</v>
      </c>
      <c r="E324" s="152" t="s">
        <v>1</v>
      </c>
      <c r="F324" s="153" t="s">
        <v>3693</v>
      </c>
      <c r="H324" s="154">
        <v>3.1059999999999999</v>
      </c>
      <c r="I324" s="155"/>
      <c r="L324" s="150"/>
      <c r="M324" s="156"/>
      <c r="T324" s="157"/>
      <c r="AT324" s="152" t="s">
        <v>204</v>
      </c>
      <c r="AU324" s="152" t="s">
        <v>86</v>
      </c>
      <c r="AV324" s="12" t="s">
        <v>86</v>
      </c>
      <c r="AW324" s="12" t="s">
        <v>32</v>
      </c>
      <c r="AX324" s="12" t="s">
        <v>77</v>
      </c>
      <c r="AY324" s="152" t="s">
        <v>195</v>
      </c>
    </row>
    <row r="325" spans="2:65" s="13" customFormat="1" ht="11.25">
      <c r="B325" s="158"/>
      <c r="D325" s="151" t="s">
        <v>204</v>
      </c>
      <c r="E325" s="159" t="s">
        <v>1</v>
      </c>
      <c r="F325" s="160" t="s">
        <v>205</v>
      </c>
      <c r="H325" s="161">
        <v>3.532</v>
      </c>
      <c r="I325" s="162"/>
      <c r="L325" s="158"/>
      <c r="M325" s="163"/>
      <c r="T325" s="164"/>
      <c r="AT325" s="159" t="s">
        <v>204</v>
      </c>
      <c r="AU325" s="159" t="s">
        <v>86</v>
      </c>
      <c r="AV325" s="13" t="s">
        <v>202</v>
      </c>
      <c r="AW325" s="13" t="s">
        <v>32</v>
      </c>
      <c r="AX325" s="13" t="s">
        <v>84</v>
      </c>
      <c r="AY325" s="159" t="s">
        <v>195</v>
      </c>
    </row>
    <row r="326" spans="2:65" s="1" customFormat="1" ht="37.9" customHeight="1">
      <c r="B326" s="32"/>
      <c r="C326" s="137" t="s">
        <v>413</v>
      </c>
      <c r="D326" s="137" t="s">
        <v>197</v>
      </c>
      <c r="E326" s="138" t="s">
        <v>1237</v>
      </c>
      <c r="F326" s="139" t="s">
        <v>1238</v>
      </c>
      <c r="G326" s="140" t="s">
        <v>332</v>
      </c>
      <c r="H326" s="141">
        <v>3.532</v>
      </c>
      <c r="I326" s="142"/>
      <c r="J326" s="143">
        <f>ROUND(I326*H326,2)</f>
        <v>0</v>
      </c>
      <c r="K326" s="139" t="s">
        <v>201</v>
      </c>
      <c r="L326" s="32"/>
      <c r="M326" s="144" t="s">
        <v>1</v>
      </c>
      <c r="N326" s="145" t="s">
        <v>42</v>
      </c>
      <c r="P326" s="146">
        <f>O326*H326</f>
        <v>0</v>
      </c>
      <c r="Q326" s="146">
        <v>0</v>
      </c>
      <c r="R326" s="146">
        <f>Q326*H326</f>
        <v>0</v>
      </c>
      <c r="S326" s="146">
        <v>0</v>
      </c>
      <c r="T326" s="147">
        <f>S326*H326</f>
        <v>0</v>
      </c>
      <c r="AR326" s="148" t="s">
        <v>202</v>
      </c>
      <c r="AT326" s="148" t="s">
        <v>197</v>
      </c>
      <c r="AU326" s="148" t="s">
        <v>86</v>
      </c>
      <c r="AY326" s="17" t="s">
        <v>195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84</v>
      </c>
      <c r="BK326" s="149">
        <f>ROUND(I326*H326,2)</f>
        <v>0</v>
      </c>
      <c r="BL326" s="17" t="s">
        <v>202</v>
      </c>
      <c r="BM326" s="148" t="s">
        <v>3694</v>
      </c>
    </row>
    <row r="327" spans="2:65" s="1" customFormat="1" ht="24.2" customHeight="1">
      <c r="B327" s="32"/>
      <c r="C327" s="137" t="s">
        <v>471</v>
      </c>
      <c r="D327" s="137" t="s">
        <v>197</v>
      </c>
      <c r="E327" s="138" t="s">
        <v>3695</v>
      </c>
      <c r="F327" s="139" t="s">
        <v>3696</v>
      </c>
      <c r="G327" s="140" t="s">
        <v>200</v>
      </c>
      <c r="H327" s="141">
        <v>2.8380000000000001</v>
      </c>
      <c r="I327" s="142"/>
      <c r="J327" s="143">
        <f>ROUND(I327*H327,2)</f>
        <v>0</v>
      </c>
      <c r="K327" s="139" t="s">
        <v>201</v>
      </c>
      <c r="L327" s="32"/>
      <c r="M327" s="144" t="s">
        <v>1</v>
      </c>
      <c r="N327" s="145" t="s">
        <v>42</v>
      </c>
      <c r="P327" s="146">
        <f>O327*H327</f>
        <v>0</v>
      </c>
      <c r="Q327" s="146">
        <v>0.11162</v>
      </c>
      <c r="R327" s="146">
        <f>Q327*H327</f>
        <v>0.31677756000000001</v>
      </c>
      <c r="S327" s="146">
        <v>0</v>
      </c>
      <c r="T327" s="147">
        <f>S327*H327</f>
        <v>0</v>
      </c>
      <c r="AR327" s="148" t="s">
        <v>202</v>
      </c>
      <c r="AT327" s="148" t="s">
        <v>197</v>
      </c>
      <c r="AU327" s="148" t="s">
        <v>86</v>
      </c>
      <c r="AY327" s="17" t="s">
        <v>195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7" t="s">
        <v>84</v>
      </c>
      <c r="BK327" s="149">
        <f>ROUND(I327*H327,2)</f>
        <v>0</v>
      </c>
      <c r="BL327" s="17" t="s">
        <v>202</v>
      </c>
      <c r="BM327" s="148" t="s">
        <v>3697</v>
      </c>
    </row>
    <row r="328" spans="2:65" s="12" customFormat="1" ht="11.25">
      <c r="B328" s="150"/>
      <c r="D328" s="151" t="s">
        <v>204</v>
      </c>
      <c r="E328" s="152" t="s">
        <v>1</v>
      </c>
      <c r="F328" s="153" t="s">
        <v>3689</v>
      </c>
      <c r="H328" s="154">
        <v>2.8380000000000001</v>
      </c>
      <c r="I328" s="155"/>
      <c r="L328" s="150"/>
      <c r="M328" s="156"/>
      <c r="T328" s="157"/>
      <c r="AT328" s="152" t="s">
        <v>204</v>
      </c>
      <c r="AU328" s="152" t="s">
        <v>86</v>
      </c>
      <c r="AV328" s="12" t="s">
        <v>86</v>
      </c>
      <c r="AW328" s="12" t="s">
        <v>32</v>
      </c>
      <c r="AX328" s="12" t="s">
        <v>84</v>
      </c>
      <c r="AY328" s="152" t="s">
        <v>195</v>
      </c>
    </row>
    <row r="329" spans="2:65" s="1" customFormat="1" ht="33" customHeight="1">
      <c r="B329" s="32"/>
      <c r="C329" s="137" t="s">
        <v>418</v>
      </c>
      <c r="D329" s="137" t="s">
        <v>197</v>
      </c>
      <c r="E329" s="138" t="s">
        <v>1626</v>
      </c>
      <c r="F329" s="139" t="s">
        <v>1627</v>
      </c>
      <c r="G329" s="140" t="s">
        <v>200</v>
      </c>
      <c r="H329" s="141">
        <v>2.8380000000000001</v>
      </c>
      <c r="I329" s="142"/>
      <c r="J329" s="143">
        <f>ROUND(I329*H329,2)</f>
        <v>0</v>
      </c>
      <c r="K329" s="139" t="s">
        <v>201</v>
      </c>
      <c r="L329" s="32"/>
      <c r="M329" s="144" t="s">
        <v>1</v>
      </c>
      <c r="N329" s="145" t="s">
        <v>42</v>
      </c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AR329" s="148" t="s">
        <v>202</v>
      </c>
      <c r="AT329" s="148" t="s">
        <v>197</v>
      </c>
      <c r="AU329" s="148" t="s">
        <v>86</v>
      </c>
      <c r="AY329" s="17" t="s">
        <v>195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7" t="s">
        <v>84</v>
      </c>
      <c r="BK329" s="149">
        <f>ROUND(I329*H329,2)</f>
        <v>0</v>
      </c>
      <c r="BL329" s="17" t="s">
        <v>202</v>
      </c>
      <c r="BM329" s="148" t="s">
        <v>3698</v>
      </c>
    </row>
    <row r="330" spans="2:65" s="12" customFormat="1" ht="11.25">
      <c r="B330" s="150"/>
      <c r="D330" s="151" t="s">
        <v>204</v>
      </c>
      <c r="E330" s="152" t="s">
        <v>1</v>
      </c>
      <c r="F330" s="153" t="s">
        <v>3594</v>
      </c>
      <c r="H330" s="154">
        <v>2.8380000000000001</v>
      </c>
      <c r="I330" s="155"/>
      <c r="L330" s="150"/>
      <c r="M330" s="156"/>
      <c r="T330" s="157"/>
      <c r="AT330" s="152" t="s">
        <v>204</v>
      </c>
      <c r="AU330" s="152" t="s">
        <v>86</v>
      </c>
      <c r="AV330" s="12" t="s">
        <v>86</v>
      </c>
      <c r="AW330" s="12" t="s">
        <v>32</v>
      </c>
      <c r="AX330" s="12" t="s">
        <v>84</v>
      </c>
      <c r="AY330" s="152" t="s">
        <v>195</v>
      </c>
    </row>
    <row r="331" spans="2:65" s="1" customFormat="1" ht="37.9" customHeight="1">
      <c r="B331" s="32"/>
      <c r="C331" s="137" t="s">
        <v>548</v>
      </c>
      <c r="D331" s="137" t="s">
        <v>197</v>
      </c>
      <c r="E331" s="138" t="s">
        <v>3699</v>
      </c>
      <c r="F331" s="139" t="s">
        <v>3700</v>
      </c>
      <c r="G331" s="140" t="s">
        <v>200</v>
      </c>
      <c r="H331" s="141">
        <v>2.8380000000000001</v>
      </c>
      <c r="I331" s="142"/>
      <c r="J331" s="143">
        <f>ROUND(I331*H331,2)</f>
        <v>0</v>
      </c>
      <c r="K331" s="139" t="s">
        <v>201</v>
      </c>
      <c r="L331" s="32"/>
      <c r="M331" s="144" t="s">
        <v>1</v>
      </c>
      <c r="N331" s="145" t="s">
        <v>42</v>
      </c>
      <c r="P331" s="146">
        <f>O331*H331</f>
        <v>0</v>
      </c>
      <c r="Q331" s="146">
        <v>0.37536000000000003</v>
      </c>
      <c r="R331" s="146">
        <f>Q331*H331</f>
        <v>1.0652716800000002</v>
      </c>
      <c r="S331" s="146">
        <v>0</v>
      </c>
      <c r="T331" s="147">
        <f>S331*H331</f>
        <v>0</v>
      </c>
      <c r="AR331" s="148" t="s">
        <v>202</v>
      </c>
      <c r="AT331" s="148" t="s">
        <v>197</v>
      </c>
      <c r="AU331" s="148" t="s">
        <v>86</v>
      </c>
      <c r="AY331" s="17" t="s">
        <v>195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84</v>
      </c>
      <c r="BK331" s="149">
        <f>ROUND(I331*H331,2)</f>
        <v>0</v>
      </c>
      <c r="BL331" s="17" t="s">
        <v>202</v>
      </c>
      <c r="BM331" s="148" t="s">
        <v>3701</v>
      </c>
    </row>
    <row r="332" spans="2:65" s="12" customFormat="1" ht="11.25">
      <c r="B332" s="150"/>
      <c r="D332" s="151" t="s">
        <v>204</v>
      </c>
      <c r="E332" s="152" t="s">
        <v>1</v>
      </c>
      <c r="F332" s="153" t="s">
        <v>3689</v>
      </c>
      <c r="H332" s="154">
        <v>2.8380000000000001</v>
      </c>
      <c r="I332" s="155"/>
      <c r="L332" s="150"/>
      <c r="M332" s="156"/>
      <c r="T332" s="157"/>
      <c r="AT332" s="152" t="s">
        <v>204</v>
      </c>
      <c r="AU332" s="152" t="s">
        <v>86</v>
      </c>
      <c r="AV332" s="12" t="s">
        <v>86</v>
      </c>
      <c r="AW332" s="12" t="s">
        <v>32</v>
      </c>
      <c r="AX332" s="12" t="s">
        <v>84</v>
      </c>
      <c r="AY332" s="152" t="s">
        <v>195</v>
      </c>
    </row>
    <row r="333" spans="2:65" s="1" customFormat="1" ht="24.2" customHeight="1">
      <c r="B333" s="32"/>
      <c r="C333" s="137" t="s">
        <v>423</v>
      </c>
      <c r="D333" s="137" t="s">
        <v>197</v>
      </c>
      <c r="E333" s="138" t="s">
        <v>1956</v>
      </c>
      <c r="F333" s="139" t="s">
        <v>1957</v>
      </c>
      <c r="G333" s="140" t="s">
        <v>395</v>
      </c>
      <c r="H333" s="141">
        <v>8.5269999999999992</v>
      </c>
      <c r="I333" s="142"/>
      <c r="J333" s="143">
        <f>ROUND(I333*H333,2)</f>
        <v>0</v>
      </c>
      <c r="K333" s="139" t="s">
        <v>201</v>
      </c>
      <c r="L333" s="32"/>
      <c r="M333" s="144" t="s">
        <v>1</v>
      </c>
      <c r="N333" s="145" t="s">
        <v>42</v>
      </c>
      <c r="P333" s="146">
        <f>O333*H333</f>
        <v>0</v>
      </c>
      <c r="Q333" s="146">
        <v>0</v>
      </c>
      <c r="R333" s="146">
        <f>Q333*H333</f>
        <v>0</v>
      </c>
      <c r="S333" s="146">
        <v>0</v>
      </c>
      <c r="T333" s="147">
        <f>S333*H333</f>
        <v>0</v>
      </c>
      <c r="AR333" s="148" t="s">
        <v>202</v>
      </c>
      <c r="AT333" s="148" t="s">
        <v>197</v>
      </c>
      <c r="AU333" s="148" t="s">
        <v>86</v>
      </c>
      <c r="AY333" s="17" t="s">
        <v>195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7" t="s">
        <v>84</v>
      </c>
      <c r="BK333" s="149">
        <f>ROUND(I333*H333,2)</f>
        <v>0</v>
      </c>
      <c r="BL333" s="17" t="s">
        <v>202</v>
      </c>
      <c r="BM333" s="148" t="s">
        <v>3702</v>
      </c>
    </row>
    <row r="334" spans="2:65" s="11" customFormat="1" ht="22.9" customHeight="1">
      <c r="B334" s="125"/>
      <c r="D334" s="126" t="s">
        <v>76</v>
      </c>
      <c r="E334" s="135" t="s">
        <v>230</v>
      </c>
      <c r="F334" s="135" t="s">
        <v>1321</v>
      </c>
      <c r="I334" s="128"/>
      <c r="J334" s="136">
        <f>BK334</f>
        <v>0</v>
      </c>
      <c r="L334" s="125"/>
      <c r="M334" s="130"/>
      <c r="P334" s="131">
        <f>SUM(P335:P366)</f>
        <v>0</v>
      </c>
      <c r="R334" s="131">
        <f>SUM(R335:R366)</f>
        <v>0.40782620999999997</v>
      </c>
      <c r="T334" s="132">
        <f>SUM(T335:T366)</f>
        <v>0.52908500000000003</v>
      </c>
      <c r="AR334" s="126" t="s">
        <v>84</v>
      </c>
      <c r="AT334" s="133" t="s">
        <v>76</v>
      </c>
      <c r="AU334" s="133" t="s">
        <v>84</v>
      </c>
      <c r="AY334" s="126" t="s">
        <v>195</v>
      </c>
      <c r="BK334" s="134">
        <f>SUM(BK335:BK366)</f>
        <v>0</v>
      </c>
    </row>
    <row r="335" spans="2:65" s="1" customFormat="1" ht="24.2" customHeight="1">
      <c r="B335" s="32"/>
      <c r="C335" s="137" t="s">
        <v>557</v>
      </c>
      <c r="D335" s="137" t="s">
        <v>197</v>
      </c>
      <c r="E335" s="138" t="s">
        <v>3703</v>
      </c>
      <c r="F335" s="139" t="s">
        <v>3704</v>
      </c>
      <c r="G335" s="140" t="s">
        <v>319</v>
      </c>
      <c r="H335" s="141">
        <v>41.55</v>
      </c>
      <c r="I335" s="142"/>
      <c r="J335" s="143">
        <f>ROUND(I335*H335,2)</f>
        <v>0</v>
      </c>
      <c r="K335" s="139" t="s">
        <v>201</v>
      </c>
      <c r="L335" s="32"/>
      <c r="M335" s="144" t="s">
        <v>1</v>
      </c>
      <c r="N335" s="145" t="s">
        <v>42</v>
      </c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AR335" s="148" t="s">
        <v>202</v>
      </c>
      <c r="AT335" s="148" t="s">
        <v>197</v>
      </c>
      <c r="AU335" s="148" t="s">
        <v>86</v>
      </c>
      <c r="AY335" s="17" t="s">
        <v>195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84</v>
      </c>
      <c r="BK335" s="149">
        <f>ROUND(I335*H335,2)</f>
        <v>0</v>
      </c>
      <c r="BL335" s="17" t="s">
        <v>202</v>
      </c>
      <c r="BM335" s="148" t="s">
        <v>3705</v>
      </c>
    </row>
    <row r="336" spans="2:65" s="12" customFormat="1" ht="11.25">
      <c r="B336" s="150"/>
      <c r="D336" s="151" t="s">
        <v>204</v>
      </c>
      <c r="E336" s="152" t="s">
        <v>1</v>
      </c>
      <c r="F336" s="153" t="s">
        <v>3706</v>
      </c>
      <c r="H336" s="154">
        <v>41.55</v>
      </c>
      <c r="I336" s="155"/>
      <c r="L336" s="150"/>
      <c r="M336" s="156"/>
      <c r="T336" s="157"/>
      <c r="AT336" s="152" t="s">
        <v>204</v>
      </c>
      <c r="AU336" s="152" t="s">
        <v>86</v>
      </c>
      <c r="AV336" s="12" t="s">
        <v>86</v>
      </c>
      <c r="AW336" s="12" t="s">
        <v>32</v>
      </c>
      <c r="AX336" s="12" t="s">
        <v>77</v>
      </c>
      <c r="AY336" s="152" t="s">
        <v>195</v>
      </c>
    </row>
    <row r="337" spans="2:65" s="13" customFormat="1" ht="11.25">
      <c r="B337" s="158"/>
      <c r="D337" s="151" t="s">
        <v>204</v>
      </c>
      <c r="E337" s="159" t="s">
        <v>3583</v>
      </c>
      <c r="F337" s="160" t="s">
        <v>205</v>
      </c>
      <c r="H337" s="161">
        <v>41.55</v>
      </c>
      <c r="I337" s="162"/>
      <c r="L337" s="158"/>
      <c r="M337" s="163"/>
      <c r="T337" s="164"/>
      <c r="AT337" s="159" t="s">
        <v>204</v>
      </c>
      <c r="AU337" s="159" t="s">
        <v>86</v>
      </c>
      <c r="AV337" s="13" t="s">
        <v>202</v>
      </c>
      <c r="AW337" s="13" t="s">
        <v>32</v>
      </c>
      <c r="AX337" s="13" t="s">
        <v>84</v>
      </c>
      <c r="AY337" s="159" t="s">
        <v>195</v>
      </c>
    </row>
    <row r="338" spans="2:65" s="1" customFormat="1" ht="24.2" customHeight="1">
      <c r="B338" s="32"/>
      <c r="C338" s="174" t="s">
        <v>426</v>
      </c>
      <c r="D338" s="174" t="s">
        <v>392</v>
      </c>
      <c r="E338" s="175" t="s">
        <v>3707</v>
      </c>
      <c r="F338" s="176" t="s">
        <v>3708</v>
      </c>
      <c r="G338" s="177" t="s">
        <v>319</v>
      </c>
      <c r="H338" s="178">
        <v>42.173000000000002</v>
      </c>
      <c r="I338" s="179"/>
      <c r="J338" s="180">
        <f>ROUND(I338*H338,2)</f>
        <v>0</v>
      </c>
      <c r="K338" s="176" t="s">
        <v>208</v>
      </c>
      <c r="L338" s="181"/>
      <c r="M338" s="182" t="s">
        <v>1</v>
      </c>
      <c r="N338" s="183" t="s">
        <v>42</v>
      </c>
      <c r="P338" s="146">
        <f>O338*H338</f>
        <v>0</v>
      </c>
      <c r="Q338" s="146">
        <v>2.7E-4</v>
      </c>
      <c r="R338" s="146">
        <f>Q338*H338</f>
        <v>1.1386710000000001E-2</v>
      </c>
      <c r="S338" s="146">
        <v>0</v>
      </c>
      <c r="T338" s="147">
        <f>S338*H338</f>
        <v>0</v>
      </c>
      <c r="AR338" s="148" t="s">
        <v>230</v>
      </c>
      <c r="AT338" s="148" t="s">
        <v>392</v>
      </c>
      <c r="AU338" s="148" t="s">
        <v>86</v>
      </c>
      <c r="AY338" s="17" t="s">
        <v>195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7" t="s">
        <v>84</v>
      </c>
      <c r="BK338" s="149">
        <f>ROUND(I338*H338,2)</f>
        <v>0</v>
      </c>
      <c r="BL338" s="17" t="s">
        <v>202</v>
      </c>
      <c r="BM338" s="148" t="s">
        <v>3709</v>
      </c>
    </row>
    <row r="339" spans="2:65" s="12" customFormat="1" ht="11.25">
      <c r="B339" s="150"/>
      <c r="D339" s="151" t="s">
        <v>204</v>
      </c>
      <c r="F339" s="153" t="s">
        <v>3710</v>
      </c>
      <c r="H339" s="154">
        <v>42.173000000000002</v>
      </c>
      <c r="I339" s="155"/>
      <c r="L339" s="150"/>
      <c r="M339" s="156"/>
      <c r="T339" s="157"/>
      <c r="AT339" s="152" t="s">
        <v>204</v>
      </c>
      <c r="AU339" s="152" t="s">
        <v>86</v>
      </c>
      <c r="AV339" s="12" t="s">
        <v>86</v>
      </c>
      <c r="AW339" s="12" t="s">
        <v>4</v>
      </c>
      <c r="AX339" s="12" t="s">
        <v>84</v>
      </c>
      <c r="AY339" s="152" t="s">
        <v>195</v>
      </c>
    </row>
    <row r="340" spans="2:65" s="1" customFormat="1" ht="24.2" customHeight="1">
      <c r="B340" s="32"/>
      <c r="C340" s="137" t="s">
        <v>564</v>
      </c>
      <c r="D340" s="137" t="s">
        <v>197</v>
      </c>
      <c r="E340" s="138" t="s">
        <v>3711</v>
      </c>
      <c r="F340" s="139" t="s">
        <v>3712</v>
      </c>
      <c r="G340" s="140" t="s">
        <v>212</v>
      </c>
      <c r="H340" s="141">
        <v>5</v>
      </c>
      <c r="I340" s="142"/>
      <c r="J340" s="143">
        <f t="shared" ref="J340:J347" si="0">ROUND(I340*H340,2)</f>
        <v>0</v>
      </c>
      <c r="K340" s="139" t="s">
        <v>201</v>
      </c>
      <c r="L340" s="32"/>
      <c r="M340" s="144" t="s">
        <v>1</v>
      </c>
      <c r="N340" s="145" t="s">
        <v>42</v>
      </c>
      <c r="P340" s="146">
        <f t="shared" ref="P340:P347" si="1">O340*H340</f>
        <v>0</v>
      </c>
      <c r="Q340" s="146">
        <v>0</v>
      </c>
      <c r="R340" s="146">
        <f t="shared" ref="R340:R347" si="2">Q340*H340</f>
        <v>0</v>
      </c>
      <c r="S340" s="146">
        <v>0</v>
      </c>
      <c r="T340" s="147">
        <f t="shared" ref="T340:T347" si="3">S340*H340</f>
        <v>0</v>
      </c>
      <c r="AR340" s="148" t="s">
        <v>202</v>
      </c>
      <c r="AT340" s="148" t="s">
        <v>197</v>
      </c>
      <c r="AU340" s="148" t="s">
        <v>86</v>
      </c>
      <c r="AY340" s="17" t="s">
        <v>195</v>
      </c>
      <c r="BE340" s="149">
        <f t="shared" ref="BE340:BE347" si="4">IF(N340="základní",J340,0)</f>
        <v>0</v>
      </c>
      <c r="BF340" s="149">
        <f t="shared" ref="BF340:BF347" si="5">IF(N340="snížená",J340,0)</f>
        <v>0</v>
      </c>
      <c r="BG340" s="149">
        <f t="shared" ref="BG340:BG347" si="6">IF(N340="zákl. přenesená",J340,0)</f>
        <v>0</v>
      </c>
      <c r="BH340" s="149">
        <f t="shared" ref="BH340:BH347" si="7">IF(N340="sníž. přenesená",J340,0)</f>
        <v>0</v>
      </c>
      <c r="BI340" s="149">
        <f t="shared" ref="BI340:BI347" si="8">IF(N340="nulová",J340,0)</f>
        <v>0</v>
      </c>
      <c r="BJ340" s="17" t="s">
        <v>84</v>
      </c>
      <c r="BK340" s="149">
        <f t="shared" ref="BK340:BK347" si="9">ROUND(I340*H340,2)</f>
        <v>0</v>
      </c>
      <c r="BL340" s="17" t="s">
        <v>202</v>
      </c>
      <c r="BM340" s="148" t="s">
        <v>3713</v>
      </c>
    </row>
    <row r="341" spans="2:65" s="1" customFormat="1" ht="37.9" customHeight="1">
      <c r="B341" s="32"/>
      <c r="C341" s="174" t="s">
        <v>431</v>
      </c>
      <c r="D341" s="174" t="s">
        <v>392</v>
      </c>
      <c r="E341" s="175" t="s">
        <v>3714</v>
      </c>
      <c r="F341" s="176" t="s">
        <v>3715</v>
      </c>
      <c r="G341" s="177" t="s">
        <v>212</v>
      </c>
      <c r="H341" s="178">
        <v>5</v>
      </c>
      <c r="I341" s="179"/>
      <c r="J341" s="180">
        <f t="shared" si="0"/>
        <v>0</v>
      </c>
      <c r="K341" s="176" t="s">
        <v>208</v>
      </c>
      <c r="L341" s="181"/>
      <c r="M341" s="182" t="s">
        <v>1</v>
      </c>
      <c r="N341" s="183" t="s">
        <v>42</v>
      </c>
      <c r="P341" s="146">
        <f t="shared" si="1"/>
        <v>0</v>
      </c>
      <c r="Q341" s="146">
        <v>3.3E-3</v>
      </c>
      <c r="R341" s="146">
        <f t="shared" si="2"/>
        <v>1.6500000000000001E-2</v>
      </c>
      <c r="S341" s="146">
        <v>0</v>
      </c>
      <c r="T341" s="147">
        <f t="shared" si="3"/>
        <v>0</v>
      </c>
      <c r="AR341" s="148" t="s">
        <v>230</v>
      </c>
      <c r="AT341" s="148" t="s">
        <v>392</v>
      </c>
      <c r="AU341" s="148" t="s">
        <v>86</v>
      </c>
      <c r="AY341" s="17" t="s">
        <v>195</v>
      </c>
      <c r="BE341" s="149">
        <f t="shared" si="4"/>
        <v>0</v>
      </c>
      <c r="BF341" s="149">
        <f t="shared" si="5"/>
        <v>0</v>
      </c>
      <c r="BG341" s="149">
        <f t="shared" si="6"/>
        <v>0</v>
      </c>
      <c r="BH341" s="149">
        <f t="shared" si="7"/>
        <v>0</v>
      </c>
      <c r="BI341" s="149">
        <f t="shared" si="8"/>
        <v>0</v>
      </c>
      <c r="BJ341" s="17" t="s">
        <v>84</v>
      </c>
      <c r="BK341" s="149">
        <f t="shared" si="9"/>
        <v>0</v>
      </c>
      <c r="BL341" s="17" t="s">
        <v>202</v>
      </c>
      <c r="BM341" s="148" t="s">
        <v>3716</v>
      </c>
    </row>
    <row r="342" spans="2:65" s="1" customFormat="1" ht="16.5" customHeight="1">
      <c r="B342" s="32"/>
      <c r="C342" s="137" t="s">
        <v>573</v>
      </c>
      <c r="D342" s="137" t="s">
        <v>197</v>
      </c>
      <c r="E342" s="138" t="s">
        <v>3717</v>
      </c>
      <c r="F342" s="139" t="s">
        <v>3718</v>
      </c>
      <c r="G342" s="140" t="s">
        <v>212</v>
      </c>
      <c r="H342" s="141">
        <v>5</v>
      </c>
      <c r="I342" s="142"/>
      <c r="J342" s="143">
        <f t="shared" si="0"/>
        <v>0</v>
      </c>
      <c r="K342" s="139" t="s">
        <v>201</v>
      </c>
      <c r="L342" s="32"/>
      <c r="M342" s="144" t="s">
        <v>1</v>
      </c>
      <c r="N342" s="145" t="s">
        <v>42</v>
      </c>
      <c r="P342" s="146">
        <f t="shared" si="1"/>
        <v>0</v>
      </c>
      <c r="Q342" s="146">
        <v>6.3829999999999998E-2</v>
      </c>
      <c r="R342" s="146">
        <f t="shared" si="2"/>
        <v>0.31914999999999999</v>
      </c>
      <c r="S342" s="146">
        <v>0</v>
      </c>
      <c r="T342" s="147">
        <f t="shared" si="3"/>
        <v>0</v>
      </c>
      <c r="AR342" s="148" t="s">
        <v>202</v>
      </c>
      <c r="AT342" s="148" t="s">
        <v>197</v>
      </c>
      <c r="AU342" s="148" t="s">
        <v>86</v>
      </c>
      <c r="AY342" s="17" t="s">
        <v>195</v>
      </c>
      <c r="BE342" s="149">
        <f t="shared" si="4"/>
        <v>0</v>
      </c>
      <c r="BF342" s="149">
        <f t="shared" si="5"/>
        <v>0</v>
      </c>
      <c r="BG342" s="149">
        <f t="shared" si="6"/>
        <v>0</v>
      </c>
      <c r="BH342" s="149">
        <f t="shared" si="7"/>
        <v>0</v>
      </c>
      <c r="BI342" s="149">
        <f t="shared" si="8"/>
        <v>0</v>
      </c>
      <c r="BJ342" s="17" t="s">
        <v>84</v>
      </c>
      <c r="BK342" s="149">
        <f t="shared" si="9"/>
        <v>0</v>
      </c>
      <c r="BL342" s="17" t="s">
        <v>202</v>
      </c>
      <c r="BM342" s="148" t="s">
        <v>3719</v>
      </c>
    </row>
    <row r="343" spans="2:65" s="1" customFormat="1" ht="16.5" customHeight="1">
      <c r="B343" s="32"/>
      <c r="C343" s="174" t="s">
        <v>435</v>
      </c>
      <c r="D343" s="174" t="s">
        <v>392</v>
      </c>
      <c r="E343" s="175" t="s">
        <v>3720</v>
      </c>
      <c r="F343" s="176" t="s">
        <v>3721</v>
      </c>
      <c r="G343" s="177" t="s">
        <v>212</v>
      </c>
      <c r="H343" s="178">
        <v>5</v>
      </c>
      <c r="I343" s="179"/>
      <c r="J343" s="180">
        <f t="shared" si="0"/>
        <v>0</v>
      </c>
      <c r="K343" s="176" t="s">
        <v>201</v>
      </c>
      <c r="L343" s="181"/>
      <c r="M343" s="182" t="s">
        <v>1</v>
      </c>
      <c r="N343" s="183" t="s">
        <v>42</v>
      </c>
      <c r="P343" s="146">
        <f t="shared" si="1"/>
        <v>0</v>
      </c>
      <c r="Q343" s="146">
        <v>7.3000000000000001E-3</v>
      </c>
      <c r="R343" s="146">
        <f t="shared" si="2"/>
        <v>3.6499999999999998E-2</v>
      </c>
      <c r="S343" s="146">
        <v>0</v>
      </c>
      <c r="T343" s="147">
        <f t="shared" si="3"/>
        <v>0</v>
      </c>
      <c r="AR343" s="148" t="s">
        <v>230</v>
      </c>
      <c r="AT343" s="148" t="s">
        <v>392</v>
      </c>
      <c r="AU343" s="148" t="s">
        <v>86</v>
      </c>
      <c r="AY343" s="17" t="s">
        <v>195</v>
      </c>
      <c r="BE343" s="149">
        <f t="shared" si="4"/>
        <v>0</v>
      </c>
      <c r="BF343" s="149">
        <f t="shared" si="5"/>
        <v>0</v>
      </c>
      <c r="BG343" s="149">
        <f t="shared" si="6"/>
        <v>0</v>
      </c>
      <c r="BH343" s="149">
        <f t="shared" si="7"/>
        <v>0</v>
      </c>
      <c r="BI343" s="149">
        <f t="shared" si="8"/>
        <v>0</v>
      </c>
      <c r="BJ343" s="17" t="s">
        <v>84</v>
      </c>
      <c r="BK343" s="149">
        <f t="shared" si="9"/>
        <v>0</v>
      </c>
      <c r="BL343" s="17" t="s">
        <v>202</v>
      </c>
      <c r="BM343" s="148" t="s">
        <v>3722</v>
      </c>
    </row>
    <row r="344" spans="2:65" s="1" customFormat="1" ht="24.2" customHeight="1">
      <c r="B344" s="32"/>
      <c r="C344" s="174" t="s">
        <v>581</v>
      </c>
      <c r="D344" s="174" t="s">
        <v>392</v>
      </c>
      <c r="E344" s="175" t="s">
        <v>3723</v>
      </c>
      <c r="F344" s="176" t="s">
        <v>3724</v>
      </c>
      <c r="G344" s="177" t="s">
        <v>212</v>
      </c>
      <c r="H344" s="178">
        <v>5</v>
      </c>
      <c r="I344" s="179"/>
      <c r="J344" s="180">
        <f t="shared" si="0"/>
        <v>0</v>
      </c>
      <c r="K344" s="176" t="s">
        <v>208</v>
      </c>
      <c r="L344" s="181"/>
      <c r="M344" s="182" t="s">
        <v>1</v>
      </c>
      <c r="N344" s="183" t="s">
        <v>42</v>
      </c>
      <c r="P344" s="146">
        <f t="shared" si="1"/>
        <v>0</v>
      </c>
      <c r="Q344" s="146">
        <v>3.5000000000000001E-3</v>
      </c>
      <c r="R344" s="146">
        <f t="shared" si="2"/>
        <v>1.7500000000000002E-2</v>
      </c>
      <c r="S344" s="146">
        <v>0</v>
      </c>
      <c r="T344" s="147">
        <f t="shared" si="3"/>
        <v>0</v>
      </c>
      <c r="AR344" s="148" t="s">
        <v>230</v>
      </c>
      <c r="AT344" s="148" t="s">
        <v>392</v>
      </c>
      <c r="AU344" s="148" t="s">
        <v>86</v>
      </c>
      <c r="AY344" s="17" t="s">
        <v>195</v>
      </c>
      <c r="BE344" s="149">
        <f t="shared" si="4"/>
        <v>0</v>
      </c>
      <c r="BF344" s="149">
        <f t="shared" si="5"/>
        <v>0</v>
      </c>
      <c r="BG344" s="149">
        <f t="shared" si="6"/>
        <v>0</v>
      </c>
      <c r="BH344" s="149">
        <f t="shared" si="7"/>
        <v>0</v>
      </c>
      <c r="BI344" s="149">
        <f t="shared" si="8"/>
        <v>0</v>
      </c>
      <c r="BJ344" s="17" t="s">
        <v>84</v>
      </c>
      <c r="BK344" s="149">
        <f t="shared" si="9"/>
        <v>0</v>
      </c>
      <c r="BL344" s="17" t="s">
        <v>202</v>
      </c>
      <c r="BM344" s="148" t="s">
        <v>3725</v>
      </c>
    </row>
    <row r="345" spans="2:65" s="1" customFormat="1" ht="24.2" customHeight="1">
      <c r="B345" s="32"/>
      <c r="C345" s="174" t="s">
        <v>440</v>
      </c>
      <c r="D345" s="174" t="s">
        <v>392</v>
      </c>
      <c r="E345" s="175" t="s">
        <v>3726</v>
      </c>
      <c r="F345" s="176" t="s">
        <v>3727</v>
      </c>
      <c r="G345" s="177" t="s">
        <v>212</v>
      </c>
      <c r="H345" s="178">
        <v>5</v>
      </c>
      <c r="I345" s="179"/>
      <c r="J345" s="180">
        <f t="shared" si="0"/>
        <v>0</v>
      </c>
      <c r="K345" s="176" t="s">
        <v>201</v>
      </c>
      <c r="L345" s="181"/>
      <c r="M345" s="182" t="s">
        <v>1</v>
      </c>
      <c r="N345" s="183" t="s">
        <v>42</v>
      </c>
      <c r="P345" s="146">
        <f t="shared" si="1"/>
        <v>0</v>
      </c>
      <c r="Q345" s="146">
        <v>2.9999999999999997E-4</v>
      </c>
      <c r="R345" s="146">
        <f t="shared" si="2"/>
        <v>1.4999999999999998E-3</v>
      </c>
      <c r="S345" s="146">
        <v>0</v>
      </c>
      <c r="T345" s="147">
        <f t="shared" si="3"/>
        <v>0</v>
      </c>
      <c r="AR345" s="148" t="s">
        <v>230</v>
      </c>
      <c r="AT345" s="148" t="s">
        <v>392</v>
      </c>
      <c r="AU345" s="148" t="s">
        <v>86</v>
      </c>
      <c r="AY345" s="17" t="s">
        <v>195</v>
      </c>
      <c r="BE345" s="149">
        <f t="shared" si="4"/>
        <v>0</v>
      </c>
      <c r="BF345" s="149">
        <f t="shared" si="5"/>
        <v>0</v>
      </c>
      <c r="BG345" s="149">
        <f t="shared" si="6"/>
        <v>0</v>
      </c>
      <c r="BH345" s="149">
        <f t="shared" si="7"/>
        <v>0</v>
      </c>
      <c r="BI345" s="149">
        <f t="shared" si="8"/>
        <v>0</v>
      </c>
      <c r="BJ345" s="17" t="s">
        <v>84</v>
      </c>
      <c r="BK345" s="149">
        <f t="shared" si="9"/>
        <v>0</v>
      </c>
      <c r="BL345" s="17" t="s">
        <v>202</v>
      </c>
      <c r="BM345" s="148" t="s">
        <v>3728</v>
      </c>
    </row>
    <row r="346" spans="2:65" s="1" customFormat="1" ht="16.5" customHeight="1">
      <c r="B346" s="32"/>
      <c r="C346" s="137" t="s">
        <v>592</v>
      </c>
      <c r="D346" s="137" t="s">
        <v>197</v>
      </c>
      <c r="E346" s="138" t="s">
        <v>3729</v>
      </c>
      <c r="F346" s="139" t="s">
        <v>3730</v>
      </c>
      <c r="G346" s="140" t="s">
        <v>212</v>
      </c>
      <c r="H346" s="141">
        <v>5</v>
      </c>
      <c r="I346" s="142"/>
      <c r="J346" s="143">
        <f t="shared" si="0"/>
        <v>0</v>
      </c>
      <c r="K346" s="139" t="s">
        <v>201</v>
      </c>
      <c r="L346" s="32"/>
      <c r="M346" s="144" t="s">
        <v>1</v>
      </c>
      <c r="N346" s="145" t="s">
        <v>42</v>
      </c>
      <c r="P346" s="146">
        <f t="shared" si="1"/>
        <v>0</v>
      </c>
      <c r="Q346" s="146">
        <v>3.1E-4</v>
      </c>
      <c r="R346" s="146">
        <f t="shared" si="2"/>
        <v>1.5499999999999999E-3</v>
      </c>
      <c r="S346" s="146">
        <v>0</v>
      </c>
      <c r="T346" s="147">
        <f t="shared" si="3"/>
        <v>0</v>
      </c>
      <c r="AR346" s="148" t="s">
        <v>202</v>
      </c>
      <c r="AT346" s="148" t="s">
        <v>197</v>
      </c>
      <c r="AU346" s="148" t="s">
        <v>86</v>
      </c>
      <c r="AY346" s="17" t="s">
        <v>195</v>
      </c>
      <c r="BE346" s="149">
        <f t="shared" si="4"/>
        <v>0</v>
      </c>
      <c r="BF346" s="149">
        <f t="shared" si="5"/>
        <v>0</v>
      </c>
      <c r="BG346" s="149">
        <f t="shared" si="6"/>
        <v>0</v>
      </c>
      <c r="BH346" s="149">
        <f t="shared" si="7"/>
        <v>0</v>
      </c>
      <c r="BI346" s="149">
        <f t="shared" si="8"/>
        <v>0</v>
      </c>
      <c r="BJ346" s="17" t="s">
        <v>84</v>
      </c>
      <c r="BK346" s="149">
        <f t="shared" si="9"/>
        <v>0</v>
      </c>
      <c r="BL346" s="17" t="s">
        <v>202</v>
      </c>
      <c r="BM346" s="148" t="s">
        <v>3731</v>
      </c>
    </row>
    <row r="347" spans="2:65" s="1" customFormat="1" ht="16.5" customHeight="1">
      <c r="B347" s="32"/>
      <c r="C347" s="137" t="s">
        <v>444</v>
      </c>
      <c r="D347" s="137" t="s">
        <v>197</v>
      </c>
      <c r="E347" s="138" t="s">
        <v>2894</v>
      </c>
      <c r="F347" s="139" t="s">
        <v>2895</v>
      </c>
      <c r="G347" s="140" t="s">
        <v>319</v>
      </c>
      <c r="H347" s="141">
        <v>41.55</v>
      </c>
      <c r="I347" s="142"/>
      <c r="J347" s="143">
        <f t="shared" si="0"/>
        <v>0</v>
      </c>
      <c r="K347" s="139" t="s">
        <v>208</v>
      </c>
      <c r="L347" s="32"/>
      <c r="M347" s="144" t="s">
        <v>1</v>
      </c>
      <c r="N347" s="145" t="s">
        <v>42</v>
      </c>
      <c r="P347" s="146">
        <f t="shared" si="1"/>
        <v>0</v>
      </c>
      <c r="Q347" s="146">
        <v>9.0000000000000006E-5</v>
      </c>
      <c r="R347" s="146">
        <f t="shared" si="2"/>
        <v>3.7394999999999998E-3</v>
      </c>
      <c r="S347" s="146">
        <v>0</v>
      </c>
      <c r="T347" s="147">
        <f t="shared" si="3"/>
        <v>0</v>
      </c>
      <c r="AR347" s="148" t="s">
        <v>202</v>
      </c>
      <c r="AT347" s="148" t="s">
        <v>197</v>
      </c>
      <c r="AU347" s="148" t="s">
        <v>86</v>
      </c>
      <c r="AY347" s="17" t="s">
        <v>195</v>
      </c>
      <c r="BE347" s="149">
        <f t="shared" si="4"/>
        <v>0</v>
      </c>
      <c r="BF347" s="149">
        <f t="shared" si="5"/>
        <v>0</v>
      </c>
      <c r="BG347" s="149">
        <f t="shared" si="6"/>
        <v>0</v>
      </c>
      <c r="BH347" s="149">
        <f t="shared" si="7"/>
        <v>0</v>
      </c>
      <c r="BI347" s="149">
        <f t="shared" si="8"/>
        <v>0</v>
      </c>
      <c r="BJ347" s="17" t="s">
        <v>84</v>
      </c>
      <c r="BK347" s="149">
        <f t="shared" si="9"/>
        <v>0</v>
      </c>
      <c r="BL347" s="17" t="s">
        <v>202</v>
      </c>
      <c r="BM347" s="148" t="s">
        <v>3547</v>
      </c>
    </row>
    <row r="348" spans="2:65" s="12" customFormat="1" ht="11.25">
      <c r="B348" s="150"/>
      <c r="D348" s="151" t="s">
        <v>204</v>
      </c>
      <c r="E348" s="152" t="s">
        <v>1</v>
      </c>
      <c r="F348" s="153" t="s">
        <v>3583</v>
      </c>
      <c r="H348" s="154">
        <v>41.55</v>
      </c>
      <c r="I348" s="155"/>
      <c r="L348" s="150"/>
      <c r="M348" s="156"/>
      <c r="T348" s="157"/>
      <c r="AT348" s="152" t="s">
        <v>204</v>
      </c>
      <c r="AU348" s="152" t="s">
        <v>86</v>
      </c>
      <c r="AV348" s="12" t="s">
        <v>86</v>
      </c>
      <c r="AW348" s="12" t="s">
        <v>32</v>
      </c>
      <c r="AX348" s="12" t="s">
        <v>84</v>
      </c>
      <c r="AY348" s="152" t="s">
        <v>195</v>
      </c>
    </row>
    <row r="349" spans="2:65" s="1" customFormat="1" ht="24.2" customHeight="1">
      <c r="B349" s="32"/>
      <c r="C349" s="137" t="s">
        <v>601</v>
      </c>
      <c r="D349" s="137" t="s">
        <v>197</v>
      </c>
      <c r="E349" s="138" t="s">
        <v>3552</v>
      </c>
      <c r="F349" s="139" t="s">
        <v>3553</v>
      </c>
      <c r="G349" s="140" t="s">
        <v>212</v>
      </c>
      <c r="H349" s="141">
        <v>5</v>
      </c>
      <c r="I349" s="142"/>
      <c r="J349" s="143">
        <f>ROUND(I349*H349,2)</f>
        <v>0</v>
      </c>
      <c r="K349" s="139" t="s">
        <v>201</v>
      </c>
      <c r="L349" s="32"/>
      <c r="M349" s="144" t="s">
        <v>1</v>
      </c>
      <c r="N349" s="145" t="s">
        <v>42</v>
      </c>
      <c r="P349" s="146">
        <f>O349*H349</f>
        <v>0</v>
      </c>
      <c r="Q349" s="146">
        <v>0</v>
      </c>
      <c r="R349" s="146">
        <f>Q349*H349</f>
        <v>0</v>
      </c>
      <c r="S349" s="146">
        <v>0.05</v>
      </c>
      <c r="T349" s="147">
        <f>S349*H349</f>
        <v>0.25</v>
      </c>
      <c r="AR349" s="148" t="s">
        <v>202</v>
      </c>
      <c r="AT349" s="148" t="s">
        <v>197</v>
      </c>
      <c r="AU349" s="148" t="s">
        <v>86</v>
      </c>
      <c r="AY349" s="17" t="s">
        <v>195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7" t="s">
        <v>84</v>
      </c>
      <c r="BK349" s="149">
        <f>ROUND(I349*H349,2)</f>
        <v>0</v>
      </c>
      <c r="BL349" s="17" t="s">
        <v>202</v>
      </c>
      <c r="BM349" s="148" t="s">
        <v>3554</v>
      </c>
    </row>
    <row r="350" spans="2:65" s="12" customFormat="1" ht="11.25">
      <c r="B350" s="150"/>
      <c r="D350" s="151" t="s">
        <v>204</v>
      </c>
      <c r="E350" s="152" t="s">
        <v>1</v>
      </c>
      <c r="F350" s="153" t="s">
        <v>3732</v>
      </c>
      <c r="H350" s="154">
        <v>2</v>
      </c>
      <c r="I350" s="155"/>
      <c r="L350" s="150"/>
      <c r="M350" s="156"/>
      <c r="T350" s="157"/>
      <c r="AT350" s="152" t="s">
        <v>204</v>
      </c>
      <c r="AU350" s="152" t="s">
        <v>86</v>
      </c>
      <c r="AV350" s="12" t="s">
        <v>86</v>
      </c>
      <c r="AW350" s="12" t="s">
        <v>32</v>
      </c>
      <c r="AX350" s="12" t="s">
        <v>77</v>
      </c>
      <c r="AY350" s="152" t="s">
        <v>195</v>
      </c>
    </row>
    <row r="351" spans="2:65" s="12" customFormat="1" ht="11.25">
      <c r="B351" s="150"/>
      <c r="D351" s="151" t="s">
        <v>204</v>
      </c>
      <c r="E351" s="152" t="s">
        <v>1</v>
      </c>
      <c r="F351" s="153" t="s">
        <v>3733</v>
      </c>
      <c r="H351" s="154">
        <v>2</v>
      </c>
      <c r="I351" s="155"/>
      <c r="L351" s="150"/>
      <c r="M351" s="156"/>
      <c r="T351" s="157"/>
      <c r="AT351" s="152" t="s">
        <v>204</v>
      </c>
      <c r="AU351" s="152" t="s">
        <v>86</v>
      </c>
      <c r="AV351" s="12" t="s">
        <v>86</v>
      </c>
      <c r="AW351" s="12" t="s">
        <v>32</v>
      </c>
      <c r="AX351" s="12" t="s">
        <v>77</v>
      </c>
      <c r="AY351" s="152" t="s">
        <v>195</v>
      </c>
    </row>
    <row r="352" spans="2:65" s="12" customFormat="1" ht="11.25">
      <c r="B352" s="150"/>
      <c r="D352" s="151" t="s">
        <v>204</v>
      </c>
      <c r="E352" s="152" t="s">
        <v>1</v>
      </c>
      <c r="F352" s="153" t="s">
        <v>3734</v>
      </c>
      <c r="H352" s="154">
        <v>1</v>
      </c>
      <c r="I352" s="155"/>
      <c r="L352" s="150"/>
      <c r="M352" s="156"/>
      <c r="T352" s="157"/>
      <c r="AT352" s="152" t="s">
        <v>204</v>
      </c>
      <c r="AU352" s="152" t="s">
        <v>86</v>
      </c>
      <c r="AV352" s="12" t="s">
        <v>86</v>
      </c>
      <c r="AW352" s="12" t="s">
        <v>32</v>
      </c>
      <c r="AX352" s="12" t="s">
        <v>77</v>
      </c>
      <c r="AY352" s="152" t="s">
        <v>195</v>
      </c>
    </row>
    <row r="353" spans="2:65" s="13" customFormat="1" ht="11.25">
      <c r="B353" s="158"/>
      <c r="D353" s="151" t="s">
        <v>204</v>
      </c>
      <c r="E353" s="159" t="s">
        <v>1</v>
      </c>
      <c r="F353" s="160" t="s">
        <v>205</v>
      </c>
      <c r="H353" s="161">
        <v>5</v>
      </c>
      <c r="I353" s="162"/>
      <c r="L353" s="158"/>
      <c r="M353" s="163"/>
      <c r="T353" s="164"/>
      <c r="AT353" s="159" t="s">
        <v>204</v>
      </c>
      <c r="AU353" s="159" t="s">
        <v>86</v>
      </c>
      <c r="AV353" s="13" t="s">
        <v>202</v>
      </c>
      <c r="AW353" s="13" t="s">
        <v>32</v>
      </c>
      <c r="AX353" s="13" t="s">
        <v>84</v>
      </c>
      <c r="AY353" s="159" t="s">
        <v>195</v>
      </c>
    </row>
    <row r="354" spans="2:65" s="1" customFormat="1" ht="33" customHeight="1">
      <c r="B354" s="32"/>
      <c r="C354" s="137" t="s">
        <v>449</v>
      </c>
      <c r="D354" s="137" t="s">
        <v>197</v>
      </c>
      <c r="E354" s="138" t="s">
        <v>3735</v>
      </c>
      <c r="F354" s="139" t="s">
        <v>3736</v>
      </c>
      <c r="G354" s="140" t="s">
        <v>212</v>
      </c>
      <c r="H354" s="141">
        <v>5</v>
      </c>
      <c r="I354" s="142"/>
      <c r="J354" s="143">
        <f>ROUND(I354*H354,2)</f>
        <v>0</v>
      </c>
      <c r="K354" s="139" t="s">
        <v>208</v>
      </c>
      <c r="L354" s="32"/>
      <c r="M354" s="144" t="s">
        <v>1</v>
      </c>
      <c r="N354" s="145" t="s">
        <v>42</v>
      </c>
      <c r="P354" s="146">
        <f>O354*H354</f>
        <v>0</v>
      </c>
      <c r="Q354" s="146">
        <v>0</v>
      </c>
      <c r="R354" s="146">
        <f>Q354*H354</f>
        <v>0</v>
      </c>
      <c r="S354" s="146">
        <v>0.05</v>
      </c>
      <c r="T354" s="147">
        <f>S354*H354</f>
        <v>0.25</v>
      </c>
      <c r="AR354" s="148" t="s">
        <v>202</v>
      </c>
      <c r="AT354" s="148" t="s">
        <v>197</v>
      </c>
      <c r="AU354" s="148" t="s">
        <v>86</v>
      </c>
      <c r="AY354" s="17" t="s">
        <v>195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7" t="s">
        <v>84</v>
      </c>
      <c r="BK354" s="149">
        <f>ROUND(I354*H354,2)</f>
        <v>0</v>
      </c>
      <c r="BL354" s="17" t="s">
        <v>202</v>
      </c>
      <c r="BM354" s="148" t="s">
        <v>3559</v>
      </c>
    </row>
    <row r="355" spans="2:65" s="12" customFormat="1" ht="11.25">
      <c r="B355" s="150"/>
      <c r="D355" s="151" t="s">
        <v>204</v>
      </c>
      <c r="E355" s="152" t="s">
        <v>1</v>
      </c>
      <c r="F355" s="153" t="s">
        <v>3732</v>
      </c>
      <c r="H355" s="154">
        <v>2</v>
      </c>
      <c r="I355" s="155"/>
      <c r="L355" s="150"/>
      <c r="M355" s="156"/>
      <c r="T355" s="157"/>
      <c r="AT355" s="152" t="s">
        <v>204</v>
      </c>
      <c r="AU355" s="152" t="s">
        <v>86</v>
      </c>
      <c r="AV355" s="12" t="s">
        <v>86</v>
      </c>
      <c r="AW355" s="12" t="s">
        <v>32</v>
      </c>
      <c r="AX355" s="12" t="s">
        <v>77</v>
      </c>
      <c r="AY355" s="152" t="s">
        <v>195</v>
      </c>
    </row>
    <row r="356" spans="2:65" s="12" customFormat="1" ht="11.25">
      <c r="B356" s="150"/>
      <c r="D356" s="151" t="s">
        <v>204</v>
      </c>
      <c r="E356" s="152" t="s">
        <v>1</v>
      </c>
      <c r="F356" s="153" t="s">
        <v>3733</v>
      </c>
      <c r="H356" s="154">
        <v>2</v>
      </c>
      <c r="I356" s="155"/>
      <c r="L356" s="150"/>
      <c r="M356" s="156"/>
      <c r="T356" s="157"/>
      <c r="AT356" s="152" t="s">
        <v>204</v>
      </c>
      <c r="AU356" s="152" t="s">
        <v>86</v>
      </c>
      <c r="AV356" s="12" t="s">
        <v>86</v>
      </c>
      <c r="AW356" s="12" t="s">
        <v>32</v>
      </c>
      <c r="AX356" s="12" t="s">
        <v>77</v>
      </c>
      <c r="AY356" s="152" t="s">
        <v>195</v>
      </c>
    </row>
    <row r="357" spans="2:65" s="12" customFormat="1" ht="11.25">
      <c r="B357" s="150"/>
      <c r="D357" s="151" t="s">
        <v>204</v>
      </c>
      <c r="E357" s="152" t="s">
        <v>1</v>
      </c>
      <c r="F357" s="153" t="s">
        <v>3734</v>
      </c>
      <c r="H357" s="154">
        <v>1</v>
      </c>
      <c r="I357" s="155"/>
      <c r="L357" s="150"/>
      <c r="M357" s="156"/>
      <c r="T357" s="157"/>
      <c r="AT357" s="152" t="s">
        <v>204</v>
      </c>
      <c r="AU357" s="152" t="s">
        <v>86</v>
      </c>
      <c r="AV357" s="12" t="s">
        <v>86</v>
      </c>
      <c r="AW357" s="12" t="s">
        <v>32</v>
      </c>
      <c r="AX357" s="12" t="s">
        <v>77</v>
      </c>
      <c r="AY357" s="152" t="s">
        <v>195</v>
      </c>
    </row>
    <row r="358" spans="2:65" s="13" customFormat="1" ht="11.25">
      <c r="B358" s="158"/>
      <c r="D358" s="151" t="s">
        <v>204</v>
      </c>
      <c r="E358" s="159" t="s">
        <v>1</v>
      </c>
      <c r="F358" s="160" t="s">
        <v>205</v>
      </c>
      <c r="H358" s="161">
        <v>5</v>
      </c>
      <c r="I358" s="162"/>
      <c r="L358" s="158"/>
      <c r="M358" s="163"/>
      <c r="T358" s="164"/>
      <c r="AT358" s="159" t="s">
        <v>204</v>
      </c>
      <c r="AU358" s="159" t="s">
        <v>86</v>
      </c>
      <c r="AV358" s="13" t="s">
        <v>202</v>
      </c>
      <c r="AW358" s="13" t="s">
        <v>32</v>
      </c>
      <c r="AX358" s="13" t="s">
        <v>84</v>
      </c>
      <c r="AY358" s="159" t="s">
        <v>195</v>
      </c>
    </row>
    <row r="359" spans="2:65" s="1" customFormat="1" ht="24.2" customHeight="1">
      <c r="B359" s="32"/>
      <c r="C359" s="137" t="s">
        <v>612</v>
      </c>
      <c r="D359" s="137" t="s">
        <v>197</v>
      </c>
      <c r="E359" s="138" t="s">
        <v>1524</v>
      </c>
      <c r="F359" s="139" t="s">
        <v>1525</v>
      </c>
      <c r="G359" s="140" t="s">
        <v>395</v>
      </c>
      <c r="H359" s="141">
        <v>0.5</v>
      </c>
      <c r="I359" s="142"/>
      <c r="J359" s="143">
        <f>ROUND(I359*H359,2)</f>
        <v>0</v>
      </c>
      <c r="K359" s="139" t="s">
        <v>208</v>
      </c>
      <c r="L359" s="32"/>
      <c r="M359" s="144" t="s">
        <v>1</v>
      </c>
      <c r="N359" s="145" t="s">
        <v>42</v>
      </c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AR359" s="148" t="s">
        <v>202</v>
      </c>
      <c r="AT359" s="148" t="s">
        <v>197</v>
      </c>
      <c r="AU359" s="148" t="s">
        <v>86</v>
      </c>
      <c r="AY359" s="17" t="s">
        <v>195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7" t="s">
        <v>84</v>
      </c>
      <c r="BK359" s="149">
        <f>ROUND(I359*H359,2)</f>
        <v>0</v>
      </c>
      <c r="BL359" s="17" t="s">
        <v>202</v>
      </c>
      <c r="BM359" s="148" t="s">
        <v>3563</v>
      </c>
    </row>
    <row r="360" spans="2:65" s="1" customFormat="1" ht="21.75" customHeight="1">
      <c r="B360" s="32"/>
      <c r="C360" s="137" t="s">
        <v>453</v>
      </c>
      <c r="D360" s="137" t="s">
        <v>197</v>
      </c>
      <c r="E360" s="138" t="s">
        <v>3737</v>
      </c>
      <c r="F360" s="139" t="s">
        <v>3738</v>
      </c>
      <c r="G360" s="140" t="s">
        <v>319</v>
      </c>
      <c r="H360" s="141">
        <v>41.55</v>
      </c>
      <c r="I360" s="142"/>
      <c r="J360" s="143">
        <f>ROUND(I360*H360,2)</f>
        <v>0</v>
      </c>
      <c r="K360" s="139" t="s">
        <v>201</v>
      </c>
      <c r="L360" s="32"/>
      <c r="M360" s="144" t="s">
        <v>1</v>
      </c>
      <c r="N360" s="145" t="s">
        <v>42</v>
      </c>
      <c r="P360" s="146">
        <f>O360*H360</f>
        <v>0</v>
      </c>
      <c r="Q360" s="146">
        <v>0</v>
      </c>
      <c r="R360" s="146">
        <f>Q360*H360</f>
        <v>0</v>
      </c>
      <c r="S360" s="146">
        <v>6.9999999999999999E-4</v>
      </c>
      <c r="T360" s="147">
        <f>S360*H360</f>
        <v>2.9084999999999996E-2</v>
      </c>
      <c r="AR360" s="148" t="s">
        <v>202</v>
      </c>
      <c r="AT360" s="148" t="s">
        <v>197</v>
      </c>
      <c r="AU360" s="148" t="s">
        <v>86</v>
      </c>
      <c r="AY360" s="17" t="s">
        <v>195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84</v>
      </c>
      <c r="BK360" s="149">
        <f>ROUND(I360*H360,2)</f>
        <v>0</v>
      </c>
      <c r="BL360" s="17" t="s">
        <v>202</v>
      </c>
      <c r="BM360" s="148" t="s">
        <v>3739</v>
      </c>
    </row>
    <row r="361" spans="2:65" s="12" customFormat="1" ht="11.25">
      <c r="B361" s="150"/>
      <c r="D361" s="151" t="s">
        <v>204</v>
      </c>
      <c r="E361" s="152" t="s">
        <v>1</v>
      </c>
      <c r="F361" s="153" t="s">
        <v>3740</v>
      </c>
      <c r="H361" s="154">
        <v>41.55</v>
      </c>
      <c r="I361" s="155"/>
      <c r="L361" s="150"/>
      <c r="M361" s="156"/>
      <c r="T361" s="157"/>
      <c r="AT361" s="152" t="s">
        <v>204</v>
      </c>
      <c r="AU361" s="152" t="s">
        <v>86</v>
      </c>
      <c r="AV361" s="12" t="s">
        <v>86</v>
      </c>
      <c r="AW361" s="12" t="s">
        <v>32</v>
      </c>
      <c r="AX361" s="12" t="s">
        <v>84</v>
      </c>
      <c r="AY361" s="152" t="s">
        <v>195</v>
      </c>
    </row>
    <row r="362" spans="2:65" s="1" customFormat="1" ht="24.2" customHeight="1">
      <c r="B362" s="32"/>
      <c r="C362" s="137" t="s">
        <v>620</v>
      </c>
      <c r="D362" s="137" t="s">
        <v>197</v>
      </c>
      <c r="E362" s="138" t="s">
        <v>1504</v>
      </c>
      <c r="F362" s="139" t="s">
        <v>1505</v>
      </c>
      <c r="G362" s="140" t="s">
        <v>395</v>
      </c>
      <c r="H362" s="141">
        <v>2.9000000000000001E-2</v>
      </c>
      <c r="I362" s="142"/>
      <c r="J362" s="143">
        <f>ROUND(I362*H362,2)</f>
        <v>0</v>
      </c>
      <c r="K362" s="139" t="s">
        <v>201</v>
      </c>
      <c r="L362" s="32"/>
      <c r="M362" s="144" t="s">
        <v>1</v>
      </c>
      <c r="N362" s="145" t="s">
        <v>42</v>
      </c>
      <c r="P362" s="146">
        <f>O362*H362</f>
        <v>0</v>
      </c>
      <c r="Q362" s="146">
        <v>0</v>
      </c>
      <c r="R362" s="146">
        <f>Q362*H362</f>
        <v>0</v>
      </c>
      <c r="S362" s="146">
        <v>0</v>
      </c>
      <c r="T362" s="147">
        <f>S362*H362</f>
        <v>0</v>
      </c>
      <c r="AR362" s="148" t="s">
        <v>202</v>
      </c>
      <c r="AT362" s="148" t="s">
        <v>197</v>
      </c>
      <c r="AU362" s="148" t="s">
        <v>86</v>
      </c>
      <c r="AY362" s="17" t="s">
        <v>195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7" t="s">
        <v>84</v>
      </c>
      <c r="BK362" s="149">
        <f>ROUND(I362*H362,2)</f>
        <v>0</v>
      </c>
      <c r="BL362" s="17" t="s">
        <v>202</v>
      </c>
      <c r="BM362" s="148" t="s">
        <v>3741</v>
      </c>
    </row>
    <row r="363" spans="2:65" s="1" customFormat="1" ht="24.2" customHeight="1">
      <c r="B363" s="32"/>
      <c r="C363" s="137" t="s">
        <v>458</v>
      </c>
      <c r="D363" s="137" t="s">
        <v>197</v>
      </c>
      <c r="E363" s="138" t="s">
        <v>1507</v>
      </c>
      <c r="F363" s="139" t="s">
        <v>1508</v>
      </c>
      <c r="G363" s="140" t="s">
        <v>395</v>
      </c>
      <c r="H363" s="141">
        <v>2.9000000000000001E-2</v>
      </c>
      <c r="I363" s="142"/>
      <c r="J363" s="143">
        <f>ROUND(I363*H363,2)</f>
        <v>0</v>
      </c>
      <c r="K363" s="139" t="s">
        <v>201</v>
      </c>
      <c r="L363" s="32"/>
      <c r="M363" s="144" t="s">
        <v>1</v>
      </c>
      <c r="N363" s="145" t="s">
        <v>42</v>
      </c>
      <c r="P363" s="146">
        <f>O363*H363</f>
        <v>0</v>
      </c>
      <c r="Q363" s="146">
        <v>0</v>
      </c>
      <c r="R363" s="146">
        <f>Q363*H363</f>
        <v>0</v>
      </c>
      <c r="S363" s="146">
        <v>0</v>
      </c>
      <c r="T363" s="147">
        <f>S363*H363</f>
        <v>0</v>
      </c>
      <c r="AR363" s="148" t="s">
        <v>202</v>
      </c>
      <c r="AT363" s="148" t="s">
        <v>197</v>
      </c>
      <c r="AU363" s="148" t="s">
        <v>86</v>
      </c>
      <c r="AY363" s="17" t="s">
        <v>195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7" t="s">
        <v>84</v>
      </c>
      <c r="BK363" s="149">
        <f>ROUND(I363*H363,2)</f>
        <v>0</v>
      </c>
      <c r="BL363" s="17" t="s">
        <v>202</v>
      </c>
      <c r="BM363" s="148" t="s">
        <v>3742</v>
      </c>
    </row>
    <row r="364" spans="2:65" s="1" customFormat="1" ht="24.2" customHeight="1">
      <c r="B364" s="32"/>
      <c r="C364" s="137" t="s">
        <v>627</v>
      </c>
      <c r="D364" s="137" t="s">
        <v>197</v>
      </c>
      <c r="E364" s="138" t="s">
        <v>1511</v>
      </c>
      <c r="F364" s="139" t="s">
        <v>1512</v>
      </c>
      <c r="G364" s="140" t="s">
        <v>395</v>
      </c>
      <c r="H364" s="141">
        <v>0.377</v>
      </c>
      <c r="I364" s="142"/>
      <c r="J364" s="143">
        <f>ROUND(I364*H364,2)</f>
        <v>0</v>
      </c>
      <c r="K364" s="139" t="s">
        <v>201</v>
      </c>
      <c r="L364" s="32"/>
      <c r="M364" s="144" t="s">
        <v>1</v>
      </c>
      <c r="N364" s="145" t="s">
        <v>42</v>
      </c>
      <c r="P364" s="146">
        <f>O364*H364</f>
        <v>0</v>
      </c>
      <c r="Q364" s="146">
        <v>0</v>
      </c>
      <c r="R364" s="146">
        <f>Q364*H364</f>
        <v>0</v>
      </c>
      <c r="S364" s="146">
        <v>0</v>
      </c>
      <c r="T364" s="147">
        <f>S364*H364</f>
        <v>0</v>
      </c>
      <c r="AR364" s="148" t="s">
        <v>202</v>
      </c>
      <c r="AT364" s="148" t="s">
        <v>197</v>
      </c>
      <c r="AU364" s="148" t="s">
        <v>86</v>
      </c>
      <c r="AY364" s="17" t="s">
        <v>195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7" t="s">
        <v>84</v>
      </c>
      <c r="BK364" s="149">
        <f>ROUND(I364*H364,2)</f>
        <v>0</v>
      </c>
      <c r="BL364" s="17" t="s">
        <v>202</v>
      </c>
      <c r="BM364" s="148" t="s">
        <v>3743</v>
      </c>
    </row>
    <row r="365" spans="2:65" s="12" customFormat="1" ht="11.25">
      <c r="B365" s="150"/>
      <c r="D365" s="151" t="s">
        <v>204</v>
      </c>
      <c r="F365" s="153" t="s">
        <v>3744</v>
      </c>
      <c r="H365" s="154">
        <v>0.377</v>
      </c>
      <c r="I365" s="155"/>
      <c r="L365" s="150"/>
      <c r="M365" s="156"/>
      <c r="T365" s="157"/>
      <c r="AT365" s="152" t="s">
        <v>204</v>
      </c>
      <c r="AU365" s="152" t="s">
        <v>86</v>
      </c>
      <c r="AV365" s="12" t="s">
        <v>86</v>
      </c>
      <c r="AW365" s="12" t="s">
        <v>4</v>
      </c>
      <c r="AX365" s="12" t="s">
        <v>84</v>
      </c>
      <c r="AY365" s="152" t="s">
        <v>195</v>
      </c>
    </row>
    <row r="366" spans="2:65" s="1" customFormat="1" ht="24.2" customHeight="1">
      <c r="B366" s="32"/>
      <c r="C366" s="137" t="s">
        <v>463</v>
      </c>
      <c r="D366" s="137" t="s">
        <v>197</v>
      </c>
      <c r="E366" s="138" t="s">
        <v>3572</v>
      </c>
      <c r="F366" s="139" t="s">
        <v>3573</v>
      </c>
      <c r="G366" s="140" t="s">
        <v>395</v>
      </c>
      <c r="H366" s="141">
        <v>2.9000000000000001E-2</v>
      </c>
      <c r="I366" s="142"/>
      <c r="J366" s="143">
        <f>ROUND(I366*H366,2)</f>
        <v>0</v>
      </c>
      <c r="K366" s="139" t="s">
        <v>208</v>
      </c>
      <c r="L366" s="32"/>
      <c r="M366" s="144" t="s">
        <v>1</v>
      </c>
      <c r="N366" s="145" t="s">
        <v>42</v>
      </c>
      <c r="P366" s="146">
        <f>O366*H366</f>
        <v>0</v>
      </c>
      <c r="Q366" s="146">
        <v>0</v>
      </c>
      <c r="R366" s="146">
        <f>Q366*H366</f>
        <v>0</v>
      </c>
      <c r="S366" s="146">
        <v>0</v>
      </c>
      <c r="T366" s="147">
        <f>S366*H366</f>
        <v>0</v>
      </c>
      <c r="AR366" s="148" t="s">
        <v>202</v>
      </c>
      <c r="AT366" s="148" t="s">
        <v>197</v>
      </c>
      <c r="AU366" s="148" t="s">
        <v>86</v>
      </c>
      <c r="AY366" s="17" t="s">
        <v>195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7" t="s">
        <v>84</v>
      </c>
      <c r="BK366" s="149">
        <f>ROUND(I366*H366,2)</f>
        <v>0</v>
      </c>
      <c r="BL366" s="17" t="s">
        <v>202</v>
      </c>
      <c r="BM366" s="148" t="s">
        <v>3745</v>
      </c>
    </row>
    <row r="367" spans="2:65" s="11" customFormat="1" ht="22.9" customHeight="1">
      <c r="B367" s="125"/>
      <c r="D367" s="126" t="s">
        <v>76</v>
      </c>
      <c r="E367" s="135" t="s">
        <v>234</v>
      </c>
      <c r="F367" s="135" t="s">
        <v>1518</v>
      </c>
      <c r="I367" s="128"/>
      <c r="J367" s="136">
        <f>BK367</f>
        <v>0</v>
      </c>
      <c r="L367" s="125"/>
      <c r="M367" s="130"/>
      <c r="P367" s="131">
        <f>P368</f>
        <v>0</v>
      </c>
      <c r="R367" s="131">
        <f>R368</f>
        <v>0</v>
      </c>
      <c r="T367" s="132">
        <f>T368</f>
        <v>0</v>
      </c>
      <c r="AR367" s="126" t="s">
        <v>84</v>
      </c>
      <c r="AT367" s="133" t="s">
        <v>76</v>
      </c>
      <c r="AU367" s="133" t="s">
        <v>84</v>
      </c>
      <c r="AY367" s="126" t="s">
        <v>195</v>
      </c>
      <c r="BK367" s="134">
        <f>BK368</f>
        <v>0</v>
      </c>
    </row>
    <row r="368" spans="2:65" s="1" customFormat="1" ht="24.2" customHeight="1">
      <c r="B368" s="32"/>
      <c r="C368" s="137" t="s">
        <v>634</v>
      </c>
      <c r="D368" s="137" t="s">
        <v>197</v>
      </c>
      <c r="E368" s="138" t="s">
        <v>3746</v>
      </c>
      <c r="F368" s="139" t="s">
        <v>3747</v>
      </c>
      <c r="G368" s="140" t="s">
        <v>212</v>
      </c>
      <c r="H368" s="141">
        <v>5</v>
      </c>
      <c r="I368" s="142"/>
      <c r="J368" s="143">
        <f>ROUND(I368*H368,2)</f>
        <v>0</v>
      </c>
      <c r="K368" s="139" t="s">
        <v>208</v>
      </c>
      <c r="L368" s="32"/>
      <c r="M368" s="144" t="s">
        <v>1</v>
      </c>
      <c r="N368" s="145" t="s">
        <v>42</v>
      </c>
      <c r="P368" s="146">
        <f>O368*H368</f>
        <v>0</v>
      </c>
      <c r="Q368" s="146">
        <v>0</v>
      </c>
      <c r="R368" s="146">
        <f>Q368*H368</f>
        <v>0</v>
      </c>
      <c r="S368" s="146">
        <v>0</v>
      </c>
      <c r="T368" s="147">
        <f>S368*H368</f>
        <v>0</v>
      </c>
      <c r="AR368" s="148" t="s">
        <v>202</v>
      </c>
      <c r="AT368" s="148" t="s">
        <v>197</v>
      </c>
      <c r="AU368" s="148" t="s">
        <v>86</v>
      </c>
      <c r="AY368" s="17" t="s">
        <v>195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7" t="s">
        <v>84</v>
      </c>
      <c r="BK368" s="149">
        <f>ROUND(I368*H368,2)</f>
        <v>0</v>
      </c>
      <c r="BL368" s="17" t="s">
        <v>202</v>
      </c>
      <c r="BM368" s="148" t="s">
        <v>3748</v>
      </c>
    </row>
    <row r="369" spans="2:65" s="11" customFormat="1" ht="22.9" customHeight="1">
      <c r="B369" s="125"/>
      <c r="D369" s="126" t="s">
        <v>76</v>
      </c>
      <c r="E369" s="135" t="s">
        <v>1527</v>
      </c>
      <c r="F369" s="135" t="s">
        <v>1528</v>
      </c>
      <c r="I369" s="128"/>
      <c r="J369" s="136">
        <f>BK369</f>
        <v>0</v>
      </c>
      <c r="L369" s="125"/>
      <c r="M369" s="130"/>
      <c r="P369" s="131">
        <f>P370</f>
        <v>0</v>
      </c>
      <c r="R369" s="131">
        <f>R370</f>
        <v>0</v>
      </c>
      <c r="T369" s="132">
        <f>T370</f>
        <v>0</v>
      </c>
      <c r="AR369" s="126" t="s">
        <v>84</v>
      </c>
      <c r="AT369" s="133" t="s">
        <v>76</v>
      </c>
      <c r="AU369" s="133" t="s">
        <v>84</v>
      </c>
      <c r="AY369" s="126" t="s">
        <v>195</v>
      </c>
      <c r="BK369" s="134">
        <f>BK370</f>
        <v>0</v>
      </c>
    </row>
    <row r="370" spans="2:65" s="1" customFormat="1" ht="24.2" customHeight="1">
      <c r="B370" s="32"/>
      <c r="C370" s="137" t="s">
        <v>469</v>
      </c>
      <c r="D370" s="137" t="s">
        <v>197</v>
      </c>
      <c r="E370" s="138" t="s">
        <v>2065</v>
      </c>
      <c r="F370" s="139" t="s">
        <v>2066</v>
      </c>
      <c r="G370" s="140" t="s">
        <v>395</v>
      </c>
      <c r="H370" s="141">
        <v>0.89500000000000002</v>
      </c>
      <c r="I370" s="142"/>
      <c r="J370" s="143">
        <f>ROUND(I370*H370,2)</f>
        <v>0</v>
      </c>
      <c r="K370" s="139" t="s">
        <v>201</v>
      </c>
      <c r="L370" s="32"/>
      <c r="M370" s="144" t="s">
        <v>1</v>
      </c>
      <c r="N370" s="145" t="s">
        <v>42</v>
      </c>
      <c r="P370" s="146">
        <f>O370*H370</f>
        <v>0</v>
      </c>
      <c r="Q370" s="146">
        <v>0</v>
      </c>
      <c r="R370" s="146">
        <f>Q370*H370</f>
        <v>0</v>
      </c>
      <c r="S370" s="146">
        <v>0</v>
      </c>
      <c r="T370" s="147">
        <f>S370*H370</f>
        <v>0</v>
      </c>
      <c r="AR370" s="148" t="s">
        <v>202</v>
      </c>
      <c r="AT370" s="148" t="s">
        <v>197</v>
      </c>
      <c r="AU370" s="148" t="s">
        <v>86</v>
      </c>
      <c r="AY370" s="17" t="s">
        <v>195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7" t="s">
        <v>84</v>
      </c>
      <c r="BK370" s="149">
        <f>ROUND(I370*H370,2)</f>
        <v>0</v>
      </c>
      <c r="BL370" s="17" t="s">
        <v>202</v>
      </c>
      <c r="BM370" s="148" t="s">
        <v>1532</v>
      </c>
    </row>
    <row r="371" spans="2:65" s="11" customFormat="1" ht="25.9" customHeight="1">
      <c r="B371" s="125"/>
      <c r="D371" s="126" t="s">
        <v>76</v>
      </c>
      <c r="E371" s="127" t="s">
        <v>2068</v>
      </c>
      <c r="F371" s="127" t="s">
        <v>2069</v>
      </c>
      <c r="I371" s="128"/>
      <c r="J371" s="129">
        <f>BK371</f>
        <v>0</v>
      </c>
      <c r="L371" s="125"/>
      <c r="M371" s="130"/>
      <c r="P371" s="131">
        <f>P372</f>
        <v>0</v>
      </c>
      <c r="R371" s="131">
        <f>R372</f>
        <v>1.005E-2</v>
      </c>
      <c r="T371" s="132">
        <f>T372</f>
        <v>0</v>
      </c>
      <c r="AR371" s="126" t="s">
        <v>86</v>
      </c>
      <c r="AT371" s="133" t="s">
        <v>76</v>
      </c>
      <c r="AU371" s="133" t="s">
        <v>77</v>
      </c>
      <c r="AY371" s="126" t="s">
        <v>195</v>
      </c>
      <c r="BK371" s="134">
        <f>BK372</f>
        <v>0</v>
      </c>
    </row>
    <row r="372" spans="2:65" s="11" customFormat="1" ht="22.9" customHeight="1">
      <c r="B372" s="125"/>
      <c r="D372" s="126" t="s">
        <v>76</v>
      </c>
      <c r="E372" s="135" t="s">
        <v>3749</v>
      </c>
      <c r="F372" s="135" t="s">
        <v>3750</v>
      </c>
      <c r="I372" s="128"/>
      <c r="J372" s="136">
        <f>BK372</f>
        <v>0</v>
      </c>
      <c r="L372" s="125"/>
      <c r="M372" s="130"/>
      <c r="P372" s="131">
        <f>SUM(P373:P379)</f>
        <v>0</v>
      </c>
      <c r="R372" s="131">
        <f>SUM(R373:R379)</f>
        <v>1.005E-2</v>
      </c>
      <c r="T372" s="132">
        <f>SUM(T373:T379)</f>
        <v>0</v>
      </c>
      <c r="AR372" s="126" t="s">
        <v>86</v>
      </c>
      <c r="AT372" s="133" t="s">
        <v>76</v>
      </c>
      <c r="AU372" s="133" t="s">
        <v>84</v>
      </c>
      <c r="AY372" s="126" t="s">
        <v>195</v>
      </c>
      <c r="BK372" s="134">
        <f>SUM(BK373:BK379)</f>
        <v>0</v>
      </c>
    </row>
    <row r="373" spans="2:65" s="1" customFormat="1" ht="16.5" customHeight="1">
      <c r="B373" s="32"/>
      <c r="C373" s="137" t="s">
        <v>586</v>
      </c>
      <c r="D373" s="137" t="s">
        <v>197</v>
      </c>
      <c r="E373" s="138" t="s">
        <v>3751</v>
      </c>
      <c r="F373" s="139" t="s">
        <v>3752</v>
      </c>
      <c r="G373" s="140" t="s">
        <v>212</v>
      </c>
      <c r="H373" s="141">
        <v>10</v>
      </c>
      <c r="I373" s="142"/>
      <c r="J373" s="143">
        <f t="shared" ref="J373:J379" si="10">ROUND(I373*H373,2)</f>
        <v>0</v>
      </c>
      <c r="K373" s="139" t="s">
        <v>208</v>
      </c>
      <c r="L373" s="32"/>
      <c r="M373" s="144" t="s">
        <v>1</v>
      </c>
      <c r="N373" s="145" t="s">
        <v>42</v>
      </c>
      <c r="P373" s="146">
        <f t="shared" ref="P373:P379" si="11">O373*H373</f>
        <v>0</v>
      </c>
      <c r="Q373" s="146">
        <v>2.0000000000000002E-5</v>
      </c>
      <c r="R373" s="146">
        <f t="shared" ref="R373:R379" si="12">Q373*H373</f>
        <v>2.0000000000000001E-4</v>
      </c>
      <c r="S373" s="146">
        <v>0</v>
      </c>
      <c r="T373" s="147">
        <f t="shared" ref="T373:T379" si="13">S373*H373</f>
        <v>0</v>
      </c>
      <c r="AR373" s="148" t="s">
        <v>310</v>
      </c>
      <c r="AT373" s="148" t="s">
        <v>197</v>
      </c>
      <c r="AU373" s="148" t="s">
        <v>86</v>
      </c>
      <c r="AY373" s="17" t="s">
        <v>195</v>
      </c>
      <c r="BE373" s="149">
        <f t="shared" ref="BE373:BE379" si="14">IF(N373="základní",J373,0)</f>
        <v>0</v>
      </c>
      <c r="BF373" s="149">
        <f t="shared" ref="BF373:BF379" si="15">IF(N373="snížená",J373,0)</f>
        <v>0</v>
      </c>
      <c r="BG373" s="149">
        <f t="shared" ref="BG373:BG379" si="16">IF(N373="zákl. přenesená",J373,0)</f>
        <v>0</v>
      </c>
      <c r="BH373" s="149">
        <f t="shared" ref="BH373:BH379" si="17">IF(N373="sníž. přenesená",J373,0)</f>
        <v>0</v>
      </c>
      <c r="BI373" s="149">
        <f t="shared" ref="BI373:BI379" si="18">IF(N373="nulová",J373,0)</f>
        <v>0</v>
      </c>
      <c r="BJ373" s="17" t="s">
        <v>84</v>
      </c>
      <c r="BK373" s="149">
        <f t="shared" ref="BK373:BK379" si="19">ROUND(I373*H373,2)</f>
        <v>0</v>
      </c>
      <c r="BL373" s="17" t="s">
        <v>310</v>
      </c>
      <c r="BM373" s="148" t="s">
        <v>3753</v>
      </c>
    </row>
    <row r="374" spans="2:65" s="1" customFormat="1" ht="24.2" customHeight="1">
      <c r="B374" s="32"/>
      <c r="C374" s="174" t="s">
        <v>475</v>
      </c>
      <c r="D374" s="174" t="s">
        <v>392</v>
      </c>
      <c r="E374" s="175" t="s">
        <v>3754</v>
      </c>
      <c r="F374" s="176" t="s">
        <v>3755</v>
      </c>
      <c r="G374" s="177" t="s">
        <v>212</v>
      </c>
      <c r="H374" s="178">
        <v>10</v>
      </c>
      <c r="I374" s="179"/>
      <c r="J374" s="180">
        <f t="shared" si="10"/>
        <v>0</v>
      </c>
      <c r="K374" s="176" t="s">
        <v>201</v>
      </c>
      <c r="L374" s="181"/>
      <c r="M374" s="182" t="s">
        <v>1</v>
      </c>
      <c r="N374" s="183" t="s">
        <v>42</v>
      </c>
      <c r="P374" s="146">
        <f t="shared" si="11"/>
        <v>0</v>
      </c>
      <c r="Q374" s="146">
        <v>2.7999999999999998E-4</v>
      </c>
      <c r="R374" s="146">
        <f t="shared" si="12"/>
        <v>2.7999999999999995E-3</v>
      </c>
      <c r="S374" s="146">
        <v>0</v>
      </c>
      <c r="T374" s="147">
        <f t="shared" si="13"/>
        <v>0</v>
      </c>
      <c r="AR374" s="148" t="s">
        <v>349</v>
      </c>
      <c r="AT374" s="148" t="s">
        <v>392</v>
      </c>
      <c r="AU374" s="148" t="s">
        <v>86</v>
      </c>
      <c r="AY374" s="17" t="s">
        <v>195</v>
      </c>
      <c r="BE374" s="149">
        <f t="shared" si="14"/>
        <v>0</v>
      </c>
      <c r="BF374" s="149">
        <f t="shared" si="15"/>
        <v>0</v>
      </c>
      <c r="BG374" s="149">
        <f t="shared" si="16"/>
        <v>0</v>
      </c>
      <c r="BH374" s="149">
        <f t="shared" si="17"/>
        <v>0</v>
      </c>
      <c r="BI374" s="149">
        <f t="shared" si="18"/>
        <v>0</v>
      </c>
      <c r="BJ374" s="17" t="s">
        <v>84</v>
      </c>
      <c r="BK374" s="149">
        <f t="shared" si="19"/>
        <v>0</v>
      </c>
      <c r="BL374" s="17" t="s">
        <v>310</v>
      </c>
      <c r="BM374" s="148" t="s">
        <v>3756</v>
      </c>
    </row>
    <row r="375" spans="2:65" s="1" customFormat="1" ht="16.5" customHeight="1">
      <c r="B375" s="32"/>
      <c r="C375" s="137" t="s">
        <v>650</v>
      </c>
      <c r="D375" s="137" t="s">
        <v>197</v>
      </c>
      <c r="E375" s="138" t="s">
        <v>3757</v>
      </c>
      <c r="F375" s="139" t="s">
        <v>3758</v>
      </c>
      <c r="G375" s="140" t="s">
        <v>212</v>
      </c>
      <c r="H375" s="141">
        <v>5</v>
      </c>
      <c r="I375" s="142"/>
      <c r="J375" s="143">
        <f t="shared" si="10"/>
        <v>0</v>
      </c>
      <c r="K375" s="139" t="s">
        <v>208</v>
      </c>
      <c r="L375" s="32"/>
      <c r="M375" s="144" t="s">
        <v>1</v>
      </c>
      <c r="N375" s="145" t="s">
        <v>42</v>
      </c>
      <c r="P375" s="146">
        <f t="shared" si="11"/>
        <v>0</v>
      </c>
      <c r="Q375" s="146">
        <v>5.0000000000000001E-4</v>
      </c>
      <c r="R375" s="146">
        <f t="shared" si="12"/>
        <v>2.5000000000000001E-3</v>
      </c>
      <c r="S375" s="146">
        <v>0</v>
      </c>
      <c r="T375" s="147">
        <f t="shared" si="13"/>
        <v>0</v>
      </c>
      <c r="AR375" s="148" t="s">
        <v>310</v>
      </c>
      <c r="AT375" s="148" t="s">
        <v>197</v>
      </c>
      <c r="AU375" s="148" t="s">
        <v>86</v>
      </c>
      <c r="AY375" s="17" t="s">
        <v>195</v>
      </c>
      <c r="BE375" s="149">
        <f t="shared" si="14"/>
        <v>0</v>
      </c>
      <c r="BF375" s="149">
        <f t="shared" si="15"/>
        <v>0</v>
      </c>
      <c r="BG375" s="149">
        <f t="shared" si="16"/>
        <v>0</v>
      </c>
      <c r="BH375" s="149">
        <f t="shared" si="17"/>
        <v>0</v>
      </c>
      <c r="BI375" s="149">
        <f t="shared" si="18"/>
        <v>0</v>
      </c>
      <c r="BJ375" s="17" t="s">
        <v>84</v>
      </c>
      <c r="BK375" s="149">
        <f t="shared" si="19"/>
        <v>0</v>
      </c>
      <c r="BL375" s="17" t="s">
        <v>310</v>
      </c>
      <c r="BM375" s="148" t="s">
        <v>3759</v>
      </c>
    </row>
    <row r="376" spans="2:65" s="1" customFormat="1" ht="16.5" customHeight="1">
      <c r="B376" s="32"/>
      <c r="C376" s="137" t="s">
        <v>484</v>
      </c>
      <c r="D376" s="137" t="s">
        <v>197</v>
      </c>
      <c r="E376" s="138" t="s">
        <v>3760</v>
      </c>
      <c r="F376" s="139" t="s">
        <v>3761</v>
      </c>
      <c r="G376" s="140" t="s">
        <v>212</v>
      </c>
      <c r="H376" s="141">
        <v>10</v>
      </c>
      <c r="I376" s="142"/>
      <c r="J376" s="143">
        <f t="shared" si="10"/>
        <v>0</v>
      </c>
      <c r="K376" s="139" t="s">
        <v>208</v>
      </c>
      <c r="L376" s="32"/>
      <c r="M376" s="144" t="s">
        <v>1</v>
      </c>
      <c r="N376" s="145" t="s">
        <v>42</v>
      </c>
      <c r="P376" s="146">
        <f t="shared" si="11"/>
        <v>0</v>
      </c>
      <c r="Q376" s="146">
        <v>0</v>
      </c>
      <c r="R376" s="146">
        <f t="shared" si="12"/>
        <v>0</v>
      </c>
      <c r="S376" s="146">
        <v>0</v>
      </c>
      <c r="T376" s="147">
        <f t="shared" si="13"/>
        <v>0</v>
      </c>
      <c r="AR376" s="148" t="s">
        <v>310</v>
      </c>
      <c r="AT376" s="148" t="s">
        <v>197</v>
      </c>
      <c r="AU376" s="148" t="s">
        <v>86</v>
      </c>
      <c r="AY376" s="17" t="s">
        <v>195</v>
      </c>
      <c r="BE376" s="149">
        <f t="shared" si="14"/>
        <v>0</v>
      </c>
      <c r="BF376" s="149">
        <f t="shared" si="15"/>
        <v>0</v>
      </c>
      <c r="BG376" s="149">
        <f t="shared" si="16"/>
        <v>0</v>
      </c>
      <c r="BH376" s="149">
        <f t="shared" si="17"/>
        <v>0</v>
      </c>
      <c r="BI376" s="149">
        <f t="shared" si="18"/>
        <v>0</v>
      </c>
      <c r="BJ376" s="17" t="s">
        <v>84</v>
      </c>
      <c r="BK376" s="149">
        <f t="shared" si="19"/>
        <v>0</v>
      </c>
      <c r="BL376" s="17" t="s">
        <v>310</v>
      </c>
      <c r="BM376" s="148" t="s">
        <v>3762</v>
      </c>
    </row>
    <row r="377" spans="2:65" s="1" customFormat="1" ht="16.5" customHeight="1">
      <c r="B377" s="32"/>
      <c r="C377" s="174" t="s">
        <v>658</v>
      </c>
      <c r="D377" s="174" t="s">
        <v>392</v>
      </c>
      <c r="E377" s="175" t="s">
        <v>3763</v>
      </c>
      <c r="F377" s="176" t="s">
        <v>3764</v>
      </c>
      <c r="G377" s="177" t="s">
        <v>212</v>
      </c>
      <c r="H377" s="178">
        <v>5</v>
      </c>
      <c r="I377" s="179"/>
      <c r="J377" s="180">
        <f t="shared" si="10"/>
        <v>0</v>
      </c>
      <c r="K377" s="176" t="s">
        <v>208</v>
      </c>
      <c r="L377" s="181"/>
      <c r="M377" s="182" t="s">
        <v>1</v>
      </c>
      <c r="N377" s="183" t="s">
        <v>42</v>
      </c>
      <c r="P377" s="146">
        <f t="shared" si="11"/>
        <v>0</v>
      </c>
      <c r="Q377" s="146">
        <v>6.9999999999999994E-5</v>
      </c>
      <c r="R377" s="146">
        <f t="shared" si="12"/>
        <v>3.4999999999999994E-4</v>
      </c>
      <c r="S377" s="146">
        <v>0</v>
      </c>
      <c r="T377" s="147">
        <f t="shared" si="13"/>
        <v>0</v>
      </c>
      <c r="AR377" s="148" t="s">
        <v>349</v>
      </c>
      <c r="AT377" s="148" t="s">
        <v>392</v>
      </c>
      <c r="AU377" s="148" t="s">
        <v>86</v>
      </c>
      <c r="AY377" s="17" t="s">
        <v>195</v>
      </c>
      <c r="BE377" s="149">
        <f t="shared" si="14"/>
        <v>0</v>
      </c>
      <c r="BF377" s="149">
        <f t="shared" si="15"/>
        <v>0</v>
      </c>
      <c r="BG377" s="149">
        <f t="shared" si="16"/>
        <v>0</v>
      </c>
      <c r="BH377" s="149">
        <f t="shared" si="17"/>
        <v>0</v>
      </c>
      <c r="BI377" s="149">
        <f t="shared" si="18"/>
        <v>0</v>
      </c>
      <c r="BJ377" s="17" t="s">
        <v>84</v>
      </c>
      <c r="BK377" s="149">
        <f t="shared" si="19"/>
        <v>0</v>
      </c>
      <c r="BL377" s="17" t="s">
        <v>310</v>
      </c>
      <c r="BM377" s="148" t="s">
        <v>3765</v>
      </c>
    </row>
    <row r="378" spans="2:65" s="1" customFormat="1" ht="16.5" customHeight="1">
      <c r="B378" s="32"/>
      <c r="C378" s="174" t="s">
        <v>487</v>
      </c>
      <c r="D378" s="174" t="s">
        <v>392</v>
      </c>
      <c r="E378" s="175" t="s">
        <v>3766</v>
      </c>
      <c r="F378" s="176" t="s">
        <v>3767</v>
      </c>
      <c r="G378" s="177" t="s">
        <v>3768</v>
      </c>
      <c r="H378" s="178">
        <v>5</v>
      </c>
      <c r="I378" s="179"/>
      <c r="J378" s="180">
        <f t="shared" si="10"/>
        <v>0</v>
      </c>
      <c r="K378" s="176" t="s">
        <v>208</v>
      </c>
      <c r="L378" s="181"/>
      <c r="M378" s="182" t="s">
        <v>1</v>
      </c>
      <c r="N378" s="183" t="s">
        <v>42</v>
      </c>
      <c r="P378" s="146">
        <f t="shared" si="11"/>
        <v>0</v>
      </c>
      <c r="Q378" s="146">
        <v>8.4000000000000003E-4</v>
      </c>
      <c r="R378" s="146">
        <f t="shared" si="12"/>
        <v>4.2000000000000006E-3</v>
      </c>
      <c r="S378" s="146">
        <v>0</v>
      </c>
      <c r="T378" s="147">
        <f t="shared" si="13"/>
        <v>0</v>
      </c>
      <c r="AR378" s="148" t="s">
        <v>349</v>
      </c>
      <c r="AT378" s="148" t="s">
        <v>392</v>
      </c>
      <c r="AU378" s="148" t="s">
        <v>86</v>
      </c>
      <c r="AY378" s="17" t="s">
        <v>195</v>
      </c>
      <c r="BE378" s="149">
        <f t="shared" si="14"/>
        <v>0</v>
      </c>
      <c r="BF378" s="149">
        <f t="shared" si="15"/>
        <v>0</v>
      </c>
      <c r="BG378" s="149">
        <f t="shared" si="16"/>
        <v>0</v>
      </c>
      <c r="BH378" s="149">
        <f t="shared" si="17"/>
        <v>0</v>
      </c>
      <c r="BI378" s="149">
        <f t="shared" si="18"/>
        <v>0</v>
      </c>
      <c r="BJ378" s="17" t="s">
        <v>84</v>
      </c>
      <c r="BK378" s="149">
        <f t="shared" si="19"/>
        <v>0</v>
      </c>
      <c r="BL378" s="17" t="s">
        <v>310</v>
      </c>
      <c r="BM378" s="148" t="s">
        <v>3769</v>
      </c>
    </row>
    <row r="379" spans="2:65" s="1" customFormat="1" ht="24.2" customHeight="1">
      <c r="B379" s="32"/>
      <c r="C379" s="137" t="s">
        <v>606</v>
      </c>
      <c r="D379" s="137" t="s">
        <v>197</v>
      </c>
      <c r="E379" s="138" t="s">
        <v>3770</v>
      </c>
      <c r="F379" s="139" t="s">
        <v>3771</v>
      </c>
      <c r="G379" s="140" t="s">
        <v>395</v>
      </c>
      <c r="H379" s="141">
        <v>0.01</v>
      </c>
      <c r="I379" s="142"/>
      <c r="J379" s="143">
        <f t="shared" si="10"/>
        <v>0</v>
      </c>
      <c r="K379" s="139" t="s">
        <v>201</v>
      </c>
      <c r="L379" s="32"/>
      <c r="M379" s="144" t="s">
        <v>1</v>
      </c>
      <c r="N379" s="145" t="s">
        <v>42</v>
      </c>
      <c r="P379" s="146">
        <f t="shared" si="11"/>
        <v>0</v>
      </c>
      <c r="Q379" s="146">
        <v>0</v>
      </c>
      <c r="R379" s="146">
        <f t="shared" si="12"/>
        <v>0</v>
      </c>
      <c r="S379" s="146">
        <v>0</v>
      </c>
      <c r="T379" s="147">
        <f t="shared" si="13"/>
        <v>0</v>
      </c>
      <c r="AR379" s="148" t="s">
        <v>310</v>
      </c>
      <c r="AT379" s="148" t="s">
        <v>197</v>
      </c>
      <c r="AU379" s="148" t="s">
        <v>86</v>
      </c>
      <c r="AY379" s="17" t="s">
        <v>195</v>
      </c>
      <c r="BE379" s="149">
        <f t="shared" si="14"/>
        <v>0</v>
      </c>
      <c r="BF379" s="149">
        <f t="shared" si="15"/>
        <v>0</v>
      </c>
      <c r="BG379" s="149">
        <f t="shared" si="16"/>
        <v>0</v>
      </c>
      <c r="BH379" s="149">
        <f t="shared" si="17"/>
        <v>0</v>
      </c>
      <c r="BI379" s="149">
        <f t="shared" si="18"/>
        <v>0</v>
      </c>
      <c r="BJ379" s="17" t="s">
        <v>84</v>
      </c>
      <c r="BK379" s="149">
        <f t="shared" si="19"/>
        <v>0</v>
      </c>
      <c r="BL379" s="17" t="s">
        <v>310</v>
      </c>
      <c r="BM379" s="148" t="s">
        <v>3772</v>
      </c>
    </row>
    <row r="380" spans="2:65" s="11" customFormat="1" ht="25.9" customHeight="1">
      <c r="B380" s="125"/>
      <c r="D380" s="126" t="s">
        <v>76</v>
      </c>
      <c r="E380" s="127" t="s">
        <v>392</v>
      </c>
      <c r="F380" s="127" t="s">
        <v>1533</v>
      </c>
      <c r="I380" s="128"/>
      <c r="J380" s="129">
        <f>BK380</f>
        <v>0</v>
      </c>
      <c r="L380" s="125"/>
      <c r="M380" s="130"/>
      <c r="P380" s="131">
        <f>P381</f>
        <v>0</v>
      </c>
      <c r="R380" s="131">
        <f>R381</f>
        <v>1.3588910000000001</v>
      </c>
      <c r="T380" s="132">
        <f>T381</f>
        <v>0</v>
      </c>
      <c r="AR380" s="126" t="s">
        <v>112</v>
      </c>
      <c r="AT380" s="133" t="s">
        <v>76</v>
      </c>
      <c r="AU380" s="133" t="s">
        <v>77</v>
      </c>
      <c r="AY380" s="126" t="s">
        <v>195</v>
      </c>
      <c r="BK380" s="134">
        <f>BK381</f>
        <v>0</v>
      </c>
    </row>
    <row r="381" spans="2:65" s="11" customFormat="1" ht="22.9" customHeight="1">
      <c r="B381" s="125"/>
      <c r="D381" s="126" t="s">
        <v>76</v>
      </c>
      <c r="E381" s="135" t="s">
        <v>1534</v>
      </c>
      <c r="F381" s="135" t="s">
        <v>1535</v>
      </c>
      <c r="I381" s="128"/>
      <c r="J381" s="136">
        <f>BK381</f>
        <v>0</v>
      </c>
      <c r="L381" s="125"/>
      <c r="M381" s="130"/>
      <c r="P381" s="131">
        <f>SUM(P382:P389)</f>
        <v>0</v>
      </c>
      <c r="R381" s="131">
        <f>SUM(R382:R389)</f>
        <v>1.3588910000000001</v>
      </c>
      <c r="T381" s="132">
        <f>SUM(T382:T389)</f>
        <v>0</v>
      </c>
      <c r="AR381" s="126" t="s">
        <v>112</v>
      </c>
      <c r="AT381" s="133" t="s">
        <v>76</v>
      </c>
      <c r="AU381" s="133" t="s">
        <v>84</v>
      </c>
      <c r="AY381" s="126" t="s">
        <v>195</v>
      </c>
      <c r="BK381" s="134">
        <f>SUM(BK382:BK389)</f>
        <v>0</v>
      </c>
    </row>
    <row r="382" spans="2:65" s="1" customFormat="1" ht="16.5" customHeight="1">
      <c r="B382" s="32"/>
      <c r="C382" s="137" t="s">
        <v>157</v>
      </c>
      <c r="D382" s="137" t="s">
        <v>197</v>
      </c>
      <c r="E382" s="138" t="s">
        <v>1536</v>
      </c>
      <c r="F382" s="139" t="s">
        <v>1537</v>
      </c>
      <c r="G382" s="140" t="s">
        <v>319</v>
      </c>
      <c r="H382" s="141">
        <v>9.9</v>
      </c>
      <c r="I382" s="142"/>
      <c r="J382" s="143">
        <f>ROUND(I382*H382,2)</f>
        <v>0</v>
      </c>
      <c r="K382" s="139" t="s">
        <v>201</v>
      </c>
      <c r="L382" s="32"/>
      <c r="M382" s="144" t="s">
        <v>1</v>
      </c>
      <c r="N382" s="145" t="s">
        <v>42</v>
      </c>
      <c r="P382" s="146">
        <f>O382*H382</f>
        <v>0</v>
      </c>
      <c r="Q382" s="146">
        <v>9.0000000000000006E-5</v>
      </c>
      <c r="R382" s="146">
        <f>Q382*H382</f>
        <v>8.9100000000000008E-4</v>
      </c>
      <c r="S382" s="146">
        <v>0</v>
      </c>
      <c r="T382" s="147">
        <f>S382*H382</f>
        <v>0</v>
      </c>
      <c r="AR382" s="148" t="s">
        <v>426</v>
      </c>
      <c r="AT382" s="148" t="s">
        <v>197</v>
      </c>
      <c r="AU382" s="148" t="s">
        <v>86</v>
      </c>
      <c r="AY382" s="17" t="s">
        <v>195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7" t="s">
        <v>84</v>
      </c>
      <c r="BK382" s="149">
        <f>ROUND(I382*H382,2)</f>
        <v>0</v>
      </c>
      <c r="BL382" s="17" t="s">
        <v>426</v>
      </c>
      <c r="BM382" s="148" t="s">
        <v>1538</v>
      </c>
    </row>
    <row r="383" spans="2:65" s="14" customFormat="1" ht="11.25">
      <c r="B383" s="168"/>
      <c r="D383" s="151" t="s">
        <v>204</v>
      </c>
      <c r="E383" s="169" t="s">
        <v>1</v>
      </c>
      <c r="F383" s="170" t="s">
        <v>1539</v>
      </c>
      <c r="H383" s="169" t="s">
        <v>1</v>
      </c>
      <c r="I383" s="171"/>
      <c r="L383" s="168"/>
      <c r="M383" s="172"/>
      <c r="T383" s="173"/>
      <c r="AT383" s="169" t="s">
        <v>204</v>
      </c>
      <c r="AU383" s="169" t="s">
        <v>86</v>
      </c>
      <c r="AV383" s="14" t="s">
        <v>84</v>
      </c>
      <c r="AW383" s="14" t="s">
        <v>32</v>
      </c>
      <c r="AX383" s="14" t="s">
        <v>77</v>
      </c>
      <c r="AY383" s="169" t="s">
        <v>195</v>
      </c>
    </row>
    <row r="384" spans="2:65" s="12" customFormat="1" ht="11.25">
      <c r="B384" s="150"/>
      <c r="D384" s="151" t="s">
        <v>204</v>
      </c>
      <c r="E384" s="152" t="s">
        <v>1</v>
      </c>
      <c r="F384" s="153" t="s">
        <v>2081</v>
      </c>
      <c r="H384" s="154">
        <v>7.7</v>
      </c>
      <c r="I384" s="155"/>
      <c r="L384" s="150"/>
      <c r="M384" s="156"/>
      <c r="T384" s="157"/>
      <c r="AT384" s="152" t="s">
        <v>204</v>
      </c>
      <c r="AU384" s="152" t="s">
        <v>86</v>
      </c>
      <c r="AV384" s="12" t="s">
        <v>86</v>
      </c>
      <c r="AW384" s="12" t="s">
        <v>32</v>
      </c>
      <c r="AX384" s="12" t="s">
        <v>77</v>
      </c>
      <c r="AY384" s="152" t="s">
        <v>195</v>
      </c>
    </row>
    <row r="385" spans="2:65" s="12" customFormat="1" ht="11.25">
      <c r="B385" s="150"/>
      <c r="D385" s="151" t="s">
        <v>204</v>
      </c>
      <c r="E385" s="152" t="s">
        <v>1</v>
      </c>
      <c r="F385" s="153" t="s">
        <v>1540</v>
      </c>
      <c r="H385" s="154">
        <v>2.2000000000000002</v>
      </c>
      <c r="I385" s="155"/>
      <c r="L385" s="150"/>
      <c r="M385" s="156"/>
      <c r="T385" s="157"/>
      <c r="AT385" s="152" t="s">
        <v>204</v>
      </c>
      <c r="AU385" s="152" t="s">
        <v>86</v>
      </c>
      <c r="AV385" s="12" t="s">
        <v>86</v>
      </c>
      <c r="AW385" s="12" t="s">
        <v>32</v>
      </c>
      <c r="AX385" s="12" t="s">
        <v>77</v>
      </c>
      <c r="AY385" s="152" t="s">
        <v>195</v>
      </c>
    </row>
    <row r="386" spans="2:65" s="13" customFormat="1" ht="11.25">
      <c r="B386" s="158"/>
      <c r="D386" s="151" t="s">
        <v>204</v>
      </c>
      <c r="E386" s="159" t="s">
        <v>1</v>
      </c>
      <c r="F386" s="160" t="s">
        <v>205</v>
      </c>
      <c r="H386" s="161">
        <v>9.9</v>
      </c>
      <c r="I386" s="162"/>
      <c r="L386" s="158"/>
      <c r="M386" s="163"/>
      <c r="T386" s="164"/>
      <c r="AT386" s="159" t="s">
        <v>204</v>
      </c>
      <c r="AU386" s="159" t="s">
        <v>86</v>
      </c>
      <c r="AV386" s="13" t="s">
        <v>202</v>
      </c>
      <c r="AW386" s="13" t="s">
        <v>32</v>
      </c>
      <c r="AX386" s="13" t="s">
        <v>84</v>
      </c>
      <c r="AY386" s="159" t="s">
        <v>195</v>
      </c>
    </row>
    <row r="387" spans="2:65" s="1" customFormat="1" ht="24.2" customHeight="1">
      <c r="B387" s="32"/>
      <c r="C387" s="137" t="s">
        <v>644</v>
      </c>
      <c r="D387" s="137" t="s">
        <v>197</v>
      </c>
      <c r="E387" s="138" t="s">
        <v>1543</v>
      </c>
      <c r="F387" s="139" t="s">
        <v>1544</v>
      </c>
      <c r="G387" s="140" t="s">
        <v>212</v>
      </c>
      <c r="H387" s="141">
        <v>7</v>
      </c>
      <c r="I387" s="142"/>
      <c r="J387" s="143">
        <f>ROUND(I387*H387,2)</f>
        <v>0</v>
      </c>
      <c r="K387" s="139" t="s">
        <v>201</v>
      </c>
      <c r="L387" s="32"/>
      <c r="M387" s="144" t="s">
        <v>1</v>
      </c>
      <c r="N387" s="145" t="s">
        <v>42</v>
      </c>
      <c r="P387" s="146">
        <f>O387*H387</f>
        <v>0</v>
      </c>
      <c r="Q387" s="146">
        <v>0.19400000000000001</v>
      </c>
      <c r="R387" s="146">
        <f>Q387*H387</f>
        <v>1.3580000000000001</v>
      </c>
      <c r="S387" s="146">
        <v>0</v>
      </c>
      <c r="T387" s="147">
        <f>S387*H387</f>
        <v>0</v>
      </c>
      <c r="AR387" s="148" t="s">
        <v>426</v>
      </c>
      <c r="AT387" s="148" t="s">
        <v>197</v>
      </c>
      <c r="AU387" s="148" t="s">
        <v>86</v>
      </c>
      <c r="AY387" s="17" t="s">
        <v>195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7" t="s">
        <v>84</v>
      </c>
      <c r="BK387" s="149">
        <f>ROUND(I387*H387,2)</f>
        <v>0</v>
      </c>
      <c r="BL387" s="17" t="s">
        <v>426</v>
      </c>
      <c r="BM387" s="148" t="s">
        <v>3773</v>
      </c>
    </row>
    <row r="388" spans="2:65" s="14" customFormat="1" ht="11.25">
      <c r="B388" s="168"/>
      <c r="D388" s="151" t="s">
        <v>204</v>
      </c>
      <c r="E388" s="169" t="s">
        <v>1</v>
      </c>
      <c r="F388" s="170" t="s">
        <v>1539</v>
      </c>
      <c r="H388" s="169" t="s">
        <v>1</v>
      </c>
      <c r="I388" s="171"/>
      <c r="L388" s="168"/>
      <c r="M388" s="172"/>
      <c r="T388" s="173"/>
      <c r="AT388" s="169" t="s">
        <v>204</v>
      </c>
      <c r="AU388" s="169" t="s">
        <v>86</v>
      </c>
      <c r="AV388" s="14" t="s">
        <v>84</v>
      </c>
      <c r="AW388" s="14" t="s">
        <v>32</v>
      </c>
      <c r="AX388" s="14" t="s">
        <v>77</v>
      </c>
      <c r="AY388" s="169" t="s">
        <v>195</v>
      </c>
    </row>
    <row r="389" spans="2:65" s="12" customFormat="1" ht="11.25">
      <c r="B389" s="150"/>
      <c r="D389" s="151" t="s">
        <v>204</v>
      </c>
      <c r="E389" s="152" t="s">
        <v>1</v>
      </c>
      <c r="F389" s="153" t="s">
        <v>1546</v>
      </c>
      <c r="H389" s="154">
        <v>7</v>
      </c>
      <c r="I389" s="155"/>
      <c r="L389" s="150"/>
      <c r="M389" s="165"/>
      <c r="N389" s="166"/>
      <c r="O389" s="166"/>
      <c r="P389" s="166"/>
      <c r="Q389" s="166"/>
      <c r="R389" s="166"/>
      <c r="S389" s="166"/>
      <c r="T389" s="167"/>
      <c r="AT389" s="152" t="s">
        <v>204</v>
      </c>
      <c r="AU389" s="152" t="s">
        <v>86</v>
      </c>
      <c r="AV389" s="12" t="s">
        <v>86</v>
      </c>
      <c r="AW389" s="12" t="s">
        <v>32</v>
      </c>
      <c r="AX389" s="12" t="s">
        <v>84</v>
      </c>
      <c r="AY389" s="152" t="s">
        <v>195</v>
      </c>
    </row>
    <row r="390" spans="2:65" s="1" customFormat="1" ht="6.95" customHeight="1">
      <c r="B390" s="44"/>
      <c r="C390" s="45"/>
      <c r="D390" s="45"/>
      <c r="E390" s="45"/>
      <c r="F390" s="45"/>
      <c r="G390" s="45"/>
      <c r="H390" s="45"/>
      <c r="I390" s="45"/>
      <c r="J390" s="45"/>
      <c r="K390" s="45"/>
      <c r="L390" s="32"/>
    </row>
  </sheetData>
  <sheetProtection algorithmName="SHA-512" hashValue="0mWwHXIfKYrk+342Wi2IcmF4yufH2cWvqJJ9ob4zlQnV4HOmSWFa6+hNhYr0/5hR3hdSrV6T25oiLu1/oLO9HQ==" saltValue="X5kjspFVt7L1zEby1OzXpMwHCtc7dvhTXh7W9L+eW7Vd2hRhnoxIBb8zQvaPp9AQIr/c7HiGfTgI/uduwomLfA==" spinCount="100000" sheet="1" objects="1" scenarios="1" formatColumns="0" formatRows="0" autoFilter="0"/>
  <autoFilter ref="C131:K389" xr:uid="{00000000-0009-0000-0000-00000C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  <pageSetUpPr fitToPage="1"/>
  </sheetPr>
  <dimension ref="B2:BM1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145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164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46" ht="12" customHeight="1">
      <c r="B8" s="20"/>
      <c r="D8" s="27" t="s">
        <v>169</v>
      </c>
      <c r="L8" s="20"/>
    </row>
    <row r="9" spans="2:46" s="1" customFormat="1" ht="16.5" customHeight="1">
      <c r="B9" s="32"/>
      <c r="E9" s="243" t="s">
        <v>3774</v>
      </c>
      <c r="F9" s="245"/>
      <c r="G9" s="245"/>
      <c r="H9" s="245"/>
      <c r="L9" s="32"/>
    </row>
    <row r="10" spans="2:46" s="1" customFormat="1" ht="12" customHeight="1">
      <c r="B10" s="32"/>
      <c r="D10" s="27" t="s">
        <v>171</v>
      </c>
      <c r="L10" s="32"/>
    </row>
    <row r="11" spans="2:46" s="1" customFormat="1" ht="16.5" customHeight="1">
      <c r="B11" s="32"/>
      <c r="E11" s="200" t="s">
        <v>3775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146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ROUND((SUM(BE127:BE166)),  2)</f>
        <v>0</v>
      </c>
      <c r="I35" s="97">
        <v>0.21</v>
      </c>
      <c r="J35" s="86">
        <f>ROUND(((SUM(BE127:BE166))*I35),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ROUND((SUM(BF127:BF166)),  2)</f>
        <v>0</v>
      </c>
      <c r="I36" s="97">
        <v>0.12</v>
      </c>
      <c r="J36" s="86">
        <f>ROUND(((SUM(BF127:BF166))*I36),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ROUND((SUM(BG127:BG166)),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ROUND((SUM(BH127:BH166)),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ROUND((SUM(BI127:BI166)),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3774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410 - přípojka NN pro ČS1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J127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3776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8" customFormat="1" ht="24.95" customHeight="1">
      <c r="B101" s="109"/>
      <c r="D101" s="110" t="s">
        <v>1599</v>
      </c>
      <c r="E101" s="111"/>
      <c r="F101" s="111"/>
      <c r="G101" s="111"/>
      <c r="H101" s="111"/>
      <c r="I101" s="111"/>
      <c r="J101" s="112">
        <f>J134</f>
        <v>0</v>
      </c>
      <c r="L101" s="109"/>
    </row>
    <row r="102" spans="2:47" s="9" customFormat="1" ht="19.899999999999999" customHeight="1">
      <c r="B102" s="113"/>
      <c r="D102" s="114" t="s">
        <v>3777</v>
      </c>
      <c r="E102" s="115"/>
      <c r="F102" s="115"/>
      <c r="G102" s="115"/>
      <c r="H102" s="115"/>
      <c r="I102" s="115"/>
      <c r="J102" s="116">
        <f>J135</f>
        <v>0</v>
      </c>
      <c r="L102" s="113"/>
    </row>
    <row r="103" spans="2:47" s="8" customFormat="1" ht="24.95" customHeight="1">
      <c r="B103" s="109"/>
      <c r="D103" s="110" t="s">
        <v>862</v>
      </c>
      <c r="E103" s="111"/>
      <c r="F103" s="111"/>
      <c r="G103" s="111"/>
      <c r="H103" s="111"/>
      <c r="I103" s="111"/>
      <c r="J103" s="112">
        <f>J138</f>
        <v>0</v>
      </c>
      <c r="L103" s="109"/>
    </row>
    <row r="104" spans="2:47" s="9" customFormat="1" ht="19.899999999999999" customHeight="1">
      <c r="B104" s="113"/>
      <c r="D104" s="114" t="s">
        <v>3778</v>
      </c>
      <c r="E104" s="115"/>
      <c r="F104" s="115"/>
      <c r="G104" s="115"/>
      <c r="H104" s="115"/>
      <c r="I104" s="115"/>
      <c r="J104" s="116">
        <f>J139</f>
        <v>0</v>
      </c>
      <c r="L104" s="113"/>
    </row>
    <row r="105" spans="2:47" s="9" customFormat="1" ht="19.899999999999999" customHeight="1">
      <c r="B105" s="113"/>
      <c r="D105" s="114" t="s">
        <v>863</v>
      </c>
      <c r="E105" s="115"/>
      <c r="F105" s="115"/>
      <c r="G105" s="115"/>
      <c r="H105" s="115"/>
      <c r="I105" s="115"/>
      <c r="J105" s="116">
        <f>J149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180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3" t="str">
        <f>E7</f>
        <v>BRNO, DOHNALOVA - VÝSTAVBA DEŠŤOVÉ KANALIZACE</v>
      </c>
      <c r="F115" s="244"/>
      <c r="G115" s="244"/>
      <c r="H115" s="244"/>
      <c r="L115" s="32"/>
    </row>
    <row r="116" spans="2:63" ht="12" customHeight="1">
      <c r="B116" s="20"/>
      <c r="C116" s="27" t="s">
        <v>169</v>
      </c>
      <c r="L116" s="20"/>
    </row>
    <row r="117" spans="2:63" s="1" customFormat="1" ht="16.5" customHeight="1">
      <c r="B117" s="32"/>
      <c r="E117" s="243" t="s">
        <v>3774</v>
      </c>
      <c r="F117" s="245"/>
      <c r="G117" s="245"/>
      <c r="H117" s="245"/>
      <c r="L117" s="32"/>
    </row>
    <row r="118" spans="2:63" s="1" customFormat="1" ht="12" customHeight="1">
      <c r="B118" s="32"/>
      <c r="C118" s="27" t="s">
        <v>171</v>
      </c>
      <c r="L118" s="32"/>
    </row>
    <row r="119" spans="2:63" s="1" customFormat="1" ht="16.5" customHeight="1">
      <c r="B119" s="32"/>
      <c r="E119" s="200" t="str">
        <f>E11</f>
        <v>SO 410 - přípojka NN pro ČS1</v>
      </c>
      <c r="F119" s="245"/>
      <c r="G119" s="245"/>
      <c r="H119" s="245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Brno</v>
      </c>
      <c r="I121" s="27" t="s">
        <v>22</v>
      </c>
      <c r="J121" s="52" t="str">
        <f>IF(J14="","",J14)</f>
        <v>27. 2. 2023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>Statutární město Brno</v>
      </c>
      <c r="I123" s="27" t="s">
        <v>30</v>
      </c>
      <c r="J123" s="30" t="str">
        <f>E23</f>
        <v>JV PROJEKT VH s.r.o.</v>
      </c>
      <c r="L123" s="32"/>
    </row>
    <row r="124" spans="2:63" s="1" customFormat="1" ht="15.2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Obrtel M.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181</v>
      </c>
      <c r="D126" s="119" t="s">
        <v>62</v>
      </c>
      <c r="E126" s="119" t="s">
        <v>58</v>
      </c>
      <c r="F126" s="119" t="s">
        <v>59</v>
      </c>
      <c r="G126" s="119" t="s">
        <v>182</v>
      </c>
      <c r="H126" s="119" t="s">
        <v>183</v>
      </c>
      <c r="I126" s="119" t="s">
        <v>184</v>
      </c>
      <c r="J126" s="119" t="s">
        <v>175</v>
      </c>
      <c r="K126" s="120" t="s">
        <v>185</v>
      </c>
      <c r="L126" s="117"/>
      <c r="M126" s="59" t="s">
        <v>1</v>
      </c>
      <c r="N126" s="60" t="s">
        <v>41</v>
      </c>
      <c r="O126" s="60" t="s">
        <v>186</v>
      </c>
      <c r="P126" s="60" t="s">
        <v>187</v>
      </c>
      <c r="Q126" s="60" t="s">
        <v>188</v>
      </c>
      <c r="R126" s="60" t="s">
        <v>189</v>
      </c>
      <c r="S126" s="60" t="s">
        <v>190</v>
      </c>
      <c r="T126" s="61" t="s">
        <v>191</v>
      </c>
    </row>
    <row r="127" spans="2:63" s="1" customFormat="1" ht="22.9" customHeight="1">
      <c r="B127" s="32"/>
      <c r="C127" s="64" t="s">
        <v>192</v>
      </c>
      <c r="J127" s="121">
        <f>BK127</f>
        <v>0</v>
      </c>
      <c r="L127" s="32"/>
      <c r="M127" s="62"/>
      <c r="N127" s="53"/>
      <c r="O127" s="53"/>
      <c r="P127" s="122">
        <f>P128+P134+P138</f>
        <v>0</v>
      </c>
      <c r="Q127" s="53"/>
      <c r="R127" s="122">
        <f>R128+R134+R138</f>
        <v>1.5770603999999999</v>
      </c>
      <c r="S127" s="53"/>
      <c r="T127" s="123">
        <f>T128+T134+T138</f>
        <v>0.17600000000000002</v>
      </c>
      <c r="AT127" s="17" t="s">
        <v>76</v>
      </c>
      <c r="AU127" s="17" t="s">
        <v>177</v>
      </c>
      <c r="BK127" s="124">
        <f>BK128+BK134+BK138</f>
        <v>0</v>
      </c>
    </row>
    <row r="128" spans="2:63" s="11" customFormat="1" ht="25.9" customHeight="1">
      <c r="B128" s="125"/>
      <c r="D128" s="126" t="s">
        <v>76</v>
      </c>
      <c r="E128" s="127" t="s">
        <v>193</v>
      </c>
      <c r="F128" s="127" t="s">
        <v>194</v>
      </c>
      <c r="I128" s="128"/>
      <c r="J128" s="129">
        <f>BK128</f>
        <v>0</v>
      </c>
      <c r="L128" s="125"/>
      <c r="M128" s="130"/>
      <c r="P128" s="131">
        <f>P129</f>
        <v>0</v>
      </c>
      <c r="R128" s="131">
        <f>R129</f>
        <v>0</v>
      </c>
      <c r="T128" s="132">
        <f>T129</f>
        <v>0</v>
      </c>
      <c r="AR128" s="126" t="s">
        <v>84</v>
      </c>
      <c r="AT128" s="133" t="s">
        <v>76</v>
      </c>
      <c r="AU128" s="133" t="s">
        <v>77</v>
      </c>
      <c r="AY128" s="126" t="s">
        <v>195</v>
      </c>
      <c r="BK128" s="134">
        <f>BK129</f>
        <v>0</v>
      </c>
    </row>
    <row r="129" spans="2:65" s="11" customFormat="1" ht="22.9" customHeight="1">
      <c r="B129" s="125"/>
      <c r="D129" s="126" t="s">
        <v>76</v>
      </c>
      <c r="E129" s="135" t="s">
        <v>3779</v>
      </c>
      <c r="F129" s="135" t="s">
        <v>3780</v>
      </c>
      <c r="I129" s="128"/>
      <c r="J129" s="136">
        <f>BK129</f>
        <v>0</v>
      </c>
      <c r="L129" s="125"/>
      <c r="M129" s="130"/>
      <c r="P129" s="131">
        <f>SUM(P130:P133)</f>
        <v>0</v>
      </c>
      <c r="R129" s="131">
        <f>SUM(R130:R133)</f>
        <v>0</v>
      </c>
      <c r="T129" s="132">
        <f>SUM(T130:T133)</f>
        <v>0</v>
      </c>
      <c r="AR129" s="126" t="s">
        <v>84</v>
      </c>
      <c r="AT129" s="133" t="s">
        <v>76</v>
      </c>
      <c r="AU129" s="133" t="s">
        <v>84</v>
      </c>
      <c r="AY129" s="126" t="s">
        <v>195</v>
      </c>
      <c r="BK129" s="134">
        <f>SUM(BK130:BK133)</f>
        <v>0</v>
      </c>
    </row>
    <row r="130" spans="2:65" s="1" customFormat="1" ht="24.2" customHeight="1">
      <c r="B130" s="32"/>
      <c r="C130" s="137" t="s">
        <v>84</v>
      </c>
      <c r="D130" s="137" t="s">
        <v>197</v>
      </c>
      <c r="E130" s="138" t="s">
        <v>3781</v>
      </c>
      <c r="F130" s="139" t="s">
        <v>3782</v>
      </c>
      <c r="G130" s="140" t="s">
        <v>395</v>
      </c>
      <c r="H130" s="141">
        <v>1.552</v>
      </c>
      <c r="I130" s="142"/>
      <c r="J130" s="143">
        <f>ROUND(I130*H130,2)</f>
        <v>0</v>
      </c>
      <c r="K130" s="139" t="s">
        <v>201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202</v>
      </c>
      <c r="AT130" s="148" t="s">
        <v>197</v>
      </c>
      <c r="AU130" s="148" t="s">
        <v>86</v>
      </c>
      <c r="AY130" s="17" t="s">
        <v>195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202</v>
      </c>
      <c r="BM130" s="148" t="s">
        <v>3783</v>
      </c>
    </row>
    <row r="131" spans="2:65" s="1" customFormat="1" ht="24.2" customHeight="1">
      <c r="B131" s="32"/>
      <c r="C131" s="137" t="s">
        <v>86</v>
      </c>
      <c r="D131" s="137" t="s">
        <v>197</v>
      </c>
      <c r="E131" s="138" t="s">
        <v>3784</v>
      </c>
      <c r="F131" s="139" t="s">
        <v>3785</v>
      </c>
      <c r="G131" s="140" t="s">
        <v>395</v>
      </c>
      <c r="H131" s="141">
        <v>20.175999999999998</v>
      </c>
      <c r="I131" s="142"/>
      <c r="J131" s="143">
        <f>ROUND(I131*H131,2)</f>
        <v>0</v>
      </c>
      <c r="K131" s="139" t="s">
        <v>201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202</v>
      </c>
      <c r="AT131" s="148" t="s">
        <v>197</v>
      </c>
      <c r="AU131" s="148" t="s">
        <v>86</v>
      </c>
      <c r="AY131" s="17" t="s">
        <v>195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84</v>
      </c>
      <c r="BK131" s="149">
        <f>ROUND(I131*H131,2)</f>
        <v>0</v>
      </c>
      <c r="BL131" s="17" t="s">
        <v>202</v>
      </c>
      <c r="BM131" s="148" t="s">
        <v>3786</v>
      </c>
    </row>
    <row r="132" spans="2:65" s="1" customFormat="1" ht="37.9" customHeight="1">
      <c r="B132" s="32"/>
      <c r="C132" s="137" t="s">
        <v>112</v>
      </c>
      <c r="D132" s="137" t="s">
        <v>197</v>
      </c>
      <c r="E132" s="138" t="s">
        <v>3787</v>
      </c>
      <c r="F132" s="139" t="s">
        <v>3788</v>
      </c>
      <c r="G132" s="140" t="s">
        <v>395</v>
      </c>
      <c r="H132" s="141">
        <v>0.192</v>
      </c>
      <c r="I132" s="142"/>
      <c r="J132" s="143">
        <f>ROUND(I132*H132,2)</f>
        <v>0</v>
      </c>
      <c r="K132" s="139" t="s">
        <v>208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202</v>
      </c>
      <c r="AT132" s="148" t="s">
        <v>197</v>
      </c>
      <c r="AU132" s="148" t="s">
        <v>86</v>
      </c>
      <c r="AY132" s="17" t="s">
        <v>195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202</v>
      </c>
      <c r="BM132" s="148" t="s">
        <v>3789</v>
      </c>
    </row>
    <row r="133" spans="2:65" s="1" customFormat="1" ht="44.25" customHeight="1">
      <c r="B133" s="32"/>
      <c r="C133" s="137" t="s">
        <v>202</v>
      </c>
      <c r="D133" s="137" t="s">
        <v>197</v>
      </c>
      <c r="E133" s="138" t="s">
        <v>3790</v>
      </c>
      <c r="F133" s="139" t="s">
        <v>3791</v>
      </c>
      <c r="G133" s="140" t="s">
        <v>395</v>
      </c>
      <c r="H133" s="141">
        <v>1.36</v>
      </c>
      <c r="I133" s="142"/>
      <c r="J133" s="143">
        <f>ROUND(I133*H133,2)</f>
        <v>0</v>
      </c>
      <c r="K133" s="139" t="s">
        <v>208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202</v>
      </c>
      <c r="AT133" s="148" t="s">
        <v>197</v>
      </c>
      <c r="AU133" s="148" t="s">
        <v>86</v>
      </c>
      <c r="AY133" s="17" t="s">
        <v>195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202</v>
      </c>
      <c r="BM133" s="148" t="s">
        <v>3792</v>
      </c>
    </row>
    <row r="134" spans="2:65" s="11" customFormat="1" ht="25.9" customHeight="1">
      <c r="B134" s="125"/>
      <c r="D134" s="126" t="s">
        <v>76</v>
      </c>
      <c r="E134" s="127" t="s">
        <v>2068</v>
      </c>
      <c r="F134" s="127" t="s">
        <v>2069</v>
      </c>
      <c r="I134" s="128"/>
      <c r="J134" s="129">
        <f>BK134</f>
        <v>0</v>
      </c>
      <c r="L134" s="125"/>
      <c r="M134" s="130"/>
      <c r="P134" s="131">
        <f>P135</f>
        <v>0</v>
      </c>
      <c r="R134" s="131">
        <f>R135</f>
        <v>0</v>
      </c>
      <c r="T134" s="132">
        <f>T135</f>
        <v>0</v>
      </c>
      <c r="AR134" s="126" t="s">
        <v>86</v>
      </c>
      <c r="AT134" s="133" t="s">
        <v>76</v>
      </c>
      <c r="AU134" s="133" t="s">
        <v>77</v>
      </c>
      <c r="AY134" s="126" t="s">
        <v>195</v>
      </c>
      <c r="BK134" s="134">
        <f>BK135</f>
        <v>0</v>
      </c>
    </row>
    <row r="135" spans="2:65" s="11" customFormat="1" ht="22.9" customHeight="1">
      <c r="B135" s="125"/>
      <c r="D135" s="126" t="s">
        <v>76</v>
      </c>
      <c r="E135" s="135" t="s">
        <v>3793</v>
      </c>
      <c r="F135" s="135" t="s">
        <v>3794</v>
      </c>
      <c r="I135" s="128"/>
      <c r="J135" s="136">
        <f>BK135</f>
        <v>0</v>
      </c>
      <c r="L135" s="125"/>
      <c r="M135" s="130"/>
      <c r="P135" s="131">
        <f>SUM(P136:P137)</f>
        <v>0</v>
      </c>
      <c r="R135" s="131">
        <f>SUM(R136:R137)</f>
        <v>0</v>
      </c>
      <c r="T135" s="132">
        <f>SUM(T136:T137)</f>
        <v>0</v>
      </c>
      <c r="AR135" s="126" t="s">
        <v>86</v>
      </c>
      <c r="AT135" s="133" t="s">
        <v>76</v>
      </c>
      <c r="AU135" s="133" t="s">
        <v>84</v>
      </c>
      <c r="AY135" s="126" t="s">
        <v>195</v>
      </c>
      <c r="BK135" s="134">
        <f>SUM(BK136:BK137)</f>
        <v>0</v>
      </c>
    </row>
    <row r="136" spans="2:65" s="1" customFormat="1" ht="24.2" customHeight="1">
      <c r="B136" s="32"/>
      <c r="C136" s="137" t="s">
        <v>217</v>
      </c>
      <c r="D136" s="137" t="s">
        <v>197</v>
      </c>
      <c r="E136" s="138" t="s">
        <v>3795</v>
      </c>
      <c r="F136" s="139" t="s">
        <v>3796</v>
      </c>
      <c r="G136" s="140" t="s">
        <v>212</v>
      </c>
      <c r="H136" s="141">
        <v>1</v>
      </c>
      <c r="I136" s="142"/>
      <c r="J136" s="143">
        <f>ROUND(I136*H136,2)</f>
        <v>0</v>
      </c>
      <c r="K136" s="139" t="s">
        <v>201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310</v>
      </c>
      <c r="AT136" s="148" t="s">
        <v>197</v>
      </c>
      <c r="AU136" s="148" t="s">
        <v>86</v>
      </c>
      <c r="AY136" s="17" t="s">
        <v>195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310</v>
      </c>
      <c r="BM136" s="148" t="s">
        <v>3797</v>
      </c>
    </row>
    <row r="137" spans="2:65" s="1" customFormat="1" ht="24.2" customHeight="1">
      <c r="B137" s="32"/>
      <c r="C137" s="137" t="s">
        <v>221</v>
      </c>
      <c r="D137" s="137" t="s">
        <v>197</v>
      </c>
      <c r="E137" s="138" t="s">
        <v>3798</v>
      </c>
      <c r="F137" s="139" t="s">
        <v>3799</v>
      </c>
      <c r="G137" s="140" t="s">
        <v>212</v>
      </c>
      <c r="H137" s="141">
        <v>1</v>
      </c>
      <c r="I137" s="142"/>
      <c r="J137" s="143">
        <f>ROUND(I137*H137,2)</f>
        <v>0</v>
      </c>
      <c r="K137" s="139" t="s">
        <v>201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310</v>
      </c>
      <c r="AT137" s="148" t="s">
        <v>197</v>
      </c>
      <c r="AU137" s="148" t="s">
        <v>86</v>
      </c>
      <c r="AY137" s="17" t="s">
        <v>195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310</v>
      </c>
      <c r="BM137" s="148" t="s">
        <v>3800</v>
      </c>
    </row>
    <row r="138" spans="2:65" s="11" customFormat="1" ht="25.9" customHeight="1">
      <c r="B138" s="125"/>
      <c r="D138" s="126" t="s">
        <v>76</v>
      </c>
      <c r="E138" s="127" t="s">
        <v>392</v>
      </c>
      <c r="F138" s="127" t="s">
        <v>1533</v>
      </c>
      <c r="I138" s="128"/>
      <c r="J138" s="129">
        <f>BK138</f>
        <v>0</v>
      </c>
      <c r="L138" s="125"/>
      <c r="M138" s="130"/>
      <c r="P138" s="131">
        <f>P139+P149</f>
        <v>0</v>
      </c>
      <c r="R138" s="131">
        <f>R139+R149</f>
        <v>1.5770603999999999</v>
      </c>
      <c r="T138" s="132">
        <f>T139+T149</f>
        <v>0.17600000000000002</v>
      </c>
      <c r="AR138" s="126" t="s">
        <v>112</v>
      </c>
      <c r="AT138" s="133" t="s">
        <v>76</v>
      </c>
      <c r="AU138" s="133" t="s">
        <v>77</v>
      </c>
      <c r="AY138" s="126" t="s">
        <v>195</v>
      </c>
      <c r="BK138" s="134">
        <f>BK139+BK149</f>
        <v>0</v>
      </c>
    </row>
    <row r="139" spans="2:65" s="11" customFormat="1" ht="22.9" customHeight="1">
      <c r="B139" s="125"/>
      <c r="D139" s="126" t="s">
        <v>76</v>
      </c>
      <c r="E139" s="135" t="s">
        <v>3801</v>
      </c>
      <c r="F139" s="135" t="s">
        <v>3802</v>
      </c>
      <c r="I139" s="128"/>
      <c r="J139" s="136">
        <f>BK139</f>
        <v>0</v>
      </c>
      <c r="L139" s="125"/>
      <c r="M139" s="130"/>
      <c r="P139" s="131">
        <f>SUM(P140:P148)</f>
        <v>0</v>
      </c>
      <c r="R139" s="131">
        <f>SUM(R140:R148)</f>
        <v>1.3600000000000001E-2</v>
      </c>
      <c r="T139" s="132">
        <f>SUM(T140:T148)</f>
        <v>0</v>
      </c>
      <c r="AR139" s="126" t="s">
        <v>112</v>
      </c>
      <c r="AT139" s="133" t="s">
        <v>76</v>
      </c>
      <c r="AU139" s="133" t="s">
        <v>84</v>
      </c>
      <c r="AY139" s="126" t="s">
        <v>195</v>
      </c>
      <c r="BK139" s="134">
        <f>SUM(BK140:BK148)</f>
        <v>0</v>
      </c>
    </row>
    <row r="140" spans="2:65" s="1" customFormat="1" ht="24.2" customHeight="1">
      <c r="B140" s="32"/>
      <c r="C140" s="137" t="s">
        <v>225</v>
      </c>
      <c r="D140" s="137" t="s">
        <v>197</v>
      </c>
      <c r="E140" s="138" t="s">
        <v>3803</v>
      </c>
      <c r="F140" s="139" t="s">
        <v>3804</v>
      </c>
      <c r="G140" s="140" t="s">
        <v>319</v>
      </c>
      <c r="H140" s="141">
        <v>8</v>
      </c>
      <c r="I140" s="142"/>
      <c r="J140" s="143">
        <f t="shared" ref="J140:J148" si="0">ROUND(I140*H140,2)</f>
        <v>0</v>
      </c>
      <c r="K140" s="139" t="s">
        <v>201</v>
      </c>
      <c r="L140" s="32"/>
      <c r="M140" s="144" t="s">
        <v>1</v>
      </c>
      <c r="N140" s="145" t="s">
        <v>42</v>
      </c>
      <c r="P140" s="146">
        <f t="shared" ref="P140:P148" si="1">O140*H140</f>
        <v>0</v>
      </c>
      <c r="Q140" s="146">
        <v>0</v>
      </c>
      <c r="R140" s="146">
        <f t="shared" ref="R140:R148" si="2">Q140*H140</f>
        <v>0</v>
      </c>
      <c r="S140" s="146">
        <v>0</v>
      </c>
      <c r="T140" s="147">
        <f t="shared" ref="T140:T148" si="3">S140*H140</f>
        <v>0</v>
      </c>
      <c r="AR140" s="148" t="s">
        <v>426</v>
      </c>
      <c r="AT140" s="148" t="s">
        <v>197</v>
      </c>
      <c r="AU140" s="148" t="s">
        <v>86</v>
      </c>
      <c r="AY140" s="17" t="s">
        <v>195</v>
      </c>
      <c r="BE140" s="149">
        <f t="shared" ref="BE140:BE148" si="4">IF(N140="základní",J140,0)</f>
        <v>0</v>
      </c>
      <c r="BF140" s="149">
        <f t="shared" ref="BF140:BF148" si="5">IF(N140="snížená",J140,0)</f>
        <v>0</v>
      </c>
      <c r="BG140" s="149">
        <f t="shared" ref="BG140:BG148" si="6">IF(N140="zákl. přenesená",J140,0)</f>
        <v>0</v>
      </c>
      <c r="BH140" s="149">
        <f t="shared" ref="BH140:BH148" si="7">IF(N140="sníž. přenesená",J140,0)</f>
        <v>0</v>
      </c>
      <c r="BI140" s="149">
        <f t="shared" ref="BI140:BI148" si="8">IF(N140="nulová",J140,0)</f>
        <v>0</v>
      </c>
      <c r="BJ140" s="17" t="s">
        <v>84</v>
      </c>
      <c r="BK140" s="149">
        <f t="shared" ref="BK140:BK148" si="9">ROUND(I140*H140,2)</f>
        <v>0</v>
      </c>
      <c r="BL140" s="17" t="s">
        <v>426</v>
      </c>
      <c r="BM140" s="148" t="s">
        <v>3805</v>
      </c>
    </row>
    <row r="141" spans="2:65" s="1" customFormat="1" ht="24.2" customHeight="1">
      <c r="B141" s="32"/>
      <c r="C141" s="137" t="s">
        <v>230</v>
      </c>
      <c r="D141" s="137" t="s">
        <v>197</v>
      </c>
      <c r="E141" s="138" t="s">
        <v>3806</v>
      </c>
      <c r="F141" s="139" t="s">
        <v>3807</v>
      </c>
      <c r="G141" s="140" t="s">
        <v>319</v>
      </c>
      <c r="H141" s="141">
        <v>6</v>
      </c>
      <c r="I141" s="142"/>
      <c r="J141" s="143">
        <f t="shared" si="0"/>
        <v>0</v>
      </c>
      <c r="K141" s="139" t="s">
        <v>201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426</v>
      </c>
      <c r="AT141" s="148" t="s">
        <v>197</v>
      </c>
      <c r="AU141" s="148" t="s">
        <v>86</v>
      </c>
      <c r="AY141" s="17" t="s">
        <v>195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426</v>
      </c>
      <c r="BM141" s="148" t="s">
        <v>3808</v>
      </c>
    </row>
    <row r="142" spans="2:65" s="1" customFormat="1" ht="24.2" customHeight="1">
      <c r="B142" s="32"/>
      <c r="C142" s="174" t="s">
        <v>234</v>
      </c>
      <c r="D142" s="174" t="s">
        <v>392</v>
      </c>
      <c r="E142" s="175" t="s">
        <v>3809</v>
      </c>
      <c r="F142" s="176" t="s">
        <v>3810</v>
      </c>
      <c r="G142" s="177" t="s">
        <v>319</v>
      </c>
      <c r="H142" s="178">
        <v>14</v>
      </c>
      <c r="I142" s="179"/>
      <c r="J142" s="180">
        <f t="shared" si="0"/>
        <v>0</v>
      </c>
      <c r="K142" s="176" t="s">
        <v>201</v>
      </c>
      <c r="L142" s="181"/>
      <c r="M142" s="182" t="s">
        <v>1</v>
      </c>
      <c r="N142" s="183" t="s">
        <v>42</v>
      </c>
      <c r="P142" s="146">
        <f t="shared" si="1"/>
        <v>0</v>
      </c>
      <c r="Q142" s="146">
        <v>8.9999999999999998E-4</v>
      </c>
      <c r="R142" s="146">
        <f t="shared" si="2"/>
        <v>1.26E-2</v>
      </c>
      <c r="S142" s="146">
        <v>0</v>
      </c>
      <c r="T142" s="147">
        <f t="shared" si="3"/>
        <v>0</v>
      </c>
      <c r="AR142" s="148" t="s">
        <v>3811</v>
      </c>
      <c r="AT142" s="148" t="s">
        <v>392</v>
      </c>
      <c r="AU142" s="148" t="s">
        <v>86</v>
      </c>
      <c r="AY142" s="17" t="s">
        <v>195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426</v>
      </c>
      <c r="BM142" s="148" t="s">
        <v>3812</v>
      </c>
    </row>
    <row r="143" spans="2:65" s="1" customFormat="1" ht="24.2" customHeight="1">
      <c r="B143" s="32"/>
      <c r="C143" s="137" t="s">
        <v>238</v>
      </c>
      <c r="D143" s="137" t="s">
        <v>197</v>
      </c>
      <c r="E143" s="138" t="s">
        <v>3813</v>
      </c>
      <c r="F143" s="139" t="s">
        <v>3814</v>
      </c>
      <c r="G143" s="140" t="s">
        <v>212</v>
      </c>
      <c r="H143" s="141">
        <v>2</v>
      </c>
      <c r="I143" s="142"/>
      <c r="J143" s="143">
        <f t="shared" si="0"/>
        <v>0</v>
      </c>
      <c r="K143" s="139" t="s">
        <v>201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426</v>
      </c>
      <c r="AT143" s="148" t="s">
        <v>197</v>
      </c>
      <c r="AU143" s="148" t="s">
        <v>86</v>
      </c>
      <c r="AY143" s="17" t="s">
        <v>195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426</v>
      </c>
      <c r="BM143" s="148" t="s">
        <v>3815</v>
      </c>
    </row>
    <row r="144" spans="2:65" s="1" customFormat="1" ht="16.5" customHeight="1">
      <c r="B144" s="32"/>
      <c r="C144" s="137" t="s">
        <v>242</v>
      </c>
      <c r="D144" s="137" t="s">
        <v>197</v>
      </c>
      <c r="E144" s="138" t="s">
        <v>3816</v>
      </c>
      <c r="F144" s="139" t="s">
        <v>3817</v>
      </c>
      <c r="G144" s="140" t="s">
        <v>212</v>
      </c>
      <c r="H144" s="141">
        <v>2</v>
      </c>
      <c r="I144" s="142"/>
      <c r="J144" s="143">
        <f t="shared" si="0"/>
        <v>0</v>
      </c>
      <c r="K144" s="139" t="s">
        <v>201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426</v>
      </c>
      <c r="AT144" s="148" t="s">
        <v>197</v>
      </c>
      <c r="AU144" s="148" t="s">
        <v>86</v>
      </c>
      <c r="AY144" s="17" t="s">
        <v>195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426</v>
      </c>
      <c r="BM144" s="148" t="s">
        <v>3818</v>
      </c>
    </row>
    <row r="145" spans="2:65" s="1" customFormat="1" ht="24.2" customHeight="1">
      <c r="B145" s="32"/>
      <c r="C145" s="137" t="s">
        <v>8</v>
      </c>
      <c r="D145" s="137" t="s">
        <v>197</v>
      </c>
      <c r="E145" s="138" t="s">
        <v>3819</v>
      </c>
      <c r="F145" s="139" t="s">
        <v>3820</v>
      </c>
      <c r="G145" s="140" t="s">
        <v>319</v>
      </c>
      <c r="H145" s="141">
        <v>14</v>
      </c>
      <c r="I145" s="142"/>
      <c r="J145" s="143">
        <f t="shared" si="0"/>
        <v>0</v>
      </c>
      <c r="K145" s="139" t="s">
        <v>201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426</v>
      </c>
      <c r="AT145" s="148" t="s">
        <v>197</v>
      </c>
      <c r="AU145" s="148" t="s">
        <v>86</v>
      </c>
      <c r="AY145" s="17" t="s">
        <v>195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426</v>
      </c>
      <c r="BM145" s="148" t="s">
        <v>3821</v>
      </c>
    </row>
    <row r="146" spans="2:65" s="1" customFormat="1" ht="24.2" customHeight="1">
      <c r="B146" s="32"/>
      <c r="C146" s="174" t="s">
        <v>247</v>
      </c>
      <c r="D146" s="174" t="s">
        <v>392</v>
      </c>
      <c r="E146" s="175" t="s">
        <v>3822</v>
      </c>
      <c r="F146" s="176" t="s">
        <v>3823</v>
      </c>
      <c r="G146" s="177" t="s">
        <v>212</v>
      </c>
      <c r="H146" s="178">
        <v>1</v>
      </c>
      <c r="I146" s="179"/>
      <c r="J146" s="180">
        <f t="shared" si="0"/>
        <v>0</v>
      </c>
      <c r="K146" s="176" t="s">
        <v>208</v>
      </c>
      <c r="L146" s="181"/>
      <c r="M146" s="182" t="s">
        <v>1</v>
      </c>
      <c r="N146" s="183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3811</v>
      </c>
      <c r="AT146" s="148" t="s">
        <v>392</v>
      </c>
      <c r="AU146" s="148" t="s">
        <v>86</v>
      </c>
      <c r="AY146" s="17" t="s">
        <v>195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426</v>
      </c>
      <c r="BM146" s="148" t="s">
        <v>3824</v>
      </c>
    </row>
    <row r="147" spans="2:65" s="1" customFormat="1" ht="24.2" customHeight="1">
      <c r="B147" s="32"/>
      <c r="C147" s="137" t="s">
        <v>251</v>
      </c>
      <c r="D147" s="137" t="s">
        <v>197</v>
      </c>
      <c r="E147" s="138" t="s">
        <v>3825</v>
      </c>
      <c r="F147" s="139" t="s">
        <v>3826</v>
      </c>
      <c r="G147" s="140" t="s">
        <v>212</v>
      </c>
      <c r="H147" s="141">
        <v>2</v>
      </c>
      <c r="I147" s="142"/>
      <c r="J147" s="143">
        <f t="shared" si="0"/>
        <v>0</v>
      </c>
      <c r="K147" s="139" t="s">
        <v>201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426</v>
      </c>
      <c r="AT147" s="148" t="s">
        <v>197</v>
      </c>
      <c r="AU147" s="148" t="s">
        <v>86</v>
      </c>
      <c r="AY147" s="17" t="s">
        <v>195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426</v>
      </c>
      <c r="BM147" s="148" t="s">
        <v>3827</v>
      </c>
    </row>
    <row r="148" spans="2:65" s="1" customFormat="1" ht="16.5" customHeight="1">
      <c r="B148" s="32"/>
      <c r="C148" s="137" t="s">
        <v>342</v>
      </c>
      <c r="D148" s="137" t="s">
        <v>197</v>
      </c>
      <c r="E148" s="138" t="s">
        <v>3828</v>
      </c>
      <c r="F148" s="139" t="s">
        <v>3829</v>
      </c>
      <c r="G148" s="140" t="s">
        <v>212</v>
      </c>
      <c r="H148" s="141">
        <v>1</v>
      </c>
      <c r="I148" s="142"/>
      <c r="J148" s="143">
        <f t="shared" si="0"/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1E-3</v>
      </c>
      <c r="R148" s="146">
        <f t="shared" si="2"/>
        <v>1E-3</v>
      </c>
      <c r="S148" s="146">
        <v>0</v>
      </c>
      <c r="T148" s="147">
        <f t="shared" si="3"/>
        <v>0</v>
      </c>
      <c r="AR148" s="148" t="s">
        <v>426</v>
      </c>
      <c r="AT148" s="148" t="s">
        <v>197</v>
      </c>
      <c r="AU148" s="148" t="s">
        <v>86</v>
      </c>
      <c r="AY148" s="17" t="s">
        <v>195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426</v>
      </c>
      <c r="BM148" s="148" t="s">
        <v>3830</v>
      </c>
    </row>
    <row r="149" spans="2:65" s="11" customFormat="1" ht="22.9" customHeight="1">
      <c r="B149" s="125"/>
      <c r="D149" s="126" t="s">
        <v>76</v>
      </c>
      <c r="E149" s="135" t="s">
        <v>1534</v>
      </c>
      <c r="F149" s="135" t="s">
        <v>1535</v>
      </c>
      <c r="I149" s="128"/>
      <c r="J149" s="136">
        <f>BK149</f>
        <v>0</v>
      </c>
      <c r="L149" s="125"/>
      <c r="M149" s="130"/>
      <c r="P149" s="131">
        <f>SUM(P150:P166)</f>
        <v>0</v>
      </c>
      <c r="R149" s="131">
        <f>SUM(R150:R166)</f>
        <v>1.5634603999999999</v>
      </c>
      <c r="T149" s="132">
        <f>SUM(T150:T166)</f>
        <v>0.17600000000000002</v>
      </c>
      <c r="AR149" s="126" t="s">
        <v>112</v>
      </c>
      <c r="AT149" s="133" t="s">
        <v>76</v>
      </c>
      <c r="AU149" s="133" t="s">
        <v>84</v>
      </c>
      <c r="AY149" s="126" t="s">
        <v>195</v>
      </c>
      <c r="BK149" s="134">
        <f>SUM(BK150:BK166)</f>
        <v>0</v>
      </c>
    </row>
    <row r="150" spans="2:65" s="1" customFormat="1" ht="24.2" customHeight="1">
      <c r="B150" s="32"/>
      <c r="C150" s="137" t="s">
        <v>310</v>
      </c>
      <c r="D150" s="137" t="s">
        <v>197</v>
      </c>
      <c r="E150" s="138" t="s">
        <v>3831</v>
      </c>
      <c r="F150" s="139" t="s">
        <v>3832</v>
      </c>
      <c r="G150" s="140" t="s">
        <v>3833</v>
      </c>
      <c r="H150" s="141">
        <v>8.0000000000000002E-3</v>
      </c>
      <c r="I150" s="142"/>
      <c r="J150" s="143">
        <f t="shared" ref="J150:J166" si="10">ROUND(I150*H150,2)</f>
        <v>0</v>
      </c>
      <c r="K150" s="139" t="s">
        <v>201</v>
      </c>
      <c r="L150" s="32"/>
      <c r="M150" s="144" t="s">
        <v>1</v>
      </c>
      <c r="N150" s="145" t="s">
        <v>42</v>
      </c>
      <c r="P150" s="146">
        <f t="shared" ref="P150:P166" si="11">O150*H150</f>
        <v>0</v>
      </c>
      <c r="Q150" s="146">
        <v>8.8000000000000005E-3</v>
      </c>
      <c r="R150" s="146">
        <f t="shared" ref="R150:R166" si="12">Q150*H150</f>
        <v>7.0400000000000004E-5</v>
      </c>
      <c r="S150" s="146">
        <v>0</v>
      </c>
      <c r="T150" s="147">
        <f t="shared" ref="T150:T166" si="13">S150*H150</f>
        <v>0</v>
      </c>
      <c r="AR150" s="148" t="s">
        <v>426</v>
      </c>
      <c r="AT150" s="148" t="s">
        <v>197</v>
      </c>
      <c r="AU150" s="148" t="s">
        <v>86</v>
      </c>
      <c r="AY150" s="17" t="s">
        <v>195</v>
      </c>
      <c r="BE150" s="149">
        <f t="shared" ref="BE150:BE166" si="14">IF(N150="základní",J150,0)</f>
        <v>0</v>
      </c>
      <c r="BF150" s="149">
        <f t="shared" ref="BF150:BF166" si="15">IF(N150="snížená",J150,0)</f>
        <v>0</v>
      </c>
      <c r="BG150" s="149">
        <f t="shared" ref="BG150:BG166" si="16">IF(N150="zákl. přenesená",J150,0)</f>
        <v>0</v>
      </c>
      <c r="BH150" s="149">
        <f t="shared" ref="BH150:BH166" si="17">IF(N150="sníž. přenesená",J150,0)</f>
        <v>0</v>
      </c>
      <c r="BI150" s="149">
        <f t="shared" ref="BI150:BI166" si="18">IF(N150="nulová",J150,0)</f>
        <v>0</v>
      </c>
      <c r="BJ150" s="17" t="s">
        <v>84</v>
      </c>
      <c r="BK150" s="149">
        <f t="shared" ref="BK150:BK166" si="19">ROUND(I150*H150,2)</f>
        <v>0</v>
      </c>
      <c r="BL150" s="17" t="s">
        <v>426</v>
      </c>
      <c r="BM150" s="148" t="s">
        <v>3834</v>
      </c>
    </row>
    <row r="151" spans="2:65" s="1" customFormat="1" ht="16.5" customHeight="1">
      <c r="B151" s="32"/>
      <c r="C151" s="137" t="s">
        <v>166</v>
      </c>
      <c r="D151" s="137" t="s">
        <v>197</v>
      </c>
      <c r="E151" s="138" t="s">
        <v>3835</v>
      </c>
      <c r="F151" s="139" t="s">
        <v>3836</v>
      </c>
      <c r="G151" s="140" t="s">
        <v>200</v>
      </c>
      <c r="H151" s="141">
        <v>3</v>
      </c>
      <c r="I151" s="142"/>
      <c r="J151" s="143">
        <f t="shared" si="10"/>
        <v>0</v>
      </c>
      <c r="K151" s="139" t="s">
        <v>201</v>
      </c>
      <c r="L151" s="32"/>
      <c r="M151" s="144" t="s">
        <v>1</v>
      </c>
      <c r="N151" s="145" t="s">
        <v>42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426</v>
      </c>
      <c r="AT151" s="148" t="s">
        <v>197</v>
      </c>
      <c r="AU151" s="148" t="s">
        <v>86</v>
      </c>
      <c r="AY151" s="17" t="s">
        <v>195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84</v>
      </c>
      <c r="BK151" s="149">
        <f t="shared" si="19"/>
        <v>0</v>
      </c>
      <c r="BL151" s="17" t="s">
        <v>426</v>
      </c>
      <c r="BM151" s="148" t="s">
        <v>3837</v>
      </c>
    </row>
    <row r="152" spans="2:65" s="1" customFormat="1" ht="24.2" customHeight="1">
      <c r="B152" s="32"/>
      <c r="C152" s="137" t="s">
        <v>315</v>
      </c>
      <c r="D152" s="137" t="s">
        <v>197</v>
      </c>
      <c r="E152" s="138" t="s">
        <v>3838</v>
      </c>
      <c r="F152" s="139" t="s">
        <v>3839</v>
      </c>
      <c r="G152" s="140" t="s">
        <v>319</v>
      </c>
      <c r="H152" s="141">
        <v>8</v>
      </c>
      <c r="I152" s="142"/>
      <c r="J152" s="143">
        <f t="shared" si="10"/>
        <v>0</v>
      </c>
      <c r="K152" s="139" t="s">
        <v>201</v>
      </c>
      <c r="L152" s="32"/>
      <c r="M152" s="144" t="s">
        <v>1</v>
      </c>
      <c r="N152" s="145" t="s">
        <v>42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426</v>
      </c>
      <c r="AT152" s="148" t="s">
        <v>197</v>
      </c>
      <c r="AU152" s="148" t="s">
        <v>86</v>
      </c>
      <c r="AY152" s="17" t="s">
        <v>195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84</v>
      </c>
      <c r="BK152" s="149">
        <f t="shared" si="19"/>
        <v>0</v>
      </c>
      <c r="BL152" s="17" t="s">
        <v>426</v>
      </c>
      <c r="BM152" s="148" t="s">
        <v>3840</v>
      </c>
    </row>
    <row r="153" spans="2:65" s="1" customFormat="1" ht="24.2" customHeight="1">
      <c r="B153" s="32"/>
      <c r="C153" s="137" t="s">
        <v>358</v>
      </c>
      <c r="D153" s="137" t="s">
        <v>197</v>
      </c>
      <c r="E153" s="138" t="s">
        <v>3841</v>
      </c>
      <c r="F153" s="139" t="s">
        <v>3842</v>
      </c>
      <c r="G153" s="140" t="s">
        <v>319</v>
      </c>
      <c r="H153" s="141">
        <v>8</v>
      </c>
      <c r="I153" s="142"/>
      <c r="J153" s="143">
        <f t="shared" si="10"/>
        <v>0</v>
      </c>
      <c r="K153" s="139" t="s">
        <v>201</v>
      </c>
      <c r="L153" s="32"/>
      <c r="M153" s="144" t="s">
        <v>1</v>
      </c>
      <c r="N153" s="145" t="s">
        <v>42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426</v>
      </c>
      <c r="AT153" s="148" t="s">
        <v>197</v>
      </c>
      <c r="AU153" s="148" t="s">
        <v>86</v>
      </c>
      <c r="AY153" s="17" t="s">
        <v>195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426</v>
      </c>
      <c r="BM153" s="148" t="s">
        <v>3843</v>
      </c>
    </row>
    <row r="154" spans="2:65" s="1" customFormat="1" ht="16.5" customHeight="1">
      <c r="B154" s="32"/>
      <c r="C154" s="137" t="s">
        <v>168</v>
      </c>
      <c r="D154" s="137" t="s">
        <v>197</v>
      </c>
      <c r="E154" s="138" t="s">
        <v>3844</v>
      </c>
      <c r="F154" s="139" t="s">
        <v>1537</v>
      </c>
      <c r="G154" s="140" t="s">
        <v>319</v>
      </c>
      <c r="H154" s="141">
        <v>8</v>
      </c>
      <c r="I154" s="142"/>
      <c r="J154" s="143">
        <f t="shared" si="10"/>
        <v>0</v>
      </c>
      <c r="K154" s="139" t="s">
        <v>201</v>
      </c>
      <c r="L154" s="32"/>
      <c r="M154" s="144" t="s">
        <v>1</v>
      </c>
      <c r="N154" s="145" t="s">
        <v>42</v>
      </c>
      <c r="P154" s="146">
        <f t="shared" si="11"/>
        <v>0</v>
      </c>
      <c r="Q154" s="146">
        <v>9.0000000000000006E-5</v>
      </c>
      <c r="R154" s="146">
        <f t="shared" si="12"/>
        <v>7.2000000000000005E-4</v>
      </c>
      <c r="S154" s="146">
        <v>0</v>
      </c>
      <c r="T154" s="147">
        <f t="shared" si="13"/>
        <v>0</v>
      </c>
      <c r="AR154" s="148" t="s">
        <v>426</v>
      </c>
      <c r="AT154" s="148" t="s">
        <v>197</v>
      </c>
      <c r="AU154" s="148" t="s">
        <v>86</v>
      </c>
      <c r="AY154" s="17" t="s">
        <v>195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84</v>
      </c>
      <c r="BK154" s="149">
        <f t="shared" si="19"/>
        <v>0</v>
      </c>
      <c r="BL154" s="17" t="s">
        <v>426</v>
      </c>
      <c r="BM154" s="148" t="s">
        <v>3845</v>
      </c>
    </row>
    <row r="155" spans="2:65" s="1" customFormat="1" ht="24.2" customHeight="1">
      <c r="B155" s="32"/>
      <c r="C155" s="137" t="s">
        <v>7</v>
      </c>
      <c r="D155" s="137" t="s">
        <v>197</v>
      </c>
      <c r="E155" s="138" t="s">
        <v>3846</v>
      </c>
      <c r="F155" s="139" t="s">
        <v>3847</v>
      </c>
      <c r="G155" s="140" t="s">
        <v>319</v>
      </c>
      <c r="H155" s="141">
        <v>8</v>
      </c>
      <c r="I155" s="142"/>
      <c r="J155" s="143">
        <f t="shared" si="10"/>
        <v>0</v>
      </c>
      <c r="K155" s="139" t="s">
        <v>201</v>
      </c>
      <c r="L155" s="32"/>
      <c r="M155" s="144" t="s">
        <v>1</v>
      </c>
      <c r="N155" s="145" t="s">
        <v>42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426</v>
      </c>
      <c r="AT155" s="148" t="s">
        <v>197</v>
      </c>
      <c r="AU155" s="148" t="s">
        <v>86</v>
      </c>
      <c r="AY155" s="17" t="s">
        <v>195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84</v>
      </c>
      <c r="BK155" s="149">
        <f t="shared" si="19"/>
        <v>0</v>
      </c>
      <c r="BL155" s="17" t="s">
        <v>426</v>
      </c>
      <c r="BM155" s="148" t="s">
        <v>3848</v>
      </c>
    </row>
    <row r="156" spans="2:65" s="1" customFormat="1" ht="24.2" customHeight="1">
      <c r="B156" s="32"/>
      <c r="C156" s="137" t="s">
        <v>322</v>
      </c>
      <c r="D156" s="137" t="s">
        <v>197</v>
      </c>
      <c r="E156" s="138" t="s">
        <v>3849</v>
      </c>
      <c r="F156" s="139" t="s">
        <v>3850</v>
      </c>
      <c r="G156" s="140" t="s">
        <v>200</v>
      </c>
      <c r="H156" s="141">
        <v>8</v>
      </c>
      <c r="I156" s="142"/>
      <c r="J156" s="143">
        <f t="shared" si="10"/>
        <v>0</v>
      </c>
      <c r="K156" s="139" t="s">
        <v>201</v>
      </c>
      <c r="L156" s="32"/>
      <c r="M156" s="144" t="s">
        <v>1</v>
      </c>
      <c r="N156" s="145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426</v>
      </c>
      <c r="AT156" s="148" t="s">
        <v>197</v>
      </c>
      <c r="AU156" s="148" t="s">
        <v>86</v>
      </c>
      <c r="AY156" s="17" t="s">
        <v>195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84</v>
      </c>
      <c r="BK156" s="149">
        <f t="shared" si="19"/>
        <v>0</v>
      </c>
      <c r="BL156" s="17" t="s">
        <v>426</v>
      </c>
      <c r="BM156" s="148" t="s">
        <v>3851</v>
      </c>
    </row>
    <row r="157" spans="2:65" s="1" customFormat="1" ht="16.5" customHeight="1">
      <c r="B157" s="32"/>
      <c r="C157" s="137" t="s">
        <v>376</v>
      </c>
      <c r="D157" s="137" t="s">
        <v>197</v>
      </c>
      <c r="E157" s="138" t="s">
        <v>3852</v>
      </c>
      <c r="F157" s="139" t="s">
        <v>3853</v>
      </c>
      <c r="G157" s="140" t="s">
        <v>200</v>
      </c>
      <c r="H157" s="141">
        <v>3</v>
      </c>
      <c r="I157" s="142"/>
      <c r="J157" s="143">
        <f t="shared" si="10"/>
        <v>0</v>
      </c>
      <c r="K157" s="139" t="s">
        <v>201</v>
      </c>
      <c r="L157" s="32"/>
      <c r="M157" s="144" t="s">
        <v>1</v>
      </c>
      <c r="N157" s="145" t="s">
        <v>42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426</v>
      </c>
      <c r="AT157" s="148" t="s">
        <v>197</v>
      </c>
      <c r="AU157" s="148" t="s">
        <v>86</v>
      </c>
      <c r="AY157" s="17" t="s">
        <v>195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84</v>
      </c>
      <c r="BK157" s="149">
        <f t="shared" si="19"/>
        <v>0</v>
      </c>
      <c r="BL157" s="17" t="s">
        <v>426</v>
      </c>
      <c r="BM157" s="148" t="s">
        <v>3854</v>
      </c>
    </row>
    <row r="158" spans="2:65" s="1" customFormat="1" ht="21.75" customHeight="1">
      <c r="B158" s="32"/>
      <c r="C158" s="137" t="s">
        <v>327</v>
      </c>
      <c r="D158" s="137" t="s">
        <v>197</v>
      </c>
      <c r="E158" s="138" t="s">
        <v>3855</v>
      </c>
      <c r="F158" s="139" t="s">
        <v>3856</v>
      </c>
      <c r="G158" s="140" t="s">
        <v>212</v>
      </c>
      <c r="H158" s="141">
        <v>1</v>
      </c>
      <c r="I158" s="142"/>
      <c r="J158" s="143">
        <f t="shared" si="10"/>
        <v>0</v>
      </c>
      <c r="K158" s="139" t="s">
        <v>201</v>
      </c>
      <c r="L158" s="32"/>
      <c r="M158" s="144" t="s">
        <v>1</v>
      </c>
      <c r="N158" s="145" t="s">
        <v>42</v>
      </c>
      <c r="P158" s="146">
        <f t="shared" si="11"/>
        <v>0</v>
      </c>
      <c r="Q158" s="146">
        <v>7.6E-3</v>
      </c>
      <c r="R158" s="146">
        <f t="shared" si="12"/>
        <v>7.6E-3</v>
      </c>
      <c r="S158" s="146">
        <v>0</v>
      </c>
      <c r="T158" s="147">
        <f t="shared" si="13"/>
        <v>0</v>
      </c>
      <c r="AR158" s="148" t="s">
        <v>426</v>
      </c>
      <c r="AT158" s="148" t="s">
        <v>197</v>
      </c>
      <c r="AU158" s="148" t="s">
        <v>86</v>
      </c>
      <c r="AY158" s="17" t="s">
        <v>195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84</v>
      </c>
      <c r="BK158" s="149">
        <f t="shared" si="19"/>
        <v>0</v>
      </c>
      <c r="BL158" s="17" t="s">
        <v>426</v>
      </c>
      <c r="BM158" s="148" t="s">
        <v>3857</v>
      </c>
    </row>
    <row r="159" spans="2:65" s="1" customFormat="1" ht="24.2" customHeight="1">
      <c r="B159" s="32"/>
      <c r="C159" s="137" t="s">
        <v>386</v>
      </c>
      <c r="D159" s="137" t="s">
        <v>197</v>
      </c>
      <c r="E159" s="138" t="s">
        <v>3858</v>
      </c>
      <c r="F159" s="139" t="s">
        <v>3859</v>
      </c>
      <c r="G159" s="140" t="s">
        <v>319</v>
      </c>
      <c r="H159" s="141">
        <v>5</v>
      </c>
      <c r="I159" s="142"/>
      <c r="J159" s="143">
        <f t="shared" si="10"/>
        <v>0</v>
      </c>
      <c r="K159" s="139" t="s">
        <v>201</v>
      </c>
      <c r="L159" s="32"/>
      <c r="M159" s="144" t="s">
        <v>1</v>
      </c>
      <c r="N159" s="145" t="s">
        <v>42</v>
      </c>
      <c r="P159" s="146">
        <f t="shared" si="11"/>
        <v>0</v>
      </c>
      <c r="Q159" s="146">
        <v>1.9E-3</v>
      </c>
      <c r="R159" s="146">
        <f t="shared" si="12"/>
        <v>9.4999999999999998E-3</v>
      </c>
      <c r="S159" s="146">
        <v>0</v>
      </c>
      <c r="T159" s="147">
        <f t="shared" si="13"/>
        <v>0</v>
      </c>
      <c r="AR159" s="148" t="s">
        <v>426</v>
      </c>
      <c r="AT159" s="148" t="s">
        <v>197</v>
      </c>
      <c r="AU159" s="148" t="s">
        <v>86</v>
      </c>
      <c r="AY159" s="17" t="s">
        <v>195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84</v>
      </c>
      <c r="BK159" s="149">
        <f t="shared" si="19"/>
        <v>0</v>
      </c>
      <c r="BL159" s="17" t="s">
        <v>426</v>
      </c>
      <c r="BM159" s="148" t="s">
        <v>3860</v>
      </c>
    </row>
    <row r="160" spans="2:65" s="1" customFormat="1" ht="24.2" customHeight="1">
      <c r="B160" s="32"/>
      <c r="C160" s="137" t="s">
        <v>333</v>
      </c>
      <c r="D160" s="137" t="s">
        <v>197</v>
      </c>
      <c r="E160" s="138" t="s">
        <v>3861</v>
      </c>
      <c r="F160" s="139" t="s">
        <v>3862</v>
      </c>
      <c r="G160" s="140" t="s">
        <v>212</v>
      </c>
      <c r="H160" s="141">
        <v>1</v>
      </c>
      <c r="I160" s="142"/>
      <c r="J160" s="143">
        <f t="shared" si="10"/>
        <v>0</v>
      </c>
      <c r="K160" s="139" t="s">
        <v>201</v>
      </c>
      <c r="L160" s="32"/>
      <c r="M160" s="144" t="s">
        <v>1</v>
      </c>
      <c r="N160" s="145" t="s">
        <v>42</v>
      </c>
      <c r="P160" s="146">
        <f t="shared" si="11"/>
        <v>0</v>
      </c>
      <c r="Q160" s="146">
        <v>2.8670000000000001E-2</v>
      </c>
      <c r="R160" s="146">
        <f t="shared" si="12"/>
        <v>2.8670000000000001E-2</v>
      </c>
      <c r="S160" s="146">
        <v>0</v>
      </c>
      <c r="T160" s="147">
        <f t="shared" si="13"/>
        <v>0</v>
      </c>
      <c r="AR160" s="148" t="s">
        <v>426</v>
      </c>
      <c r="AT160" s="148" t="s">
        <v>197</v>
      </c>
      <c r="AU160" s="148" t="s">
        <v>86</v>
      </c>
      <c r="AY160" s="17" t="s">
        <v>195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7" t="s">
        <v>84</v>
      </c>
      <c r="BK160" s="149">
        <f t="shared" si="19"/>
        <v>0</v>
      </c>
      <c r="BL160" s="17" t="s">
        <v>426</v>
      </c>
      <c r="BM160" s="148" t="s">
        <v>3863</v>
      </c>
    </row>
    <row r="161" spans="2:65" s="1" customFormat="1" ht="24.2" customHeight="1">
      <c r="B161" s="32"/>
      <c r="C161" s="137" t="s">
        <v>399</v>
      </c>
      <c r="D161" s="137" t="s">
        <v>197</v>
      </c>
      <c r="E161" s="138" t="s">
        <v>3864</v>
      </c>
      <c r="F161" s="139" t="s">
        <v>3865</v>
      </c>
      <c r="G161" s="140" t="s">
        <v>319</v>
      </c>
      <c r="H161" s="141">
        <v>14</v>
      </c>
      <c r="I161" s="142"/>
      <c r="J161" s="143">
        <f t="shared" si="10"/>
        <v>0</v>
      </c>
      <c r="K161" s="139" t="s">
        <v>201</v>
      </c>
      <c r="L161" s="32"/>
      <c r="M161" s="144" t="s">
        <v>1</v>
      </c>
      <c r="N161" s="145" t="s">
        <v>42</v>
      </c>
      <c r="P161" s="146">
        <f t="shared" si="11"/>
        <v>0</v>
      </c>
      <c r="Q161" s="146">
        <v>0.108</v>
      </c>
      <c r="R161" s="146">
        <f t="shared" si="12"/>
        <v>1.512</v>
      </c>
      <c r="S161" s="146">
        <v>0</v>
      </c>
      <c r="T161" s="147">
        <f t="shared" si="13"/>
        <v>0</v>
      </c>
      <c r="AR161" s="148" t="s">
        <v>426</v>
      </c>
      <c r="AT161" s="148" t="s">
        <v>197</v>
      </c>
      <c r="AU161" s="148" t="s">
        <v>86</v>
      </c>
      <c r="AY161" s="17" t="s">
        <v>195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84</v>
      </c>
      <c r="BK161" s="149">
        <f t="shared" si="19"/>
        <v>0</v>
      </c>
      <c r="BL161" s="17" t="s">
        <v>426</v>
      </c>
      <c r="BM161" s="148" t="s">
        <v>3866</v>
      </c>
    </row>
    <row r="162" spans="2:65" s="1" customFormat="1" ht="24.2" customHeight="1">
      <c r="B162" s="32"/>
      <c r="C162" s="174" t="s">
        <v>339</v>
      </c>
      <c r="D162" s="174" t="s">
        <v>392</v>
      </c>
      <c r="E162" s="175" t="s">
        <v>3867</v>
      </c>
      <c r="F162" s="176" t="s">
        <v>3868</v>
      </c>
      <c r="G162" s="177" t="s">
        <v>319</v>
      </c>
      <c r="H162" s="178">
        <v>14</v>
      </c>
      <c r="I162" s="179"/>
      <c r="J162" s="180">
        <f t="shared" si="10"/>
        <v>0</v>
      </c>
      <c r="K162" s="176" t="s">
        <v>201</v>
      </c>
      <c r="L162" s="181"/>
      <c r="M162" s="182" t="s">
        <v>1</v>
      </c>
      <c r="N162" s="183" t="s">
        <v>42</v>
      </c>
      <c r="P162" s="146">
        <f t="shared" si="11"/>
        <v>0</v>
      </c>
      <c r="Q162" s="146">
        <v>3.5E-4</v>
      </c>
      <c r="R162" s="146">
        <f t="shared" si="12"/>
        <v>4.8999999999999998E-3</v>
      </c>
      <c r="S162" s="146">
        <v>0</v>
      </c>
      <c r="T162" s="147">
        <f t="shared" si="13"/>
        <v>0</v>
      </c>
      <c r="AR162" s="148" t="s">
        <v>3811</v>
      </c>
      <c r="AT162" s="148" t="s">
        <v>392</v>
      </c>
      <c r="AU162" s="148" t="s">
        <v>86</v>
      </c>
      <c r="AY162" s="17" t="s">
        <v>195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84</v>
      </c>
      <c r="BK162" s="149">
        <f t="shared" si="19"/>
        <v>0</v>
      </c>
      <c r="BL162" s="17" t="s">
        <v>426</v>
      </c>
      <c r="BM162" s="148" t="s">
        <v>3869</v>
      </c>
    </row>
    <row r="163" spans="2:65" s="1" customFormat="1" ht="16.5" customHeight="1">
      <c r="B163" s="32"/>
      <c r="C163" s="137" t="s">
        <v>410</v>
      </c>
      <c r="D163" s="137" t="s">
        <v>197</v>
      </c>
      <c r="E163" s="138" t="s">
        <v>3870</v>
      </c>
      <c r="F163" s="139" t="s">
        <v>3871</v>
      </c>
      <c r="G163" s="140" t="s">
        <v>332</v>
      </c>
      <c r="H163" s="141">
        <v>0.08</v>
      </c>
      <c r="I163" s="142"/>
      <c r="J163" s="143">
        <f t="shared" si="10"/>
        <v>0</v>
      </c>
      <c r="K163" s="139" t="s">
        <v>201</v>
      </c>
      <c r="L163" s="32"/>
      <c r="M163" s="144" t="s">
        <v>1</v>
      </c>
      <c r="N163" s="145" t="s">
        <v>42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2.2000000000000002</v>
      </c>
      <c r="T163" s="147">
        <f t="shared" si="13"/>
        <v>0.17600000000000002</v>
      </c>
      <c r="AR163" s="148" t="s">
        <v>426</v>
      </c>
      <c r="AT163" s="148" t="s">
        <v>197</v>
      </c>
      <c r="AU163" s="148" t="s">
        <v>86</v>
      </c>
      <c r="AY163" s="17" t="s">
        <v>195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84</v>
      </c>
      <c r="BK163" s="149">
        <f t="shared" si="19"/>
        <v>0</v>
      </c>
      <c r="BL163" s="17" t="s">
        <v>426</v>
      </c>
      <c r="BM163" s="148" t="s">
        <v>3872</v>
      </c>
    </row>
    <row r="164" spans="2:65" s="1" customFormat="1" ht="16.5" customHeight="1">
      <c r="B164" s="32"/>
      <c r="C164" s="137" t="s">
        <v>345</v>
      </c>
      <c r="D164" s="137" t="s">
        <v>197</v>
      </c>
      <c r="E164" s="138" t="s">
        <v>3873</v>
      </c>
      <c r="F164" s="139" t="s">
        <v>3874</v>
      </c>
      <c r="G164" s="140" t="s">
        <v>212</v>
      </c>
      <c r="H164" s="141">
        <v>2</v>
      </c>
      <c r="I164" s="142"/>
      <c r="J164" s="143">
        <f t="shared" si="10"/>
        <v>0</v>
      </c>
      <c r="K164" s="139" t="s">
        <v>208</v>
      </c>
      <c r="L164" s="32"/>
      <c r="M164" s="144" t="s">
        <v>1</v>
      </c>
      <c r="N164" s="145" t="s">
        <v>42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426</v>
      </c>
      <c r="AT164" s="148" t="s">
        <v>197</v>
      </c>
      <c r="AU164" s="148" t="s">
        <v>86</v>
      </c>
      <c r="AY164" s="17" t="s">
        <v>195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84</v>
      </c>
      <c r="BK164" s="149">
        <f t="shared" si="19"/>
        <v>0</v>
      </c>
      <c r="BL164" s="17" t="s">
        <v>426</v>
      </c>
      <c r="BM164" s="148" t="s">
        <v>3875</v>
      </c>
    </row>
    <row r="165" spans="2:65" s="1" customFormat="1" ht="16.5" customHeight="1">
      <c r="B165" s="32"/>
      <c r="C165" s="174" t="s">
        <v>420</v>
      </c>
      <c r="D165" s="174" t="s">
        <v>392</v>
      </c>
      <c r="E165" s="175" t="s">
        <v>3876</v>
      </c>
      <c r="F165" s="176" t="s">
        <v>3877</v>
      </c>
      <c r="G165" s="177" t="s">
        <v>212</v>
      </c>
      <c r="H165" s="178">
        <v>1</v>
      </c>
      <c r="I165" s="179"/>
      <c r="J165" s="180">
        <f t="shared" si="10"/>
        <v>0</v>
      </c>
      <c r="K165" s="176" t="s">
        <v>208</v>
      </c>
      <c r="L165" s="181"/>
      <c r="M165" s="182" t="s">
        <v>1</v>
      </c>
      <c r="N165" s="183" t="s">
        <v>42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3811</v>
      </c>
      <c r="AT165" s="148" t="s">
        <v>392</v>
      </c>
      <c r="AU165" s="148" t="s">
        <v>86</v>
      </c>
      <c r="AY165" s="17" t="s">
        <v>195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84</v>
      </c>
      <c r="BK165" s="149">
        <f t="shared" si="19"/>
        <v>0</v>
      </c>
      <c r="BL165" s="17" t="s">
        <v>426</v>
      </c>
      <c r="BM165" s="148" t="s">
        <v>3878</v>
      </c>
    </row>
    <row r="166" spans="2:65" s="1" customFormat="1" ht="16.5" customHeight="1">
      <c r="B166" s="32"/>
      <c r="C166" s="137" t="s">
        <v>349</v>
      </c>
      <c r="D166" s="137" t="s">
        <v>197</v>
      </c>
      <c r="E166" s="138" t="s">
        <v>3879</v>
      </c>
      <c r="F166" s="139" t="s">
        <v>3880</v>
      </c>
      <c r="G166" s="140" t="s">
        <v>3881</v>
      </c>
      <c r="H166" s="141">
        <v>4</v>
      </c>
      <c r="I166" s="142"/>
      <c r="J166" s="143">
        <f t="shared" si="10"/>
        <v>0</v>
      </c>
      <c r="K166" s="139" t="s">
        <v>208</v>
      </c>
      <c r="L166" s="32"/>
      <c r="M166" s="184" t="s">
        <v>1</v>
      </c>
      <c r="N166" s="185" t="s">
        <v>42</v>
      </c>
      <c r="O166" s="186"/>
      <c r="P166" s="187">
        <f t="shared" si="11"/>
        <v>0</v>
      </c>
      <c r="Q166" s="187">
        <v>0</v>
      </c>
      <c r="R166" s="187">
        <f t="shared" si="12"/>
        <v>0</v>
      </c>
      <c r="S166" s="187">
        <v>0</v>
      </c>
      <c r="T166" s="188">
        <f t="shared" si="13"/>
        <v>0</v>
      </c>
      <c r="AR166" s="148" t="s">
        <v>3882</v>
      </c>
      <c r="AT166" s="148" t="s">
        <v>197</v>
      </c>
      <c r="AU166" s="148" t="s">
        <v>86</v>
      </c>
      <c r="AY166" s="17" t="s">
        <v>195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84</v>
      </c>
      <c r="BK166" s="149">
        <f t="shared" si="19"/>
        <v>0</v>
      </c>
      <c r="BL166" s="17" t="s">
        <v>3882</v>
      </c>
      <c r="BM166" s="148" t="s">
        <v>3883</v>
      </c>
    </row>
    <row r="167" spans="2:65" s="1" customFormat="1" ht="6.95" customHeight="1"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32"/>
    </row>
  </sheetData>
  <sheetProtection algorithmName="SHA-512" hashValue="jMEks8pVdLM73vigCyAJsLnXxzsXNg6lz8N4KHjAY8hnU8fD32yCVvJVuJVHiHni9HuQVdXdsyvtNxxJRhgDkg==" saltValue="jn3cRGkR7Ntic4VEdwufHNxoCt6MT06vb4lNVghsRrbrHRfFaem/4dSQPrZD58clEhXpnISNjGPinqSul22T+w==" spinCount="100000" sheet="1" objects="1" scenarios="1" formatColumns="0" formatRows="0" autoFilter="0"/>
  <autoFilter ref="C126:K166" xr:uid="{00000000-0009-0000-0000-00000D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B2:BM2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149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164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46" ht="12" customHeight="1">
      <c r="B8" s="20"/>
      <c r="D8" s="27" t="s">
        <v>169</v>
      </c>
      <c r="L8" s="20"/>
    </row>
    <row r="9" spans="2:46" s="1" customFormat="1" ht="16.5" customHeight="1">
      <c r="B9" s="32"/>
      <c r="E9" s="243" t="s">
        <v>3774</v>
      </c>
      <c r="F9" s="245"/>
      <c r="G9" s="245"/>
      <c r="H9" s="245"/>
      <c r="L9" s="32"/>
    </row>
    <row r="10" spans="2:46" s="1" customFormat="1" ht="12" customHeight="1">
      <c r="B10" s="32"/>
      <c r="D10" s="27" t="s">
        <v>171</v>
      </c>
      <c r="L10" s="32"/>
    </row>
    <row r="11" spans="2:46" s="1" customFormat="1" ht="16.5" customHeight="1">
      <c r="B11" s="32"/>
      <c r="E11" s="200" t="s">
        <v>3884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150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ROUND((SUM(BE127:BE237)),  2)</f>
        <v>0</v>
      </c>
      <c r="I35" s="97">
        <v>0.21</v>
      </c>
      <c r="J35" s="86">
        <f>ROUND(((SUM(BE127:BE237))*I35),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ROUND((SUM(BF127:BF237)),  2)</f>
        <v>0</v>
      </c>
      <c r="I36" s="97">
        <v>0.12</v>
      </c>
      <c r="J36" s="86">
        <f>ROUND(((SUM(BF127:BF237))*I36),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ROUND((SUM(BG127:BG237)),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ROUND((SUM(BH127:BH237)),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ROUND((SUM(BI127:BI237)),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3774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420 - přenos dat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J127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3885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8" customFormat="1" ht="24.95" customHeight="1">
      <c r="B100" s="109"/>
      <c r="D100" s="110" t="s">
        <v>3886</v>
      </c>
      <c r="E100" s="111"/>
      <c r="F100" s="111"/>
      <c r="G100" s="111"/>
      <c r="H100" s="111"/>
      <c r="I100" s="111"/>
      <c r="J100" s="112">
        <f>J197</f>
        <v>0</v>
      </c>
      <c r="L100" s="109"/>
    </row>
    <row r="101" spans="2:47" s="8" customFormat="1" ht="24.95" customHeight="1">
      <c r="B101" s="109"/>
      <c r="D101" s="110" t="s">
        <v>3887</v>
      </c>
      <c r="E101" s="111"/>
      <c r="F101" s="111"/>
      <c r="G101" s="111"/>
      <c r="H101" s="111"/>
      <c r="I101" s="111"/>
      <c r="J101" s="112">
        <f>J200</f>
        <v>0</v>
      </c>
      <c r="L101" s="109"/>
    </row>
    <row r="102" spans="2:47" s="8" customFormat="1" ht="24.95" customHeight="1">
      <c r="B102" s="109"/>
      <c r="D102" s="110" t="s">
        <v>3888</v>
      </c>
      <c r="E102" s="111"/>
      <c r="F102" s="111"/>
      <c r="G102" s="111"/>
      <c r="H102" s="111"/>
      <c r="I102" s="111"/>
      <c r="J102" s="112">
        <f>J204</f>
        <v>0</v>
      </c>
      <c r="L102" s="109"/>
    </row>
    <row r="103" spans="2:47" s="8" customFormat="1" ht="24.95" customHeight="1">
      <c r="B103" s="109"/>
      <c r="D103" s="110" t="s">
        <v>3889</v>
      </c>
      <c r="E103" s="111"/>
      <c r="F103" s="111"/>
      <c r="G103" s="111"/>
      <c r="H103" s="111"/>
      <c r="I103" s="111"/>
      <c r="J103" s="112">
        <f>J217</f>
        <v>0</v>
      </c>
      <c r="L103" s="109"/>
    </row>
    <row r="104" spans="2:47" s="8" customFormat="1" ht="24.95" customHeight="1">
      <c r="B104" s="109"/>
      <c r="D104" s="110" t="s">
        <v>3890</v>
      </c>
      <c r="E104" s="111"/>
      <c r="F104" s="111"/>
      <c r="G104" s="111"/>
      <c r="H104" s="111"/>
      <c r="I104" s="111"/>
      <c r="J104" s="112">
        <f>J226</f>
        <v>0</v>
      </c>
      <c r="L104" s="109"/>
    </row>
    <row r="105" spans="2:47" s="8" customFormat="1" ht="24.95" customHeight="1">
      <c r="B105" s="109"/>
      <c r="D105" s="110" t="s">
        <v>3891</v>
      </c>
      <c r="E105" s="111"/>
      <c r="F105" s="111"/>
      <c r="G105" s="111"/>
      <c r="H105" s="111"/>
      <c r="I105" s="111"/>
      <c r="J105" s="112">
        <f>J232</f>
        <v>0</v>
      </c>
      <c r="L105" s="109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180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3" t="str">
        <f>E7</f>
        <v>BRNO, DOHNALOVA - VÝSTAVBA DEŠŤOVÉ KANALIZACE</v>
      </c>
      <c r="F115" s="244"/>
      <c r="G115" s="244"/>
      <c r="H115" s="244"/>
      <c r="L115" s="32"/>
    </row>
    <row r="116" spans="2:63" ht="12" customHeight="1">
      <c r="B116" s="20"/>
      <c r="C116" s="27" t="s">
        <v>169</v>
      </c>
      <c r="L116" s="20"/>
    </row>
    <row r="117" spans="2:63" s="1" customFormat="1" ht="16.5" customHeight="1">
      <c r="B117" s="32"/>
      <c r="E117" s="243" t="s">
        <v>3774</v>
      </c>
      <c r="F117" s="245"/>
      <c r="G117" s="245"/>
      <c r="H117" s="245"/>
      <c r="L117" s="32"/>
    </row>
    <row r="118" spans="2:63" s="1" customFormat="1" ht="12" customHeight="1">
      <c r="B118" s="32"/>
      <c r="C118" s="27" t="s">
        <v>171</v>
      </c>
      <c r="L118" s="32"/>
    </row>
    <row r="119" spans="2:63" s="1" customFormat="1" ht="16.5" customHeight="1">
      <c r="B119" s="32"/>
      <c r="E119" s="200" t="str">
        <f>E11</f>
        <v>SO 420 - přenos dat</v>
      </c>
      <c r="F119" s="245"/>
      <c r="G119" s="245"/>
      <c r="H119" s="245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Brno</v>
      </c>
      <c r="I121" s="27" t="s">
        <v>22</v>
      </c>
      <c r="J121" s="52" t="str">
        <f>IF(J14="","",J14)</f>
        <v>27. 2. 2023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>Statutární město Brno</v>
      </c>
      <c r="I123" s="27" t="s">
        <v>30</v>
      </c>
      <c r="J123" s="30" t="str">
        <f>E23</f>
        <v>JV PROJEKT VH s.r.o.</v>
      </c>
      <c r="L123" s="32"/>
    </row>
    <row r="124" spans="2:63" s="1" customFormat="1" ht="15.2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Obrtel M.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181</v>
      </c>
      <c r="D126" s="119" t="s">
        <v>62</v>
      </c>
      <c r="E126" s="119" t="s">
        <v>58</v>
      </c>
      <c r="F126" s="119" t="s">
        <v>59</v>
      </c>
      <c r="G126" s="119" t="s">
        <v>182</v>
      </c>
      <c r="H126" s="119" t="s">
        <v>183</v>
      </c>
      <c r="I126" s="119" t="s">
        <v>184</v>
      </c>
      <c r="J126" s="119" t="s">
        <v>175</v>
      </c>
      <c r="K126" s="120" t="s">
        <v>185</v>
      </c>
      <c r="L126" s="117"/>
      <c r="M126" s="59" t="s">
        <v>1</v>
      </c>
      <c r="N126" s="60" t="s">
        <v>41</v>
      </c>
      <c r="O126" s="60" t="s">
        <v>186</v>
      </c>
      <c r="P126" s="60" t="s">
        <v>187</v>
      </c>
      <c r="Q126" s="60" t="s">
        <v>188</v>
      </c>
      <c r="R126" s="60" t="s">
        <v>189</v>
      </c>
      <c r="S126" s="60" t="s">
        <v>190</v>
      </c>
      <c r="T126" s="61" t="s">
        <v>191</v>
      </c>
    </row>
    <row r="127" spans="2:63" s="1" customFormat="1" ht="22.9" customHeight="1">
      <c r="B127" s="32"/>
      <c r="C127" s="64" t="s">
        <v>192</v>
      </c>
      <c r="J127" s="121">
        <f>BK127</f>
        <v>0</v>
      </c>
      <c r="L127" s="32"/>
      <c r="M127" s="62"/>
      <c r="N127" s="53"/>
      <c r="O127" s="53"/>
      <c r="P127" s="122">
        <f>P128+P197+P200+P204+P217+P226+P232</f>
        <v>0</v>
      </c>
      <c r="Q127" s="53"/>
      <c r="R127" s="122">
        <f>R128+R197+R200+R204+R217+R226+R232</f>
        <v>0</v>
      </c>
      <c r="S127" s="53"/>
      <c r="T127" s="123">
        <f>T128+T197+T200+T204+T217+T226+T232</f>
        <v>0</v>
      </c>
      <c r="AT127" s="17" t="s">
        <v>76</v>
      </c>
      <c r="AU127" s="17" t="s">
        <v>177</v>
      </c>
      <c r="BK127" s="124">
        <f>BK128+BK197+BK200+BK204+BK217+BK226+BK232</f>
        <v>0</v>
      </c>
    </row>
    <row r="128" spans="2:63" s="11" customFormat="1" ht="25.9" customHeight="1">
      <c r="B128" s="125"/>
      <c r="D128" s="126" t="s">
        <v>76</v>
      </c>
      <c r="E128" s="127" t="s">
        <v>3892</v>
      </c>
      <c r="F128" s="127" t="s">
        <v>3893</v>
      </c>
      <c r="I128" s="128"/>
      <c r="J128" s="129">
        <f>BK128</f>
        <v>0</v>
      </c>
      <c r="L128" s="125"/>
      <c r="M128" s="130"/>
      <c r="P128" s="131">
        <f>SUM(P129:P196)</f>
        <v>0</v>
      </c>
      <c r="R128" s="131">
        <f>SUM(R129:R196)</f>
        <v>0</v>
      </c>
      <c r="T128" s="132">
        <f>SUM(T129:T196)</f>
        <v>0</v>
      </c>
      <c r="AR128" s="126" t="s">
        <v>84</v>
      </c>
      <c r="AT128" s="133" t="s">
        <v>76</v>
      </c>
      <c r="AU128" s="133" t="s">
        <v>77</v>
      </c>
      <c r="AY128" s="126" t="s">
        <v>195</v>
      </c>
      <c r="BK128" s="134">
        <f>SUM(BK129:BK196)</f>
        <v>0</v>
      </c>
    </row>
    <row r="129" spans="2:65" s="1" customFormat="1" ht="55.5" customHeight="1">
      <c r="B129" s="32"/>
      <c r="C129" s="137" t="s">
        <v>84</v>
      </c>
      <c r="D129" s="137" t="s">
        <v>197</v>
      </c>
      <c r="E129" s="138" t="s">
        <v>3894</v>
      </c>
      <c r="F129" s="139" t="s">
        <v>3895</v>
      </c>
      <c r="G129" s="140" t="s">
        <v>3896</v>
      </c>
      <c r="H129" s="141">
        <v>1</v>
      </c>
      <c r="I129" s="142"/>
      <c r="J129" s="143">
        <f t="shared" ref="J129:J160" si="0">ROUND(I129*H129,2)</f>
        <v>0</v>
      </c>
      <c r="K129" s="139" t="s">
        <v>208</v>
      </c>
      <c r="L129" s="32"/>
      <c r="M129" s="144" t="s">
        <v>1</v>
      </c>
      <c r="N129" s="145" t="s">
        <v>42</v>
      </c>
      <c r="P129" s="146">
        <f t="shared" ref="P129:P160" si="1">O129*H129</f>
        <v>0</v>
      </c>
      <c r="Q129" s="146">
        <v>0</v>
      </c>
      <c r="R129" s="146">
        <f t="shared" ref="R129:R160" si="2">Q129*H129</f>
        <v>0</v>
      </c>
      <c r="S129" s="146">
        <v>0</v>
      </c>
      <c r="T129" s="147">
        <f t="shared" ref="T129:T160" si="3">S129*H129</f>
        <v>0</v>
      </c>
      <c r="AR129" s="148" t="s">
        <v>202</v>
      </c>
      <c r="AT129" s="148" t="s">
        <v>197</v>
      </c>
      <c r="AU129" s="148" t="s">
        <v>84</v>
      </c>
      <c r="AY129" s="17" t="s">
        <v>195</v>
      </c>
      <c r="BE129" s="149">
        <f t="shared" ref="BE129:BE160" si="4">IF(N129="základní",J129,0)</f>
        <v>0</v>
      </c>
      <c r="BF129" s="149">
        <f t="shared" ref="BF129:BF160" si="5">IF(N129="snížená",J129,0)</f>
        <v>0</v>
      </c>
      <c r="BG129" s="149">
        <f t="shared" ref="BG129:BG160" si="6">IF(N129="zákl. přenesená",J129,0)</f>
        <v>0</v>
      </c>
      <c r="BH129" s="149">
        <f t="shared" ref="BH129:BH160" si="7">IF(N129="sníž. přenesená",J129,0)</f>
        <v>0</v>
      </c>
      <c r="BI129" s="149">
        <f t="shared" ref="BI129:BI160" si="8">IF(N129="nulová",J129,0)</f>
        <v>0</v>
      </c>
      <c r="BJ129" s="17" t="s">
        <v>84</v>
      </c>
      <c r="BK129" s="149">
        <f t="shared" ref="BK129:BK160" si="9">ROUND(I129*H129,2)</f>
        <v>0</v>
      </c>
      <c r="BL129" s="17" t="s">
        <v>202</v>
      </c>
      <c r="BM129" s="148" t="s">
        <v>86</v>
      </c>
    </row>
    <row r="130" spans="2:65" s="1" customFormat="1" ht="24.2" customHeight="1">
      <c r="B130" s="32"/>
      <c r="C130" s="137" t="s">
        <v>86</v>
      </c>
      <c r="D130" s="137" t="s">
        <v>197</v>
      </c>
      <c r="E130" s="138" t="s">
        <v>3897</v>
      </c>
      <c r="F130" s="139" t="s">
        <v>3898</v>
      </c>
      <c r="G130" s="140" t="s">
        <v>3896</v>
      </c>
      <c r="H130" s="141">
        <v>1</v>
      </c>
      <c r="I130" s="142"/>
      <c r="J130" s="143">
        <f t="shared" si="0"/>
        <v>0</v>
      </c>
      <c r="K130" s="139" t="s">
        <v>208</v>
      </c>
      <c r="L130" s="32"/>
      <c r="M130" s="144" t="s">
        <v>1</v>
      </c>
      <c r="N130" s="145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202</v>
      </c>
      <c r="AT130" s="148" t="s">
        <v>197</v>
      </c>
      <c r="AU130" s="148" t="s">
        <v>84</v>
      </c>
      <c r="AY130" s="17" t="s">
        <v>195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202</v>
      </c>
      <c r="BM130" s="148" t="s">
        <v>202</v>
      </c>
    </row>
    <row r="131" spans="2:65" s="1" customFormat="1" ht="21.75" customHeight="1">
      <c r="B131" s="32"/>
      <c r="C131" s="137" t="s">
        <v>112</v>
      </c>
      <c r="D131" s="137" t="s">
        <v>197</v>
      </c>
      <c r="E131" s="138" t="s">
        <v>3899</v>
      </c>
      <c r="F131" s="139" t="s">
        <v>3900</v>
      </c>
      <c r="G131" s="140" t="s">
        <v>3896</v>
      </c>
      <c r="H131" s="141">
        <v>3</v>
      </c>
      <c r="I131" s="142"/>
      <c r="J131" s="143">
        <f t="shared" si="0"/>
        <v>0</v>
      </c>
      <c r="K131" s="139" t="s">
        <v>208</v>
      </c>
      <c r="L131" s="32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202</v>
      </c>
      <c r="AT131" s="148" t="s">
        <v>197</v>
      </c>
      <c r="AU131" s="148" t="s">
        <v>84</v>
      </c>
      <c r="AY131" s="17" t="s">
        <v>195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202</v>
      </c>
      <c r="BM131" s="148" t="s">
        <v>221</v>
      </c>
    </row>
    <row r="132" spans="2:65" s="1" customFormat="1" ht="16.5" customHeight="1">
      <c r="B132" s="32"/>
      <c r="C132" s="137" t="s">
        <v>202</v>
      </c>
      <c r="D132" s="137" t="s">
        <v>197</v>
      </c>
      <c r="E132" s="138" t="s">
        <v>3901</v>
      </c>
      <c r="F132" s="139" t="s">
        <v>3902</v>
      </c>
      <c r="G132" s="140" t="s">
        <v>3896</v>
      </c>
      <c r="H132" s="141">
        <v>1</v>
      </c>
      <c r="I132" s="142"/>
      <c r="J132" s="143">
        <f t="shared" si="0"/>
        <v>0</v>
      </c>
      <c r="K132" s="139" t="s">
        <v>208</v>
      </c>
      <c r="L132" s="32"/>
      <c r="M132" s="144" t="s">
        <v>1</v>
      </c>
      <c r="N132" s="145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202</v>
      </c>
      <c r="AT132" s="148" t="s">
        <v>197</v>
      </c>
      <c r="AU132" s="148" t="s">
        <v>84</v>
      </c>
      <c r="AY132" s="17" t="s">
        <v>195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202</v>
      </c>
      <c r="BM132" s="148" t="s">
        <v>230</v>
      </c>
    </row>
    <row r="133" spans="2:65" s="1" customFormat="1" ht="16.5" customHeight="1">
      <c r="B133" s="32"/>
      <c r="C133" s="137" t="s">
        <v>217</v>
      </c>
      <c r="D133" s="137" t="s">
        <v>197</v>
      </c>
      <c r="E133" s="138" t="s">
        <v>3903</v>
      </c>
      <c r="F133" s="139" t="s">
        <v>3904</v>
      </c>
      <c r="G133" s="140" t="s">
        <v>3896</v>
      </c>
      <c r="H133" s="141">
        <v>6</v>
      </c>
      <c r="I133" s="142"/>
      <c r="J133" s="143">
        <f t="shared" si="0"/>
        <v>0</v>
      </c>
      <c r="K133" s="139" t="s">
        <v>208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202</v>
      </c>
      <c r="AT133" s="148" t="s">
        <v>197</v>
      </c>
      <c r="AU133" s="148" t="s">
        <v>84</v>
      </c>
      <c r="AY133" s="17" t="s">
        <v>195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202</v>
      </c>
      <c r="BM133" s="148" t="s">
        <v>238</v>
      </c>
    </row>
    <row r="134" spans="2:65" s="1" customFormat="1" ht="21.75" customHeight="1">
      <c r="B134" s="32"/>
      <c r="C134" s="137" t="s">
        <v>221</v>
      </c>
      <c r="D134" s="137" t="s">
        <v>197</v>
      </c>
      <c r="E134" s="138" t="s">
        <v>3905</v>
      </c>
      <c r="F134" s="139" t="s">
        <v>3906</v>
      </c>
      <c r="G134" s="140" t="s">
        <v>3896</v>
      </c>
      <c r="H134" s="141">
        <v>40</v>
      </c>
      <c r="I134" s="142"/>
      <c r="J134" s="143">
        <f t="shared" si="0"/>
        <v>0</v>
      </c>
      <c r="K134" s="139" t="s">
        <v>208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202</v>
      </c>
      <c r="AT134" s="148" t="s">
        <v>197</v>
      </c>
      <c r="AU134" s="148" t="s">
        <v>84</v>
      </c>
      <c r="AY134" s="17" t="s">
        <v>195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202</v>
      </c>
      <c r="BM134" s="148" t="s">
        <v>8</v>
      </c>
    </row>
    <row r="135" spans="2:65" s="1" customFormat="1" ht="16.5" customHeight="1">
      <c r="B135" s="32"/>
      <c r="C135" s="137" t="s">
        <v>225</v>
      </c>
      <c r="D135" s="137" t="s">
        <v>197</v>
      </c>
      <c r="E135" s="138" t="s">
        <v>3907</v>
      </c>
      <c r="F135" s="139" t="s">
        <v>3908</v>
      </c>
      <c r="G135" s="140" t="s">
        <v>3896</v>
      </c>
      <c r="H135" s="141">
        <v>2</v>
      </c>
      <c r="I135" s="142"/>
      <c r="J135" s="143">
        <f t="shared" si="0"/>
        <v>0</v>
      </c>
      <c r="K135" s="139" t="s">
        <v>208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202</v>
      </c>
      <c r="AT135" s="148" t="s">
        <v>197</v>
      </c>
      <c r="AU135" s="148" t="s">
        <v>84</v>
      </c>
      <c r="AY135" s="17" t="s">
        <v>195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202</v>
      </c>
      <c r="BM135" s="148" t="s">
        <v>251</v>
      </c>
    </row>
    <row r="136" spans="2:65" s="1" customFormat="1" ht="16.5" customHeight="1">
      <c r="B136" s="32"/>
      <c r="C136" s="137" t="s">
        <v>230</v>
      </c>
      <c r="D136" s="137" t="s">
        <v>197</v>
      </c>
      <c r="E136" s="138" t="s">
        <v>3909</v>
      </c>
      <c r="F136" s="139" t="s">
        <v>3910</v>
      </c>
      <c r="G136" s="140" t="s">
        <v>3896</v>
      </c>
      <c r="H136" s="141">
        <v>1</v>
      </c>
      <c r="I136" s="142"/>
      <c r="J136" s="143">
        <f t="shared" si="0"/>
        <v>0</v>
      </c>
      <c r="K136" s="139" t="s">
        <v>208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202</v>
      </c>
      <c r="AT136" s="148" t="s">
        <v>197</v>
      </c>
      <c r="AU136" s="148" t="s">
        <v>84</v>
      </c>
      <c r="AY136" s="17" t="s">
        <v>195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202</v>
      </c>
      <c r="BM136" s="148" t="s">
        <v>310</v>
      </c>
    </row>
    <row r="137" spans="2:65" s="1" customFormat="1" ht="16.5" customHeight="1">
      <c r="B137" s="32"/>
      <c r="C137" s="137" t="s">
        <v>234</v>
      </c>
      <c r="D137" s="137" t="s">
        <v>197</v>
      </c>
      <c r="E137" s="138" t="s">
        <v>3911</v>
      </c>
      <c r="F137" s="139" t="s">
        <v>3912</v>
      </c>
      <c r="G137" s="140" t="s">
        <v>3896</v>
      </c>
      <c r="H137" s="141">
        <v>1</v>
      </c>
      <c r="I137" s="142"/>
      <c r="J137" s="143">
        <f t="shared" si="0"/>
        <v>0</v>
      </c>
      <c r="K137" s="139" t="s">
        <v>208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202</v>
      </c>
      <c r="AT137" s="148" t="s">
        <v>197</v>
      </c>
      <c r="AU137" s="148" t="s">
        <v>84</v>
      </c>
      <c r="AY137" s="17" t="s">
        <v>195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202</v>
      </c>
      <c r="BM137" s="148" t="s">
        <v>315</v>
      </c>
    </row>
    <row r="138" spans="2:65" s="1" customFormat="1" ht="16.5" customHeight="1">
      <c r="B138" s="32"/>
      <c r="C138" s="137" t="s">
        <v>238</v>
      </c>
      <c r="D138" s="137" t="s">
        <v>197</v>
      </c>
      <c r="E138" s="138" t="s">
        <v>3913</v>
      </c>
      <c r="F138" s="139" t="s">
        <v>3914</v>
      </c>
      <c r="G138" s="140" t="s">
        <v>3896</v>
      </c>
      <c r="H138" s="141">
        <v>1</v>
      </c>
      <c r="I138" s="142"/>
      <c r="J138" s="143">
        <f t="shared" si="0"/>
        <v>0</v>
      </c>
      <c r="K138" s="139" t="s">
        <v>208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202</v>
      </c>
      <c r="AT138" s="148" t="s">
        <v>197</v>
      </c>
      <c r="AU138" s="148" t="s">
        <v>84</v>
      </c>
      <c r="AY138" s="17" t="s">
        <v>195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202</v>
      </c>
      <c r="BM138" s="148" t="s">
        <v>168</v>
      </c>
    </row>
    <row r="139" spans="2:65" s="1" customFormat="1" ht="16.5" customHeight="1">
      <c r="B139" s="32"/>
      <c r="C139" s="137" t="s">
        <v>242</v>
      </c>
      <c r="D139" s="137" t="s">
        <v>197</v>
      </c>
      <c r="E139" s="138" t="s">
        <v>3915</v>
      </c>
      <c r="F139" s="139" t="s">
        <v>3916</v>
      </c>
      <c r="G139" s="140" t="s">
        <v>3896</v>
      </c>
      <c r="H139" s="141">
        <v>1</v>
      </c>
      <c r="I139" s="142"/>
      <c r="J139" s="143">
        <f t="shared" si="0"/>
        <v>0</v>
      </c>
      <c r="K139" s="139" t="s">
        <v>208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202</v>
      </c>
      <c r="AT139" s="148" t="s">
        <v>197</v>
      </c>
      <c r="AU139" s="148" t="s">
        <v>84</v>
      </c>
      <c r="AY139" s="17" t="s">
        <v>195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202</v>
      </c>
      <c r="BM139" s="148" t="s">
        <v>322</v>
      </c>
    </row>
    <row r="140" spans="2:65" s="1" customFormat="1" ht="16.5" customHeight="1">
      <c r="B140" s="32"/>
      <c r="C140" s="137" t="s">
        <v>8</v>
      </c>
      <c r="D140" s="137" t="s">
        <v>197</v>
      </c>
      <c r="E140" s="138" t="s">
        <v>3917</v>
      </c>
      <c r="F140" s="139" t="s">
        <v>3918</v>
      </c>
      <c r="G140" s="140" t="s">
        <v>3896</v>
      </c>
      <c r="H140" s="141">
        <v>2</v>
      </c>
      <c r="I140" s="142"/>
      <c r="J140" s="143">
        <f t="shared" si="0"/>
        <v>0</v>
      </c>
      <c r="K140" s="139" t="s">
        <v>208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202</v>
      </c>
      <c r="AT140" s="148" t="s">
        <v>197</v>
      </c>
      <c r="AU140" s="148" t="s">
        <v>84</v>
      </c>
      <c r="AY140" s="17" t="s">
        <v>195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202</v>
      </c>
      <c r="BM140" s="148" t="s">
        <v>327</v>
      </c>
    </row>
    <row r="141" spans="2:65" s="1" customFormat="1" ht="16.5" customHeight="1">
      <c r="B141" s="32"/>
      <c r="C141" s="137" t="s">
        <v>247</v>
      </c>
      <c r="D141" s="137" t="s">
        <v>197</v>
      </c>
      <c r="E141" s="138" t="s">
        <v>3919</v>
      </c>
      <c r="F141" s="139" t="s">
        <v>3920</v>
      </c>
      <c r="G141" s="140" t="s">
        <v>3896</v>
      </c>
      <c r="H141" s="141">
        <v>3</v>
      </c>
      <c r="I141" s="142"/>
      <c r="J141" s="143">
        <f t="shared" si="0"/>
        <v>0</v>
      </c>
      <c r="K141" s="139" t="s">
        <v>208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202</v>
      </c>
      <c r="AT141" s="148" t="s">
        <v>197</v>
      </c>
      <c r="AU141" s="148" t="s">
        <v>84</v>
      </c>
      <c r="AY141" s="17" t="s">
        <v>195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202</v>
      </c>
      <c r="BM141" s="148" t="s">
        <v>333</v>
      </c>
    </row>
    <row r="142" spans="2:65" s="1" customFormat="1" ht="16.5" customHeight="1">
      <c r="B142" s="32"/>
      <c r="C142" s="137" t="s">
        <v>251</v>
      </c>
      <c r="D142" s="137" t="s">
        <v>197</v>
      </c>
      <c r="E142" s="138" t="s">
        <v>3921</v>
      </c>
      <c r="F142" s="139" t="s">
        <v>3922</v>
      </c>
      <c r="G142" s="140" t="s">
        <v>3896</v>
      </c>
      <c r="H142" s="141">
        <v>2</v>
      </c>
      <c r="I142" s="142"/>
      <c r="J142" s="143">
        <f t="shared" si="0"/>
        <v>0</v>
      </c>
      <c r="K142" s="139" t="s">
        <v>208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202</v>
      </c>
      <c r="AT142" s="148" t="s">
        <v>197</v>
      </c>
      <c r="AU142" s="148" t="s">
        <v>84</v>
      </c>
      <c r="AY142" s="17" t="s">
        <v>195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202</v>
      </c>
      <c r="BM142" s="148" t="s">
        <v>339</v>
      </c>
    </row>
    <row r="143" spans="2:65" s="1" customFormat="1" ht="16.5" customHeight="1">
      <c r="B143" s="32"/>
      <c r="C143" s="137" t="s">
        <v>342</v>
      </c>
      <c r="D143" s="137" t="s">
        <v>197</v>
      </c>
      <c r="E143" s="138" t="s">
        <v>3923</v>
      </c>
      <c r="F143" s="139" t="s">
        <v>3924</v>
      </c>
      <c r="G143" s="140" t="s">
        <v>3896</v>
      </c>
      <c r="H143" s="141">
        <v>2</v>
      </c>
      <c r="I143" s="142"/>
      <c r="J143" s="143">
        <f t="shared" si="0"/>
        <v>0</v>
      </c>
      <c r="K143" s="139" t="s">
        <v>208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202</v>
      </c>
      <c r="AT143" s="148" t="s">
        <v>197</v>
      </c>
      <c r="AU143" s="148" t="s">
        <v>84</v>
      </c>
      <c r="AY143" s="17" t="s">
        <v>195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202</v>
      </c>
      <c r="BM143" s="148" t="s">
        <v>345</v>
      </c>
    </row>
    <row r="144" spans="2:65" s="1" customFormat="1" ht="16.5" customHeight="1">
      <c r="B144" s="32"/>
      <c r="C144" s="137" t="s">
        <v>310</v>
      </c>
      <c r="D144" s="137" t="s">
        <v>197</v>
      </c>
      <c r="E144" s="138" t="s">
        <v>3925</v>
      </c>
      <c r="F144" s="139" t="s">
        <v>3926</v>
      </c>
      <c r="G144" s="140" t="s">
        <v>3896</v>
      </c>
      <c r="H144" s="141">
        <v>2</v>
      </c>
      <c r="I144" s="142"/>
      <c r="J144" s="143">
        <f t="shared" si="0"/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202</v>
      </c>
      <c r="AT144" s="148" t="s">
        <v>197</v>
      </c>
      <c r="AU144" s="148" t="s">
        <v>84</v>
      </c>
      <c r="AY144" s="17" t="s">
        <v>195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202</v>
      </c>
      <c r="BM144" s="148" t="s">
        <v>349</v>
      </c>
    </row>
    <row r="145" spans="2:65" s="1" customFormat="1" ht="16.5" customHeight="1">
      <c r="B145" s="32"/>
      <c r="C145" s="137" t="s">
        <v>166</v>
      </c>
      <c r="D145" s="137" t="s">
        <v>197</v>
      </c>
      <c r="E145" s="138" t="s">
        <v>3927</v>
      </c>
      <c r="F145" s="139" t="s">
        <v>3928</v>
      </c>
      <c r="G145" s="140" t="s">
        <v>3896</v>
      </c>
      <c r="H145" s="141">
        <v>1</v>
      </c>
      <c r="I145" s="142"/>
      <c r="J145" s="143">
        <f t="shared" si="0"/>
        <v>0</v>
      </c>
      <c r="K145" s="139" t="s">
        <v>208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202</v>
      </c>
      <c r="AT145" s="148" t="s">
        <v>197</v>
      </c>
      <c r="AU145" s="148" t="s">
        <v>84</v>
      </c>
      <c r="AY145" s="17" t="s">
        <v>195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202</v>
      </c>
      <c r="BM145" s="148" t="s">
        <v>353</v>
      </c>
    </row>
    <row r="146" spans="2:65" s="1" customFormat="1" ht="16.5" customHeight="1">
      <c r="B146" s="32"/>
      <c r="C146" s="137" t="s">
        <v>315</v>
      </c>
      <c r="D146" s="137" t="s">
        <v>197</v>
      </c>
      <c r="E146" s="138" t="s">
        <v>3929</v>
      </c>
      <c r="F146" s="139" t="s">
        <v>3930</v>
      </c>
      <c r="G146" s="140" t="s">
        <v>3896</v>
      </c>
      <c r="H146" s="141">
        <v>1</v>
      </c>
      <c r="I146" s="142"/>
      <c r="J146" s="143">
        <f t="shared" si="0"/>
        <v>0</v>
      </c>
      <c r="K146" s="139" t="s">
        <v>208</v>
      </c>
      <c r="L146" s="32"/>
      <c r="M146" s="144" t="s">
        <v>1</v>
      </c>
      <c r="N146" s="145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202</v>
      </c>
      <c r="AT146" s="148" t="s">
        <v>197</v>
      </c>
      <c r="AU146" s="148" t="s">
        <v>84</v>
      </c>
      <c r="AY146" s="17" t="s">
        <v>195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202</v>
      </c>
      <c r="BM146" s="148" t="s">
        <v>357</v>
      </c>
    </row>
    <row r="147" spans="2:65" s="1" customFormat="1" ht="16.5" customHeight="1">
      <c r="B147" s="32"/>
      <c r="C147" s="137" t="s">
        <v>358</v>
      </c>
      <c r="D147" s="137" t="s">
        <v>197</v>
      </c>
      <c r="E147" s="138" t="s">
        <v>3931</v>
      </c>
      <c r="F147" s="139" t="s">
        <v>3932</v>
      </c>
      <c r="G147" s="140" t="s">
        <v>3896</v>
      </c>
      <c r="H147" s="141">
        <v>1</v>
      </c>
      <c r="I147" s="142"/>
      <c r="J147" s="143">
        <f t="shared" si="0"/>
        <v>0</v>
      </c>
      <c r="K147" s="139" t="s">
        <v>208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202</v>
      </c>
      <c r="AT147" s="148" t="s">
        <v>197</v>
      </c>
      <c r="AU147" s="148" t="s">
        <v>84</v>
      </c>
      <c r="AY147" s="17" t="s">
        <v>195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202</v>
      </c>
      <c r="BM147" s="148" t="s">
        <v>361</v>
      </c>
    </row>
    <row r="148" spans="2:65" s="1" customFormat="1" ht="33" customHeight="1">
      <c r="B148" s="32"/>
      <c r="C148" s="137" t="s">
        <v>168</v>
      </c>
      <c r="D148" s="137" t="s">
        <v>197</v>
      </c>
      <c r="E148" s="138" t="s">
        <v>3933</v>
      </c>
      <c r="F148" s="139" t="s">
        <v>3934</v>
      </c>
      <c r="G148" s="140" t="s">
        <v>3896</v>
      </c>
      <c r="H148" s="141">
        <v>2</v>
      </c>
      <c r="I148" s="142"/>
      <c r="J148" s="143">
        <f t="shared" si="0"/>
        <v>0</v>
      </c>
      <c r="K148" s="139" t="s">
        <v>208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202</v>
      </c>
      <c r="AT148" s="148" t="s">
        <v>197</v>
      </c>
      <c r="AU148" s="148" t="s">
        <v>84</v>
      </c>
      <c r="AY148" s="17" t="s">
        <v>195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202</v>
      </c>
      <c r="BM148" s="148" t="s">
        <v>365</v>
      </c>
    </row>
    <row r="149" spans="2:65" s="1" customFormat="1" ht="16.5" customHeight="1">
      <c r="B149" s="32"/>
      <c r="C149" s="137" t="s">
        <v>7</v>
      </c>
      <c r="D149" s="137" t="s">
        <v>197</v>
      </c>
      <c r="E149" s="138" t="s">
        <v>3935</v>
      </c>
      <c r="F149" s="139" t="s">
        <v>3936</v>
      </c>
      <c r="G149" s="140" t="s">
        <v>3896</v>
      </c>
      <c r="H149" s="141">
        <v>2</v>
      </c>
      <c r="I149" s="142"/>
      <c r="J149" s="143">
        <f t="shared" si="0"/>
        <v>0</v>
      </c>
      <c r="K149" s="139" t="s">
        <v>208</v>
      </c>
      <c r="L149" s="32"/>
      <c r="M149" s="144" t="s">
        <v>1</v>
      </c>
      <c r="N149" s="145" t="s">
        <v>42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202</v>
      </c>
      <c r="AT149" s="148" t="s">
        <v>197</v>
      </c>
      <c r="AU149" s="148" t="s">
        <v>84</v>
      </c>
      <c r="AY149" s="17" t="s">
        <v>195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202</v>
      </c>
      <c r="BM149" s="148" t="s">
        <v>369</v>
      </c>
    </row>
    <row r="150" spans="2:65" s="1" customFormat="1" ht="16.5" customHeight="1">
      <c r="B150" s="32"/>
      <c r="C150" s="137" t="s">
        <v>322</v>
      </c>
      <c r="D150" s="137" t="s">
        <v>197</v>
      </c>
      <c r="E150" s="138" t="s">
        <v>3937</v>
      </c>
      <c r="F150" s="139" t="s">
        <v>3938</v>
      </c>
      <c r="G150" s="140" t="s">
        <v>3896</v>
      </c>
      <c r="H150" s="141">
        <v>1</v>
      </c>
      <c r="I150" s="142"/>
      <c r="J150" s="143">
        <f t="shared" si="0"/>
        <v>0</v>
      </c>
      <c r="K150" s="139" t="s">
        <v>208</v>
      </c>
      <c r="L150" s="32"/>
      <c r="M150" s="144" t="s">
        <v>1</v>
      </c>
      <c r="N150" s="145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202</v>
      </c>
      <c r="AT150" s="148" t="s">
        <v>197</v>
      </c>
      <c r="AU150" s="148" t="s">
        <v>84</v>
      </c>
      <c r="AY150" s="17" t="s">
        <v>195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84</v>
      </c>
      <c r="BK150" s="149">
        <f t="shared" si="9"/>
        <v>0</v>
      </c>
      <c r="BL150" s="17" t="s">
        <v>202</v>
      </c>
      <c r="BM150" s="148" t="s">
        <v>373</v>
      </c>
    </row>
    <row r="151" spans="2:65" s="1" customFormat="1" ht="16.5" customHeight="1">
      <c r="B151" s="32"/>
      <c r="C151" s="137" t="s">
        <v>376</v>
      </c>
      <c r="D151" s="137" t="s">
        <v>197</v>
      </c>
      <c r="E151" s="138" t="s">
        <v>3939</v>
      </c>
      <c r="F151" s="139" t="s">
        <v>3940</v>
      </c>
      <c r="G151" s="140" t="s">
        <v>3896</v>
      </c>
      <c r="H151" s="141">
        <v>1</v>
      </c>
      <c r="I151" s="142"/>
      <c r="J151" s="143">
        <f t="shared" si="0"/>
        <v>0</v>
      </c>
      <c r="K151" s="139" t="s">
        <v>208</v>
      </c>
      <c r="L151" s="32"/>
      <c r="M151" s="144" t="s">
        <v>1</v>
      </c>
      <c r="N151" s="145" t="s">
        <v>42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202</v>
      </c>
      <c r="AT151" s="148" t="s">
        <v>197</v>
      </c>
      <c r="AU151" s="148" t="s">
        <v>84</v>
      </c>
      <c r="AY151" s="17" t="s">
        <v>195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84</v>
      </c>
      <c r="BK151" s="149">
        <f t="shared" si="9"/>
        <v>0</v>
      </c>
      <c r="BL151" s="17" t="s">
        <v>202</v>
      </c>
      <c r="BM151" s="148" t="s">
        <v>379</v>
      </c>
    </row>
    <row r="152" spans="2:65" s="1" customFormat="1" ht="16.5" customHeight="1">
      <c r="B152" s="32"/>
      <c r="C152" s="137" t="s">
        <v>327</v>
      </c>
      <c r="D152" s="137" t="s">
        <v>197</v>
      </c>
      <c r="E152" s="138" t="s">
        <v>3941</v>
      </c>
      <c r="F152" s="139" t="s">
        <v>3942</v>
      </c>
      <c r="G152" s="140" t="s">
        <v>3896</v>
      </c>
      <c r="H152" s="141">
        <v>2</v>
      </c>
      <c r="I152" s="142"/>
      <c r="J152" s="143">
        <f t="shared" si="0"/>
        <v>0</v>
      </c>
      <c r="K152" s="139" t="s">
        <v>208</v>
      </c>
      <c r="L152" s="32"/>
      <c r="M152" s="144" t="s">
        <v>1</v>
      </c>
      <c r="N152" s="145" t="s">
        <v>42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202</v>
      </c>
      <c r="AT152" s="148" t="s">
        <v>197</v>
      </c>
      <c r="AU152" s="148" t="s">
        <v>84</v>
      </c>
      <c r="AY152" s="17" t="s">
        <v>195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84</v>
      </c>
      <c r="BK152" s="149">
        <f t="shared" si="9"/>
        <v>0</v>
      </c>
      <c r="BL152" s="17" t="s">
        <v>202</v>
      </c>
      <c r="BM152" s="148" t="s">
        <v>384</v>
      </c>
    </row>
    <row r="153" spans="2:65" s="1" customFormat="1" ht="16.5" customHeight="1">
      <c r="B153" s="32"/>
      <c r="C153" s="137" t="s">
        <v>386</v>
      </c>
      <c r="D153" s="137" t="s">
        <v>197</v>
      </c>
      <c r="E153" s="138" t="s">
        <v>3943</v>
      </c>
      <c r="F153" s="139" t="s">
        <v>3944</v>
      </c>
      <c r="G153" s="140" t="s">
        <v>3896</v>
      </c>
      <c r="H153" s="141">
        <v>2</v>
      </c>
      <c r="I153" s="142"/>
      <c r="J153" s="143">
        <f t="shared" si="0"/>
        <v>0</v>
      </c>
      <c r="K153" s="139" t="s">
        <v>208</v>
      </c>
      <c r="L153" s="32"/>
      <c r="M153" s="144" t="s">
        <v>1</v>
      </c>
      <c r="N153" s="145" t="s">
        <v>42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202</v>
      </c>
      <c r="AT153" s="148" t="s">
        <v>197</v>
      </c>
      <c r="AU153" s="148" t="s">
        <v>84</v>
      </c>
      <c r="AY153" s="17" t="s">
        <v>195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84</v>
      </c>
      <c r="BK153" s="149">
        <f t="shared" si="9"/>
        <v>0</v>
      </c>
      <c r="BL153" s="17" t="s">
        <v>202</v>
      </c>
      <c r="BM153" s="148" t="s">
        <v>389</v>
      </c>
    </row>
    <row r="154" spans="2:65" s="1" customFormat="1" ht="16.5" customHeight="1">
      <c r="B154" s="32"/>
      <c r="C154" s="137" t="s">
        <v>333</v>
      </c>
      <c r="D154" s="137" t="s">
        <v>197</v>
      </c>
      <c r="E154" s="138" t="s">
        <v>3945</v>
      </c>
      <c r="F154" s="139" t="s">
        <v>3946</v>
      </c>
      <c r="G154" s="140" t="s">
        <v>3896</v>
      </c>
      <c r="H154" s="141">
        <v>2</v>
      </c>
      <c r="I154" s="142"/>
      <c r="J154" s="143">
        <f t="shared" si="0"/>
        <v>0</v>
      </c>
      <c r="K154" s="139" t="s">
        <v>208</v>
      </c>
      <c r="L154" s="32"/>
      <c r="M154" s="144" t="s">
        <v>1</v>
      </c>
      <c r="N154" s="145" t="s">
        <v>42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202</v>
      </c>
      <c r="AT154" s="148" t="s">
        <v>197</v>
      </c>
      <c r="AU154" s="148" t="s">
        <v>84</v>
      </c>
      <c r="AY154" s="17" t="s">
        <v>195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84</v>
      </c>
      <c r="BK154" s="149">
        <f t="shared" si="9"/>
        <v>0</v>
      </c>
      <c r="BL154" s="17" t="s">
        <v>202</v>
      </c>
      <c r="BM154" s="148" t="s">
        <v>396</v>
      </c>
    </row>
    <row r="155" spans="2:65" s="1" customFormat="1" ht="16.5" customHeight="1">
      <c r="B155" s="32"/>
      <c r="C155" s="137" t="s">
        <v>399</v>
      </c>
      <c r="D155" s="137" t="s">
        <v>197</v>
      </c>
      <c r="E155" s="138" t="s">
        <v>3947</v>
      </c>
      <c r="F155" s="139" t="s">
        <v>3948</v>
      </c>
      <c r="G155" s="140" t="s">
        <v>3896</v>
      </c>
      <c r="H155" s="141">
        <v>2</v>
      </c>
      <c r="I155" s="142"/>
      <c r="J155" s="143">
        <f t="shared" si="0"/>
        <v>0</v>
      </c>
      <c r="K155" s="139" t="s">
        <v>208</v>
      </c>
      <c r="L155" s="32"/>
      <c r="M155" s="144" t="s">
        <v>1</v>
      </c>
      <c r="N155" s="145" t="s">
        <v>42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202</v>
      </c>
      <c r="AT155" s="148" t="s">
        <v>197</v>
      </c>
      <c r="AU155" s="148" t="s">
        <v>84</v>
      </c>
      <c r="AY155" s="17" t="s">
        <v>195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84</v>
      </c>
      <c r="BK155" s="149">
        <f t="shared" si="9"/>
        <v>0</v>
      </c>
      <c r="BL155" s="17" t="s">
        <v>202</v>
      </c>
      <c r="BM155" s="148" t="s">
        <v>402</v>
      </c>
    </row>
    <row r="156" spans="2:65" s="1" customFormat="1" ht="16.5" customHeight="1">
      <c r="B156" s="32"/>
      <c r="C156" s="137" t="s">
        <v>339</v>
      </c>
      <c r="D156" s="137" t="s">
        <v>197</v>
      </c>
      <c r="E156" s="138" t="s">
        <v>3949</v>
      </c>
      <c r="F156" s="139" t="s">
        <v>3950</v>
      </c>
      <c r="G156" s="140" t="s">
        <v>3896</v>
      </c>
      <c r="H156" s="141">
        <v>1</v>
      </c>
      <c r="I156" s="142"/>
      <c r="J156" s="143">
        <f t="shared" si="0"/>
        <v>0</v>
      </c>
      <c r="K156" s="139" t="s">
        <v>208</v>
      </c>
      <c r="L156" s="32"/>
      <c r="M156" s="144" t="s">
        <v>1</v>
      </c>
      <c r="N156" s="145" t="s">
        <v>42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202</v>
      </c>
      <c r="AT156" s="148" t="s">
        <v>197</v>
      </c>
      <c r="AU156" s="148" t="s">
        <v>84</v>
      </c>
      <c r="AY156" s="17" t="s">
        <v>195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84</v>
      </c>
      <c r="BK156" s="149">
        <f t="shared" si="9"/>
        <v>0</v>
      </c>
      <c r="BL156" s="17" t="s">
        <v>202</v>
      </c>
      <c r="BM156" s="148" t="s">
        <v>407</v>
      </c>
    </row>
    <row r="157" spans="2:65" s="1" customFormat="1" ht="16.5" customHeight="1">
      <c r="B157" s="32"/>
      <c r="C157" s="137" t="s">
        <v>410</v>
      </c>
      <c r="D157" s="137" t="s">
        <v>197</v>
      </c>
      <c r="E157" s="138" t="s">
        <v>3951</v>
      </c>
      <c r="F157" s="139" t="s">
        <v>3952</v>
      </c>
      <c r="G157" s="140" t="s">
        <v>3896</v>
      </c>
      <c r="H157" s="141">
        <v>1</v>
      </c>
      <c r="I157" s="142"/>
      <c r="J157" s="143">
        <f t="shared" si="0"/>
        <v>0</v>
      </c>
      <c r="K157" s="139" t="s">
        <v>208</v>
      </c>
      <c r="L157" s="32"/>
      <c r="M157" s="144" t="s">
        <v>1</v>
      </c>
      <c r="N157" s="145" t="s">
        <v>42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202</v>
      </c>
      <c r="AT157" s="148" t="s">
        <v>197</v>
      </c>
      <c r="AU157" s="148" t="s">
        <v>84</v>
      </c>
      <c r="AY157" s="17" t="s">
        <v>195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84</v>
      </c>
      <c r="BK157" s="149">
        <f t="shared" si="9"/>
        <v>0</v>
      </c>
      <c r="BL157" s="17" t="s">
        <v>202</v>
      </c>
      <c r="BM157" s="148" t="s">
        <v>413</v>
      </c>
    </row>
    <row r="158" spans="2:65" s="1" customFormat="1" ht="24.2" customHeight="1">
      <c r="B158" s="32"/>
      <c r="C158" s="137" t="s">
        <v>345</v>
      </c>
      <c r="D158" s="137" t="s">
        <v>197</v>
      </c>
      <c r="E158" s="138" t="s">
        <v>3953</v>
      </c>
      <c r="F158" s="139" t="s">
        <v>3954</v>
      </c>
      <c r="G158" s="140" t="s">
        <v>3896</v>
      </c>
      <c r="H158" s="141">
        <v>1</v>
      </c>
      <c r="I158" s="142"/>
      <c r="J158" s="143">
        <f t="shared" si="0"/>
        <v>0</v>
      </c>
      <c r="K158" s="139" t="s">
        <v>208</v>
      </c>
      <c r="L158" s="32"/>
      <c r="M158" s="144" t="s">
        <v>1</v>
      </c>
      <c r="N158" s="145" t="s">
        <v>42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202</v>
      </c>
      <c r="AT158" s="148" t="s">
        <v>197</v>
      </c>
      <c r="AU158" s="148" t="s">
        <v>84</v>
      </c>
      <c r="AY158" s="17" t="s">
        <v>195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84</v>
      </c>
      <c r="BK158" s="149">
        <f t="shared" si="9"/>
        <v>0</v>
      </c>
      <c r="BL158" s="17" t="s">
        <v>202</v>
      </c>
      <c r="BM158" s="148" t="s">
        <v>418</v>
      </c>
    </row>
    <row r="159" spans="2:65" s="1" customFormat="1" ht="16.5" customHeight="1">
      <c r="B159" s="32"/>
      <c r="C159" s="137" t="s">
        <v>420</v>
      </c>
      <c r="D159" s="137" t="s">
        <v>197</v>
      </c>
      <c r="E159" s="138" t="s">
        <v>3955</v>
      </c>
      <c r="F159" s="139" t="s">
        <v>3956</v>
      </c>
      <c r="G159" s="140" t="s">
        <v>3896</v>
      </c>
      <c r="H159" s="141">
        <v>1</v>
      </c>
      <c r="I159" s="142"/>
      <c r="J159" s="143">
        <f t="shared" si="0"/>
        <v>0</v>
      </c>
      <c r="K159" s="139" t="s">
        <v>208</v>
      </c>
      <c r="L159" s="32"/>
      <c r="M159" s="144" t="s">
        <v>1</v>
      </c>
      <c r="N159" s="145" t="s">
        <v>42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202</v>
      </c>
      <c r="AT159" s="148" t="s">
        <v>197</v>
      </c>
      <c r="AU159" s="148" t="s">
        <v>84</v>
      </c>
      <c r="AY159" s="17" t="s">
        <v>195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84</v>
      </c>
      <c r="BK159" s="149">
        <f t="shared" si="9"/>
        <v>0</v>
      </c>
      <c r="BL159" s="17" t="s">
        <v>202</v>
      </c>
      <c r="BM159" s="148" t="s">
        <v>423</v>
      </c>
    </row>
    <row r="160" spans="2:65" s="1" customFormat="1" ht="16.5" customHeight="1">
      <c r="B160" s="32"/>
      <c r="C160" s="137" t="s">
        <v>349</v>
      </c>
      <c r="D160" s="137" t="s">
        <v>197</v>
      </c>
      <c r="E160" s="138" t="s">
        <v>3957</v>
      </c>
      <c r="F160" s="139" t="s">
        <v>3958</v>
      </c>
      <c r="G160" s="140" t="s">
        <v>3896</v>
      </c>
      <c r="H160" s="141">
        <v>1</v>
      </c>
      <c r="I160" s="142"/>
      <c r="J160" s="143">
        <f t="shared" si="0"/>
        <v>0</v>
      </c>
      <c r="K160" s="139" t="s">
        <v>208</v>
      </c>
      <c r="L160" s="32"/>
      <c r="M160" s="144" t="s">
        <v>1</v>
      </c>
      <c r="N160" s="145" t="s">
        <v>42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202</v>
      </c>
      <c r="AT160" s="148" t="s">
        <v>197</v>
      </c>
      <c r="AU160" s="148" t="s">
        <v>84</v>
      </c>
      <c r="AY160" s="17" t="s">
        <v>195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84</v>
      </c>
      <c r="BK160" s="149">
        <f t="shared" si="9"/>
        <v>0</v>
      </c>
      <c r="BL160" s="17" t="s">
        <v>202</v>
      </c>
      <c r="BM160" s="148" t="s">
        <v>426</v>
      </c>
    </row>
    <row r="161" spans="2:65" s="1" customFormat="1" ht="16.5" customHeight="1">
      <c r="B161" s="32"/>
      <c r="C161" s="137" t="s">
        <v>428</v>
      </c>
      <c r="D161" s="137" t="s">
        <v>197</v>
      </c>
      <c r="E161" s="138" t="s">
        <v>3959</v>
      </c>
      <c r="F161" s="139" t="s">
        <v>3960</v>
      </c>
      <c r="G161" s="140" t="s">
        <v>3896</v>
      </c>
      <c r="H161" s="141">
        <v>1</v>
      </c>
      <c r="I161" s="142"/>
      <c r="J161" s="143">
        <f t="shared" ref="J161:J192" si="10">ROUND(I161*H161,2)</f>
        <v>0</v>
      </c>
      <c r="K161" s="139" t="s">
        <v>208</v>
      </c>
      <c r="L161" s="32"/>
      <c r="M161" s="144" t="s">
        <v>1</v>
      </c>
      <c r="N161" s="145" t="s">
        <v>42</v>
      </c>
      <c r="P161" s="146">
        <f t="shared" ref="P161:P192" si="11">O161*H161</f>
        <v>0</v>
      </c>
      <c r="Q161" s="146">
        <v>0</v>
      </c>
      <c r="R161" s="146">
        <f t="shared" ref="R161:R192" si="12">Q161*H161</f>
        <v>0</v>
      </c>
      <c r="S161" s="146">
        <v>0</v>
      </c>
      <c r="T161" s="147">
        <f t="shared" ref="T161:T192" si="13">S161*H161</f>
        <v>0</v>
      </c>
      <c r="AR161" s="148" t="s">
        <v>202</v>
      </c>
      <c r="AT161" s="148" t="s">
        <v>197</v>
      </c>
      <c r="AU161" s="148" t="s">
        <v>84</v>
      </c>
      <c r="AY161" s="17" t="s">
        <v>195</v>
      </c>
      <c r="BE161" s="149">
        <f t="shared" ref="BE161:BE196" si="14">IF(N161="základní",J161,0)</f>
        <v>0</v>
      </c>
      <c r="BF161" s="149">
        <f t="shared" ref="BF161:BF196" si="15">IF(N161="snížená",J161,0)</f>
        <v>0</v>
      </c>
      <c r="BG161" s="149">
        <f t="shared" ref="BG161:BG196" si="16">IF(N161="zákl. přenesená",J161,0)</f>
        <v>0</v>
      </c>
      <c r="BH161" s="149">
        <f t="shared" ref="BH161:BH196" si="17">IF(N161="sníž. přenesená",J161,0)</f>
        <v>0</v>
      </c>
      <c r="BI161" s="149">
        <f t="shared" ref="BI161:BI196" si="18">IF(N161="nulová",J161,0)</f>
        <v>0</v>
      </c>
      <c r="BJ161" s="17" t="s">
        <v>84</v>
      </c>
      <c r="BK161" s="149">
        <f t="shared" ref="BK161:BK196" si="19">ROUND(I161*H161,2)</f>
        <v>0</v>
      </c>
      <c r="BL161" s="17" t="s">
        <v>202</v>
      </c>
      <c r="BM161" s="148" t="s">
        <v>431</v>
      </c>
    </row>
    <row r="162" spans="2:65" s="1" customFormat="1" ht="16.5" customHeight="1">
      <c r="B162" s="32"/>
      <c r="C162" s="137" t="s">
        <v>353</v>
      </c>
      <c r="D162" s="137" t="s">
        <v>197</v>
      </c>
      <c r="E162" s="138" t="s">
        <v>3961</v>
      </c>
      <c r="F162" s="139" t="s">
        <v>3962</v>
      </c>
      <c r="G162" s="140" t="s">
        <v>3896</v>
      </c>
      <c r="H162" s="141">
        <v>1</v>
      </c>
      <c r="I162" s="142"/>
      <c r="J162" s="143">
        <f t="shared" si="10"/>
        <v>0</v>
      </c>
      <c r="K162" s="139" t="s">
        <v>208</v>
      </c>
      <c r="L162" s="32"/>
      <c r="M162" s="144" t="s">
        <v>1</v>
      </c>
      <c r="N162" s="145" t="s">
        <v>42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202</v>
      </c>
      <c r="AT162" s="148" t="s">
        <v>197</v>
      </c>
      <c r="AU162" s="148" t="s">
        <v>84</v>
      </c>
      <c r="AY162" s="17" t="s">
        <v>195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84</v>
      </c>
      <c r="BK162" s="149">
        <f t="shared" si="19"/>
        <v>0</v>
      </c>
      <c r="BL162" s="17" t="s">
        <v>202</v>
      </c>
      <c r="BM162" s="148" t="s">
        <v>435</v>
      </c>
    </row>
    <row r="163" spans="2:65" s="1" customFormat="1" ht="16.5" customHeight="1">
      <c r="B163" s="32"/>
      <c r="C163" s="137" t="s">
        <v>437</v>
      </c>
      <c r="D163" s="137" t="s">
        <v>197</v>
      </c>
      <c r="E163" s="138" t="s">
        <v>3963</v>
      </c>
      <c r="F163" s="139" t="s">
        <v>3964</v>
      </c>
      <c r="G163" s="140" t="s">
        <v>3896</v>
      </c>
      <c r="H163" s="141">
        <v>1</v>
      </c>
      <c r="I163" s="142"/>
      <c r="J163" s="143">
        <f t="shared" si="10"/>
        <v>0</v>
      </c>
      <c r="K163" s="139" t="s">
        <v>208</v>
      </c>
      <c r="L163" s="32"/>
      <c r="M163" s="144" t="s">
        <v>1</v>
      </c>
      <c r="N163" s="145" t="s">
        <v>42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202</v>
      </c>
      <c r="AT163" s="148" t="s">
        <v>197</v>
      </c>
      <c r="AU163" s="148" t="s">
        <v>84</v>
      </c>
      <c r="AY163" s="17" t="s">
        <v>195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84</v>
      </c>
      <c r="BK163" s="149">
        <f t="shared" si="19"/>
        <v>0</v>
      </c>
      <c r="BL163" s="17" t="s">
        <v>202</v>
      </c>
      <c r="BM163" s="148" t="s">
        <v>440</v>
      </c>
    </row>
    <row r="164" spans="2:65" s="1" customFormat="1" ht="16.5" customHeight="1">
      <c r="B164" s="32"/>
      <c r="C164" s="137" t="s">
        <v>357</v>
      </c>
      <c r="D164" s="137" t="s">
        <v>197</v>
      </c>
      <c r="E164" s="138" t="s">
        <v>3965</v>
      </c>
      <c r="F164" s="139" t="s">
        <v>3966</v>
      </c>
      <c r="G164" s="140" t="s">
        <v>3896</v>
      </c>
      <c r="H164" s="141">
        <v>3</v>
      </c>
      <c r="I164" s="142"/>
      <c r="J164" s="143">
        <f t="shared" si="10"/>
        <v>0</v>
      </c>
      <c r="K164" s="139" t="s">
        <v>208</v>
      </c>
      <c r="L164" s="32"/>
      <c r="M164" s="144" t="s">
        <v>1</v>
      </c>
      <c r="N164" s="145" t="s">
        <v>42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202</v>
      </c>
      <c r="AT164" s="148" t="s">
        <v>197</v>
      </c>
      <c r="AU164" s="148" t="s">
        <v>84</v>
      </c>
      <c r="AY164" s="17" t="s">
        <v>195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84</v>
      </c>
      <c r="BK164" s="149">
        <f t="shared" si="19"/>
        <v>0</v>
      </c>
      <c r="BL164" s="17" t="s">
        <v>202</v>
      </c>
      <c r="BM164" s="148" t="s">
        <v>444</v>
      </c>
    </row>
    <row r="165" spans="2:65" s="1" customFormat="1" ht="16.5" customHeight="1">
      <c r="B165" s="32"/>
      <c r="C165" s="137" t="s">
        <v>446</v>
      </c>
      <c r="D165" s="137" t="s">
        <v>197</v>
      </c>
      <c r="E165" s="138" t="s">
        <v>3967</v>
      </c>
      <c r="F165" s="139" t="s">
        <v>3968</v>
      </c>
      <c r="G165" s="140" t="s">
        <v>3896</v>
      </c>
      <c r="H165" s="141">
        <v>1</v>
      </c>
      <c r="I165" s="142"/>
      <c r="J165" s="143">
        <f t="shared" si="10"/>
        <v>0</v>
      </c>
      <c r="K165" s="139" t="s">
        <v>208</v>
      </c>
      <c r="L165" s="32"/>
      <c r="M165" s="144" t="s">
        <v>1</v>
      </c>
      <c r="N165" s="145" t="s">
        <v>42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202</v>
      </c>
      <c r="AT165" s="148" t="s">
        <v>197</v>
      </c>
      <c r="AU165" s="148" t="s">
        <v>84</v>
      </c>
      <c r="AY165" s="17" t="s">
        <v>195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84</v>
      </c>
      <c r="BK165" s="149">
        <f t="shared" si="19"/>
        <v>0</v>
      </c>
      <c r="BL165" s="17" t="s">
        <v>202</v>
      </c>
      <c r="BM165" s="148" t="s">
        <v>449</v>
      </c>
    </row>
    <row r="166" spans="2:65" s="1" customFormat="1" ht="16.5" customHeight="1">
      <c r="B166" s="32"/>
      <c r="C166" s="137" t="s">
        <v>361</v>
      </c>
      <c r="D166" s="137" t="s">
        <v>197</v>
      </c>
      <c r="E166" s="138" t="s">
        <v>3969</v>
      </c>
      <c r="F166" s="139" t="s">
        <v>3970</v>
      </c>
      <c r="G166" s="140" t="s">
        <v>3896</v>
      </c>
      <c r="H166" s="141">
        <v>2</v>
      </c>
      <c r="I166" s="142"/>
      <c r="J166" s="143">
        <f t="shared" si="10"/>
        <v>0</v>
      </c>
      <c r="K166" s="139" t="s">
        <v>208</v>
      </c>
      <c r="L166" s="32"/>
      <c r="M166" s="144" t="s">
        <v>1</v>
      </c>
      <c r="N166" s="145" t="s">
        <v>42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202</v>
      </c>
      <c r="AT166" s="148" t="s">
        <v>197</v>
      </c>
      <c r="AU166" s="148" t="s">
        <v>84</v>
      </c>
      <c r="AY166" s="17" t="s">
        <v>195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84</v>
      </c>
      <c r="BK166" s="149">
        <f t="shared" si="19"/>
        <v>0</v>
      </c>
      <c r="BL166" s="17" t="s">
        <v>202</v>
      </c>
      <c r="BM166" s="148" t="s">
        <v>453</v>
      </c>
    </row>
    <row r="167" spans="2:65" s="1" customFormat="1" ht="16.5" customHeight="1">
      <c r="B167" s="32"/>
      <c r="C167" s="137" t="s">
        <v>455</v>
      </c>
      <c r="D167" s="137" t="s">
        <v>197</v>
      </c>
      <c r="E167" s="138" t="s">
        <v>3971</v>
      </c>
      <c r="F167" s="139" t="s">
        <v>3972</v>
      </c>
      <c r="G167" s="140" t="s">
        <v>3896</v>
      </c>
      <c r="H167" s="141">
        <v>140</v>
      </c>
      <c r="I167" s="142"/>
      <c r="J167" s="143">
        <f t="shared" si="10"/>
        <v>0</v>
      </c>
      <c r="K167" s="139" t="s">
        <v>208</v>
      </c>
      <c r="L167" s="32"/>
      <c r="M167" s="144" t="s">
        <v>1</v>
      </c>
      <c r="N167" s="145" t="s">
        <v>42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202</v>
      </c>
      <c r="AT167" s="148" t="s">
        <v>197</v>
      </c>
      <c r="AU167" s="148" t="s">
        <v>84</v>
      </c>
      <c r="AY167" s="17" t="s">
        <v>195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84</v>
      </c>
      <c r="BK167" s="149">
        <f t="shared" si="19"/>
        <v>0</v>
      </c>
      <c r="BL167" s="17" t="s">
        <v>202</v>
      </c>
      <c r="BM167" s="148" t="s">
        <v>458</v>
      </c>
    </row>
    <row r="168" spans="2:65" s="1" customFormat="1" ht="16.5" customHeight="1">
      <c r="B168" s="32"/>
      <c r="C168" s="137" t="s">
        <v>365</v>
      </c>
      <c r="D168" s="137" t="s">
        <v>197</v>
      </c>
      <c r="E168" s="138" t="s">
        <v>3973</v>
      </c>
      <c r="F168" s="139" t="s">
        <v>3974</v>
      </c>
      <c r="G168" s="140" t="s">
        <v>3896</v>
      </c>
      <c r="H168" s="141">
        <v>30</v>
      </c>
      <c r="I168" s="142"/>
      <c r="J168" s="143">
        <f t="shared" si="10"/>
        <v>0</v>
      </c>
      <c r="K168" s="139" t="s">
        <v>208</v>
      </c>
      <c r="L168" s="32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202</v>
      </c>
      <c r="AT168" s="148" t="s">
        <v>197</v>
      </c>
      <c r="AU168" s="148" t="s">
        <v>84</v>
      </c>
      <c r="AY168" s="17" t="s">
        <v>195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84</v>
      </c>
      <c r="BK168" s="149">
        <f t="shared" si="19"/>
        <v>0</v>
      </c>
      <c r="BL168" s="17" t="s">
        <v>202</v>
      </c>
      <c r="BM168" s="148" t="s">
        <v>463</v>
      </c>
    </row>
    <row r="169" spans="2:65" s="1" customFormat="1" ht="16.5" customHeight="1">
      <c r="B169" s="32"/>
      <c r="C169" s="137" t="s">
        <v>466</v>
      </c>
      <c r="D169" s="137" t="s">
        <v>197</v>
      </c>
      <c r="E169" s="138" t="s">
        <v>3975</v>
      </c>
      <c r="F169" s="139" t="s">
        <v>3976</v>
      </c>
      <c r="G169" s="140" t="s">
        <v>3896</v>
      </c>
      <c r="H169" s="141">
        <v>2</v>
      </c>
      <c r="I169" s="142"/>
      <c r="J169" s="143">
        <f t="shared" si="10"/>
        <v>0</v>
      </c>
      <c r="K169" s="139" t="s">
        <v>208</v>
      </c>
      <c r="L169" s="32"/>
      <c r="M169" s="144" t="s">
        <v>1</v>
      </c>
      <c r="N169" s="145" t="s">
        <v>42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202</v>
      </c>
      <c r="AT169" s="148" t="s">
        <v>197</v>
      </c>
      <c r="AU169" s="148" t="s">
        <v>84</v>
      </c>
      <c r="AY169" s="17" t="s">
        <v>195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84</v>
      </c>
      <c r="BK169" s="149">
        <f t="shared" si="19"/>
        <v>0</v>
      </c>
      <c r="BL169" s="17" t="s">
        <v>202</v>
      </c>
      <c r="BM169" s="148" t="s">
        <v>469</v>
      </c>
    </row>
    <row r="170" spans="2:65" s="1" customFormat="1" ht="16.5" customHeight="1">
      <c r="B170" s="32"/>
      <c r="C170" s="137" t="s">
        <v>369</v>
      </c>
      <c r="D170" s="137" t="s">
        <v>197</v>
      </c>
      <c r="E170" s="138" t="s">
        <v>3977</v>
      </c>
      <c r="F170" s="139" t="s">
        <v>3978</v>
      </c>
      <c r="G170" s="140" t="s">
        <v>3896</v>
      </c>
      <c r="H170" s="141">
        <v>1</v>
      </c>
      <c r="I170" s="142"/>
      <c r="J170" s="143">
        <f t="shared" si="10"/>
        <v>0</v>
      </c>
      <c r="K170" s="139" t="s">
        <v>208</v>
      </c>
      <c r="L170" s="32"/>
      <c r="M170" s="144" t="s">
        <v>1</v>
      </c>
      <c r="N170" s="145" t="s">
        <v>42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202</v>
      </c>
      <c r="AT170" s="148" t="s">
        <v>197</v>
      </c>
      <c r="AU170" s="148" t="s">
        <v>84</v>
      </c>
      <c r="AY170" s="17" t="s">
        <v>195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84</v>
      </c>
      <c r="BK170" s="149">
        <f t="shared" si="19"/>
        <v>0</v>
      </c>
      <c r="BL170" s="17" t="s">
        <v>202</v>
      </c>
      <c r="BM170" s="148" t="s">
        <v>475</v>
      </c>
    </row>
    <row r="171" spans="2:65" s="1" customFormat="1" ht="24.2" customHeight="1">
      <c r="B171" s="32"/>
      <c r="C171" s="137" t="s">
        <v>481</v>
      </c>
      <c r="D171" s="137" t="s">
        <v>197</v>
      </c>
      <c r="E171" s="138" t="s">
        <v>3979</v>
      </c>
      <c r="F171" s="139" t="s">
        <v>3980</v>
      </c>
      <c r="G171" s="140" t="s">
        <v>3896</v>
      </c>
      <c r="H171" s="141">
        <v>2</v>
      </c>
      <c r="I171" s="142"/>
      <c r="J171" s="143">
        <f t="shared" si="10"/>
        <v>0</v>
      </c>
      <c r="K171" s="139" t="s">
        <v>208</v>
      </c>
      <c r="L171" s="32"/>
      <c r="M171" s="144" t="s">
        <v>1</v>
      </c>
      <c r="N171" s="145" t="s">
        <v>42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202</v>
      </c>
      <c r="AT171" s="148" t="s">
        <v>197</v>
      </c>
      <c r="AU171" s="148" t="s">
        <v>84</v>
      </c>
      <c r="AY171" s="17" t="s">
        <v>195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84</v>
      </c>
      <c r="BK171" s="149">
        <f t="shared" si="19"/>
        <v>0</v>
      </c>
      <c r="BL171" s="17" t="s">
        <v>202</v>
      </c>
      <c r="BM171" s="148" t="s">
        <v>484</v>
      </c>
    </row>
    <row r="172" spans="2:65" s="1" customFormat="1" ht="24.2" customHeight="1">
      <c r="B172" s="32"/>
      <c r="C172" s="137" t="s">
        <v>373</v>
      </c>
      <c r="D172" s="137" t="s">
        <v>197</v>
      </c>
      <c r="E172" s="138" t="s">
        <v>3981</v>
      </c>
      <c r="F172" s="139" t="s">
        <v>3982</v>
      </c>
      <c r="G172" s="140" t="s">
        <v>3896</v>
      </c>
      <c r="H172" s="141">
        <v>2</v>
      </c>
      <c r="I172" s="142"/>
      <c r="J172" s="143">
        <f t="shared" si="10"/>
        <v>0</v>
      </c>
      <c r="K172" s="139" t="s">
        <v>208</v>
      </c>
      <c r="L172" s="32"/>
      <c r="M172" s="144" t="s">
        <v>1</v>
      </c>
      <c r="N172" s="145" t="s">
        <v>42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202</v>
      </c>
      <c r="AT172" s="148" t="s">
        <v>197</v>
      </c>
      <c r="AU172" s="148" t="s">
        <v>84</v>
      </c>
      <c r="AY172" s="17" t="s">
        <v>195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84</v>
      </c>
      <c r="BK172" s="149">
        <f t="shared" si="19"/>
        <v>0</v>
      </c>
      <c r="BL172" s="17" t="s">
        <v>202</v>
      </c>
      <c r="BM172" s="148" t="s">
        <v>487</v>
      </c>
    </row>
    <row r="173" spans="2:65" s="1" customFormat="1" ht="16.5" customHeight="1">
      <c r="B173" s="32"/>
      <c r="C173" s="137" t="s">
        <v>488</v>
      </c>
      <c r="D173" s="137" t="s">
        <v>197</v>
      </c>
      <c r="E173" s="138" t="s">
        <v>3983</v>
      </c>
      <c r="F173" s="139" t="s">
        <v>3984</v>
      </c>
      <c r="G173" s="140" t="s">
        <v>3896</v>
      </c>
      <c r="H173" s="141">
        <v>6</v>
      </c>
      <c r="I173" s="142"/>
      <c r="J173" s="143">
        <f t="shared" si="10"/>
        <v>0</v>
      </c>
      <c r="K173" s="139" t="s">
        <v>208</v>
      </c>
      <c r="L173" s="32"/>
      <c r="M173" s="144" t="s">
        <v>1</v>
      </c>
      <c r="N173" s="145" t="s">
        <v>42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202</v>
      </c>
      <c r="AT173" s="148" t="s">
        <v>197</v>
      </c>
      <c r="AU173" s="148" t="s">
        <v>84</v>
      </c>
      <c r="AY173" s="17" t="s">
        <v>195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84</v>
      </c>
      <c r="BK173" s="149">
        <f t="shared" si="19"/>
        <v>0</v>
      </c>
      <c r="BL173" s="17" t="s">
        <v>202</v>
      </c>
      <c r="BM173" s="148" t="s">
        <v>157</v>
      </c>
    </row>
    <row r="174" spans="2:65" s="1" customFormat="1" ht="16.5" customHeight="1">
      <c r="B174" s="32"/>
      <c r="C174" s="137" t="s">
        <v>379</v>
      </c>
      <c r="D174" s="137" t="s">
        <v>197</v>
      </c>
      <c r="E174" s="138" t="s">
        <v>3985</v>
      </c>
      <c r="F174" s="139" t="s">
        <v>3986</v>
      </c>
      <c r="G174" s="140" t="s">
        <v>3896</v>
      </c>
      <c r="H174" s="141">
        <v>10</v>
      </c>
      <c r="I174" s="142"/>
      <c r="J174" s="143">
        <f t="shared" si="10"/>
        <v>0</v>
      </c>
      <c r="K174" s="139" t="s">
        <v>208</v>
      </c>
      <c r="L174" s="32"/>
      <c r="M174" s="144" t="s">
        <v>1</v>
      </c>
      <c r="N174" s="145" t="s">
        <v>42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202</v>
      </c>
      <c r="AT174" s="148" t="s">
        <v>197</v>
      </c>
      <c r="AU174" s="148" t="s">
        <v>84</v>
      </c>
      <c r="AY174" s="17" t="s">
        <v>195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84</v>
      </c>
      <c r="BK174" s="149">
        <f t="shared" si="19"/>
        <v>0</v>
      </c>
      <c r="BL174" s="17" t="s">
        <v>202</v>
      </c>
      <c r="BM174" s="148" t="s">
        <v>493</v>
      </c>
    </row>
    <row r="175" spans="2:65" s="1" customFormat="1" ht="16.5" customHeight="1">
      <c r="B175" s="32"/>
      <c r="C175" s="137" t="s">
        <v>494</v>
      </c>
      <c r="D175" s="137" t="s">
        <v>197</v>
      </c>
      <c r="E175" s="138" t="s">
        <v>3987</v>
      </c>
      <c r="F175" s="139" t="s">
        <v>3988</v>
      </c>
      <c r="G175" s="140" t="s">
        <v>3896</v>
      </c>
      <c r="H175" s="141">
        <v>2</v>
      </c>
      <c r="I175" s="142"/>
      <c r="J175" s="143">
        <f t="shared" si="10"/>
        <v>0</v>
      </c>
      <c r="K175" s="139" t="s">
        <v>208</v>
      </c>
      <c r="L175" s="32"/>
      <c r="M175" s="144" t="s">
        <v>1</v>
      </c>
      <c r="N175" s="145" t="s">
        <v>42</v>
      </c>
      <c r="P175" s="146">
        <f t="shared" si="11"/>
        <v>0</v>
      </c>
      <c r="Q175" s="146">
        <v>0</v>
      </c>
      <c r="R175" s="146">
        <f t="shared" si="12"/>
        <v>0</v>
      </c>
      <c r="S175" s="146">
        <v>0</v>
      </c>
      <c r="T175" s="147">
        <f t="shared" si="13"/>
        <v>0</v>
      </c>
      <c r="AR175" s="148" t="s">
        <v>202</v>
      </c>
      <c r="AT175" s="148" t="s">
        <v>197</v>
      </c>
      <c r="AU175" s="148" t="s">
        <v>84</v>
      </c>
      <c r="AY175" s="17" t="s">
        <v>195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84</v>
      </c>
      <c r="BK175" s="149">
        <f t="shared" si="19"/>
        <v>0</v>
      </c>
      <c r="BL175" s="17" t="s">
        <v>202</v>
      </c>
      <c r="BM175" s="148" t="s">
        <v>497</v>
      </c>
    </row>
    <row r="176" spans="2:65" s="1" customFormat="1" ht="24.2" customHeight="1">
      <c r="B176" s="32"/>
      <c r="C176" s="137" t="s">
        <v>384</v>
      </c>
      <c r="D176" s="137" t="s">
        <v>197</v>
      </c>
      <c r="E176" s="138" t="s">
        <v>3989</v>
      </c>
      <c r="F176" s="139" t="s">
        <v>3990</v>
      </c>
      <c r="G176" s="140" t="s">
        <v>3896</v>
      </c>
      <c r="H176" s="141">
        <v>1</v>
      </c>
      <c r="I176" s="142"/>
      <c r="J176" s="143">
        <f t="shared" si="10"/>
        <v>0</v>
      </c>
      <c r="K176" s="139" t="s">
        <v>208</v>
      </c>
      <c r="L176" s="32"/>
      <c r="M176" s="144" t="s">
        <v>1</v>
      </c>
      <c r="N176" s="145" t="s">
        <v>42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AR176" s="148" t="s">
        <v>202</v>
      </c>
      <c r="AT176" s="148" t="s">
        <v>197</v>
      </c>
      <c r="AU176" s="148" t="s">
        <v>84</v>
      </c>
      <c r="AY176" s="17" t="s">
        <v>195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7" t="s">
        <v>84</v>
      </c>
      <c r="BK176" s="149">
        <f t="shared" si="19"/>
        <v>0</v>
      </c>
      <c r="BL176" s="17" t="s">
        <v>202</v>
      </c>
      <c r="BM176" s="148" t="s">
        <v>500</v>
      </c>
    </row>
    <row r="177" spans="2:65" s="1" customFormat="1" ht="16.5" customHeight="1">
      <c r="B177" s="32"/>
      <c r="C177" s="137" t="s">
        <v>501</v>
      </c>
      <c r="D177" s="137" t="s">
        <v>197</v>
      </c>
      <c r="E177" s="138" t="s">
        <v>3991</v>
      </c>
      <c r="F177" s="139" t="s">
        <v>3992</v>
      </c>
      <c r="G177" s="140" t="s">
        <v>3896</v>
      </c>
      <c r="H177" s="141">
        <v>2</v>
      </c>
      <c r="I177" s="142"/>
      <c r="J177" s="143">
        <f t="shared" si="10"/>
        <v>0</v>
      </c>
      <c r="K177" s="139" t="s">
        <v>208</v>
      </c>
      <c r="L177" s="32"/>
      <c r="M177" s="144" t="s">
        <v>1</v>
      </c>
      <c r="N177" s="145" t="s">
        <v>42</v>
      </c>
      <c r="P177" s="146">
        <f t="shared" si="11"/>
        <v>0</v>
      </c>
      <c r="Q177" s="146">
        <v>0</v>
      </c>
      <c r="R177" s="146">
        <f t="shared" si="12"/>
        <v>0</v>
      </c>
      <c r="S177" s="146">
        <v>0</v>
      </c>
      <c r="T177" s="147">
        <f t="shared" si="13"/>
        <v>0</v>
      </c>
      <c r="AR177" s="148" t="s">
        <v>202</v>
      </c>
      <c r="AT177" s="148" t="s">
        <v>197</v>
      </c>
      <c r="AU177" s="148" t="s">
        <v>84</v>
      </c>
      <c r="AY177" s="17" t="s">
        <v>195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7" t="s">
        <v>84</v>
      </c>
      <c r="BK177" s="149">
        <f t="shared" si="19"/>
        <v>0</v>
      </c>
      <c r="BL177" s="17" t="s">
        <v>202</v>
      </c>
      <c r="BM177" s="148" t="s">
        <v>504</v>
      </c>
    </row>
    <row r="178" spans="2:65" s="1" customFormat="1" ht="16.5" customHeight="1">
      <c r="B178" s="32"/>
      <c r="C178" s="137" t="s">
        <v>389</v>
      </c>
      <c r="D178" s="137" t="s">
        <v>197</v>
      </c>
      <c r="E178" s="138" t="s">
        <v>3993</v>
      </c>
      <c r="F178" s="139" t="s">
        <v>3994</v>
      </c>
      <c r="G178" s="140" t="s">
        <v>3896</v>
      </c>
      <c r="H178" s="141">
        <v>2</v>
      </c>
      <c r="I178" s="142"/>
      <c r="J178" s="143">
        <f t="shared" si="10"/>
        <v>0</v>
      </c>
      <c r="K178" s="139" t="s">
        <v>208</v>
      </c>
      <c r="L178" s="32"/>
      <c r="M178" s="144" t="s">
        <v>1</v>
      </c>
      <c r="N178" s="145" t="s">
        <v>42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AR178" s="148" t="s">
        <v>202</v>
      </c>
      <c r="AT178" s="148" t="s">
        <v>197</v>
      </c>
      <c r="AU178" s="148" t="s">
        <v>84</v>
      </c>
      <c r="AY178" s="17" t="s">
        <v>195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7" t="s">
        <v>84</v>
      </c>
      <c r="BK178" s="149">
        <f t="shared" si="19"/>
        <v>0</v>
      </c>
      <c r="BL178" s="17" t="s">
        <v>202</v>
      </c>
      <c r="BM178" s="148" t="s">
        <v>507</v>
      </c>
    </row>
    <row r="179" spans="2:65" s="1" customFormat="1" ht="16.5" customHeight="1">
      <c r="B179" s="32"/>
      <c r="C179" s="137" t="s">
        <v>509</v>
      </c>
      <c r="D179" s="137" t="s">
        <v>197</v>
      </c>
      <c r="E179" s="138" t="s">
        <v>3995</v>
      </c>
      <c r="F179" s="139" t="s">
        <v>3996</v>
      </c>
      <c r="G179" s="140" t="s">
        <v>3896</v>
      </c>
      <c r="H179" s="141">
        <v>1</v>
      </c>
      <c r="I179" s="142"/>
      <c r="J179" s="143">
        <f t="shared" si="10"/>
        <v>0</v>
      </c>
      <c r="K179" s="139" t="s">
        <v>208</v>
      </c>
      <c r="L179" s="32"/>
      <c r="M179" s="144" t="s">
        <v>1</v>
      </c>
      <c r="N179" s="145" t="s">
        <v>42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202</v>
      </c>
      <c r="AT179" s="148" t="s">
        <v>197</v>
      </c>
      <c r="AU179" s="148" t="s">
        <v>84</v>
      </c>
      <c r="AY179" s="17" t="s">
        <v>195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7" t="s">
        <v>84</v>
      </c>
      <c r="BK179" s="149">
        <f t="shared" si="19"/>
        <v>0</v>
      </c>
      <c r="BL179" s="17" t="s">
        <v>202</v>
      </c>
      <c r="BM179" s="148" t="s">
        <v>512</v>
      </c>
    </row>
    <row r="180" spans="2:65" s="1" customFormat="1" ht="16.5" customHeight="1">
      <c r="B180" s="32"/>
      <c r="C180" s="137" t="s">
        <v>396</v>
      </c>
      <c r="D180" s="137" t="s">
        <v>197</v>
      </c>
      <c r="E180" s="138" t="s">
        <v>3997</v>
      </c>
      <c r="F180" s="139" t="s">
        <v>3998</v>
      </c>
      <c r="G180" s="140" t="s">
        <v>3896</v>
      </c>
      <c r="H180" s="141">
        <v>10</v>
      </c>
      <c r="I180" s="142"/>
      <c r="J180" s="143">
        <f t="shared" si="10"/>
        <v>0</v>
      </c>
      <c r="K180" s="139" t="s">
        <v>208</v>
      </c>
      <c r="L180" s="32"/>
      <c r="M180" s="144" t="s">
        <v>1</v>
      </c>
      <c r="N180" s="145" t="s">
        <v>42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202</v>
      </c>
      <c r="AT180" s="148" t="s">
        <v>197</v>
      </c>
      <c r="AU180" s="148" t="s">
        <v>84</v>
      </c>
      <c r="AY180" s="17" t="s">
        <v>195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7" t="s">
        <v>84</v>
      </c>
      <c r="BK180" s="149">
        <f t="shared" si="19"/>
        <v>0</v>
      </c>
      <c r="BL180" s="17" t="s">
        <v>202</v>
      </c>
      <c r="BM180" s="148" t="s">
        <v>517</v>
      </c>
    </row>
    <row r="181" spans="2:65" s="1" customFormat="1" ht="24.2" customHeight="1">
      <c r="B181" s="32"/>
      <c r="C181" s="137" t="s">
        <v>519</v>
      </c>
      <c r="D181" s="137" t="s">
        <v>197</v>
      </c>
      <c r="E181" s="138" t="s">
        <v>3999</v>
      </c>
      <c r="F181" s="139" t="s">
        <v>4000</v>
      </c>
      <c r="G181" s="140" t="s">
        <v>3896</v>
      </c>
      <c r="H181" s="141">
        <v>1</v>
      </c>
      <c r="I181" s="142"/>
      <c r="J181" s="143">
        <f t="shared" si="10"/>
        <v>0</v>
      </c>
      <c r="K181" s="139" t="s">
        <v>208</v>
      </c>
      <c r="L181" s="32"/>
      <c r="M181" s="144" t="s">
        <v>1</v>
      </c>
      <c r="N181" s="145" t="s">
        <v>42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AR181" s="148" t="s">
        <v>202</v>
      </c>
      <c r="AT181" s="148" t="s">
        <v>197</v>
      </c>
      <c r="AU181" s="148" t="s">
        <v>84</v>
      </c>
      <c r="AY181" s="17" t="s">
        <v>195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7" t="s">
        <v>84</v>
      </c>
      <c r="BK181" s="149">
        <f t="shared" si="19"/>
        <v>0</v>
      </c>
      <c r="BL181" s="17" t="s">
        <v>202</v>
      </c>
      <c r="BM181" s="148" t="s">
        <v>522</v>
      </c>
    </row>
    <row r="182" spans="2:65" s="1" customFormat="1" ht="16.5" customHeight="1">
      <c r="B182" s="32"/>
      <c r="C182" s="137" t="s">
        <v>402</v>
      </c>
      <c r="D182" s="137" t="s">
        <v>197</v>
      </c>
      <c r="E182" s="138" t="s">
        <v>4001</v>
      </c>
      <c r="F182" s="139" t="s">
        <v>4002</v>
      </c>
      <c r="G182" s="140" t="s">
        <v>3896</v>
      </c>
      <c r="H182" s="141">
        <v>1</v>
      </c>
      <c r="I182" s="142"/>
      <c r="J182" s="143">
        <f t="shared" si="10"/>
        <v>0</v>
      </c>
      <c r="K182" s="139" t="s">
        <v>208</v>
      </c>
      <c r="L182" s="32"/>
      <c r="M182" s="144" t="s">
        <v>1</v>
      </c>
      <c r="N182" s="145" t="s">
        <v>42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202</v>
      </c>
      <c r="AT182" s="148" t="s">
        <v>197</v>
      </c>
      <c r="AU182" s="148" t="s">
        <v>84</v>
      </c>
      <c r="AY182" s="17" t="s">
        <v>195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7" t="s">
        <v>84</v>
      </c>
      <c r="BK182" s="149">
        <f t="shared" si="19"/>
        <v>0</v>
      </c>
      <c r="BL182" s="17" t="s">
        <v>202</v>
      </c>
      <c r="BM182" s="148" t="s">
        <v>526</v>
      </c>
    </row>
    <row r="183" spans="2:65" s="1" customFormat="1" ht="16.5" customHeight="1">
      <c r="B183" s="32"/>
      <c r="C183" s="137" t="s">
        <v>527</v>
      </c>
      <c r="D183" s="137" t="s">
        <v>197</v>
      </c>
      <c r="E183" s="138" t="s">
        <v>4003</v>
      </c>
      <c r="F183" s="139" t="s">
        <v>4004</v>
      </c>
      <c r="G183" s="140" t="s">
        <v>3896</v>
      </c>
      <c r="H183" s="141">
        <v>1</v>
      </c>
      <c r="I183" s="142"/>
      <c r="J183" s="143">
        <f t="shared" si="10"/>
        <v>0</v>
      </c>
      <c r="K183" s="139" t="s">
        <v>208</v>
      </c>
      <c r="L183" s="32"/>
      <c r="M183" s="144" t="s">
        <v>1</v>
      </c>
      <c r="N183" s="145" t="s">
        <v>42</v>
      </c>
      <c r="P183" s="146">
        <f t="shared" si="11"/>
        <v>0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AR183" s="148" t="s">
        <v>202</v>
      </c>
      <c r="AT183" s="148" t="s">
        <v>197</v>
      </c>
      <c r="AU183" s="148" t="s">
        <v>84</v>
      </c>
      <c r="AY183" s="17" t="s">
        <v>195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84</v>
      </c>
      <c r="BK183" s="149">
        <f t="shared" si="19"/>
        <v>0</v>
      </c>
      <c r="BL183" s="17" t="s">
        <v>202</v>
      </c>
      <c r="BM183" s="148" t="s">
        <v>530</v>
      </c>
    </row>
    <row r="184" spans="2:65" s="1" customFormat="1" ht="16.5" customHeight="1">
      <c r="B184" s="32"/>
      <c r="C184" s="137" t="s">
        <v>407</v>
      </c>
      <c r="D184" s="137" t="s">
        <v>197</v>
      </c>
      <c r="E184" s="138" t="s">
        <v>4005</v>
      </c>
      <c r="F184" s="139" t="s">
        <v>4006</v>
      </c>
      <c r="G184" s="140" t="s">
        <v>3896</v>
      </c>
      <c r="H184" s="141">
        <v>1</v>
      </c>
      <c r="I184" s="142"/>
      <c r="J184" s="143">
        <f t="shared" si="10"/>
        <v>0</v>
      </c>
      <c r="K184" s="139" t="s">
        <v>208</v>
      </c>
      <c r="L184" s="32"/>
      <c r="M184" s="144" t="s">
        <v>1</v>
      </c>
      <c r="N184" s="145" t="s">
        <v>42</v>
      </c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AR184" s="148" t="s">
        <v>202</v>
      </c>
      <c r="AT184" s="148" t="s">
        <v>197</v>
      </c>
      <c r="AU184" s="148" t="s">
        <v>84</v>
      </c>
      <c r="AY184" s="17" t="s">
        <v>195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84</v>
      </c>
      <c r="BK184" s="149">
        <f t="shared" si="19"/>
        <v>0</v>
      </c>
      <c r="BL184" s="17" t="s">
        <v>202</v>
      </c>
      <c r="BM184" s="148" t="s">
        <v>533</v>
      </c>
    </row>
    <row r="185" spans="2:65" s="1" customFormat="1" ht="33" customHeight="1">
      <c r="B185" s="32"/>
      <c r="C185" s="137" t="s">
        <v>459</v>
      </c>
      <c r="D185" s="137" t="s">
        <v>197</v>
      </c>
      <c r="E185" s="138" t="s">
        <v>4007</v>
      </c>
      <c r="F185" s="139" t="s">
        <v>4008</v>
      </c>
      <c r="G185" s="140" t="s">
        <v>3896</v>
      </c>
      <c r="H185" s="141">
        <v>1</v>
      </c>
      <c r="I185" s="142"/>
      <c r="J185" s="143">
        <f t="shared" si="10"/>
        <v>0</v>
      </c>
      <c r="K185" s="139" t="s">
        <v>208</v>
      </c>
      <c r="L185" s="32"/>
      <c r="M185" s="144" t="s">
        <v>1</v>
      </c>
      <c r="N185" s="145" t="s">
        <v>42</v>
      </c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AR185" s="148" t="s">
        <v>202</v>
      </c>
      <c r="AT185" s="148" t="s">
        <v>197</v>
      </c>
      <c r="AU185" s="148" t="s">
        <v>84</v>
      </c>
      <c r="AY185" s="17" t="s">
        <v>195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84</v>
      </c>
      <c r="BK185" s="149">
        <f t="shared" si="19"/>
        <v>0</v>
      </c>
      <c r="BL185" s="17" t="s">
        <v>202</v>
      </c>
      <c r="BM185" s="148" t="s">
        <v>536</v>
      </c>
    </row>
    <row r="186" spans="2:65" s="1" customFormat="1" ht="16.5" customHeight="1">
      <c r="B186" s="32"/>
      <c r="C186" s="137" t="s">
        <v>413</v>
      </c>
      <c r="D186" s="137" t="s">
        <v>197</v>
      </c>
      <c r="E186" s="138" t="s">
        <v>4009</v>
      </c>
      <c r="F186" s="139" t="s">
        <v>4010</v>
      </c>
      <c r="G186" s="140" t="s">
        <v>3896</v>
      </c>
      <c r="H186" s="141">
        <v>1</v>
      </c>
      <c r="I186" s="142"/>
      <c r="J186" s="143">
        <f t="shared" si="10"/>
        <v>0</v>
      </c>
      <c r="K186" s="139" t="s">
        <v>208</v>
      </c>
      <c r="L186" s="32"/>
      <c r="M186" s="144" t="s">
        <v>1</v>
      </c>
      <c r="N186" s="145" t="s">
        <v>42</v>
      </c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AR186" s="148" t="s">
        <v>202</v>
      </c>
      <c r="AT186" s="148" t="s">
        <v>197</v>
      </c>
      <c r="AU186" s="148" t="s">
        <v>84</v>
      </c>
      <c r="AY186" s="17" t="s">
        <v>195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84</v>
      </c>
      <c r="BK186" s="149">
        <f t="shared" si="19"/>
        <v>0</v>
      </c>
      <c r="BL186" s="17" t="s">
        <v>202</v>
      </c>
      <c r="BM186" s="148" t="s">
        <v>539</v>
      </c>
    </row>
    <row r="187" spans="2:65" s="1" customFormat="1" ht="24.2" customHeight="1">
      <c r="B187" s="32"/>
      <c r="C187" s="137" t="s">
        <v>471</v>
      </c>
      <c r="D187" s="137" t="s">
        <v>197</v>
      </c>
      <c r="E187" s="138" t="s">
        <v>4011</v>
      </c>
      <c r="F187" s="139" t="s">
        <v>4012</v>
      </c>
      <c r="G187" s="140" t="s">
        <v>3896</v>
      </c>
      <c r="H187" s="141">
        <v>1</v>
      </c>
      <c r="I187" s="142"/>
      <c r="J187" s="143">
        <f t="shared" si="10"/>
        <v>0</v>
      </c>
      <c r="K187" s="139" t="s">
        <v>208</v>
      </c>
      <c r="L187" s="32"/>
      <c r="M187" s="144" t="s">
        <v>1</v>
      </c>
      <c r="N187" s="145" t="s">
        <v>42</v>
      </c>
      <c r="P187" s="146">
        <f t="shared" si="11"/>
        <v>0</v>
      </c>
      <c r="Q187" s="146">
        <v>0</v>
      </c>
      <c r="R187" s="146">
        <f t="shared" si="12"/>
        <v>0</v>
      </c>
      <c r="S187" s="146">
        <v>0</v>
      </c>
      <c r="T187" s="147">
        <f t="shared" si="13"/>
        <v>0</v>
      </c>
      <c r="AR187" s="148" t="s">
        <v>202</v>
      </c>
      <c r="AT187" s="148" t="s">
        <v>197</v>
      </c>
      <c r="AU187" s="148" t="s">
        <v>84</v>
      </c>
      <c r="AY187" s="17" t="s">
        <v>195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84</v>
      </c>
      <c r="BK187" s="149">
        <f t="shared" si="19"/>
        <v>0</v>
      </c>
      <c r="BL187" s="17" t="s">
        <v>202</v>
      </c>
      <c r="BM187" s="148" t="s">
        <v>543</v>
      </c>
    </row>
    <row r="188" spans="2:65" s="1" customFormat="1" ht="24.2" customHeight="1">
      <c r="B188" s="32"/>
      <c r="C188" s="137" t="s">
        <v>418</v>
      </c>
      <c r="D188" s="137" t="s">
        <v>197</v>
      </c>
      <c r="E188" s="138" t="s">
        <v>4013</v>
      </c>
      <c r="F188" s="139" t="s">
        <v>4014</v>
      </c>
      <c r="G188" s="140" t="s">
        <v>3896</v>
      </c>
      <c r="H188" s="141">
        <v>1</v>
      </c>
      <c r="I188" s="142"/>
      <c r="J188" s="143">
        <f t="shared" si="10"/>
        <v>0</v>
      </c>
      <c r="K188" s="139" t="s">
        <v>208</v>
      </c>
      <c r="L188" s="32"/>
      <c r="M188" s="144" t="s">
        <v>1</v>
      </c>
      <c r="N188" s="145" t="s">
        <v>42</v>
      </c>
      <c r="P188" s="146">
        <f t="shared" si="11"/>
        <v>0</v>
      </c>
      <c r="Q188" s="146">
        <v>0</v>
      </c>
      <c r="R188" s="146">
        <f t="shared" si="12"/>
        <v>0</v>
      </c>
      <c r="S188" s="146">
        <v>0</v>
      </c>
      <c r="T188" s="147">
        <f t="shared" si="13"/>
        <v>0</v>
      </c>
      <c r="AR188" s="148" t="s">
        <v>202</v>
      </c>
      <c r="AT188" s="148" t="s">
        <v>197</v>
      </c>
      <c r="AU188" s="148" t="s">
        <v>84</v>
      </c>
      <c r="AY188" s="17" t="s">
        <v>195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7" t="s">
        <v>84</v>
      </c>
      <c r="BK188" s="149">
        <f t="shared" si="19"/>
        <v>0</v>
      </c>
      <c r="BL188" s="17" t="s">
        <v>202</v>
      </c>
      <c r="BM188" s="148" t="s">
        <v>546</v>
      </c>
    </row>
    <row r="189" spans="2:65" s="1" customFormat="1" ht="16.5" customHeight="1">
      <c r="B189" s="32"/>
      <c r="C189" s="137" t="s">
        <v>548</v>
      </c>
      <c r="D189" s="137" t="s">
        <v>197</v>
      </c>
      <c r="E189" s="138" t="s">
        <v>4015</v>
      </c>
      <c r="F189" s="139" t="s">
        <v>4016</v>
      </c>
      <c r="G189" s="140" t="s">
        <v>3896</v>
      </c>
      <c r="H189" s="141">
        <v>1</v>
      </c>
      <c r="I189" s="142"/>
      <c r="J189" s="143">
        <f t="shared" si="10"/>
        <v>0</v>
      </c>
      <c r="K189" s="139" t="s">
        <v>208</v>
      </c>
      <c r="L189" s="32"/>
      <c r="M189" s="144" t="s">
        <v>1</v>
      </c>
      <c r="N189" s="145" t="s">
        <v>42</v>
      </c>
      <c r="P189" s="146">
        <f t="shared" si="11"/>
        <v>0</v>
      </c>
      <c r="Q189" s="146">
        <v>0</v>
      </c>
      <c r="R189" s="146">
        <f t="shared" si="12"/>
        <v>0</v>
      </c>
      <c r="S189" s="146">
        <v>0</v>
      </c>
      <c r="T189" s="147">
        <f t="shared" si="13"/>
        <v>0</v>
      </c>
      <c r="AR189" s="148" t="s">
        <v>202</v>
      </c>
      <c r="AT189" s="148" t="s">
        <v>197</v>
      </c>
      <c r="AU189" s="148" t="s">
        <v>84</v>
      </c>
      <c r="AY189" s="17" t="s">
        <v>195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7" t="s">
        <v>84</v>
      </c>
      <c r="BK189" s="149">
        <f t="shared" si="19"/>
        <v>0</v>
      </c>
      <c r="BL189" s="17" t="s">
        <v>202</v>
      </c>
      <c r="BM189" s="148" t="s">
        <v>551</v>
      </c>
    </row>
    <row r="190" spans="2:65" s="1" customFormat="1" ht="24.2" customHeight="1">
      <c r="B190" s="32"/>
      <c r="C190" s="137" t="s">
        <v>423</v>
      </c>
      <c r="D190" s="137" t="s">
        <v>197</v>
      </c>
      <c r="E190" s="138" t="s">
        <v>4017</v>
      </c>
      <c r="F190" s="139" t="s">
        <v>4018</v>
      </c>
      <c r="G190" s="140" t="s">
        <v>3896</v>
      </c>
      <c r="H190" s="141">
        <v>1</v>
      </c>
      <c r="I190" s="142"/>
      <c r="J190" s="143">
        <f t="shared" si="10"/>
        <v>0</v>
      </c>
      <c r="K190" s="139" t="s">
        <v>208</v>
      </c>
      <c r="L190" s="32"/>
      <c r="M190" s="144" t="s">
        <v>1</v>
      </c>
      <c r="N190" s="145" t="s">
        <v>42</v>
      </c>
      <c r="P190" s="146">
        <f t="shared" si="11"/>
        <v>0</v>
      </c>
      <c r="Q190" s="146">
        <v>0</v>
      </c>
      <c r="R190" s="146">
        <f t="shared" si="12"/>
        <v>0</v>
      </c>
      <c r="S190" s="146">
        <v>0</v>
      </c>
      <c r="T190" s="147">
        <f t="shared" si="13"/>
        <v>0</v>
      </c>
      <c r="AR190" s="148" t="s">
        <v>202</v>
      </c>
      <c r="AT190" s="148" t="s">
        <v>197</v>
      </c>
      <c r="AU190" s="148" t="s">
        <v>84</v>
      </c>
      <c r="AY190" s="17" t="s">
        <v>195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7" t="s">
        <v>84</v>
      </c>
      <c r="BK190" s="149">
        <f t="shared" si="19"/>
        <v>0</v>
      </c>
      <c r="BL190" s="17" t="s">
        <v>202</v>
      </c>
      <c r="BM190" s="148" t="s">
        <v>555</v>
      </c>
    </row>
    <row r="191" spans="2:65" s="1" customFormat="1" ht="24.2" customHeight="1">
      <c r="B191" s="32"/>
      <c r="C191" s="137" t="s">
        <v>557</v>
      </c>
      <c r="D191" s="137" t="s">
        <v>197</v>
      </c>
      <c r="E191" s="138" t="s">
        <v>4019</v>
      </c>
      <c r="F191" s="139" t="s">
        <v>4020</v>
      </c>
      <c r="G191" s="140" t="s">
        <v>3896</v>
      </c>
      <c r="H191" s="141">
        <v>1</v>
      </c>
      <c r="I191" s="142"/>
      <c r="J191" s="143">
        <f t="shared" si="10"/>
        <v>0</v>
      </c>
      <c r="K191" s="139" t="s">
        <v>208</v>
      </c>
      <c r="L191" s="32"/>
      <c r="M191" s="144" t="s">
        <v>1</v>
      </c>
      <c r="N191" s="145" t="s">
        <v>42</v>
      </c>
      <c r="P191" s="146">
        <f t="shared" si="11"/>
        <v>0</v>
      </c>
      <c r="Q191" s="146">
        <v>0</v>
      </c>
      <c r="R191" s="146">
        <f t="shared" si="12"/>
        <v>0</v>
      </c>
      <c r="S191" s="146">
        <v>0</v>
      </c>
      <c r="T191" s="147">
        <f t="shared" si="13"/>
        <v>0</v>
      </c>
      <c r="AR191" s="148" t="s">
        <v>202</v>
      </c>
      <c r="AT191" s="148" t="s">
        <v>197</v>
      </c>
      <c r="AU191" s="148" t="s">
        <v>84</v>
      </c>
      <c r="AY191" s="17" t="s">
        <v>195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7" t="s">
        <v>84</v>
      </c>
      <c r="BK191" s="149">
        <f t="shared" si="19"/>
        <v>0</v>
      </c>
      <c r="BL191" s="17" t="s">
        <v>202</v>
      </c>
      <c r="BM191" s="148" t="s">
        <v>560</v>
      </c>
    </row>
    <row r="192" spans="2:65" s="1" customFormat="1" ht="16.5" customHeight="1">
      <c r="B192" s="32"/>
      <c r="C192" s="137" t="s">
        <v>426</v>
      </c>
      <c r="D192" s="137" t="s">
        <v>197</v>
      </c>
      <c r="E192" s="138" t="s">
        <v>4021</v>
      </c>
      <c r="F192" s="139" t="s">
        <v>4022</v>
      </c>
      <c r="G192" s="140" t="s">
        <v>3896</v>
      </c>
      <c r="H192" s="141">
        <v>8</v>
      </c>
      <c r="I192" s="142"/>
      <c r="J192" s="143">
        <f t="shared" si="10"/>
        <v>0</v>
      </c>
      <c r="K192" s="139" t="s">
        <v>208</v>
      </c>
      <c r="L192" s="32"/>
      <c r="M192" s="144" t="s">
        <v>1</v>
      </c>
      <c r="N192" s="145" t="s">
        <v>42</v>
      </c>
      <c r="P192" s="146">
        <f t="shared" si="11"/>
        <v>0</v>
      </c>
      <c r="Q192" s="146">
        <v>0</v>
      </c>
      <c r="R192" s="146">
        <f t="shared" si="12"/>
        <v>0</v>
      </c>
      <c r="S192" s="146">
        <v>0</v>
      </c>
      <c r="T192" s="147">
        <f t="shared" si="13"/>
        <v>0</v>
      </c>
      <c r="AR192" s="148" t="s">
        <v>202</v>
      </c>
      <c r="AT192" s="148" t="s">
        <v>197</v>
      </c>
      <c r="AU192" s="148" t="s">
        <v>84</v>
      </c>
      <c r="AY192" s="17" t="s">
        <v>195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7" t="s">
        <v>84</v>
      </c>
      <c r="BK192" s="149">
        <f t="shared" si="19"/>
        <v>0</v>
      </c>
      <c r="BL192" s="17" t="s">
        <v>202</v>
      </c>
      <c r="BM192" s="148" t="s">
        <v>563</v>
      </c>
    </row>
    <row r="193" spans="2:65" s="1" customFormat="1" ht="16.5" customHeight="1">
      <c r="B193" s="32"/>
      <c r="C193" s="137" t="s">
        <v>564</v>
      </c>
      <c r="D193" s="137" t="s">
        <v>197</v>
      </c>
      <c r="E193" s="138" t="s">
        <v>4023</v>
      </c>
      <c r="F193" s="139" t="s">
        <v>4024</v>
      </c>
      <c r="G193" s="140" t="s">
        <v>3896</v>
      </c>
      <c r="H193" s="141">
        <v>8</v>
      </c>
      <c r="I193" s="142"/>
      <c r="J193" s="143">
        <f t="shared" ref="J193:J224" si="20">ROUND(I193*H193,2)</f>
        <v>0</v>
      </c>
      <c r="K193" s="139" t="s">
        <v>208</v>
      </c>
      <c r="L193" s="32"/>
      <c r="M193" s="144" t="s">
        <v>1</v>
      </c>
      <c r="N193" s="145" t="s">
        <v>42</v>
      </c>
      <c r="P193" s="146">
        <f t="shared" ref="P193:P224" si="21">O193*H193</f>
        <v>0</v>
      </c>
      <c r="Q193" s="146">
        <v>0</v>
      </c>
      <c r="R193" s="146">
        <f t="shared" ref="R193:R224" si="22">Q193*H193</f>
        <v>0</v>
      </c>
      <c r="S193" s="146">
        <v>0</v>
      </c>
      <c r="T193" s="147">
        <f t="shared" ref="T193:T224" si="23">S193*H193</f>
        <v>0</v>
      </c>
      <c r="AR193" s="148" t="s">
        <v>202</v>
      </c>
      <c r="AT193" s="148" t="s">
        <v>197</v>
      </c>
      <c r="AU193" s="148" t="s">
        <v>84</v>
      </c>
      <c r="AY193" s="17" t="s">
        <v>195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7" t="s">
        <v>84</v>
      </c>
      <c r="BK193" s="149">
        <f t="shared" si="19"/>
        <v>0</v>
      </c>
      <c r="BL193" s="17" t="s">
        <v>202</v>
      </c>
      <c r="BM193" s="148" t="s">
        <v>567</v>
      </c>
    </row>
    <row r="194" spans="2:65" s="1" customFormat="1" ht="16.5" customHeight="1">
      <c r="B194" s="32"/>
      <c r="C194" s="137" t="s">
        <v>431</v>
      </c>
      <c r="D194" s="137" t="s">
        <v>197</v>
      </c>
      <c r="E194" s="138" t="s">
        <v>4025</v>
      </c>
      <c r="F194" s="139" t="s">
        <v>4026</v>
      </c>
      <c r="G194" s="140" t="s">
        <v>3896</v>
      </c>
      <c r="H194" s="141">
        <v>1</v>
      </c>
      <c r="I194" s="142"/>
      <c r="J194" s="143">
        <f t="shared" si="20"/>
        <v>0</v>
      </c>
      <c r="K194" s="139" t="s">
        <v>208</v>
      </c>
      <c r="L194" s="32"/>
      <c r="M194" s="144" t="s">
        <v>1</v>
      </c>
      <c r="N194" s="145" t="s">
        <v>42</v>
      </c>
      <c r="P194" s="146">
        <f t="shared" si="21"/>
        <v>0</v>
      </c>
      <c r="Q194" s="146">
        <v>0</v>
      </c>
      <c r="R194" s="146">
        <f t="shared" si="22"/>
        <v>0</v>
      </c>
      <c r="S194" s="146">
        <v>0</v>
      </c>
      <c r="T194" s="147">
        <f t="shared" si="23"/>
        <v>0</v>
      </c>
      <c r="AR194" s="148" t="s">
        <v>202</v>
      </c>
      <c r="AT194" s="148" t="s">
        <v>197</v>
      </c>
      <c r="AU194" s="148" t="s">
        <v>84</v>
      </c>
      <c r="AY194" s="17" t="s">
        <v>195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17" t="s">
        <v>84</v>
      </c>
      <c r="BK194" s="149">
        <f t="shared" si="19"/>
        <v>0</v>
      </c>
      <c r="BL194" s="17" t="s">
        <v>202</v>
      </c>
      <c r="BM194" s="148" t="s">
        <v>571</v>
      </c>
    </row>
    <row r="195" spans="2:65" s="1" customFormat="1" ht="24.2" customHeight="1">
      <c r="B195" s="32"/>
      <c r="C195" s="137" t="s">
        <v>573</v>
      </c>
      <c r="D195" s="137" t="s">
        <v>197</v>
      </c>
      <c r="E195" s="138" t="s">
        <v>4027</v>
      </c>
      <c r="F195" s="139" t="s">
        <v>4028</v>
      </c>
      <c r="G195" s="140" t="s">
        <v>3896</v>
      </c>
      <c r="H195" s="141">
        <v>1</v>
      </c>
      <c r="I195" s="142"/>
      <c r="J195" s="143">
        <f t="shared" si="20"/>
        <v>0</v>
      </c>
      <c r="K195" s="139" t="s">
        <v>208</v>
      </c>
      <c r="L195" s="32"/>
      <c r="M195" s="144" t="s">
        <v>1</v>
      </c>
      <c r="N195" s="145" t="s">
        <v>42</v>
      </c>
      <c r="P195" s="146">
        <f t="shared" si="21"/>
        <v>0</v>
      </c>
      <c r="Q195" s="146">
        <v>0</v>
      </c>
      <c r="R195" s="146">
        <f t="shared" si="22"/>
        <v>0</v>
      </c>
      <c r="S195" s="146">
        <v>0</v>
      </c>
      <c r="T195" s="147">
        <f t="shared" si="23"/>
        <v>0</v>
      </c>
      <c r="AR195" s="148" t="s">
        <v>202</v>
      </c>
      <c r="AT195" s="148" t="s">
        <v>197</v>
      </c>
      <c r="AU195" s="148" t="s">
        <v>84</v>
      </c>
      <c r="AY195" s="17" t="s">
        <v>195</v>
      </c>
      <c r="BE195" s="149">
        <f t="shared" si="14"/>
        <v>0</v>
      </c>
      <c r="BF195" s="149">
        <f t="shared" si="15"/>
        <v>0</v>
      </c>
      <c r="BG195" s="149">
        <f t="shared" si="16"/>
        <v>0</v>
      </c>
      <c r="BH195" s="149">
        <f t="shared" si="17"/>
        <v>0</v>
      </c>
      <c r="BI195" s="149">
        <f t="shared" si="18"/>
        <v>0</v>
      </c>
      <c r="BJ195" s="17" t="s">
        <v>84</v>
      </c>
      <c r="BK195" s="149">
        <f t="shared" si="19"/>
        <v>0</v>
      </c>
      <c r="BL195" s="17" t="s">
        <v>202</v>
      </c>
      <c r="BM195" s="148" t="s">
        <v>576</v>
      </c>
    </row>
    <row r="196" spans="2:65" s="1" customFormat="1" ht="16.5" customHeight="1">
      <c r="B196" s="32"/>
      <c r="C196" s="137" t="s">
        <v>435</v>
      </c>
      <c r="D196" s="137" t="s">
        <v>197</v>
      </c>
      <c r="E196" s="138" t="s">
        <v>4029</v>
      </c>
      <c r="F196" s="139" t="s">
        <v>4030</v>
      </c>
      <c r="G196" s="140" t="s">
        <v>3896</v>
      </c>
      <c r="H196" s="141">
        <v>1</v>
      </c>
      <c r="I196" s="142"/>
      <c r="J196" s="143">
        <f t="shared" si="20"/>
        <v>0</v>
      </c>
      <c r="K196" s="139" t="s">
        <v>208</v>
      </c>
      <c r="L196" s="32"/>
      <c r="M196" s="144" t="s">
        <v>1</v>
      </c>
      <c r="N196" s="145" t="s">
        <v>42</v>
      </c>
      <c r="P196" s="146">
        <f t="shared" si="21"/>
        <v>0</v>
      </c>
      <c r="Q196" s="146">
        <v>0</v>
      </c>
      <c r="R196" s="146">
        <f t="shared" si="22"/>
        <v>0</v>
      </c>
      <c r="S196" s="146">
        <v>0</v>
      </c>
      <c r="T196" s="147">
        <f t="shared" si="23"/>
        <v>0</v>
      </c>
      <c r="AR196" s="148" t="s">
        <v>202</v>
      </c>
      <c r="AT196" s="148" t="s">
        <v>197</v>
      </c>
      <c r="AU196" s="148" t="s">
        <v>84</v>
      </c>
      <c r="AY196" s="17" t="s">
        <v>195</v>
      </c>
      <c r="BE196" s="149">
        <f t="shared" si="14"/>
        <v>0</v>
      </c>
      <c r="BF196" s="149">
        <f t="shared" si="15"/>
        <v>0</v>
      </c>
      <c r="BG196" s="149">
        <f t="shared" si="16"/>
        <v>0</v>
      </c>
      <c r="BH196" s="149">
        <f t="shared" si="17"/>
        <v>0</v>
      </c>
      <c r="BI196" s="149">
        <f t="shared" si="18"/>
        <v>0</v>
      </c>
      <c r="BJ196" s="17" t="s">
        <v>84</v>
      </c>
      <c r="BK196" s="149">
        <f t="shared" si="19"/>
        <v>0</v>
      </c>
      <c r="BL196" s="17" t="s">
        <v>202</v>
      </c>
      <c r="BM196" s="148" t="s">
        <v>579</v>
      </c>
    </row>
    <row r="197" spans="2:65" s="11" customFormat="1" ht="25.9" customHeight="1">
      <c r="B197" s="125"/>
      <c r="D197" s="126" t="s">
        <v>76</v>
      </c>
      <c r="E197" s="127" t="s">
        <v>4031</v>
      </c>
      <c r="F197" s="127" t="s">
        <v>4032</v>
      </c>
      <c r="I197" s="128"/>
      <c r="J197" s="129">
        <f>BK197</f>
        <v>0</v>
      </c>
      <c r="L197" s="125"/>
      <c r="M197" s="130"/>
      <c r="P197" s="131">
        <f>SUM(P198:P199)</f>
        <v>0</v>
      </c>
      <c r="R197" s="131">
        <f>SUM(R198:R199)</f>
        <v>0</v>
      </c>
      <c r="T197" s="132">
        <f>SUM(T198:T199)</f>
        <v>0</v>
      </c>
      <c r="AR197" s="126" t="s">
        <v>84</v>
      </c>
      <c r="AT197" s="133" t="s">
        <v>76</v>
      </c>
      <c r="AU197" s="133" t="s">
        <v>77</v>
      </c>
      <c r="AY197" s="126" t="s">
        <v>195</v>
      </c>
      <c r="BK197" s="134">
        <f>SUM(BK198:BK199)</f>
        <v>0</v>
      </c>
    </row>
    <row r="198" spans="2:65" s="1" customFormat="1" ht="66.75" customHeight="1">
      <c r="B198" s="32"/>
      <c r="C198" s="137" t="s">
        <v>581</v>
      </c>
      <c r="D198" s="137" t="s">
        <v>197</v>
      </c>
      <c r="E198" s="138" t="s">
        <v>4033</v>
      </c>
      <c r="F198" s="139" t="s">
        <v>4034</v>
      </c>
      <c r="G198" s="140" t="s">
        <v>3896</v>
      </c>
      <c r="H198" s="141">
        <v>2</v>
      </c>
      <c r="I198" s="142"/>
      <c r="J198" s="143">
        <f>ROUND(I198*H198,2)</f>
        <v>0</v>
      </c>
      <c r="K198" s="139" t="s">
        <v>208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202</v>
      </c>
      <c r="AT198" s="148" t="s">
        <v>197</v>
      </c>
      <c r="AU198" s="148" t="s">
        <v>84</v>
      </c>
      <c r="AY198" s="17" t="s">
        <v>195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84</v>
      </c>
      <c r="BK198" s="149">
        <f>ROUND(I198*H198,2)</f>
        <v>0</v>
      </c>
      <c r="BL198" s="17" t="s">
        <v>202</v>
      </c>
      <c r="BM198" s="148" t="s">
        <v>584</v>
      </c>
    </row>
    <row r="199" spans="2:65" s="1" customFormat="1" ht="16.5" customHeight="1">
      <c r="B199" s="32"/>
      <c r="C199" s="137" t="s">
        <v>440</v>
      </c>
      <c r="D199" s="137" t="s">
        <v>197</v>
      </c>
      <c r="E199" s="138" t="s">
        <v>4035</v>
      </c>
      <c r="F199" s="139" t="s">
        <v>4036</v>
      </c>
      <c r="G199" s="140" t="s">
        <v>3896</v>
      </c>
      <c r="H199" s="141">
        <v>1</v>
      </c>
      <c r="I199" s="142"/>
      <c r="J199" s="143">
        <f>ROUND(I199*H199,2)</f>
        <v>0</v>
      </c>
      <c r="K199" s="139" t="s">
        <v>208</v>
      </c>
      <c r="L199" s="32"/>
      <c r="M199" s="144" t="s">
        <v>1</v>
      </c>
      <c r="N199" s="145" t="s">
        <v>42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202</v>
      </c>
      <c r="AT199" s="148" t="s">
        <v>197</v>
      </c>
      <c r="AU199" s="148" t="s">
        <v>84</v>
      </c>
      <c r="AY199" s="17" t="s">
        <v>195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84</v>
      </c>
      <c r="BK199" s="149">
        <f>ROUND(I199*H199,2)</f>
        <v>0</v>
      </c>
      <c r="BL199" s="17" t="s">
        <v>202</v>
      </c>
      <c r="BM199" s="148" t="s">
        <v>590</v>
      </c>
    </row>
    <row r="200" spans="2:65" s="11" customFormat="1" ht="25.9" customHeight="1">
      <c r="B200" s="125"/>
      <c r="D200" s="126" t="s">
        <v>76</v>
      </c>
      <c r="E200" s="127" t="s">
        <v>4037</v>
      </c>
      <c r="F200" s="127" t="s">
        <v>4038</v>
      </c>
      <c r="I200" s="128"/>
      <c r="J200" s="129">
        <f>BK200</f>
        <v>0</v>
      </c>
      <c r="L200" s="125"/>
      <c r="M200" s="130"/>
      <c r="P200" s="131">
        <f>SUM(P201:P203)</f>
        <v>0</v>
      </c>
      <c r="R200" s="131">
        <f>SUM(R201:R203)</f>
        <v>0</v>
      </c>
      <c r="T200" s="132">
        <f>SUM(T201:T203)</f>
        <v>0</v>
      </c>
      <c r="AR200" s="126" t="s">
        <v>84</v>
      </c>
      <c r="AT200" s="133" t="s">
        <v>76</v>
      </c>
      <c r="AU200" s="133" t="s">
        <v>77</v>
      </c>
      <c r="AY200" s="126" t="s">
        <v>195</v>
      </c>
      <c r="BK200" s="134">
        <f>SUM(BK201:BK203)</f>
        <v>0</v>
      </c>
    </row>
    <row r="201" spans="2:65" s="1" customFormat="1" ht="16.5" customHeight="1">
      <c r="B201" s="32"/>
      <c r="C201" s="137" t="s">
        <v>592</v>
      </c>
      <c r="D201" s="137" t="s">
        <v>197</v>
      </c>
      <c r="E201" s="138" t="s">
        <v>4039</v>
      </c>
      <c r="F201" s="139" t="s">
        <v>4040</v>
      </c>
      <c r="G201" s="140" t="s">
        <v>4041</v>
      </c>
      <c r="H201" s="141">
        <v>1</v>
      </c>
      <c r="I201" s="142"/>
      <c r="J201" s="143">
        <f>ROUND(I201*H201,2)</f>
        <v>0</v>
      </c>
      <c r="K201" s="139" t="s">
        <v>208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84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595</v>
      </c>
    </row>
    <row r="202" spans="2:65" s="1" customFormat="1" ht="16.5" customHeight="1">
      <c r="B202" s="32"/>
      <c r="C202" s="137" t="s">
        <v>444</v>
      </c>
      <c r="D202" s="137" t="s">
        <v>197</v>
      </c>
      <c r="E202" s="138" t="s">
        <v>4042</v>
      </c>
      <c r="F202" s="139" t="s">
        <v>4043</v>
      </c>
      <c r="G202" s="140" t="s">
        <v>4041</v>
      </c>
      <c r="H202" s="141">
        <v>1</v>
      </c>
      <c r="I202" s="142"/>
      <c r="J202" s="143">
        <f>ROUND(I202*H202,2)</f>
        <v>0</v>
      </c>
      <c r="K202" s="139" t="s">
        <v>208</v>
      </c>
      <c r="L202" s="32"/>
      <c r="M202" s="144" t="s">
        <v>1</v>
      </c>
      <c r="N202" s="145" t="s">
        <v>42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202</v>
      </c>
      <c r="AT202" s="148" t="s">
        <v>197</v>
      </c>
      <c r="AU202" s="148" t="s">
        <v>84</v>
      </c>
      <c r="AY202" s="17" t="s">
        <v>195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84</v>
      </c>
      <c r="BK202" s="149">
        <f>ROUND(I202*H202,2)</f>
        <v>0</v>
      </c>
      <c r="BL202" s="17" t="s">
        <v>202</v>
      </c>
      <c r="BM202" s="148" t="s">
        <v>599</v>
      </c>
    </row>
    <row r="203" spans="2:65" s="1" customFormat="1" ht="16.5" customHeight="1">
      <c r="B203" s="32"/>
      <c r="C203" s="137" t="s">
        <v>601</v>
      </c>
      <c r="D203" s="137" t="s">
        <v>197</v>
      </c>
      <c r="E203" s="138" t="s">
        <v>4044</v>
      </c>
      <c r="F203" s="139" t="s">
        <v>4045</v>
      </c>
      <c r="G203" s="140" t="s">
        <v>4041</v>
      </c>
      <c r="H203" s="141">
        <v>1</v>
      </c>
      <c r="I203" s="142"/>
      <c r="J203" s="143">
        <f>ROUND(I203*H203,2)</f>
        <v>0</v>
      </c>
      <c r="K203" s="139" t="s">
        <v>208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202</v>
      </c>
      <c r="AT203" s="148" t="s">
        <v>197</v>
      </c>
      <c r="AU203" s="148" t="s">
        <v>84</v>
      </c>
      <c r="AY203" s="17" t="s">
        <v>195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84</v>
      </c>
      <c r="BK203" s="149">
        <f>ROUND(I203*H203,2)</f>
        <v>0</v>
      </c>
      <c r="BL203" s="17" t="s">
        <v>202</v>
      </c>
      <c r="BM203" s="148" t="s">
        <v>604</v>
      </c>
    </row>
    <row r="204" spans="2:65" s="11" customFormat="1" ht="25.9" customHeight="1">
      <c r="B204" s="125"/>
      <c r="D204" s="126" t="s">
        <v>76</v>
      </c>
      <c r="E204" s="127" t="s">
        <v>4046</v>
      </c>
      <c r="F204" s="127" t="s">
        <v>4047</v>
      </c>
      <c r="I204" s="128"/>
      <c r="J204" s="129">
        <f>BK204</f>
        <v>0</v>
      </c>
      <c r="L204" s="125"/>
      <c r="M204" s="130"/>
      <c r="P204" s="131">
        <f>SUM(P205:P216)</f>
        <v>0</v>
      </c>
      <c r="R204" s="131">
        <f>SUM(R205:R216)</f>
        <v>0</v>
      </c>
      <c r="T204" s="132">
        <f>SUM(T205:T216)</f>
        <v>0</v>
      </c>
      <c r="AR204" s="126" t="s">
        <v>84</v>
      </c>
      <c r="AT204" s="133" t="s">
        <v>76</v>
      </c>
      <c r="AU204" s="133" t="s">
        <v>77</v>
      </c>
      <c r="AY204" s="126" t="s">
        <v>195</v>
      </c>
      <c r="BK204" s="134">
        <f>SUM(BK205:BK216)</f>
        <v>0</v>
      </c>
    </row>
    <row r="205" spans="2:65" s="1" customFormat="1" ht="16.5" customHeight="1">
      <c r="B205" s="32"/>
      <c r="C205" s="137" t="s">
        <v>449</v>
      </c>
      <c r="D205" s="137" t="s">
        <v>197</v>
      </c>
      <c r="E205" s="138" t="s">
        <v>4048</v>
      </c>
      <c r="F205" s="139" t="s">
        <v>4049</v>
      </c>
      <c r="G205" s="140" t="s">
        <v>319</v>
      </c>
      <c r="H205" s="141">
        <v>10</v>
      </c>
      <c r="I205" s="142"/>
      <c r="J205" s="143">
        <f t="shared" ref="J205:J216" si="24">ROUND(I205*H205,2)</f>
        <v>0</v>
      </c>
      <c r="K205" s="139" t="s">
        <v>208</v>
      </c>
      <c r="L205" s="32"/>
      <c r="M205" s="144" t="s">
        <v>1</v>
      </c>
      <c r="N205" s="145" t="s">
        <v>42</v>
      </c>
      <c r="P205" s="146">
        <f t="shared" ref="P205:P216" si="25">O205*H205</f>
        <v>0</v>
      </c>
      <c r="Q205" s="146">
        <v>0</v>
      </c>
      <c r="R205" s="146">
        <f t="shared" ref="R205:R216" si="26">Q205*H205</f>
        <v>0</v>
      </c>
      <c r="S205" s="146">
        <v>0</v>
      </c>
      <c r="T205" s="147">
        <f t="shared" ref="T205:T216" si="27">S205*H205</f>
        <v>0</v>
      </c>
      <c r="AR205" s="148" t="s">
        <v>202</v>
      </c>
      <c r="AT205" s="148" t="s">
        <v>197</v>
      </c>
      <c r="AU205" s="148" t="s">
        <v>84</v>
      </c>
      <c r="AY205" s="17" t="s">
        <v>195</v>
      </c>
      <c r="BE205" s="149">
        <f t="shared" ref="BE205:BE216" si="28">IF(N205="základní",J205,0)</f>
        <v>0</v>
      </c>
      <c r="BF205" s="149">
        <f t="shared" ref="BF205:BF216" si="29">IF(N205="snížená",J205,0)</f>
        <v>0</v>
      </c>
      <c r="BG205" s="149">
        <f t="shared" ref="BG205:BG216" si="30">IF(N205="zákl. přenesená",J205,0)</f>
        <v>0</v>
      </c>
      <c r="BH205" s="149">
        <f t="shared" ref="BH205:BH216" si="31">IF(N205="sníž. přenesená",J205,0)</f>
        <v>0</v>
      </c>
      <c r="BI205" s="149">
        <f t="shared" ref="BI205:BI216" si="32">IF(N205="nulová",J205,0)</f>
        <v>0</v>
      </c>
      <c r="BJ205" s="17" t="s">
        <v>84</v>
      </c>
      <c r="BK205" s="149">
        <f t="shared" ref="BK205:BK216" si="33">ROUND(I205*H205,2)</f>
        <v>0</v>
      </c>
      <c r="BL205" s="17" t="s">
        <v>202</v>
      </c>
      <c r="BM205" s="148" t="s">
        <v>610</v>
      </c>
    </row>
    <row r="206" spans="2:65" s="1" customFormat="1" ht="16.5" customHeight="1">
      <c r="B206" s="32"/>
      <c r="C206" s="137" t="s">
        <v>612</v>
      </c>
      <c r="D206" s="137" t="s">
        <v>197</v>
      </c>
      <c r="E206" s="138" t="s">
        <v>4050</v>
      </c>
      <c r="F206" s="139" t="s">
        <v>4051</v>
      </c>
      <c r="G206" s="140" t="s">
        <v>319</v>
      </c>
      <c r="H206" s="141">
        <v>30</v>
      </c>
      <c r="I206" s="142"/>
      <c r="J206" s="143">
        <f t="shared" si="24"/>
        <v>0</v>
      </c>
      <c r="K206" s="139" t="s">
        <v>208</v>
      </c>
      <c r="L206" s="32"/>
      <c r="M206" s="144" t="s">
        <v>1</v>
      </c>
      <c r="N206" s="145" t="s">
        <v>42</v>
      </c>
      <c r="P206" s="146">
        <f t="shared" si="25"/>
        <v>0</v>
      </c>
      <c r="Q206" s="146">
        <v>0</v>
      </c>
      <c r="R206" s="146">
        <f t="shared" si="26"/>
        <v>0</v>
      </c>
      <c r="S206" s="146">
        <v>0</v>
      </c>
      <c r="T206" s="147">
        <f t="shared" si="27"/>
        <v>0</v>
      </c>
      <c r="AR206" s="148" t="s">
        <v>202</v>
      </c>
      <c r="AT206" s="148" t="s">
        <v>197</v>
      </c>
      <c r="AU206" s="148" t="s">
        <v>84</v>
      </c>
      <c r="AY206" s="17" t="s">
        <v>195</v>
      </c>
      <c r="BE206" s="149">
        <f t="shared" si="28"/>
        <v>0</v>
      </c>
      <c r="BF206" s="149">
        <f t="shared" si="29"/>
        <v>0</v>
      </c>
      <c r="BG206" s="149">
        <f t="shared" si="30"/>
        <v>0</v>
      </c>
      <c r="BH206" s="149">
        <f t="shared" si="31"/>
        <v>0</v>
      </c>
      <c r="BI206" s="149">
        <f t="shared" si="32"/>
        <v>0</v>
      </c>
      <c r="BJ206" s="17" t="s">
        <v>84</v>
      </c>
      <c r="BK206" s="149">
        <f t="shared" si="33"/>
        <v>0</v>
      </c>
      <c r="BL206" s="17" t="s">
        <v>202</v>
      </c>
      <c r="BM206" s="148" t="s">
        <v>615</v>
      </c>
    </row>
    <row r="207" spans="2:65" s="1" customFormat="1" ht="16.5" customHeight="1">
      <c r="B207" s="32"/>
      <c r="C207" s="137" t="s">
        <v>453</v>
      </c>
      <c r="D207" s="137" t="s">
        <v>197</v>
      </c>
      <c r="E207" s="138" t="s">
        <v>4052</v>
      </c>
      <c r="F207" s="139" t="s">
        <v>4051</v>
      </c>
      <c r="G207" s="140" t="s">
        <v>319</v>
      </c>
      <c r="H207" s="141">
        <v>30</v>
      </c>
      <c r="I207" s="142"/>
      <c r="J207" s="143">
        <f t="shared" si="24"/>
        <v>0</v>
      </c>
      <c r="K207" s="139" t="s">
        <v>208</v>
      </c>
      <c r="L207" s="32"/>
      <c r="M207" s="144" t="s">
        <v>1</v>
      </c>
      <c r="N207" s="145" t="s">
        <v>42</v>
      </c>
      <c r="P207" s="146">
        <f t="shared" si="25"/>
        <v>0</v>
      </c>
      <c r="Q207" s="146">
        <v>0</v>
      </c>
      <c r="R207" s="146">
        <f t="shared" si="26"/>
        <v>0</v>
      </c>
      <c r="S207" s="146">
        <v>0</v>
      </c>
      <c r="T207" s="147">
        <f t="shared" si="27"/>
        <v>0</v>
      </c>
      <c r="AR207" s="148" t="s">
        <v>202</v>
      </c>
      <c r="AT207" s="148" t="s">
        <v>197</v>
      </c>
      <c r="AU207" s="148" t="s">
        <v>84</v>
      </c>
      <c r="AY207" s="17" t="s">
        <v>195</v>
      </c>
      <c r="BE207" s="149">
        <f t="shared" si="28"/>
        <v>0</v>
      </c>
      <c r="BF207" s="149">
        <f t="shared" si="29"/>
        <v>0</v>
      </c>
      <c r="BG207" s="149">
        <f t="shared" si="30"/>
        <v>0</v>
      </c>
      <c r="BH207" s="149">
        <f t="shared" si="31"/>
        <v>0</v>
      </c>
      <c r="BI207" s="149">
        <f t="shared" si="32"/>
        <v>0</v>
      </c>
      <c r="BJ207" s="17" t="s">
        <v>84</v>
      </c>
      <c r="BK207" s="149">
        <f t="shared" si="33"/>
        <v>0</v>
      </c>
      <c r="BL207" s="17" t="s">
        <v>202</v>
      </c>
      <c r="BM207" s="148" t="s">
        <v>619</v>
      </c>
    </row>
    <row r="208" spans="2:65" s="1" customFormat="1" ht="16.5" customHeight="1">
      <c r="B208" s="32"/>
      <c r="C208" s="137" t="s">
        <v>620</v>
      </c>
      <c r="D208" s="137" t="s">
        <v>197</v>
      </c>
      <c r="E208" s="138" t="s">
        <v>4053</v>
      </c>
      <c r="F208" s="139" t="s">
        <v>4054</v>
      </c>
      <c r="G208" s="140" t="s">
        <v>319</v>
      </c>
      <c r="H208" s="141">
        <v>70</v>
      </c>
      <c r="I208" s="142"/>
      <c r="J208" s="143">
        <f t="shared" si="24"/>
        <v>0</v>
      </c>
      <c r="K208" s="139" t="s">
        <v>208</v>
      </c>
      <c r="L208" s="32"/>
      <c r="M208" s="144" t="s">
        <v>1</v>
      </c>
      <c r="N208" s="145" t="s">
        <v>42</v>
      </c>
      <c r="P208" s="146">
        <f t="shared" si="25"/>
        <v>0</v>
      </c>
      <c r="Q208" s="146">
        <v>0</v>
      </c>
      <c r="R208" s="146">
        <f t="shared" si="26"/>
        <v>0</v>
      </c>
      <c r="S208" s="146">
        <v>0</v>
      </c>
      <c r="T208" s="147">
        <f t="shared" si="27"/>
        <v>0</v>
      </c>
      <c r="AR208" s="148" t="s">
        <v>202</v>
      </c>
      <c r="AT208" s="148" t="s">
        <v>197</v>
      </c>
      <c r="AU208" s="148" t="s">
        <v>84</v>
      </c>
      <c r="AY208" s="17" t="s">
        <v>195</v>
      </c>
      <c r="BE208" s="149">
        <f t="shared" si="28"/>
        <v>0</v>
      </c>
      <c r="BF208" s="149">
        <f t="shared" si="29"/>
        <v>0</v>
      </c>
      <c r="BG208" s="149">
        <f t="shared" si="30"/>
        <v>0</v>
      </c>
      <c r="BH208" s="149">
        <f t="shared" si="31"/>
        <v>0</v>
      </c>
      <c r="BI208" s="149">
        <f t="shared" si="32"/>
        <v>0</v>
      </c>
      <c r="BJ208" s="17" t="s">
        <v>84</v>
      </c>
      <c r="BK208" s="149">
        <f t="shared" si="33"/>
        <v>0</v>
      </c>
      <c r="BL208" s="17" t="s">
        <v>202</v>
      </c>
      <c r="BM208" s="148" t="s">
        <v>623</v>
      </c>
    </row>
    <row r="209" spans="2:65" s="1" customFormat="1" ht="16.5" customHeight="1">
      <c r="B209" s="32"/>
      <c r="C209" s="137" t="s">
        <v>458</v>
      </c>
      <c r="D209" s="137" t="s">
        <v>197</v>
      </c>
      <c r="E209" s="138" t="s">
        <v>4055</v>
      </c>
      <c r="F209" s="139" t="s">
        <v>4056</v>
      </c>
      <c r="G209" s="140" t="s">
        <v>319</v>
      </c>
      <c r="H209" s="141">
        <v>40</v>
      </c>
      <c r="I209" s="142"/>
      <c r="J209" s="143">
        <f t="shared" si="24"/>
        <v>0</v>
      </c>
      <c r="K209" s="139" t="s">
        <v>208</v>
      </c>
      <c r="L209" s="32"/>
      <c r="M209" s="144" t="s">
        <v>1</v>
      </c>
      <c r="N209" s="145" t="s">
        <v>42</v>
      </c>
      <c r="P209" s="146">
        <f t="shared" si="25"/>
        <v>0</v>
      </c>
      <c r="Q209" s="146">
        <v>0</v>
      </c>
      <c r="R209" s="146">
        <f t="shared" si="26"/>
        <v>0</v>
      </c>
      <c r="S209" s="146">
        <v>0</v>
      </c>
      <c r="T209" s="147">
        <f t="shared" si="27"/>
        <v>0</v>
      </c>
      <c r="AR209" s="148" t="s">
        <v>202</v>
      </c>
      <c r="AT209" s="148" t="s">
        <v>197</v>
      </c>
      <c r="AU209" s="148" t="s">
        <v>84</v>
      </c>
      <c r="AY209" s="17" t="s">
        <v>195</v>
      </c>
      <c r="BE209" s="149">
        <f t="shared" si="28"/>
        <v>0</v>
      </c>
      <c r="BF209" s="149">
        <f t="shared" si="29"/>
        <v>0</v>
      </c>
      <c r="BG209" s="149">
        <f t="shared" si="30"/>
        <v>0</v>
      </c>
      <c r="BH209" s="149">
        <f t="shared" si="31"/>
        <v>0</v>
      </c>
      <c r="BI209" s="149">
        <f t="shared" si="32"/>
        <v>0</v>
      </c>
      <c r="BJ209" s="17" t="s">
        <v>84</v>
      </c>
      <c r="BK209" s="149">
        <f t="shared" si="33"/>
        <v>0</v>
      </c>
      <c r="BL209" s="17" t="s">
        <v>202</v>
      </c>
      <c r="BM209" s="148" t="s">
        <v>626</v>
      </c>
    </row>
    <row r="210" spans="2:65" s="1" customFormat="1" ht="16.5" customHeight="1">
      <c r="B210" s="32"/>
      <c r="C210" s="137" t="s">
        <v>627</v>
      </c>
      <c r="D210" s="137" t="s">
        <v>197</v>
      </c>
      <c r="E210" s="138" t="s">
        <v>4057</v>
      </c>
      <c r="F210" s="139" t="s">
        <v>4056</v>
      </c>
      <c r="G210" s="140" t="s">
        <v>319</v>
      </c>
      <c r="H210" s="141">
        <v>30</v>
      </c>
      <c r="I210" s="142"/>
      <c r="J210" s="143">
        <f t="shared" si="24"/>
        <v>0</v>
      </c>
      <c r="K210" s="139" t="s">
        <v>208</v>
      </c>
      <c r="L210" s="32"/>
      <c r="M210" s="144" t="s">
        <v>1</v>
      </c>
      <c r="N210" s="145" t="s">
        <v>42</v>
      </c>
      <c r="P210" s="146">
        <f t="shared" si="25"/>
        <v>0</v>
      </c>
      <c r="Q210" s="146">
        <v>0</v>
      </c>
      <c r="R210" s="146">
        <f t="shared" si="26"/>
        <v>0</v>
      </c>
      <c r="S210" s="146">
        <v>0</v>
      </c>
      <c r="T210" s="147">
        <f t="shared" si="27"/>
        <v>0</v>
      </c>
      <c r="AR210" s="148" t="s">
        <v>202</v>
      </c>
      <c r="AT210" s="148" t="s">
        <v>197</v>
      </c>
      <c r="AU210" s="148" t="s">
        <v>84</v>
      </c>
      <c r="AY210" s="17" t="s">
        <v>195</v>
      </c>
      <c r="BE210" s="149">
        <f t="shared" si="28"/>
        <v>0</v>
      </c>
      <c r="BF210" s="149">
        <f t="shared" si="29"/>
        <v>0</v>
      </c>
      <c r="BG210" s="149">
        <f t="shared" si="30"/>
        <v>0</v>
      </c>
      <c r="BH210" s="149">
        <f t="shared" si="31"/>
        <v>0</v>
      </c>
      <c r="BI210" s="149">
        <f t="shared" si="32"/>
        <v>0</v>
      </c>
      <c r="BJ210" s="17" t="s">
        <v>84</v>
      </c>
      <c r="BK210" s="149">
        <f t="shared" si="33"/>
        <v>0</v>
      </c>
      <c r="BL210" s="17" t="s">
        <v>202</v>
      </c>
      <c r="BM210" s="148" t="s">
        <v>630</v>
      </c>
    </row>
    <row r="211" spans="2:65" s="1" customFormat="1" ht="16.5" customHeight="1">
      <c r="B211" s="32"/>
      <c r="C211" s="137" t="s">
        <v>463</v>
      </c>
      <c r="D211" s="137" t="s">
        <v>197</v>
      </c>
      <c r="E211" s="138" t="s">
        <v>4058</v>
      </c>
      <c r="F211" s="139" t="s">
        <v>4056</v>
      </c>
      <c r="G211" s="140" t="s">
        <v>319</v>
      </c>
      <c r="H211" s="141">
        <v>30</v>
      </c>
      <c r="I211" s="142"/>
      <c r="J211" s="143">
        <f t="shared" si="24"/>
        <v>0</v>
      </c>
      <c r="K211" s="139" t="s">
        <v>208</v>
      </c>
      <c r="L211" s="32"/>
      <c r="M211" s="144" t="s">
        <v>1</v>
      </c>
      <c r="N211" s="145" t="s">
        <v>42</v>
      </c>
      <c r="P211" s="146">
        <f t="shared" si="25"/>
        <v>0</v>
      </c>
      <c r="Q211" s="146">
        <v>0</v>
      </c>
      <c r="R211" s="146">
        <f t="shared" si="26"/>
        <v>0</v>
      </c>
      <c r="S211" s="146">
        <v>0</v>
      </c>
      <c r="T211" s="147">
        <f t="shared" si="27"/>
        <v>0</v>
      </c>
      <c r="AR211" s="148" t="s">
        <v>202</v>
      </c>
      <c r="AT211" s="148" t="s">
        <v>197</v>
      </c>
      <c r="AU211" s="148" t="s">
        <v>84</v>
      </c>
      <c r="AY211" s="17" t="s">
        <v>195</v>
      </c>
      <c r="BE211" s="149">
        <f t="shared" si="28"/>
        <v>0</v>
      </c>
      <c r="BF211" s="149">
        <f t="shared" si="29"/>
        <v>0</v>
      </c>
      <c r="BG211" s="149">
        <f t="shared" si="30"/>
        <v>0</v>
      </c>
      <c r="BH211" s="149">
        <f t="shared" si="31"/>
        <v>0</v>
      </c>
      <c r="BI211" s="149">
        <f t="shared" si="32"/>
        <v>0</v>
      </c>
      <c r="BJ211" s="17" t="s">
        <v>84</v>
      </c>
      <c r="BK211" s="149">
        <f t="shared" si="33"/>
        <v>0</v>
      </c>
      <c r="BL211" s="17" t="s">
        <v>202</v>
      </c>
      <c r="BM211" s="148" t="s">
        <v>633</v>
      </c>
    </row>
    <row r="212" spans="2:65" s="1" customFormat="1" ht="16.5" customHeight="1">
      <c r="B212" s="32"/>
      <c r="C212" s="137" t="s">
        <v>634</v>
      </c>
      <c r="D212" s="137" t="s">
        <v>197</v>
      </c>
      <c r="E212" s="138" t="s">
        <v>4059</v>
      </c>
      <c r="F212" s="139" t="s">
        <v>4056</v>
      </c>
      <c r="G212" s="140" t="s">
        <v>319</v>
      </c>
      <c r="H212" s="141">
        <v>3</v>
      </c>
      <c r="I212" s="142"/>
      <c r="J212" s="143">
        <f t="shared" si="24"/>
        <v>0</v>
      </c>
      <c r="K212" s="139" t="s">
        <v>208</v>
      </c>
      <c r="L212" s="32"/>
      <c r="M212" s="144" t="s">
        <v>1</v>
      </c>
      <c r="N212" s="145" t="s">
        <v>42</v>
      </c>
      <c r="P212" s="146">
        <f t="shared" si="25"/>
        <v>0</v>
      </c>
      <c r="Q212" s="146">
        <v>0</v>
      </c>
      <c r="R212" s="146">
        <f t="shared" si="26"/>
        <v>0</v>
      </c>
      <c r="S212" s="146">
        <v>0</v>
      </c>
      <c r="T212" s="147">
        <f t="shared" si="27"/>
        <v>0</v>
      </c>
      <c r="AR212" s="148" t="s">
        <v>202</v>
      </c>
      <c r="AT212" s="148" t="s">
        <v>197</v>
      </c>
      <c r="AU212" s="148" t="s">
        <v>84</v>
      </c>
      <c r="AY212" s="17" t="s">
        <v>195</v>
      </c>
      <c r="BE212" s="149">
        <f t="shared" si="28"/>
        <v>0</v>
      </c>
      <c r="BF212" s="149">
        <f t="shared" si="29"/>
        <v>0</v>
      </c>
      <c r="BG212" s="149">
        <f t="shared" si="30"/>
        <v>0</v>
      </c>
      <c r="BH212" s="149">
        <f t="shared" si="31"/>
        <v>0</v>
      </c>
      <c r="BI212" s="149">
        <f t="shared" si="32"/>
        <v>0</v>
      </c>
      <c r="BJ212" s="17" t="s">
        <v>84</v>
      </c>
      <c r="BK212" s="149">
        <f t="shared" si="33"/>
        <v>0</v>
      </c>
      <c r="BL212" s="17" t="s">
        <v>202</v>
      </c>
      <c r="BM212" s="148" t="s">
        <v>637</v>
      </c>
    </row>
    <row r="213" spans="2:65" s="1" customFormat="1" ht="16.5" customHeight="1">
      <c r="B213" s="32"/>
      <c r="C213" s="137" t="s">
        <v>469</v>
      </c>
      <c r="D213" s="137" t="s">
        <v>197</v>
      </c>
      <c r="E213" s="138" t="s">
        <v>4060</v>
      </c>
      <c r="F213" s="139" t="s">
        <v>4061</v>
      </c>
      <c r="G213" s="140" t="s">
        <v>319</v>
      </c>
      <c r="H213" s="141">
        <v>30</v>
      </c>
      <c r="I213" s="142"/>
      <c r="J213" s="143">
        <f t="shared" si="24"/>
        <v>0</v>
      </c>
      <c r="K213" s="139" t="s">
        <v>208</v>
      </c>
      <c r="L213" s="32"/>
      <c r="M213" s="144" t="s">
        <v>1</v>
      </c>
      <c r="N213" s="145" t="s">
        <v>42</v>
      </c>
      <c r="P213" s="146">
        <f t="shared" si="25"/>
        <v>0</v>
      </c>
      <c r="Q213" s="146">
        <v>0</v>
      </c>
      <c r="R213" s="146">
        <f t="shared" si="26"/>
        <v>0</v>
      </c>
      <c r="S213" s="146">
        <v>0</v>
      </c>
      <c r="T213" s="147">
        <f t="shared" si="27"/>
        <v>0</v>
      </c>
      <c r="AR213" s="148" t="s">
        <v>202</v>
      </c>
      <c r="AT213" s="148" t="s">
        <v>197</v>
      </c>
      <c r="AU213" s="148" t="s">
        <v>84</v>
      </c>
      <c r="AY213" s="17" t="s">
        <v>195</v>
      </c>
      <c r="BE213" s="149">
        <f t="shared" si="28"/>
        <v>0</v>
      </c>
      <c r="BF213" s="149">
        <f t="shared" si="29"/>
        <v>0</v>
      </c>
      <c r="BG213" s="149">
        <f t="shared" si="30"/>
        <v>0</v>
      </c>
      <c r="BH213" s="149">
        <f t="shared" si="31"/>
        <v>0</v>
      </c>
      <c r="BI213" s="149">
        <f t="shared" si="32"/>
        <v>0</v>
      </c>
      <c r="BJ213" s="17" t="s">
        <v>84</v>
      </c>
      <c r="BK213" s="149">
        <f t="shared" si="33"/>
        <v>0</v>
      </c>
      <c r="BL213" s="17" t="s">
        <v>202</v>
      </c>
      <c r="BM213" s="148" t="s">
        <v>640</v>
      </c>
    </row>
    <row r="214" spans="2:65" s="1" customFormat="1" ht="16.5" customHeight="1">
      <c r="B214" s="32"/>
      <c r="C214" s="137" t="s">
        <v>586</v>
      </c>
      <c r="D214" s="137" t="s">
        <v>197</v>
      </c>
      <c r="E214" s="138" t="s">
        <v>4062</v>
      </c>
      <c r="F214" s="139" t="s">
        <v>4061</v>
      </c>
      <c r="G214" s="140" t="s">
        <v>319</v>
      </c>
      <c r="H214" s="141">
        <v>30</v>
      </c>
      <c r="I214" s="142"/>
      <c r="J214" s="143">
        <f t="shared" si="24"/>
        <v>0</v>
      </c>
      <c r="K214" s="139" t="s">
        <v>208</v>
      </c>
      <c r="L214" s="32"/>
      <c r="M214" s="144" t="s">
        <v>1</v>
      </c>
      <c r="N214" s="145" t="s">
        <v>42</v>
      </c>
      <c r="P214" s="146">
        <f t="shared" si="25"/>
        <v>0</v>
      </c>
      <c r="Q214" s="146">
        <v>0</v>
      </c>
      <c r="R214" s="146">
        <f t="shared" si="26"/>
        <v>0</v>
      </c>
      <c r="S214" s="146">
        <v>0</v>
      </c>
      <c r="T214" s="147">
        <f t="shared" si="27"/>
        <v>0</v>
      </c>
      <c r="AR214" s="148" t="s">
        <v>202</v>
      </c>
      <c r="AT214" s="148" t="s">
        <v>197</v>
      </c>
      <c r="AU214" s="148" t="s">
        <v>84</v>
      </c>
      <c r="AY214" s="17" t="s">
        <v>195</v>
      </c>
      <c r="BE214" s="149">
        <f t="shared" si="28"/>
        <v>0</v>
      </c>
      <c r="BF214" s="149">
        <f t="shared" si="29"/>
        <v>0</v>
      </c>
      <c r="BG214" s="149">
        <f t="shared" si="30"/>
        <v>0</v>
      </c>
      <c r="BH214" s="149">
        <f t="shared" si="31"/>
        <v>0</v>
      </c>
      <c r="BI214" s="149">
        <f t="shared" si="32"/>
        <v>0</v>
      </c>
      <c r="BJ214" s="17" t="s">
        <v>84</v>
      </c>
      <c r="BK214" s="149">
        <f t="shared" si="33"/>
        <v>0</v>
      </c>
      <c r="BL214" s="17" t="s">
        <v>202</v>
      </c>
      <c r="BM214" s="148" t="s">
        <v>643</v>
      </c>
    </row>
    <row r="215" spans="2:65" s="1" customFormat="1" ht="16.5" customHeight="1">
      <c r="B215" s="32"/>
      <c r="C215" s="137" t="s">
        <v>475</v>
      </c>
      <c r="D215" s="137" t="s">
        <v>197</v>
      </c>
      <c r="E215" s="138" t="s">
        <v>4063</v>
      </c>
      <c r="F215" s="139" t="s">
        <v>4064</v>
      </c>
      <c r="G215" s="140" t="s">
        <v>3896</v>
      </c>
      <c r="H215" s="141">
        <v>2</v>
      </c>
      <c r="I215" s="142"/>
      <c r="J215" s="143">
        <f t="shared" si="24"/>
        <v>0</v>
      </c>
      <c r="K215" s="139" t="s">
        <v>208</v>
      </c>
      <c r="L215" s="32"/>
      <c r="M215" s="144" t="s">
        <v>1</v>
      </c>
      <c r="N215" s="145" t="s">
        <v>42</v>
      </c>
      <c r="P215" s="146">
        <f t="shared" si="25"/>
        <v>0</v>
      </c>
      <c r="Q215" s="146">
        <v>0</v>
      </c>
      <c r="R215" s="146">
        <f t="shared" si="26"/>
        <v>0</v>
      </c>
      <c r="S215" s="146">
        <v>0</v>
      </c>
      <c r="T215" s="147">
        <f t="shared" si="27"/>
        <v>0</v>
      </c>
      <c r="AR215" s="148" t="s">
        <v>202</v>
      </c>
      <c r="AT215" s="148" t="s">
        <v>197</v>
      </c>
      <c r="AU215" s="148" t="s">
        <v>84</v>
      </c>
      <c r="AY215" s="17" t="s">
        <v>195</v>
      </c>
      <c r="BE215" s="149">
        <f t="shared" si="28"/>
        <v>0</v>
      </c>
      <c r="BF215" s="149">
        <f t="shared" si="29"/>
        <v>0</v>
      </c>
      <c r="BG215" s="149">
        <f t="shared" si="30"/>
        <v>0</v>
      </c>
      <c r="BH215" s="149">
        <f t="shared" si="31"/>
        <v>0</v>
      </c>
      <c r="BI215" s="149">
        <f t="shared" si="32"/>
        <v>0</v>
      </c>
      <c r="BJ215" s="17" t="s">
        <v>84</v>
      </c>
      <c r="BK215" s="149">
        <f t="shared" si="33"/>
        <v>0</v>
      </c>
      <c r="BL215" s="17" t="s">
        <v>202</v>
      </c>
      <c r="BM215" s="148" t="s">
        <v>648</v>
      </c>
    </row>
    <row r="216" spans="2:65" s="1" customFormat="1" ht="16.5" customHeight="1">
      <c r="B216" s="32"/>
      <c r="C216" s="137" t="s">
        <v>650</v>
      </c>
      <c r="D216" s="137" t="s">
        <v>197</v>
      </c>
      <c r="E216" s="138" t="s">
        <v>4065</v>
      </c>
      <c r="F216" s="139" t="s">
        <v>4066</v>
      </c>
      <c r="G216" s="140" t="s">
        <v>3896</v>
      </c>
      <c r="H216" s="141">
        <v>2</v>
      </c>
      <c r="I216" s="142"/>
      <c r="J216" s="143">
        <f t="shared" si="24"/>
        <v>0</v>
      </c>
      <c r="K216" s="139" t="s">
        <v>208</v>
      </c>
      <c r="L216" s="32"/>
      <c r="M216" s="144" t="s">
        <v>1</v>
      </c>
      <c r="N216" s="145" t="s">
        <v>42</v>
      </c>
      <c r="P216" s="146">
        <f t="shared" si="25"/>
        <v>0</v>
      </c>
      <c r="Q216" s="146">
        <v>0</v>
      </c>
      <c r="R216" s="146">
        <f t="shared" si="26"/>
        <v>0</v>
      </c>
      <c r="S216" s="146">
        <v>0</v>
      </c>
      <c r="T216" s="147">
        <f t="shared" si="27"/>
        <v>0</v>
      </c>
      <c r="AR216" s="148" t="s">
        <v>202</v>
      </c>
      <c r="AT216" s="148" t="s">
        <v>197</v>
      </c>
      <c r="AU216" s="148" t="s">
        <v>84</v>
      </c>
      <c r="AY216" s="17" t="s">
        <v>195</v>
      </c>
      <c r="BE216" s="149">
        <f t="shared" si="28"/>
        <v>0</v>
      </c>
      <c r="BF216" s="149">
        <f t="shared" si="29"/>
        <v>0</v>
      </c>
      <c r="BG216" s="149">
        <f t="shared" si="30"/>
        <v>0</v>
      </c>
      <c r="BH216" s="149">
        <f t="shared" si="31"/>
        <v>0</v>
      </c>
      <c r="BI216" s="149">
        <f t="shared" si="32"/>
        <v>0</v>
      </c>
      <c r="BJ216" s="17" t="s">
        <v>84</v>
      </c>
      <c r="BK216" s="149">
        <f t="shared" si="33"/>
        <v>0</v>
      </c>
      <c r="BL216" s="17" t="s">
        <v>202</v>
      </c>
      <c r="BM216" s="148" t="s">
        <v>653</v>
      </c>
    </row>
    <row r="217" spans="2:65" s="11" customFormat="1" ht="25.9" customHeight="1">
      <c r="B217" s="125"/>
      <c r="D217" s="126" t="s">
        <v>76</v>
      </c>
      <c r="E217" s="127" t="s">
        <v>4067</v>
      </c>
      <c r="F217" s="127" t="s">
        <v>4068</v>
      </c>
      <c r="I217" s="128"/>
      <c r="J217" s="129">
        <f>BK217</f>
        <v>0</v>
      </c>
      <c r="L217" s="125"/>
      <c r="M217" s="130"/>
      <c r="P217" s="131">
        <f>SUM(P218:P225)</f>
        <v>0</v>
      </c>
      <c r="R217" s="131">
        <f>SUM(R218:R225)</f>
        <v>0</v>
      </c>
      <c r="T217" s="132">
        <f>SUM(T218:T225)</f>
        <v>0</v>
      </c>
      <c r="AR217" s="126" t="s">
        <v>84</v>
      </c>
      <c r="AT217" s="133" t="s">
        <v>76</v>
      </c>
      <c r="AU217" s="133" t="s">
        <v>77</v>
      </c>
      <c r="AY217" s="126" t="s">
        <v>195</v>
      </c>
      <c r="BK217" s="134">
        <f>SUM(BK218:BK225)</f>
        <v>0</v>
      </c>
    </row>
    <row r="218" spans="2:65" s="1" customFormat="1" ht="16.5" customHeight="1">
      <c r="B218" s="32"/>
      <c r="C218" s="137" t="s">
        <v>484</v>
      </c>
      <c r="D218" s="137" t="s">
        <v>197</v>
      </c>
      <c r="E218" s="138" t="s">
        <v>4069</v>
      </c>
      <c r="F218" s="139" t="s">
        <v>4070</v>
      </c>
      <c r="G218" s="140" t="s">
        <v>4041</v>
      </c>
      <c r="H218" s="141">
        <v>1</v>
      </c>
      <c r="I218" s="142"/>
      <c r="J218" s="143">
        <f t="shared" ref="J218:J225" si="34">ROUND(I218*H218,2)</f>
        <v>0</v>
      </c>
      <c r="K218" s="139" t="s">
        <v>208</v>
      </c>
      <c r="L218" s="32"/>
      <c r="M218" s="144" t="s">
        <v>1</v>
      </c>
      <c r="N218" s="145" t="s">
        <v>42</v>
      </c>
      <c r="P218" s="146">
        <f t="shared" ref="P218:P225" si="35">O218*H218</f>
        <v>0</v>
      </c>
      <c r="Q218" s="146">
        <v>0</v>
      </c>
      <c r="R218" s="146">
        <f t="shared" ref="R218:R225" si="36">Q218*H218</f>
        <v>0</v>
      </c>
      <c r="S218" s="146">
        <v>0</v>
      </c>
      <c r="T218" s="147">
        <f t="shared" ref="T218:T225" si="37">S218*H218</f>
        <v>0</v>
      </c>
      <c r="AR218" s="148" t="s">
        <v>202</v>
      </c>
      <c r="AT218" s="148" t="s">
        <v>197</v>
      </c>
      <c r="AU218" s="148" t="s">
        <v>84</v>
      </c>
      <c r="AY218" s="17" t="s">
        <v>195</v>
      </c>
      <c r="BE218" s="149">
        <f t="shared" ref="BE218:BE225" si="38">IF(N218="základní",J218,0)</f>
        <v>0</v>
      </c>
      <c r="BF218" s="149">
        <f t="shared" ref="BF218:BF225" si="39">IF(N218="snížená",J218,0)</f>
        <v>0</v>
      </c>
      <c r="BG218" s="149">
        <f t="shared" ref="BG218:BG225" si="40">IF(N218="zákl. přenesená",J218,0)</f>
        <v>0</v>
      </c>
      <c r="BH218" s="149">
        <f t="shared" ref="BH218:BH225" si="41">IF(N218="sníž. přenesená",J218,0)</f>
        <v>0</v>
      </c>
      <c r="BI218" s="149">
        <f t="shared" ref="BI218:BI225" si="42">IF(N218="nulová",J218,0)</f>
        <v>0</v>
      </c>
      <c r="BJ218" s="17" t="s">
        <v>84</v>
      </c>
      <c r="BK218" s="149">
        <f t="shared" ref="BK218:BK225" si="43">ROUND(I218*H218,2)</f>
        <v>0</v>
      </c>
      <c r="BL218" s="17" t="s">
        <v>202</v>
      </c>
      <c r="BM218" s="148" t="s">
        <v>657</v>
      </c>
    </row>
    <row r="219" spans="2:65" s="1" customFormat="1" ht="16.5" customHeight="1">
      <c r="B219" s="32"/>
      <c r="C219" s="137" t="s">
        <v>658</v>
      </c>
      <c r="D219" s="137" t="s">
        <v>197</v>
      </c>
      <c r="E219" s="138" t="s">
        <v>4071</v>
      </c>
      <c r="F219" s="139" t="s">
        <v>4072</v>
      </c>
      <c r="G219" s="140" t="s">
        <v>4041</v>
      </c>
      <c r="H219" s="141">
        <v>1</v>
      </c>
      <c r="I219" s="142"/>
      <c r="J219" s="143">
        <f t="shared" si="34"/>
        <v>0</v>
      </c>
      <c r="K219" s="139" t="s">
        <v>208</v>
      </c>
      <c r="L219" s="32"/>
      <c r="M219" s="144" t="s">
        <v>1</v>
      </c>
      <c r="N219" s="145" t="s">
        <v>42</v>
      </c>
      <c r="P219" s="146">
        <f t="shared" si="35"/>
        <v>0</v>
      </c>
      <c r="Q219" s="146">
        <v>0</v>
      </c>
      <c r="R219" s="146">
        <f t="shared" si="36"/>
        <v>0</v>
      </c>
      <c r="S219" s="146">
        <v>0</v>
      </c>
      <c r="T219" s="147">
        <f t="shared" si="37"/>
        <v>0</v>
      </c>
      <c r="AR219" s="148" t="s">
        <v>202</v>
      </c>
      <c r="AT219" s="148" t="s">
        <v>197</v>
      </c>
      <c r="AU219" s="148" t="s">
        <v>84</v>
      </c>
      <c r="AY219" s="17" t="s">
        <v>195</v>
      </c>
      <c r="BE219" s="149">
        <f t="shared" si="38"/>
        <v>0</v>
      </c>
      <c r="BF219" s="149">
        <f t="shared" si="39"/>
        <v>0</v>
      </c>
      <c r="BG219" s="149">
        <f t="shared" si="40"/>
        <v>0</v>
      </c>
      <c r="BH219" s="149">
        <f t="shared" si="41"/>
        <v>0</v>
      </c>
      <c r="BI219" s="149">
        <f t="shared" si="42"/>
        <v>0</v>
      </c>
      <c r="BJ219" s="17" t="s">
        <v>84</v>
      </c>
      <c r="BK219" s="149">
        <f t="shared" si="43"/>
        <v>0</v>
      </c>
      <c r="BL219" s="17" t="s">
        <v>202</v>
      </c>
      <c r="BM219" s="148" t="s">
        <v>661</v>
      </c>
    </row>
    <row r="220" spans="2:65" s="1" customFormat="1" ht="16.5" customHeight="1">
      <c r="B220" s="32"/>
      <c r="C220" s="137" t="s">
        <v>487</v>
      </c>
      <c r="D220" s="137" t="s">
        <v>197</v>
      </c>
      <c r="E220" s="138" t="s">
        <v>4073</v>
      </c>
      <c r="F220" s="139" t="s">
        <v>4074</v>
      </c>
      <c r="G220" s="140" t="s">
        <v>4041</v>
      </c>
      <c r="H220" s="141">
        <v>1</v>
      </c>
      <c r="I220" s="142"/>
      <c r="J220" s="143">
        <f t="shared" si="34"/>
        <v>0</v>
      </c>
      <c r="K220" s="139" t="s">
        <v>208</v>
      </c>
      <c r="L220" s="32"/>
      <c r="M220" s="144" t="s">
        <v>1</v>
      </c>
      <c r="N220" s="145" t="s">
        <v>42</v>
      </c>
      <c r="P220" s="146">
        <f t="shared" si="35"/>
        <v>0</v>
      </c>
      <c r="Q220" s="146">
        <v>0</v>
      </c>
      <c r="R220" s="146">
        <f t="shared" si="36"/>
        <v>0</v>
      </c>
      <c r="S220" s="146">
        <v>0</v>
      </c>
      <c r="T220" s="147">
        <f t="shared" si="37"/>
        <v>0</v>
      </c>
      <c r="AR220" s="148" t="s">
        <v>202</v>
      </c>
      <c r="AT220" s="148" t="s">
        <v>197</v>
      </c>
      <c r="AU220" s="148" t="s">
        <v>84</v>
      </c>
      <c r="AY220" s="17" t="s">
        <v>195</v>
      </c>
      <c r="BE220" s="149">
        <f t="shared" si="38"/>
        <v>0</v>
      </c>
      <c r="BF220" s="149">
        <f t="shared" si="39"/>
        <v>0</v>
      </c>
      <c r="BG220" s="149">
        <f t="shared" si="40"/>
        <v>0</v>
      </c>
      <c r="BH220" s="149">
        <f t="shared" si="41"/>
        <v>0</v>
      </c>
      <c r="BI220" s="149">
        <f t="shared" si="42"/>
        <v>0</v>
      </c>
      <c r="BJ220" s="17" t="s">
        <v>84</v>
      </c>
      <c r="BK220" s="149">
        <f t="shared" si="43"/>
        <v>0</v>
      </c>
      <c r="BL220" s="17" t="s">
        <v>202</v>
      </c>
      <c r="BM220" s="148" t="s">
        <v>665</v>
      </c>
    </row>
    <row r="221" spans="2:65" s="1" customFormat="1" ht="16.5" customHeight="1">
      <c r="B221" s="32"/>
      <c r="C221" s="137" t="s">
        <v>606</v>
      </c>
      <c r="D221" s="137" t="s">
        <v>197</v>
      </c>
      <c r="E221" s="138" t="s">
        <v>4075</v>
      </c>
      <c r="F221" s="139" t="s">
        <v>4076</v>
      </c>
      <c r="G221" s="140" t="s">
        <v>4041</v>
      </c>
      <c r="H221" s="141">
        <v>1</v>
      </c>
      <c r="I221" s="142"/>
      <c r="J221" s="143">
        <f t="shared" si="34"/>
        <v>0</v>
      </c>
      <c r="K221" s="139" t="s">
        <v>208</v>
      </c>
      <c r="L221" s="32"/>
      <c r="M221" s="144" t="s">
        <v>1</v>
      </c>
      <c r="N221" s="145" t="s">
        <v>42</v>
      </c>
      <c r="P221" s="146">
        <f t="shared" si="35"/>
        <v>0</v>
      </c>
      <c r="Q221" s="146">
        <v>0</v>
      </c>
      <c r="R221" s="146">
        <f t="shared" si="36"/>
        <v>0</v>
      </c>
      <c r="S221" s="146">
        <v>0</v>
      </c>
      <c r="T221" s="147">
        <f t="shared" si="37"/>
        <v>0</v>
      </c>
      <c r="AR221" s="148" t="s">
        <v>202</v>
      </c>
      <c r="AT221" s="148" t="s">
        <v>197</v>
      </c>
      <c r="AU221" s="148" t="s">
        <v>84</v>
      </c>
      <c r="AY221" s="17" t="s">
        <v>195</v>
      </c>
      <c r="BE221" s="149">
        <f t="shared" si="38"/>
        <v>0</v>
      </c>
      <c r="BF221" s="149">
        <f t="shared" si="39"/>
        <v>0</v>
      </c>
      <c r="BG221" s="149">
        <f t="shared" si="40"/>
        <v>0</v>
      </c>
      <c r="BH221" s="149">
        <f t="shared" si="41"/>
        <v>0</v>
      </c>
      <c r="BI221" s="149">
        <f t="shared" si="42"/>
        <v>0</v>
      </c>
      <c r="BJ221" s="17" t="s">
        <v>84</v>
      </c>
      <c r="BK221" s="149">
        <f t="shared" si="43"/>
        <v>0</v>
      </c>
      <c r="BL221" s="17" t="s">
        <v>202</v>
      </c>
      <c r="BM221" s="148" t="s">
        <v>668</v>
      </c>
    </row>
    <row r="222" spans="2:65" s="1" customFormat="1" ht="16.5" customHeight="1">
      <c r="B222" s="32"/>
      <c r="C222" s="137" t="s">
        <v>157</v>
      </c>
      <c r="D222" s="137" t="s">
        <v>197</v>
      </c>
      <c r="E222" s="138" t="s">
        <v>4077</v>
      </c>
      <c r="F222" s="139" t="s">
        <v>4078</v>
      </c>
      <c r="G222" s="140" t="s">
        <v>4041</v>
      </c>
      <c r="H222" s="141">
        <v>2</v>
      </c>
      <c r="I222" s="142"/>
      <c r="J222" s="143">
        <f t="shared" si="34"/>
        <v>0</v>
      </c>
      <c r="K222" s="139" t="s">
        <v>208</v>
      </c>
      <c r="L222" s="32"/>
      <c r="M222" s="144" t="s">
        <v>1</v>
      </c>
      <c r="N222" s="145" t="s">
        <v>42</v>
      </c>
      <c r="P222" s="146">
        <f t="shared" si="35"/>
        <v>0</v>
      </c>
      <c r="Q222" s="146">
        <v>0</v>
      </c>
      <c r="R222" s="146">
        <f t="shared" si="36"/>
        <v>0</v>
      </c>
      <c r="S222" s="146">
        <v>0</v>
      </c>
      <c r="T222" s="147">
        <f t="shared" si="37"/>
        <v>0</v>
      </c>
      <c r="AR222" s="148" t="s">
        <v>202</v>
      </c>
      <c r="AT222" s="148" t="s">
        <v>197</v>
      </c>
      <c r="AU222" s="148" t="s">
        <v>84</v>
      </c>
      <c r="AY222" s="17" t="s">
        <v>195</v>
      </c>
      <c r="BE222" s="149">
        <f t="shared" si="38"/>
        <v>0</v>
      </c>
      <c r="BF222" s="149">
        <f t="shared" si="39"/>
        <v>0</v>
      </c>
      <c r="BG222" s="149">
        <f t="shared" si="40"/>
        <v>0</v>
      </c>
      <c r="BH222" s="149">
        <f t="shared" si="41"/>
        <v>0</v>
      </c>
      <c r="BI222" s="149">
        <f t="shared" si="42"/>
        <v>0</v>
      </c>
      <c r="BJ222" s="17" t="s">
        <v>84</v>
      </c>
      <c r="BK222" s="149">
        <f t="shared" si="43"/>
        <v>0</v>
      </c>
      <c r="BL222" s="17" t="s">
        <v>202</v>
      </c>
      <c r="BM222" s="148" t="s">
        <v>671</v>
      </c>
    </row>
    <row r="223" spans="2:65" s="1" customFormat="1" ht="16.5" customHeight="1">
      <c r="B223" s="32"/>
      <c r="C223" s="137" t="s">
        <v>644</v>
      </c>
      <c r="D223" s="137" t="s">
        <v>197</v>
      </c>
      <c r="E223" s="138" t="s">
        <v>4079</v>
      </c>
      <c r="F223" s="139" t="s">
        <v>4080</v>
      </c>
      <c r="G223" s="140" t="s">
        <v>4041</v>
      </c>
      <c r="H223" s="141">
        <v>1</v>
      </c>
      <c r="I223" s="142"/>
      <c r="J223" s="143">
        <f t="shared" si="34"/>
        <v>0</v>
      </c>
      <c r="K223" s="139" t="s">
        <v>208</v>
      </c>
      <c r="L223" s="32"/>
      <c r="M223" s="144" t="s">
        <v>1</v>
      </c>
      <c r="N223" s="145" t="s">
        <v>42</v>
      </c>
      <c r="P223" s="146">
        <f t="shared" si="35"/>
        <v>0</v>
      </c>
      <c r="Q223" s="146">
        <v>0</v>
      </c>
      <c r="R223" s="146">
        <f t="shared" si="36"/>
        <v>0</v>
      </c>
      <c r="S223" s="146">
        <v>0</v>
      </c>
      <c r="T223" s="147">
        <f t="shared" si="37"/>
        <v>0</v>
      </c>
      <c r="AR223" s="148" t="s">
        <v>202</v>
      </c>
      <c r="AT223" s="148" t="s">
        <v>197</v>
      </c>
      <c r="AU223" s="148" t="s">
        <v>84</v>
      </c>
      <c r="AY223" s="17" t="s">
        <v>195</v>
      </c>
      <c r="BE223" s="149">
        <f t="shared" si="38"/>
        <v>0</v>
      </c>
      <c r="BF223" s="149">
        <f t="shared" si="39"/>
        <v>0</v>
      </c>
      <c r="BG223" s="149">
        <f t="shared" si="40"/>
        <v>0</v>
      </c>
      <c r="BH223" s="149">
        <f t="shared" si="41"/>
        <v>0</v>
      </c>
      <c r="BI223" s="149">
        <f t="shared" si="42"/>
        <v>0</v>
      </c>
      <c r="BJ223" s="17" t="s">
        <v>84</v>
      </c>
      <c r="BK223" s="149">
        <f t="shared" si="43"/>
        <v>0</v>
      </c>
      <c r="BL223" s="17" t="s">
        <v>202</v>
      </c>
      <c r="BM223" s="148" t="s">
        <v>674</v>
      </c>
    </row>
    <row r="224" spans="2:65" s="1" customFormat="1" ht="16.5" customHeight="1">
      <c r="B224" s="32"/>
      <c r="C224" s="137" t="s">
        <v>493</v>
      </c>
      <c r="D224" s="137" t="s">
        <v>197</v>
      </c>
      <c r="E224" s="138" t="s">
        <v>4081</v>
      </c>
      <c r="F224" s="139" t="s">
        <v>4082</v>
      </c>
      <c r="G224" s="140" t="s">
        <v>4041</v>
      </c>
      <c r="H224" s="141">
        <v>1</v>
      </c>
      <c r="I224" s="142"/>
      <c r="J224" s="143">
        <f t="shared" si="34"/>
        <v>0</v>
      </c>
      <c r="K224" s="139" t="s">
        <v>208</v>
      </c>
      <c r="L224" s="32"/>
      <c r="M224" s="144" t="s">
        <v>1</v>
      </c>
      <c r="N224" s="145" t="s">
        <v>42</v>
      </c>
      <c r="P224" s="146">
        <f t="shared" si="35"/>
        <v>0</v>
      </c>
      <c r="Q224" s="146">
        <v>0</v>
      </c>
      <c r="R224" s="146">
        <f t="shared" si="36"/>
        <v>0</v>
      </c>
      <c r="S224" s="146">
        <v>0</v>
      </c>
      <c r="T224" s="147">
        <f t="shared" si="37"/>
        <v>0</v>
      </c>
      <c r="AR224" s="148" t="s">
        <v>202</v>
      </c>
      <c r="AT224" s="148" t="s">
        <v>197</v>
      </c>
      <c r="AU224" s="148" t="s">
        <v>84</v>
      </c>
      <c r="AY224" s="17" t="s">
        <v>195</v>
      </c>
      <c r="BE224" s="149">
        <f t="shared" si="38"/>
        <v>0</v>
      </c>
      <c r="BF224" s="149">
        <f t="shared" si="39"/>
        <v>0</v>
      </c>
      <c r="BG224" s="149">
        <f t="shared" si="40"/>
        <v>0</v>
      </c>
      <c r="BH224" s="149">
        <f t="shared" si="41"/>
        <v>0</v>
      </c>
      <c r="BI224" s="149">
        <f t="shared" si="42"/>
        <v>0</v>
      </c>
      <c r="BJ224" s="17" t="s">
        <v>84</v>
      </c>
      <c r="BK224" s="149">
        <f t="shared" si="43"/>
        <v>0</v>
      </c>
      <c r="BL224" s="17" t="s">
        <v>202</v>
      </c>
      <c r="BM224" s="148" t="s">
        <v>677</v>
      </c>
    </row>
    <row r="225" spans="2:65" s="1" customFormat="1" ht="16.5" customHeight="1">
      <c r="B225" s="32"/>
      <c r="C225" s="137" t="s">
        <v>679</v>
      </c>
      <c r="D225" s="137" t="s">
        <v>197</v>
      </c>
      <c r="E225" s="138" t="s">
        <v>4083</v>
      </c>
      <c r="F225" s="139" t="s">
        <v>4084</v>
      </c>
      <c r="G225" s="140" t="s">
        <v>4041</v>
      </c>
      <c r="H225" s="141">
        <v>1</v>
      </c>
      <c r="I225" s="142"/>
      <c r="J225" s="143">
        <f t="shared" si="34"/>
        <v>0</v>
      </c>
      <c r="K225" s="139" t="s">
        <v>208</v>
      </c>
      <c r="L225" s="32"/>
      <c r="M225" s="144" t="s">
        <v>1</v>
      </c>
      <c r="N225" s="145" t="s">
        <v>42</v>
      </c>
      <c r="P225" s="146">
        <f t="shared" si="35"/>
        <v>0</v>
      </c>
      <c r="Q225" s="146">
        <v>0</v>
      </c>
      <c r="R225" s="146">
        <f t="shared" si="36"/>
        <v>0</v>
      </c>
      <c r="S225" s="146">
        <v>0</v>
      </c>
      <c r="T225" s="147">
        <f t="shared" si="37"/>
        <v>0</v>
      </c>
      <c r="AR225" s="148" t="s">
        <v>202</v>
      </c>
      <c r="AT225" s="148" t="s">
        <v>197</v>
      </c>
      <c r="AU225" s="148" t="s">
        <v>84</v>
      </c>
      <c r="AY225" s="17" t="s">
        <v>195</v>
      </c>
      <c r="BE225" s="149">
        <f t="shared" si="38"/>
        <v>0</v>
      </c>
      <c r="BF225" s="149">
        <f t="shared" si="39"/>
        <v>0</v>
      </c>
      <c r="BG225" s="149">
        <f t="shared" si="40"/>
        <v>0</v>
      </c>
      <c r="BH225" s="149">
        <f t="shared" si="41"/>
        <v>0</v>
      </c>
      <c r="BI225" s="149">
        <f t="shared" si="42"/>
        <v>0</v>
      </c>
      <c r="BJ225" s="17" t="s">
        <v>84</v>
      </c>
      <c r="BK225" s="149">
        <f t="shared" si="43"/>
        <v>0</v>
      </c>
      <c r="BL225" s="17" t="s">
        <v>202</v>
      </c>
      <c r="BM225" s="148" t="s">
        <v>682</v>
      </c>
    </row>
    <row r="226" spans="2:65" s="11" customFormat="1" ht="25.9" customHeight="1">
      <c r="B226" s="125"/>
      <c r="D226" s="126" t="s">
        <v>76</v>
      </c>
      <c r="E226" s="127" t="s">
        <v>4085</v>
      </c>
      <c r="F226" s="127" t="s">
        <v>4086</v>
      </c>
      <c r="I226" s="128"/>
      <c r="J226" s="129">
        <f>BK226</f>
        <v>0</v>
      </c>
      <c r="L226" s="125"/>
      <c r="M226" s="130"/>
      <c r="P226" s="131">
        <f>SUM(P227:P231)</f>
        <v>0</v>
      </c>
      <c r="R226" s="131">
        <f>SUM(R227:R231)</f>
        <v>0</v>
      </c>
      <c r="T226" s="132">
        <f>SUM(T227:T231)</f>
        <v>0</v>
      </c>
      <c r="AR226" s="126" t="s">
        <v>84</v>
      </c>
      <c r="AT226" s="133" t="s">
        <v>76</v>
      </c>
      <c r="AU226" s="133" t="s">
        <v>77</v>
      </c>
      <c r="AY226" s="126" t="s">
        <v>195</v>
      </c>
      <c r="BK226" s="134">
        <f>SUM(BK227:BK231)</f>
        <v>0</v>
      </c>
    </row>
    <row r="227" spans="2:65" s="1" customFormat="1" ht="16.5" customHeight="1">
      <c r="B227" s="32"/>
      <c r="C227" s="137" t="s">
        <v>497</v>
      </c>
      <c r="D227" s="137" t="s">
        <v>197</v>
      </c>
      <c r="E227" s="138" t="s">
        <v>4087</v>
      </c>
      <c r="F227" s="139" t="s">
        <v>4088</v>
      </c>
      <c r="G227" s="140" t="s">
        <v>4089</v>
      </c>
      <c r="H227" s="141">
        <v>1</v>
      </c>
      <c r="I227" s="142"/>
      <c r="J227" s="143">
        <f>ROUND(I227*H227,2)</f>
        <v>0</v>
      </c>
      <c r="K227" s="139" t="s">
        <v>208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202</v>
      </c>
      <c r="AT227" s="148" t="s">
        <v>197</v>
      </c>
      <c r="AU227" s="148" t="s">
        <v>84</v>
      </c>
      <c r="AY227" s="17" t="s">
        <v>195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84</v>
      </c>
      <c r="BK227" s="149">
        <f>ROUND(I227*H227,2)</f>
        <v>0</v>
      </c>
      <c r="BL227" s="17" t="s">
        <v>202</v>
      </c>
      <c r="BM227" s="148" t="s">
        <v>685</v>
      </c>
    </row>
    <row r="228" spans="2:65" s="1" customFormat="1" ht="24.2" customHeight="1">
      <c r="B228" s="32"/>
      <c r="C228" s="137" t="s">
        <v>687</v>
      </c>
      <c r="D228" s="137" t="s">
        <v>197</v>
      </c>
      <c r="E228" s="138" t="s">
        <v>4090</v>
      </c>
      <c r="F228" s="139" t="s">
        <v>4091</v>
      </c>
      <c r="G228" s="140" t="s">
        <v>4089</v>
      </c>
      <c r="H228" s="141">
        <v>1</v>
      </c>
      <c r="I228" s="142"/>
      <c r="J228" s="143">
        <f>ROUND(I228*H228,2)</f>
        <v>0</v>
      </c>
      <c r="K228" s="139" t="s">
        <v>208</v>
      </c>
      <c r="L228" s="32"/>
      <c r="M228" s="144" t="s">
        <v>1</v>
      </c>
      <c r="N228" s="145" t="s">
        <v>42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202</v>
      </c>
      <c r="AT228" s="148" t="s">
        <v>197</v>
      </c>
      <c r="AU228" s="148" t="s">
        <v>84</v>
      </c>
      <c r="AY228" s="17" t="s">
        <v>195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84</v>
      </c>
      <c r="BK228" s="149">
        <f>ROUND(I228*H228,2)</f>
        <v>0</v>
      </c>
      <c r="BL228" s="17" t="s">
        <v>202</v>
      </c>
      <c r="BM228" s="148" t="s">
        <v>690</v>
      </c>
    </row>
    <row r="229" spans="2:65" s="1" customFormat="1" ht="16.5" customHeight="1">
      <c r="B229" s="32"/>
      <c r="C229" s="137" t="s">
        <v>500</v>
      </c>
      <c r="D229" s="137" t="s">
        <v>197</v>
      </c>
      <c r="E229" s="138" t="s">
        <v>4092</v>
      </c>
      <c r="F229" s="139" t="s">
        <v>4093</v>
      </c>
      <c r="G229" s="140" t="s">
        <v>4041</v>
      </c>
      <c r="H229" s="141">
        <v>2</v>
      </c>
      <c r="I229" s="142"/>
      <c r="J229" s="143">
        <f>ROUND(I229*H229,2)</f>
        <v>0</v>
      </c>
      <c r="K229" s="139" t="s">
        <v>208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202</v>
      </c>
      <c r="AT229" s="148" t="s">
        <v>197</v>
      </c>
      <c r="AU229" s="148" t="s">
        <v>84</v>
      </c>
      <c r="AY229" s="17" t="s">
        <v>195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84</v>
      </c>
      <c r="BK229" s="149">
        <f>ROUND(I229*H229,2)</f>
        <v>0</v>
      </c>
      <c r="BL229" s="17" t="s">
        <v>202</v>
      </c>
      <c r="BM229" s="148" t="s">
        <v>693</v>
      </c>
    </row>
    <row r="230" spans="2:65" s="1" customFormat="1" ht="16.5" customHeight="1">
      <c r="B230" s="32"/>
      <c r="C230" s="137" t="s">
        <v>695</v>
      </c>
      <c r="D230" s="137" t="s">
        <v>197</v>
      </c>
      <c r="E230" s="138" t="s">
        <v>4094</v>
      </c>
      <c r="F230" s="139" t="s">
        <v>4095</v>
      </c>
      <c r="G230" s="140" t="s">
        <v>4041</v>
      </c>
      <c r="H230" s="141">
        <v>2</v>
      </c>
      <c r="I230" s="142"/>
      <c r="J230" s="143">
        <f>ROUND(I230*H230,2)</f>
        <v>0</v>
      </c>
      <c r="K230" s="139" t="s">
        <v>208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202</v>
      </c>
      <c r="AT230" s="148" t="s">
        <v>197</v>
      </c>
      <c r="AU230" s="148" t="s">
        <v>84</v>
      </c>
      <c r="AY230" s="17" t="s">
        <v>195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84</v>
      </c>
      <c r="BK230" s="149">
        <f>ROUND(I230*H230,2)</f>
        <v>0</v>
      </c>
      <c r="BL230" s="17" t="s">
        <v>202</v>
      </c>
      <c r="BM230" s="148" t="s">
        <v>698</v>
      </c>
    </row>
    <row r="231" spans="2:65" s="1" customFormat="1" ht="16.5" customHeight="1">
      <c r="B231" s="32"/>
      <c r="C231" s="137" t="s">
        <v>504</v>
      </c>
      <c r="D231" s="137" t="s">
        <v>197</v>
      </c>
      <c r="E231" s="138" t="s">
        <v>4096</v>
      </c>
      <c r="F231" s="139" t="s">
        <v>4097</v>
      </c>
      <c r="G231" s="140" t="s">
        <v>4089</v>
      </c>
      <c r="H231" s="141">
        <v>1</v>
      </c>
      <c r="I231" s="142"/>
      <c r="J231" s="143">
        <f>ROUND(I231*H231,2)</f>
        <v>0</v>
      </c>
      <c r="K231" s="139" t="s">
        <v>208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202</v>
      </c>
      <c r="AT231" s="148" t="s">
        <v>197</v>
      </c>
      <c r="AU231" s="148" t="s">
        <v>84</v>
      </c>
      <c r="AY231" s="17" t="s">
        <v>195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84</v>
      </c>
      <c r="BK231" s="149">
        <f>ROUND(I231*H231,2)</f>
        <v>0</v>
      </c>
      <c r="BL231" s="17" t="s">
        <v>202</v>
      </c>
      <c r="BM231" s="148" t="s">
        <v>702</v>
      </c>
    </row>
    <row r="232" spans="2:65" s="11" customFormat="1" ht="25.9" customHeight="1">
      <c r="B232" s="125"/>
      <c r="D232" s="126" t="s">
        <v>76</v>
      </c>
      <c r="E232" s="127" t="s">
        <v>4098</v>
      </c>
      <c r="F232" s="127" t="s">
        <v>4099</v>
      </c>
      <c r="I232" s="128"/>
      <c r="J232" s="129">
        <f>BK232</f>
        <v>0</v>
      </c>
      <c r="L232" s="125"/>
      <c r="M232" s="130"/>
      <c r="P232" s="131">
        <f>SUM(P233:P237)</f>
        <v>0</v>
      </c>
      <c r="R232" s="131">
        <f>SUM(R233:R237)</f>
        <v>0</v>
      </c>
      <c r="T232" s="132">
        <f>SUM(T233:T237)</f>
        <v>0</v>
      </c>
      <c r="AR232" s="126" t="s">
        <v>84</v>
      </c>
      <c r="AT232" s="133" t="s">
        <v>76</v>
      </c>
      <c r="AU232" s="133" t="s">
        <v>77</v>
      </c>
      <c r="AY232" s="126" t="s">
        <v>195</v>
      </c>
      <c r="BK232" s="134">
        <f>SUM(BK233:BK237)</f>
        <v>0</v>
      </c>
    </row>
    <row r="233" spans="2:65" s="1" customFormat="1" ht="49.15" customHeight="1">
      <c r="B233" s="32"/>
      <c r="C233" s="137" t="s">
        <v>704</v>
      </c>
      <c r="D233" s="137" t="s">
        <v>197</v>
      </c>
      <c r="E233" s="138" t="s">
        <v>4100</v>
      </c>
      <c r="F233" s="139" t="s">
        <v>4101</v>
      </c>
      <c r="G233" s="140" t="s">
        <v>4041</v>
      </c>
      <c r="H233" s="141">
        <v>1</v>
      </c>
      <c r="I233" s="142"/>
      <c r="J233" s="143">
        <f>ROUND(I233*H233,2)</f>
        <v>0</v>
      </c>
      <c r="K233" s="139" t="s">
        <v>208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202</v>
      </c>
      <c r="AT233" s="148" t="s">
        <v>197</v>
      </c>
      <c r="AU233" s="148" t="s">
        <v>84</v>
      </c>
      <c r="AY233" s="17" t="s">
        <v>195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202</v>
      </c>
      <c r="BM233" s="148" t="s">
        <v>707</v>
      </c>
    </row>
    <row r="234" spans="2:65" s="1" customFormat="1" ht="33" customHeight="1">
      <c r="B234" s="32"/>
      <c r="C234" s="137" t="s">
        <v>507</v>
      </c>
      <c r="D234" s="137" t="s">
        <v>197</v>
      </c>
      <c r="E234" s="138" t="s">
        <v>4102</v>
      </c>
      <c r="F234" s="139" t="s">
        <v>4103</v>
      </c>
      <c r="G234" s="140" t="s">
        <v>3896</v>
      </c>
      <c r="H234" s="141">
        <v>1</v>
      </c>
      <c r="I234" s="142"/>
      <c r="J234" s="143">
        <f>ROUND(I234*H234,2)</f>
        <v>0</v>
      </c>
      <c r="K234" s="139" t="s">
        <v>208</v>
      </c>
      <c r="L234" s="32"/>
      <c r="M234" s="144" t="s">
        <v>1</v>
      </c>
      <c r="N234" s="145" t="s">
        <v>42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202</v>
      </c>
      <c r="AT234" s="148" t="s">
        <v>197</v>
      </c>
      <c r="AU234" s="148" t="s">
        <v>84</v>
      </c>
      <c r="AY234" s="17" t="s">
        <v>195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84</v>
      </c>
      <c r="BK234" s="149">
        <f>ROUND(I234*H234,2)</f>
        <v>0</v>
      </c>
      <c r="BL234" s="17" t="s">
        <v>202</v>
      </c>
      <c r="BM234" s="148" t="s">
        <v>710</v>
      </c>
    </row>
    <row r="235" spans="2:65" s="1" customFormat="1" ht="49.15" customHeight="1">
      <c r="B235" s="32"/>
      <c r="C235" s="137" t="s">
        <v>712</v>
      </c>
      <c r="D235" s="137" t="s">
        <v>197</v>
      </c>
      <c r="E235" s="138" t="s">
        <v>4104</v>
      </c>
      <c r="F235" s="139" t="s">
        <v>4101</v>
      </c>
      <c r="G235" s="140" t="s">
        <v>4041</v>
      </c>
      <c r="H235" s="141">
        <v>1</v>
      </c>
      <c r="I235" s="142"/>
      <c r="J235" s="143">
        <f>ROUND(I235*H235,2)</f>
        <v>0</v>
      </c>
      <c r="K235" s="139" t="s">
        <v>208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202</v>
      </c>
      <c r="AT235" s="148" t="s">
        <v>197</v>
      </c>
      <c r="AU235" s="148" t="s">
        <v>84</v>
      </c>
      <c r="AY235" s="17" t="s">
        <v>195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84</v>
      </c>
      <c r="BK235" s="149">
        <f>ROUND(I235*H235,2)</f>
        <v>0</v>
      </c>
      <c r="BL235" s="17" t="s">
        <v>202</v>
      </c>
      <c r="BM235" s="148" t="s">
        <v>715</v>
      </c>
    </row>
    <row r="236" spans="2:65" s="1" customFormat="1" ht="16.5" customHeight="1">
      <c r="B236" s="32"/>
      <c r="C236" s="137" t="s">
        <v>512</v>
      </c>
      <c r="D236" s="137" t="s">
        <v>197</v>
      </c>
      <c r="E236" s="138" t="s">
        <v>4105</v>
      </c>
      <c r="F236" s="139" t="s">
        <v>4106</v>
      </c>
      <c r="G236" s="140" t="s">
        <v>4041</v>
      </c>
      <c r="H236" s="141">
        <v>1</v>
      </c>
      <c r="I236" s="142"/>
      <c r="J236" s="143">
        <f>ROUND(I236*H236,2)</f>
        <v>0</v>
      </c>
      <c r="K236" s="139" t="s">
        <v>208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202</v>
      </c>
      <c r="AT236" s="148" t="s">
        <v>197</v>
      </c>
      <c r="AU236" s="148" t="s">
        <v>84</v>
      </c>
      <c r="AY236" s="17" t="s">
        <v>195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202</v>
      </c>
      <c r="BM236" s="148" t="s">
        <v>719</v>
      </c>
    </row>
    <row r="237" spans="2:65" s="1" customFormat="1" ht="24.2" customHeight="1">
      <c r="B237" s="32"/>
      <c r="C237" s="137" t="s">
        <v>720</v>
      </c>
      <c r="D237" s="137" t="s">
        <v>197</v>
      </c>
      <c r="E237" s="138" t="s">
        <v>4107</v>
      </c>
      <c r="F237" s="139" t="s">
        <v>4108</v>
      </c>
      <c r="G237" s="140" t="s">
        <v>4041</v>
      </c>
      <c r="H237" s="141">
        <v>1</v>
      </c>
      <c r="I237" s="142"/>
      <c r="J237" s="143">
        <f>ROUND(I237*H237,2)</f>
        <v>0</v>
      </c>
      <c r="K237" s="139" t="s">
        <v>208</v>
      </c>
      <c r="L237" s="32"/>
      <c r="M237" s="184" t="s">
        <v>1</v>
      </c>
      <c r="N237" s="185" t="s">
        <v>42</v>
      </c>
      <c r="O237" s="186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AR237" s="148" t="s">
        <v>202</v>
      </c>
      <c r="AT237" s="148" t="s">
        <v>197</v>
      </c>
      <c r="AU237" s="148" t="s">
        <v>84</v>
      </c>
      <c r="AY237" s="17" t="s">
        <v>195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84</v>
      </c>
      <c r="BK237" s="149">
        <f>ROUND(I237*H237,2)</f>
        <v>0</v>
      </c>
      <c r="BL237" s="17" t="s">
        <v>202</v>
      </c>
      <c r="BM237" s="148" t="s">
        <v>723</v>
      </c>
    </row>
    <row r="238" spans="2:65" s="1" customFormat="1" ht="6.95" customHeight="1">
      <c r="B238" s="44"/>
      <c r="C238" s="45"/>
      <c r="D238" s="45"/>
      <c r="E238" s="45"/>
      <c r="F238" s="45"/>
      <c r="G238" s="45"/>
      <c r="H238" s="45"/>
      <c r="I238" s="45"/>
      <c r="J238" s="45"/>
      <c r="K238" s="45"/>
      <c r="L238" s="32"/>
    </row>
  </sheetData>
  <sheetProtection algorithmName="SHA-512" hashValue="JZvsu+likpohk8LhetL2OzUXPYG8tKdK+K26P0gf1WIccLTKQsoj1OCplMmxnuc98xiZ5IKDZxJuaZ71NVc9xA==" saltValue="OZgSXJaAivD1A9pzd3mPd2uWBGgQEkqT+X8aCJc03TGH/PvxwepRaQ0SG8Qc6ua47Q9PfgKO5dgeyLgfRzZqtg==" spinCount="100000" sheet="1" objects="1" scenarios="1" formatColumns="0" formatRows="0" autoFilter="0"/>
  <autoFilter ref="C126:K237" xr:uid="{00000000-0009-0000-0000-00000E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  <pageSetUpPr fitToPage="1"/>
  </sheetPr>
  <dimension ref="B2:BM2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156</v>
      </c>
      <c r="AZ2" s="93" t="s">
        <v>4109</v>
      </c>
      <c r="BA2" s="93" t="s">
        <v>1</v>
      </c>
      <c r="BB2" s="93" t="s">
        <v>1</v>
      </c>
      <c r="BC2" s="93" t="s">
        <v>4110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824</v>
      </c>
      <c r="BA3" s="93" t="s">
        <v>1</v>
      </c>
      <c r="BB3" s="93" t="s">
        <v>1</v>
      </c>
      <c r="BC3" s="93" t="s">
        <v>4111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4112</v>
      </c>
      <c r="BA4" s="93" t="s">
        <v>1</v>
      </c>
      <c r="BB4" s="93" t="s">
        <v>1</v>
      </c>
      <c r="BC4" s="93" t="s">
        <v>4113</v>
      </c>
      <c r="BD4" s="93" t="s">
        <v>86</v>
      </c>
    </row>
    <row r="5" spans="2:56" ht="6.95" customHeight="1">
      <c r="B5" s="20"/>
      <c r="L5" s="20"/>
      <c r="AZ5" s="93" t="s">
        <v>4114</v>
      </c>
      <c r="BA5" s="93" t="s">
        <v>1</v>
      </c>
      <c r="BB5" s="93" t="s">
        <v>1</v>
      </c>
      <c r="BC5" s="93" t="s">
        <v>4115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845</v>
      </c>
      <c r="BA6" s="93" t="s">
        <v>1</v>
      </c>
      <c r="BB6" s="93" t="s">
        <v>1</v>
      </c>
      <c r="BC6" s="93" t="s">
        <v>4111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56" ht="12" customHeight="1">
      <c r="B8" s="20"/>
      <c r="D8" s="27" t="s">
        <v>169</v>
      </c>
      <c r="L8" s="20"/>
    </row>
    <row r="9" spans="2:56" s="1" customFormat="1" ht="16.5" customHeight="1">
      <c r="B9" s="32"/>
      <c r="E9" s="243" t="s">
        <v>4116</v>
      </c>
      <c r="F9" s="245"/>
      <c r="G9" s="245"/>
      <c r="H9" s="245"/>
      <c r="L9" s="32"/>
    </row>
    <row r="10" spans="2:56" s="1" customFormat="1" ht="12" customHeight="1">
      <c r="B10" s="32"/>
      <c r="D10" s="27" t="s">
        <v>171</v>
      </c>
      <c r="L10" s="32"/>
    </row>
    <row r="11" spans="2:56" s="1" customFormat="1" ht="16.5" customHeight="1">
      <c r="B11" s="32"/>
      <c r="E11" s="200" t="s">
        <v>4117</v>
      </c>
      <c r="F11" s="245"/>
      <c r="G11" s="245"/>
      <c r="H11" s="245"/>
      <c r="L11" s="32"/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18</v>
      </c>
      <c r="F13" s="25" t="s">
        <v>92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ROUND((SUM(BE123:BE288)),  2)</f>
        <v>0</v>
      </c>
      <c r="I35" s="97">
        <v>0.21</v>
      </c>
      <c r="J35" s="86">
        <f>ROUND(((SUM(BE123:BE288))*I35),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ROUND((SUM(BF123:BF288)),  2)</f>
        <v>0</v>
      </c>
      <c r="I36" s="97">
        <v>0.12</v>
      </c>
      <c r="J36" s="86">
        <f>ROUND(((SUM(BF123:BF288))*I36),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ROUND((SUM(BG123:BG288)),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ROUND((SUM(BH123:BH288)),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ROUND((SUM(BI123:BI288)),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4116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810 - náhradní výsadba zeleně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J123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4118</v>
      </c>
      <c r="E99" s="111"/>
      <c r="F99" s="111"/>
      <c r="G99" s="111"/>
      <c r="H99" s="111"/>
      <c r="I99" s="111"/>
      <c r="J99" s="112">
        <f>J124</f>
        <v>0</v>
      </c>
      <c r="L99" s="109"/>
    </row>
    <row r="100" spans="2:47" s="8" customFormat="1" ht="24.95" customHeight="1">
      <c r="B100" s="109"/>
      <c r="D100" s="110" t="s">
        <v>4119</v>
      </c>
      <c r="E100" s="111"/>
      <c r="F100" s="111"/>
      <c r="G100" s="111"/>
      <c r="H100" s="111"/>
      <c r="I100" s="111"/>
      <c r="J100" s="112">
        <f>J255</f>
        <v>0</v>
      </c>
      <c r="L100" s="109"/>
    </row>
    <row r="101" spans="2:47" s="8" customFormat="1" ht="24.95" customHeight="1">
      <c r="B101" s="109"/>
      <c r="D101" s="110" t="s">
        <v>4120</v>
      </c>
      <c r="E101" s="111"/>
      <c r="F101" s="111"/>
      <c r="G101" s="111"/>
      <c r="H101" s="111"/>
      <c r="I101" s="111"/>
      <c r="J101" s="112">
        <f>J287</f>
        <v>0</v>
      </c>
      <c r="L101" s="109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180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3" t="str">
        <f>E7</f>
        <v>BRNO, DOHNALOVA - VÝSTAVBA DEŠŤOVÉ KANALIZACE</v>
      </c>
      <c r="F111" s="244"/>
      <c r="G111" s="244"/>
      <c r="H111" s="244"/>
      <c r="L111" s="32"/>
    </row>
    <row r="112" spans="2:47" ht="12" customHeight="1">
      <c r="B112" s="20"/>
      <c r="C112" s="27" t="s">
        <v>169</v>
      </c>
      <c r="L112" s="20"/>
    </row>
    <row r="113" spans="2:65" s="1" customFormat="1" ht="16.5" customHeight="1">
      <c r="B113" s="32"/>
      <c r="E113" s="243" t="s">
        <v>4116</v>
      </c>
      <c r="F113" s="245"/>
      <c r="G113" s="245"/>
      <c r="H113" s="245"/>
      <c r="L113" s="32"/>
    </row>
    <row r="114" spans="2:65" s="1" customFormat="1" ht="12" customHeight="1">
      <c r="B114" s="32"/>
      <c r="C114" s="27" t="s">
        <v>171</v>
      </c>
      <c r="L114" s="32"/>
    </row>
    <row r="115" spans="2:65" s="1" customFormat="1" ht="16.5" customHeight="1">
      <c r="B115" s="32"/>
      <c r="E115" s="200" t="str">
        <f>E11</f>
        <v>SO 810 - náhradní výsadba zeleně</v>
      </c>
      <c r="F115" s="245"/>
      <c r="G115" s="245"/>
      <c r="H115" s="245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Brno</v>
      </c>
      <c r="I117" s="27" t="s">
        <v>22</v>
      </c>
      <c r="J117" s="52" t="str">
        <f>IF(J14="","",J14)</f>
        <v>27. 2. 2023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E17</f>
        <v>Statutární město Brno</v>
      </c>
      <c r="I119" s="27" t="s">
        <v>30</v>
      </c>
      <c r="J119" s="30" t="str">
        <f>E23</f>
        <v>JV PROJEKT VH s.r.o.</v>
      </c>
      <c r="L119" s="32"/>
    </row>
    <row r="120" spans="2:65" s="1" customFormat="1" ht="15.2" customHeight="1">
      <c r="B120" s="32"/>
      <c r="C120" s="27" t="s">
        <v>28</v>
      </c>
      <c r="F120" s="25" t="str">
        <f>IF(E20="","",E20)</f>
        <v>Vyplň údaj</v>
      </c>
      <c r="I120" s="27" t="s">
        <v>33</v>
      </c>
      <c r="J120" s="30" t="str">
        <f>E26</f>
        <v>Obrtel M.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7"/>
      <c r="C122" s="118" t="s">
        <v>181</v>
      </c>
      <c r="D122" s="119" t="s">
        <v>62</v>
      </c>
      <c r="E122" s="119" t="s">
        <v>58</v>
      </c>
      <c r="F122" s="119" t="s">
        <v>59</v>
      </c>
      <c r="G122" s="119" t="s">
        <v>182</v>
      </c>
      <c r="H122" s="119" t="s">
        <v>183</v>
      </c>
      <c r="I122" s="119" t="s">
        <v>184</v>
      </c>
      <c r="J122" s="119" t="s">
        <v>175</v>
      </c>
      <c r="K122" s="120" t="s">
        <v>185</v>
      </c>
      <c r="L122" s="117"/>
      <c r="M122" s="59" t="s">
        <v>1</v>
      </c>
      <c r="N122" s="60" t="s">
        <v>41</v>
      </c>
      <c r="O122" s="60" t="s">
        <v>186</v>
      </c>
      <c r="P122" s="60" t="s">
        <v>187</v>
      </c>
      <c r="Q122" s="60" t="s">
        <v>188</v>
      </c>
      <c r="R122" s="60" t="s">
        <v>189</v>
      </c>
      <c r="S122" s="60" t="s">
        <v>190</v>
      </c>
      <c r="T122" s="61" t="s">
        <v>191</v>
      </c>
    </row>
    <row r="123" spans="2:65" s="1" customFormat="1" ht="22.9" customHeight="1">
      <c r="B123" s="32"/>
      <c r="C123" s="64" t="s">
        <v>192</v>
      </c>
      <c r="J123" s="121">
        <f>BK123</f>
        <v>0</v>
      </c>
      <c r="L123" s="32"/>
      <c r="M123" s="62"/>
      <c r="N123" s="53"/>
      <c r="O123" s="53"/>
      <c r="P123" s="122">
        <f>P124+P255+P287</f>
        <v>0</v>
      </c>
      <c r="Q123" s="53"/>
      <c r="R123" s="122">
        <f>R124+R255+R287</f>
        <v>226.63149905</v>
      </c>
      <c r="S123" s="53"/>
      <c r="T123" s="123">
        <f>T124+T255+T287</f>
        <v>0</v>
      </c>
      <c r="AT123" s="17" t="s">
        <v>76</v>
      </c>
      <c r="AU123" s="17" t="s">
        <v>177</v>
      </c>
      <c r="BK123" s="124">
        <f>BK124+BK255+BK287</f>
        <v>0</v>
      </c>
    </row>
    <row r="124" spans="2:65" s="11" customFormat="1" ht="25.9" customHeight="1">
      <c r="B124" s="125"/>
      <c r="D124" s="126" t="s">
        <v>76</v>
      </c>
      <c r="E124" s="127" t="s">
        <v>4031</v>
      </c>
      <c r="F124" s="127" t="s">
        <v>4121</v>
      </c>
      <c r="I124" s="128"/>
      <c r="J124" s="129">
        <f>BK124</f>
        <v>0</v>
      </c>
      <c r="L124" s="125"/>
      <c r="M124" s="130"/>
      <c r="P124" s="131">
        <f>SUM(P125:P254)</f>
        <v>0</v>
      </c>
      <c r="R124" s="131">
        <f>SUM(R125:R254)</f>
        <v>17.321162999999999</v>
      </c>
      <c r="T124" s="132">
        <f>SUM(T125:T254)</f>
        <v>0</v>
      </c>
      <c r="AR124" s="126" t="s">
        <v>84</v>
      </c>
      <c r="AT124" s="133" t="s">
        <v>76</v>
      </c>
      <c r="AU124" s="133" t="s">
        <v>77</v>
      </c>
      <c r="AY124" s="126" t="s">
        <v>195</v>
      </c>
      <c r="BK124" s="134">
        <f>SUM(BK125:BK254)</f>
        <v>0</v>
      </c>
    </row>
    <row r="125" spans="2:65" s="1" customFormat="1" ht="33" customHeight="1">
      <c r="B125" s="32"/>
      <c r="C125" s="137" t="s">
        <v>84</v>
      </c>
      <c r="D125" s="137" t="s">
        <v>197</v>
      </c>
      <c r="E125" s="138" t="s">
        <v>4122</v>
      </c>
      <c r="F125" s="139" t="s">
        <v>4123</v>
      </c>
      <c r="G125" s="140" t="s">
        <v>332</v>
      </c>
      <c r="H125" s="141">
        <v>10.798</v>
      </c>
      <c r="I125" s="142"/>
      <c r="J125" s="143">
        <f>ROUND(I125*H125,2)</f>
        <v>0</v>
      </c>
      <c r="K125" s="139" t="s">
        <v>201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202</v>
      </c>
      <c r="AT125" s="148" t="s">
        <v>197</v>
      </c>
      <c r="AU125" s="148" t="s">
        <v>84</v>
      </c>
      <c r="AY125" s="17" t="s">
        <v>195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84</v>
      </c>
      <c r="BK125" s="149">
        <f>ROUND(I125*H125,2)</f>
        <v>0</v>
      </c>
      <c r="BL125" s="17" t="s">
        <v>202</v>
      </c>
      <c r="BM125" s="148" t="s">
        <v>86</v>
      </c>
    </row>
    <row r="126" spans="2:65" s="12" customFormat="1" ht="11.25">
      <c r="B126" s="150"/>
      <c r="D126" s="151" t="s">
        <v>204</v>
      </c>
      <c r="E126" s="152" t="s">
        <v>1</v>
      </c>
      <c r="F126" s="153" t="s">
        <v>4124</v>
      </c>
      <c r="H126" s="154">
        <v>8.44</v>
      </c>
      <c r="I126" s="155"/>
      <c r="L126" s="150"/>
      <c r="M126" s="156"/>
      <c r="T126" s="157"/>
      <c r="AT126" s="152" t="s">
        <v>204</v>
      </c>
      <c r="AU126" s="152" t="s">
        <v>84</v>
      </c>
      <c r="AV126" s="12" t="s">
        <v>86</v>
      </c>
      <c r="AW126" s="12" t="s">
        <v>32</v>
      </c>
      <c r="AX126" s="12" t="s">
        <v>77</v>
      </c>
      <c r="AY126" s="152" t="s">
        <v>195</v>
      </c>
    </row>
    <row r="127" spans="2:65" s="12" customFormat="1" ht="11.25">
      <c r="B127" s="150"/>
      <c r="D127" s="151" t="s">
        <v>204</v>
      </c>
      <c r="E127" s="152" t="s">
        <v>1</v>
      </c>
      <c r="F127" s="153" t="s">
        <v>4125</v>
      </c>
      <c r="H127" s="154">
        <v>9.1639999999999997</v>
      </c>
      <c r="I127" s="155"/>
      <c r="L127" s="150"/>
      <c r="M127" s="156"/>
      <c r="T127" s="157"/>
      <c r="AT127" s="152" t="s">
        <v>204</v>
      </c>
      <c r="AU127" s="152" t="s">
        <v>84</v>
      </c>
      <c r="AV127" s="12" t="s">
        <v>86</v>
      </c>
      <c r="AW127" s="12" t="s">
        <v>32</v>
      </c>
      <c r="AX127" s="12" t="s">
        <v>77</v>
      </c>
      <c r="AY127" s="152" t="s">
        <v>195</v>
      </c>
    </row>
    <row r="128" spans="2:65" s="12" customFormat="1" ht="11.25">
      <c r="B128" s="150"/>
      <c r="D128" s="151" t="s">
        <v>204</v>
      </c>
      <c r="E128" s="152" t="s">
        <v>1</v>
      </c>
      <c r="F128" s="153" t="s">
        <v>4126</v>
      </c>
      <c r="H128" s="154">
        <v>9.8930000000000007</v>
      </c>
      <c r="I128" s="155"/>
      <c r="L128" s="150"/>
      <c r="M128" s="156"/>
      <c r="T128" s="157"/>
      <c r="AT128" s="152" t="s">
        <v>204</v>
      </c>
      <c r="AU128" s="152" t="s">
        <v>84</v>
      </c>
      <c r="AV128" s="12" t="s">
        <v>86</v>
      </c>
      <c r="AW128" s="12" t="s">
        <v>32</v>
      </c>
      <c r="AX128" s="12" t="s">
        <v>77</v>
      </c>
      <c r="AY128" s="152" t="s">
        <v>195</v>
      </c>
    </row>
    <row r="129" spans="2:65" s="12" customFormat="1" ht="11.25">
      <c r="B129" s="150"/>
      <c r="D129" s="151" t="s">
        <v>204</v>
      </c>
      <c r="E129" s="152" t="s">
        <v>1</v>
      </c>
      <c r="F129" s="153" t="s">
        <v>4127</v>
      </c>
      <c r="H129" s="154">
        <v>8.6270000000000007</v>
      </c>
      <c r="I129" s="155"/>
      <c r="L129" s="150"/>
      <c r="M129" s="156"/>
      <c r="T129" s="157"/>
      <c r="AT129" s="152" t="s">
        <v>204</v>
      </c>
      <c r="AU129" s="152" t="s">
        <v>84</v>
      </c>
      <c r="AV129" s="12" t="s">
        <v>86</v>
      </c>
      <c r="AW129" s="12" t="s">
        <v>32</v>
      </c>
      <c r="AX129" s="12" t="s">
        <v>77</v>
      </c>
      <c r="AY129" s="152" t="s">
        <v>195</v>
      </c>
    </row>
    <row r="130" spans="2:65" s="12" customFormat="1" ht="11.25">
      <c r="B130" s="150"/>
      <c r="D130" s="151" t="s">
        <v>204</v>
      </c>
      <c r="E130" s="152" t="s">
        <v>1</v>
      </c>
      <c r="F130" s="153" t="s">
        <v>4128</v>
      </c>
      <c r="H130" s="154">
        <v>13.233000000000001</v>
      </c>
      <c r="I130" s="155"/>
      <c r="L130" s="150"/>
      <c r="M130" s="156"/>
      <c r="T130" s="157"/>
      <c r="AT130" s="152" t="s">
        <v>204</v>
      </c>
      <c r="AU130" s="152" t="s">
        <v>84</v>
      </c>
      <c r="AV130" s="12" t="s">
        <v>86</v>
      </c>
      <c r="AW130" s="12" t="s">
        <v>32</v>
      </c>
      <c r="AX130" s="12" t="s">
        <v>77</v>
      </c>
      <c r="AY130" s="152" t="s">
        <v>195</v>
      </c>
    </row>
    <row r="131" spans="2:65" s="12" customFormat="1" ht="11.25">
      <c r="B131" s="150"/>
      <c r="D131" s="151" t="s">
        <v>204</v>
      </c>
      <c r="E131" s="152" t="s">
        <v>1</v>
      </c>
      <c r="F131" s="153" t="s">
        <v>4129</v>
      </c>
      <c r="H131" s="154">
        <v>19.632000000000001</v>
      </c>
      <c r="I131" s="155"/>
      <c r="L131" s="150"/>
      <c r="M131" s="156"/>
      <c r="T131" s="157"/>
      <c r="AT131" s="152" t="s">
        <v>204</v>
      </c>
      <c r="AU131" s="152" t="s">
        <v>84</v>
      </c>
      <c r="AV131" s="12" t="s">
        <v>86</v>
      </c>
      <c r="AW131" s="12" t="s">
        <v>32</v>
      </c>
      <c r="AX131" s="12" t="s">
        <v>77</v>
      </c>
      <c r="AY131" s="152" t="s">
        <v>195</v>
      </c>
    </row>
    <row r="132" spans="2:65" s="12" customFormat="1" ht="11.25">
      <c r="B132" s="150"/>
      <c r="D132" s="151" t="s">
        <v>204</v>
      </c>
      <c r="E132" s="152" t="s">
        <v>1</v>
      </c>
      <c r="F132" s="153" t="s">
        <v>4130</v>
      </c>
      <c r="H132" s="154">
        <v>19.45</v>
      </c>
      <c r="I132" s="155"/>
      <c r="L132" s="150"/>
      <c r="M132" s="156"/>
      <c r="T132" s="157"/>
      <c r="AT132" s="152" t="s">
        <v>204</v>
      </c>
      <c r="AU132" s="152" t="s">
        <v>84</v>
      </c>
      <c r="AV132" s="12" t="s">
        <v>86</v>
      </c>
      <c r="AW132" s="12" t="s">
        <v>32</v>
      </c>
      <c r="AX132" s="12" t="s">
        <v>77</v>
      </c>
      <c r="AY132" s="152" t="s">
        <v>195</v>
      </c>
    </row>
    <row r="133" spans="2:65" s="12" customFormat="1" ht="11.25">
      <c r="B133" s="150"/>
      <c r="D133" s="151" t="s">
        <v>204</v>
      </c>
      <c r="E133" s="152" t="s">
        <v>1</v>
      </c>
      <c r="F133" s="153" t="s">
        <v>4131</v>
      </c>
      <c r="H133" s="154">
        <v>19.544</v>
      </c>
      <c r="I133" s="155"/>
      <c r="L133" s="150"/>
      <c r="M133" s="156"/>
      <c r="T133" s="157"/>
      <c r="AT133" s="152" t="s">
        <v>204</v>
      </c>
      <c r="AU133" s="152" t="s">
        <v>84</v>
      </c>
      <c r="AV133" s="12" t="s">
        <v>86</v>
      </c>
      <c r="AW133" s="12" t="s">
        <v>32</v>
      </c>
      <c r="AX133" s="12" t="s">
        <v>77</v>
      </c>
      <c r="AY133" s="152" t="s">
        <v>195</v>
      </c>
    </row>
    <row r="134" spans="2:65" s="13" customFormat="1" ht="11.25">
      <c r="B134" s="158"/>
      <c r="D134" s="151" t="s">
        <v>204</v>
      </c>
      <c r="E134" s="159" t="s">
        <v>845</v>
      </c>
      <c r="F134" s="160" t="s">
        <v>205</v>
      </c>
      <c r="H134" s="161">
        <v>107.983</v>
      </c>
      <c r="I134" s="162"/>
      <c r="L134" s="158"/>
      <c r="M134" s="163"/>
      <c r="T134" s="164"/>
      <c r="AT134" s="159" t="s">
        <v>204</v>
      </c>
      <c r="AU134" s="159" t="s">
        <v>84</v>
      </c>
      <c r="AV134" s="13" t="s">
        <v>202</v>
      </c>
      <c r="AW134" s="13" t="s">
        <v>32</v>
      </c>
      <c r="AX134" s="13" t="s">
        <v>77</v>
      </c>
      <c r="AY134" s="159" t="s">
        <v>195</v>
      </c>
    </row>
    <row r="135" spans="2:65" s="12" customFormat="1" ht="11.25">
      <c r="B135" s="150"/>
      <c r="D135" s="151" t="s">
        <v>204</v>
      </c>
      <c r="E135" s="152" t="s">
        <v>1</v>
      </c>
      <c r="F135" s="153" t="s">
        <v>4132</v>
      </c>
      <c r="H135" s="154">
        <v>10.798</v>
      </c>
      <c r="I135" s="155"/>
      <c r="L135" s="150"/>
      <c r="M135" s="156"/>
      <c r="T135" s="157"/>
      <c r="AT135" s="152" t="s">
        <v>204</v>
      </c>
      <c r="AU135" s="152" t="s">
        <v>84</v>
      </c>
      <c r="AV135" s="12" t="s">
        <v>86</v>
      </c>
      <c r="AW135" s="12" t="s">
        <v>32</v>
      </c>
      <c r="AX135" s="12" t="s">
        <v>77</v>
      </c>
      <c r="AY135" s="152" t="s">
        <v>195</v>
      </c>
    </row>
    <row r="136" spans="2:65" s="13" customFormat="1" ht="11.25">
      <c r="B136" s="158"/>
      <c r="D136" s="151" t="s">
        <v>204</v>
      </c>
      <c r="E136" s="159" t="s">
        <v>1</v>
      </c>
      <c r="F136" s="160" t="s">
        <v>205</v>
      </c>
      <c r="H136" s="161">
        <v>10.798</v>
      </c>
      <c r="I136" s="162"/>
      <c r="L136" s="158"/>
      <c r="M136" s="163"/>
      <c r="T136" s="164"/>
      <c r="AT136" s="159" t="s">
        <v>204</v>
      </c>
      <c r="AU136" s="159" t="s">
        <v>84</v>
      </c>
      <c r="AV136" s="13" t="s">
        <v>202</v>
      </c>
      <c r="AW136" s="13" t="s">
        <v>32</v>
      </c>
      <c r="AX136" s="13" t="s">
        <v>84</v>
      </c>
      <c r="AY136" s="159" t="s">
        <v>195</v>
      </c>
    </row>
    <row r="137" spans="2:65" s="1" customFormat="1" ht="33" customHeight="1">
      <c r="B137" s="32"/>
      <c r="C137" s="137" t="s">
        <v>86</v>
      </c>
      <c r="D137" s="137" t="s">
        <v>197</v>
      </c>
      <c r="E137" s="138" t="s">
        <v>4133</v>
      </c>
      <c r="F137" s="139" t="s">
        <v>4134</v>
      </c>
      <c r="G137" s="140" t="s">
        <v>332</v>
      </c>
      <c r="H137" s="141">
        <v>97.185000000000002</v>
      </c>
      <c r="I137" s="142"/>
      <c r="J137" s="143">
        <f>ROUND(I137*H137,2)</f>
        <v>0</v>
      </c>
      <c r="K137" s="139" t="s">
        <v>201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202</v>
      </c>
      <c r="AT137" s="148" t="s">
        <v>197</v>
      </c>
      <c r="AU137" s="148" t="s">
        <v>84</v>
      </c>
      <c r="AY137" s="17" t="s">
        <v>195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202</v>
      </c>
      <c r="BM137" s="148" t="s">
        <v>4135</v>
      </c>
    </row>
    <row r="138" spans="2:65" s="12" customFormat="1" ht="11.25">
      <c r="B138" s="150"/>
      <c r="D138" s="151" t="s">
        <v>204</v>
      </c>
      <c r="E138" s="152" t="s">
        <v>1</v>
      </c>
      <c r="F138" s="153" t="s">
        <v>4136</v>
      </c>
      <c r="H138" s="154">
        <v>97.185000000000002</v>
      </c>
      <c r="I138" s="155"/>
      <c r="L138" s="150"/>
      <c r="M138" s="156"/>
      <c r="T138" s="157"/>
      <c r="AT138" s="152" t="s">
        <v>204</v>
      </c>
      <c r="AU138" s="152" t="s">
        <v>84</v>
      </c>
      <c r="AV138" s="12" t="s">
        <v>86</v>
      </c>
      <c r="AW138" s="12" t="s">
        <v>32</v>
      </c>
      <c r="AX138" s="12" t="s">
        <v>84</v>
      </c>
      <c r="AY138" s="152" t="s">
        <v>195</v>
      </c>
    </row>
    <row r="139" spans="2:65" s="1" customFormat="1" ht="37.9" customHeight="1">
      <c r="B139" s="32"/>
      <c r="C139" s="137" t="s">
        <v>112</v>
      </c>
      <c r="D139" s="137" t="s">
        <v>197</v>
      </c>
      <c r="E139" s="138" t="s">
        <v>1138</v>
      </c>
      <c r="F139" s="139" t="s">
        <v>1139</v>
      </c>
      <c r="G139" s="140" t="s">
        <v>332</v>
      </c>
      <c r="H139" s="141">
        <v>107.983</v>
      </c>
      <c r="I139" s="142"/>
      <c r="J139" s="143">
        <f>ROUND(I139*H139,2)</f>
        <v>0</v>
      </c>
      <c r="K139" s="139" t="s">
        <v>201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202</v>
      </c>
      <c r="AT139" s="148" t="s">
        <v>197</v>
      </c>
      <c r="AU139" s="148" t="s">
        <v>84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4137</v>
      </c>
    </row>
    <row r="140" spans="2:65" s="12" customFormat="1" ht="11.25">
      <c r="B140" s="150"/>
      <c r="D140" s="151" t="s">
        <v>204</v>
      </c>
      <c r="E140" s="152" t="s">
        <v>1</v>
      </c>
      <c r="F140" s="153" t="s">
        <v>4138</v>
      </c>
      <c r="H140" s="154">
        <v>107.983</v>
      </c>
      <c r="I140" s="155"/>
      <c r="L140" s="150"/>
      <c r="M140" s="156"/>
      <c r="T140" s="157"/>
      <c r="AT140" s="152" t="s">
        <v>204</v>
      </c>
      <c r="AU140" s="152" t="s">
        <v>84</v>
      </c>
      <c r="AV140" s="12" t="s">
        <v>86</v>
      </c>
      <c r="AW140" s="12" t="s">
        <v>32</v>
      </c>
      <c r="AX140" s="12" t="s">
        <v>77</v>
      </c>
      <c r="AY140" s="152" t="s">
        <v>195</v>
      </c>
    </row>
    <row r="141" spans="2:65" s="13" customFormat="1" ht="11.25">
      <c r="B141" s="158"/>
      <c r="D141" s="151" t="s">
        <v>204</v>
      </c>
      <c r="E141" s="159" t="s">
        <v>824</v>
      </c>
      <c r="F141" s="160" t="s">
        <v>205</v>
      </c>
      <c r="H141" s="161">
        <v>107.983</v>
      </c>
      <c r="I141" s="162"/>
      <c r="L141" s="158"/>
      <c r="M141" s="163"/>
      <c r="T141" s="164"/>
      <c r="AT141" s="159" t="s">
        <v>204</v>
      </c>
      <c r="AU141" s="159" t="s">
        <v>84</v>
      </c>
      <c r="AV141" s="13" t="s">
        <v>202</v>
      </c>
      <c r="AW141" s="13" t="s">
        <v>32</v>
      </c>
      <c r="AX141" s="13" t="s">
        <v>84</v>
      </c>
      <c r="AY141" s="159" t="s">
        <v>195</v>
      </c>
    </row>
    <row r="142" spans="2:65" s="1" customFormat="1" ht="37.9" customHeight="1">
      <c r="B142" s="32"/>
      <c r="C142" s="137" t="s">
        <v>202</v>
      </c>
      <c r="D142" s="137" t="s">
        <v>197</v>
      </c>
      <c r="E142" s="138" t="s">
        <v>1145</v>
      </c>
      <c r="F142" s="139" t="s">
        <v>1146</v>
      </c>
      <c r="G142" s="140" t="s">
        <v>332</v>
      </c>
      <c r="H142" s="141">
        <v>431.93200000000002</v>
      </c>
      <c r="I142" s="142"/>
      <c r="J142" s="143">
        <f>ROUND(I142*H142,2)</f>
        <v>0</v>
      </c>
      <c r="K142" s="139" t="s">
        <v>201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202</v>
      </c>
      <c r="AT142" s="148" t="s">
        <v>197</v>
      </c>
      <c r="AU142" s="148" t="s">
        <v>84</v>
      </c>
      <c r="AY142" s="17" t="s">
        <v>195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202</v>
      </c>
      <c r="BM142" s="148" t="s">
        <v>4139</v>
      </c>
    </row>
    <row r="143" spans="2:65" s="12" customFormat="1" ht="11.25">
      <c r="B143" s="150"/>
      <c r="D143" s="151" t="s">
        <v>204</v>
      </c>
      <c r="E143" s="152" t="s">
        <v>1</v>
      </c>
      <c r="F143" s="153" t="s">
        <v>3483</v>
      </c>
      <c r="H143" s="154">
        <v>431.93200000000002</v>
      </c>
      <c r="I143" s="155"/>
      <c r="L143" s="150"/>
      <c r="M143" s="156"/>
      <c r="T143" s="157"/>
      <c r="AT143" s="152" t="s">
        <v>204</v>
      </c>
      <c r="AU143" s="152" t="s">
        <v>84</v>
      </c>
      <c r="AV143" s="12" t="s">
        <v>86</v>
      </c>
      <c r="AW143" s="12" t="s">
        <v>32</v>
      </c>
      <c r="AX143" s="12" t="s">
        <v>84</v>
      </c>
      <c r="AY143" s="152" t="s">
        <v>195</v>
      </c>
    </row>
    <row r="144" spans="2:65" s="1" customFormat="1" ht="24.2" customHeight="1">
      <c r="B144" s="32"/>
      <c r="C144" s="137" t="s">
        <v>217</v>
      </c>
      <c r="D144" s="137" t="s">
        <v>197</v>
      </c>
      <c r="E144" s="138" t="s">
        <v>4140</v>
      </c>
      <c r="F144" s="139" t="s">
        <v>884</v>
      </c>
      <c r="G144" s="140" t="s">
        <v>395</v>
      </c>
      <c r="H144" s="141">
        <v>194.369</v>
      </c>
      <c r="I144" s="142"/>
      <c r="J144" s="143">
        <f>ROUND(I144*H144,2)</f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202</v>
      </c>
      <c r="AT144" s="148" t="s">
        <v>197</v>
      </c>
      <c r="AU144" s="148" t="s">
        <v>84</v>
      </c>
      <c r="AY144" s="17" t="s">
        <v>195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202</v>
      </c>
      <c r="BM144" s="148" t="s">
        <v>4141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4142</v>
      </c>
      <c r="H145" s="154">
        <v>194.369</v>
      </c>
      <c r="I145" s="155"/>
      <c r="L145" s="150"/>
      <c r="M145" s="156"/>
      <c r="T145" s="157"/>
      <c r="AT145" s="152" t="s">
        <v>204</v>
      </c>
      <c r="AU145" s="152" t="s">
        <v>84</v>
      </c>
      <c r="AV145" s="12" t="s">
        <v>86</v>
      </c>
      <c r="AW145" s="12" t="s">
        <v>32</v>
      </c>
      <c r="AX145" s="12" t="s">
        <v>84</v>
      </c>
      <c r="AY145" s="152" t="s">
        <v>195</v>
      </c>
    </row>
    <row r="146" spans="2:65" s="1" customFormat="1" ht="33" customHeight="1">
      <c r="B146" s="32"/>
      <c r="C146" s="137" t="s">
        <v>221</v>
      </c>
      <c r="D146" s="137" t="s">
        <v>197</v>
      </c>
      <c r="E146" s="138" t="s">
        <v>4143</v>
      </c>
      <c r="F146" s="139" t="s">
        <v>4144</v>
      </c>
      <c r="G146" s="140" t="s">
        <v>200</v>
      </c>
      <c r="H146" s="141">
        <v>111.07</v>
      </c>
      <c r="I146" s="142"/>
      <c r="J146" s="143">
        <f>ROUND(I146*H146,2)</f>
        <v>0</v>
      </c>
      <c r="K146" s="139" t="s">
        <v>201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202</v>
      </c>
      <c r="AT146" s="148" t="s">
        <v>197</v>
      </c>
      <c r="AU146" s="148" t="s">
        <v>84</v>
      </c>
      <c r="AY146" s="17" t="s">
        <v>195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202</v>
      </c>
      <c r="BM146" s="148" t="s">
        <v>230</v>
      </c>
    </row>
    <row r="147" spans="2:65" s="14" customFormat="1" ht="11.25">
      <c r="B147" s="168"/>
      <c r="D147" s="151" t="s">
        <v>204</v>
      </c>
      <c r="E147" s="169" t="s">
        <v>1</v>
      </c>
      <c r="F147" s="170" t="s">
        <v>4145</v>
      </c>
      <c r="H147" s="169" t="s">
        <v>1</v>
      </c>
      <c r="I147" s="171"/>
      <c r="L147" s="168"/>
      <c r="M147" s="172"/>
      <c r="T147" s="173"/>
      <c r="AT147" s="169" t="s">
        <v>204</v>
      </c>
      <c r="AU147" s="169" t="s">
        <v>84</v>
      </c>
      <c r="AV147" s="14" t="s">
        <v>84</v>
      </c>
      <c r="AW147" s="14" t="s">
        <v>32</v>
      </c>
      <c r="AX147" s="14" t="s">
        <v>77</v>
      </c>
      <c r="AY147" s="169" t="s">
        <v>195</v>
      </c>
    </row>
    <row r="148" spans="2:65" s="12" customFormat="1" ht="11.25">
      <c r="B148" s="150"/>
      <c r="D148" s="151" t="s">
        <v>204</v>
      </c>
      <c r="E148" s="152" t="s">
        <v>1</v>
      </c>
      <c r="F148" s="153" t="s">
        <v>4146</v>
      </c>
      <c r="H148" s="154">
        <v>9.25</v>
      </c>
      <c r="I148" s="155"/>
      <c r="L148" s="150"/>
      <c r="M148" s="156"/>
      <c r="T148" s="157"/>
      <c r="AT148" s="152" t="s">
        <v>204</v>
      </c>
      <c r="AU148" s="152" t="s">
        <v>84</v>
      </c>
      <c r="AV148" s="12" t="s">
        <v>86</v>
      </c>
      <c r="AW148" s="12" t="s">
        <v>32</v>
      </c>
      <c r="AX148" s="12" t="s">
        <v>77</v>
      </c>
      <c r="AY148" s="152" t="s">
        <v>195</v>
      </c>
    </row>
    <row r="149" spans="2:65" s="12" customFormat="1" ht="11.25">
      <c r="B149" s="150"/>
      <c r="D149" s="151" t="s">
        <v>204</v>
      </c>
      <c r="E149" s="152" t="s">
        <v>1</v>
      </c>
      <c r="F149" s="153" t="s">
        <v>4147</v>
      </c>
      <c r="H149" s="154">
        <v>9.25</v>
      </c>
      <c r="I149" s="155"/>
      <c r="L149" s="150"/>
      <c r="M149" s="156"/>
      <c r="T149" s="157"/>
      <c r="AT149" s="152" t="s">
        <v>204</v>
      </c>
      <c r="AU149" s="152" t="s">
        <v>84</v>
      </c>
      <c r="AV149" s="12" t="s">
        <v>86</v>
      </c>
      <c r="AW149" s="12" t="s">
        <v>32</v>
      </c>
      <c r="AX149" s="12" t="s">
        <v>77</v>
      </c>
      <c r="AY149" s="152" t="s">
        <v>195</v>
      </c>
    </row>
    <row r="150" spans="2:65" s="12" customFormat="1" ht="11.25">
      <c r="B150" s="150"/>
      <c r="D150" s="151" t="s">
        <v>204</v>
      </c>
      <c r="E150" s="152" t="s">
        <v>1</v>
      </c>
      <c r="F150" s="153" t="s">
        <v>4148</v>
      </c>
      <c r="H150" s="154">
        <v>9.5</v>
      </c>
      <c r="I150" s="155"/>
      <c r="L150" s="150"/>
      <c r="M150" s="156"/>
      <c r="T150" s="157"/>
      <c r="AT150" s="152" t="s">
        <v>204</v>
      </c>
      <c r="AU150" s="152" t="s">
        <v>84</v>
      </c>
      <c r="AV150" s="12" t="s">
        <v>86</v>
      </c>
      <c r="AW150" s="12" t="s">
        <v>32</v>
      </c>
      <c r="AX150" s="12" t="s">
        <v>77</v>
      </c>
      <c r="AY150" s="152" t="s">
        <v>195</v>
      </c>
    </row>
    <row r="151" spans="2:65" s="12" customFormat="1" ht="11.25">
      <c r="B151" s="150"/>
      <c r="D151" s="151" t="s">
        <v>204</v>
      </c>
      <c r="E151" s="152" t="s">
        <v>1</v>
      </c>
      <c r="F151" s="153" t="s">
        <v>4149</v>
      </c>
      <c r="H151" s="154">
        <v>8.81</v>
      </c>
      <c r="I151" s="155"/>
      <c r="L151" s="150"/>
      <c r="M151" s="156"/>
      <c r="T151" s="157"/>
      <c r="AT151" s="152" t="s">
        <v>204</v>
      </c>
      <c r="AU151" s="152" t="s">
        <v>84</v>
      </c>
      <c r="AV151" s="12" t="s">
        <v>86</v>
      </c>
      <c r="AW151" s="12" t="s">
        <v>32</v>
      </c>
      <c r="AX151" s="12" t="s">
        <v>77</v>
      </c>
      <c r="AY151" s="152" t="s">
        <v>195</v>
      </c>
    </row>
    <row r="152" spans="2:65" s="12" customFormat="1" ht="11.25">
      <c r="B152" s="150"/>
      <c r="D152" s="151" t="s">
        <v>204</v>
      </c>
      <c r="E152" s="152" t="s">
        <v>1</v>
      </c>
      <c r="F152" s="153" t="s">
        <v>4150</v>
      </c>
      <c r="H152" s="154">
        <v>14.55</v>
      </c>
      <c r="I152" s="155"/>
      <c r="L152" s="150"/>
      <c r="M152" s="156"/>
      <c r="T152" s="157"/>
      <c r="AT152" s="152" t="s">
        <v>204</v>
      </c>
      <c r="AU152" s="152" t="s">
        <v>84</v>
      </c>
      <c r="AV152" s="12" t="s">
        <v>86</v>
      </c>
      <c r="AW152" s="12" t="s">
        <v>32</v>
      </c>
      <c r="AX152" s="12" t="s">
        <v>77</v>
      </c>
      <c r="AY152" s="152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4151</v>
      </c>
      <c r="H153" s="154">
        <v>19.809999999999999</v>
      </c>
      <c r="I153" s="155"/>
      <c r="L153" s="150"/>
      <c r="M153" s="156"/>
      <c r="T153" s="157"/>
      <c r="AT153" s="152" t="s">
        <v>204</v>
      </c>
      <c r="AU153" s="152" t="s">
        <v>84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4152</v>
      </c>
      <c r="H154" s="154">
        <v>19.95</v>
      </c>
      <c r="I154" s="155"/>
      <c r="L154" s="150"/>
      <c r="M154" s="156"/>
      <c r="T154" s="157"/>
      <c r="AT154" s="152" t="s">
        <v>204</v>
      </c>
      <c r="AU154" s="152" t="s">
        <v>84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2" customFormat="1" ht="11.25">
      <c r="B155" s="150"/>
      <c r="D155" s="151" t="s">
        <v>204</v>
      </c>
      <c r="E155" s="152" t="s">
        <v>1</v>
      </c>
      <c r="F155" s="153" t="s">
        <v>4153</v>
      </c>
      <c r="H155" s="154">
        <v>19.95</v>
      </c>
      <c r="I155" s="155"/>
      <c r="L155" s="150"/>
      <c r="M155" s="156"/>
      <c r="T155" s="157"/>
      <c r="AT155" s="152" t="s">
        <v>204</v>
      </c>
      <c r="AU155" s="152" t="s">
        <v>84</v>
      </c>
      <c r="AV155" s="12" t="s">
        <v>86</v>
      </c>
      <c r="AW155" s="12" t="s">
        <v>32</v>
      </c>
      <c r="AX155" s="12" t="s">
        <v>77</v>
      </c>
      <c r="AY155" s="152" t="s">
        <v>195</v>
      </c>
    </row>
    <row r="156" spans="2:65" s="13" customFormat="1" ht="11.25">
      <c r="B156" s="158"/>
      <c r="D156" s="151" t="s">
        <v>204</v>
      </c>
      <c r="E156" s="159" t="s">
        <v>4154</v>
      </c>
      <c r="F156" s="160" t="s">
        <v>205</v>
      </c>
      <c r="H156" s="161">
        <v>111.07</v>
      </c>
      <c r="I156" s="162"/>
      <c r="L156" s="158"/>
      <c r="M156" s="163"/>
      <c r="T156" s="164"/>
      <c r="AT156" s="159" t="s">
        <v>204</v>
      </c>
      <c r="AU156" s="159" t="s">
        <v>84</v>
      </c>
      <c r="AV156" s="13" t="s">
        <v>202</v>
      </c>
      <c r="AW156" s="13" t="s">
        <v>32</v>
      </c>
      <c r="AX156" s="13" t="s">
        <v>84</v>
      </c>
      <c r="AY156" s="159" t="s">
        <v>195</v>
      </c>
    </row>
    <row r="157" spans="2:65" s="1" customFormat="1" ht="37.9" customHeight="1">
      <c r="B157" s="32"/>
      <c r="C157" s="137" t="s">
        <v>225</v>
      </c>
      <c r="D157" s="137" t="s">
        <v>197</v>
      </c>
      <c r="E157" s="138" t="s">
        <v>4155</v>
      </c>
      <c r="F157" s="139" t="s">
        <v>4156</v>
      </c>
      <c r="G157" s="140" t="s">
        <v>332</v>
      </c>
      <c r="H157" s="141">
        <v>88.855999999999995</v>
      </c>
      <c r="I157" s="142"/>
      <c r="J157" s="143">
        <f>ROUND(I157*H157,2)</f>
        <v>0</v>
      </c>
      <c r="K157" s="139" t="s">
        <v>208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202</v>
      </c>
      <c r="AT157" s="148" t="s">
        <v>197</v>
      </c>
      <c r="AU157" s="148" t="s">
        <v>84</v>
      </c>
      <c r="AY157" s="17" t="s">
        <v>195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202</v>
      </c>
      <c r="BM157" s="148" t="s">
        <v>238</v>
      </c>
    </row>
    <row r="158" spans="2:65" s="14" customFormat="1" ht="11.25">
      <c r="B158" s="168"/>
      <c r="D158" s="151" t="s">
        <v>204</v>
      </c>
      <c r="E158" s="169" t="s">
        <v>1</v>
      </c>
      <c r="F158" s="170" t="s">
        <v>4157</v>
      </c>
      <c r="H158" s="169" t="s">
        <v>1</v>
      </c>
      <c r="I158" s="171"/>
      <c r="L158" s="168"/>
      <c r="M158" s="172"/>
      <c r="T158" s="173"/>
      <c r="AT158" s="169" t="s">
        <v>204</v>
      </c>
      <c r="AU158" s="169" t="s">
        <v>84</v>
      </c>
      <c r="AV158" s="14" t="s">
        <v>84</v>
      </c>
      <c r="AW158" s="14" t="s">
        <v>32</v>
      </c>
      <c r="AX158" s="14" t="s">
        <v>77</v>
      </c>
      <c r="AY158" s="169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4158</v>
      </c>
      <c r="H159" s="154">
        <v>7.4</v>
      </c>
      <c r="I159" s="155"/>
      <c r="L159" s="150"/>
      <c r="M159" s="156"/>
      <c r="T159" s="157"/>
      <c r="AT159" s="152" t="s">
        <v>204</v>
      </c>
      <c r="AU159" s="152" t="s">
        <v>84</v>
      </c>
      <c r="AV159" s="12" t="s">
        <v>86</v>
      </c>
      <c r="AW159" s="12" t="s">
        <v>32</v>
      </c>
      <c r="AX159" s="12" t="s">
        <v>77</v>
      </c>
      <c r="AY159" s="152" t="s">
        <v>195</v>
      </c>
    </row>
    <row r="160" spans="2:65" s="12" customFormat="1" ht="11.25">
      <c r="B160" s="150"/>
      <c r="D160" s="151" t="s">
        <v>204</v>
      </c>
      <c r="E160" s="152" t="s">
        <v>1</v>
      </c>
      <c r="F160" s="153" t="s">
        <v>4159</v>
      </c>
      <c r="H160" s="154">
        <v>7.4</v>
      </c>
      <c r="I160" s="155"/>
      <c r="L160" s="150"/>
      <c r="M160" s="156"/>
      <c r="T160" s="157"/>
      <c r="AT160" s="152" t="s">
        <v>204</v>
      </c>
      <c r="AU160" s="152" t="s">
        <v>84</v>
      </c>
      <c r="AV160" s="12" t="s">
        <v>86</v>
      </c>
      <c r="AW160" s="12" t="s">
        <v>32</v>
      </c>
      <c r="AX160" s="12" t="s">
        <v>77</v>
      </c>
      <c r="AY160" s="152" t="s">
        <v>195</v>
      </c>
    </row>
    <row r="161" spans="2:65" s="12" customFormat="1" ht="11.25">
      <c r="B161" s="150"/>
      <c r="D161" s="151" t="s">
        <v>204</v>
      </c>
      <c r="E161" s="152" t="s">
        <v>1</v>
      </c>
      <c r="F161" s="153" t="s">
        <v>4160</v>
      </c>
      <c r="H161" s="154">
        <v>7.6</v>
      </c>
      <c r="I161" s="155"/>
      <c r="L161" s="150"/>
      <c r="M161" s="156"/>
      <c r="T161" s="157"/>
      <c r="AT161" s="152" t="s">
        <v>204</v>
      </c>
      <c r="AU161" s="152" t="s">
        <v>84</v>
      </c>
      <c r="AV161" s="12" t="s">
        <v>86</v>
      </c>
      <c r="AW161" s="12" t="s">
        <v>32</v>
      </c>
      <c r="AX161" s="12" t="s">
        <v>77</v>
      </c>
      <c r="AY161" s="152" t="s">
        <v>195</v>
      </c>
    </row>
    <row r="162" spans="2:65" s="12" customFormat="1" ht="11.25">
      <c r="B162" s="150"/>
      <c r="D162" s="151" t="s">
        <v>204</v>
      </c>
      <c r="E162" s="152" t="s">
        <v>1</v>
      </c>
      <c r="F162" s="153" t="s">
        <v>4161</v>
      </c>
      <c r="H162" s="154">
        <v>7.048</v>
      </c>
      <c r="I162" s="155"/>
      <c r="L162" s="150"/>
      <c r="M162" s="156"/>
      <c r="T162" s="157"/>
      <c r="AT162" s="152" t="s">
        <v>204</v>
      </c>
      <c r="AU162" s="152" t="s">
        <v>84</v>
      </c>
      <c r="AV162" s="12" t="s">
        <v>86</v>
      </c>
      <c r="AW162" s="12" t="s">
        <v>32</v>
      </c>
      <c r="AX162" s="12" t="s">
        <v>77</v>
      </c>
      <c r="AY162" s="152" t="s">
        <v>195</v>
      </c>
    </row>
    <row r="163" spans="2:65" s="12" customFormat="1" ht="11.25">
      <c r="B163" s="150"/>
      <c r="D163" s="151" t="s">
        <v>204</v>
      </c>
      <c r="E163" s="152" t="s">
        <v>1</v>
      </c>
      <c r="F163" s="153" t="s">
        <v>4162</v>
      </c>
      <c r="H163" s="154">
        <v>11.64</v>
      </c>
      <c r="I163" s="155"/>
      <c r="L163" s="150"/>
      <c r="M163" s="156"/>
      <c r="T163" s="157"/>
      <c r="AT163" s="152" t="s">
        <v>204</v>
      </c>
      <c r="AU163" s="152" t="s">
        <v>84</v>
      </c>
      <c r="AV163" s="12" t="s">
        <v>86</v>
      </c>
      <c r="AW163" s="12" t="s">
        <v>32</v>
      </c>
      <c r="AX163" s="12" t="s">
        <v>77</v>
      </c>
      <c r="AY163" s="152" t="s">
        <v>195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4163</v>
      </c>
      <c r="H164" s="154">
        <v>15.848000000000001</v>
      </c>
      <c r="I164" s="155"/>
      <c r="L164" s="150"/>
      <c r="M164" s="156"/>
      <c r="T164" s="157"/>
      <c r="AT164" s="152" t="s">
        <v>204</v>
      </c>
      <c r="AU164" s="152" t="s">
        <v>84</v>
      </c>
      <c r="AV164" s="12" t="s">
        <v>86</v>
      </c>
      <c r="AW164" s="12" t="s">
        <v>32</v>
      </c>
      <c r="AX164" s="12" t="s">
        <v>77</v>
      </c>
      <c r="AY164" s="152" t="s">
        <v>195</v>
      </c>
    </row>
    <row r="165" spans="2:65" s="12" customFormat="1" ht="11.25">
      <c r="B165" s="150"/>
      <c r="D165" s="151" t="s">
        <v>204</v>
      </c>
      <c r="E165" s="152" t="s">
        <v>1</v>
      </c>
      <c r="F165" s="153" t="s">
        <v>4164</v>
      </c>
      <c r="H165" s="154">
        <v>15.96</v>
      </c>
      <c r="I165" s="155"/>
      <c r="L165" s="150"/>
      <c r="M165" s="156"/>
      <c r="T165" s="157"/>
      <c r="AT165" s="152" t="s">
        <v>204</v>
      </c>
      <c r="AU165" s="152" t="s">
        <v>84</v>
      </c>
      <c r="AV165" s="12" t="s">
        <v>86</v>
      </c>
      <c r="AW165" s="12" t="s">
        <v>32</v>
      </c>
      <c r="AX165" s="12" t="s">
        <v>77</v>
      </c>
      <c r="AY165" s="152" t="s">
        <v>195</v>
      </c>
    </row>
    <row r="166" spans="2:65" s="12" customFormat="1" ht="11.25">
      <c r="B166" s="150"/>
      <c r="D166" s="151" t="s">
        <v>204</v>
      </c>
      <c r="E166" s="152" t="s">
        <v>1</v>
      </c>
      <c r="F166" s="153" t="s">
        <v>4165</v>
      </c>
      <c r="H166" s="154">
        <v>15.96</v>
      </c>
      <c r="I166" s="155"/>
      <c r="L166" s="150"/>
      <c r="M166" s="156"/>
      <c r="T166" s="157"/>
      <c r="AT166" s="152" t="s">
        <v>204</v>
      </c>
      <c r="AU166" s="152" t="s">
        <v>84</v>
      </c>
      <c r="AV166" s="12" t="s">
        <v>86</v>
      </c>
      <c r="AW166" s="12" t="s">
        <v>32</v>
      </c>
      <c r="AX166" s="12" t="s">
        <v>77</v>
      </c>
      <c r="AY166" s="152" t="s">
        <v>195</v>
      </c>
    </row>
    <row r="167" spans="2:65" s="13" customFormat="1" ht="11.25">
      <c r="B167" s="158"/>
      <c r="D167" s="151" t="s">
        <v>204</v>
      </c>
      <c r="E167" s="159" t="s">
        <v>4112</v>
      </c>
      <c r="F167" s="160" t="s">
        <v>205</v>
      </c>
      <c r="H167" s="161">
        <v>88.855999999999995</v>
      </c>
      <c r="I167" s="162"/>
      <c r="L167" s="158"/>
      <c r="M167" s="163"/>
      <c r="T167" s="164"/>
      <c r="AT167" s="159" t="s">
        <v>204</v>
      </c>
      <c r="AU167" s="159" t="s">
        <v>84</v>
      </c>
      <c r="AV167" s="13" t="s">
        <v>202</v>
      </c>
      <c r="AW167" s="13" t="s">
        <v>32</v>
      </c>
      <c r="AX167" s="13" t="s">
        <v>84</v>
      </c>
      <c r="AY167" s="159" t="s">
        <v>195</v>
      </c>
    </row>
    <row r="168" spans="2:65" s="1" customFormat="1" ht="24.2" customHeight="1">
      <c r="B168" s="32"/>
      <c r="C168" s="137" t="s">
        <v>230</v>
      </c>
      <c r="D168" s="137" t="s">
        <v>197</v>
      </c>
      <c r="E168" s="138" t="s">
        <v>4166</v>
      </c>
      <c r="F168" s="139" t="s">
        <v>4167</v>
      </c>
      <c r="G168" s="140" t="s">
        <v>200</v>
      </c>
      <c r="H168" s="141">
        <v>56.43</v>
      </c>
      <c r="I168" s="142"/>
      <c r="J168" s="143">
        <f>ROUND(I168*H168,2)</f>
        <v>0</v>
      </c>
      <c r="K168" s="139" t="s">
        <v>201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1E-4</v>
      </c>
      <c r="R168" s="146">
        <f>Q168*H168</f>
        <v>5.6430000000000004E-3</v>
      </c>
      <c r="S168" s="146">
        <v>0</v>
      </c>
      <c r="T168" s="147">
        <f>S168*H168</f>
        <v>0</v>
      </c>
      <c r="AR168" s="148" t="s">
        <v>202</v>
      </c>
      <c r="AT168" s="148" t="s">
        <v>197</v>
      </c>
      <c r="AU168" s="148" t="s">
        <v>84</v>
      </c>
      <c r="AY168" s="17" t="s">
        <v>195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84</v>
      </c>
      <c r="BK168" s="149">
        <f>ROUND(I168*H168,2)</f>
        <v>0</v>
      </c>
      <c r="BL168" s="17" t="s">
        <v>202</v>
      </c>
      <c r="BM168" s="148" t="s">
        <v>8</v>
      </c>
    </row>
    <row r="169" spans="2:65" s="14" customFormat="1" ht="11.25">
      <c r="B169" s="168"/>
      <c r="D169" s="151" t="s">
        <v>204</v>
      </c>
      <c r="E169" s="169" t="s">
        <v>1</v>
      </c>
      <c r="F169" s="170" t="s">
        <v>4168</v>
      </c>
      <c r="H169" s="169" t="s">
        <v>1</v>
      </c>
      <c r="I169" s="171"/>
      <c r="L169" s="168"/>
      <c r="M169" s="172"/>
      <c r="T169" s="173"/>
      <c r="AT169" s="169" t="s">
        <v>204</v>
      </c>
      <c r="AU169" s="169" t="s">
        <v>84</v>
      </c>
      <c r="AV169" s="14" t="s">
        <v>84</v>
      </c>
      <c r="AW169" s="14" t="s">
        <v>32</v>
      </c>
      <c r="AX169" s="14" t="s">
        <v>77</v>
      </c>
      <c r="AY169" s="169" t="s">
        <v>195</v>
      </c>
    </row>
    <row r="170" spans="2:65" s="12" customFormat="1" ht="11.25">
      <c r="B170" s="150"/>
      <c r="D170" s="151" t="s">
        <v>204</v>
      </c>
      <c r="E170" s="152" t="s">
        <v>1</v>
      </c>
      <c r="F170" s="153" t="s">
        <v>4169</v>
      </c>
      <c r="H170" s="154">
        <v>6.28</v>
      </c>
      <c r="I170" s="155"/>
      <c r="L170" s="150"/>
      <c r="M170" s="156"/>
      <c r="T170" s="157"/>
      <c r="AT170" s="152" t="s">
        <v>204</v>
      </c>
      <c r="AU170" s="152" t="s">
        <v>84</v>
      </c>
      <c r="AV170" s="12" t="s">
        <v>86</v>
      </c>
      <c r="AW170" s="12" t="s">
        <v>32</v>
      </c>
      <c r="AX170" s="12" t="s">
        <v>77</v>
      </c>
      <c r="AY170" s="152" t="s">
        <v>195</v>
      </c>
    </row>
    <row r="171" spans="2:65" s="12" customFormat="1" ht="11.25">
      <c r="B171" s="150"/>
      <c r="D171" s="151" t="s">
        <v>204</v>
      </c>
      <c r="E171" s="152" t="s">
        <v>1</v>
      </c>
      <c r="F171" s="153" t="s">
        <v>4170</v>
      </c>
      <c r="H171" s="154">
        <v>4.21</v>
      </c>
      <c r="I171" s="155"/>
      <c r="L171" s="150"/>
      <c r="M171" s="156"/>
      <c r="T171" s="157"/>
      <c r="AT171" s="152" t="s">
        <v>204</v>
      </c>
      <c r="AU171" s="152" t="s">
        <v>84</v>
      </c>
      <c r="AV171" s="12" t="s">
        <v>86</v>
      </c>
      <c r="AW171" s="12" t="s">
        <v>32</v>
      </c>
      <c r="AX171" s="12" t="s">
        <v>77</v>
      </c>
      <c r="AY171" s="152" t="s">
        <v>195</v>
      </c>
    </row>
    <row r="172" spans="2:65" s="12" customFormat="1" ht="11.25">
      <c r="B172" s="150"/>
      <c r="D172" s="151" t="s">
        <v>204</v>
      </c>
      <c r="E172" s="152" t="s">
        <v>1</v>
      </c>
      <c r="F172" s="153" t="s">
        <v>4171</v>
      </c>
      <c r="H172" s="154">
        <v>2.95</v>
      </c>
      <c r="I172" s="155"/>
      <c r="L172" s="150"/>
      <c r="M172" s="156"/>
      <c r="T172" s="157"/>
      <c r="AT172" s="152" t="s">
        <v>204</v>
      </c>
      <c r="AU172" s="152" t="s">
        <v>84</v>
      </c>
      <c r="AV172" s="12" t="s">
        <v>86</v>
      </c>
      <c r="AW172" s="12" t="s">
        <v>32</v>
      </c>
      <c r="AX172" s="12" t="s">
        <v>77</v>
      </c>
      <c r="AY172" s="152" t="s">
        <v>195</v>
      </c>
    </row>
    <row r="173" spans="2:65" s="12" customFormat="1" ht="11.25">
      <c r="B173" s="150"/>
      <c r="D173" s="151" t="s">
        <v>204</v>
      </c>
      <c r="E173" s="152" t="s">
        <v>1</v>
      </c>
      <c r="F173" s="153" t="s">
        <v>4172</v>
      </c>
      <c r="H173" s="154">
        <v>4.3</v>
      </c>
      <c r="I173" s="155"/>
      <c r="L173" s="150"/>
      <c r="M173" s="156"/>
      <c r="T173" s="157"/>
      <c r="AT173" s="152" t="s">
        <v>204</v>
      </c>
      <c r="AU173" s="152" t="s">
        <v>84</v>
      </c>
      <c r="AV173" s="12" t="s">
        <v>86</v>
      </c>
      <c r="AW173" s="12" t="s">
        <v>32</v>
      </c>
      <c r="AX173" s="12" t="s">
        <v>77</v>
      </c>
      <c r="AY173" s="152" t="s">
        <v>195</v>
      </c>
    </row>
    <row r="174" spans="2:65" s="12" customFormat="1" ht="11.25">
      <c r="B174" s="150"/>
      <c r="D174" s="151" t="s">
        <v>204</v>
      </c>
      <c r="E174" s="152" t="s">
        <v>1</v>
      </c>
      <c r="F174" s="153" t="s">
        <v>4173</v>
      </c>
      <c r="H174" s="154">
        <v>10</v>
      </c>
      <c r="I174" s="155"/>
      <c r="L174" s="150"/>
      <c r="M174" s="156"/>
      <c r="T174" s="157"/>
      <c r="AT174" s="152" t="s">
        <v>204</v>
      </c>
      <c r="AU174" s="152" t="s">
        <v>84</v>
      </c>
      <c r="AV174" s="12" t="s">
        <v>86</v>
      </c>
      <c r="AW174" s="12" t="s">
        <v>32</v>
      </c>
      <c r="AX174" s="12" t="s">
        <v>77</v>
      </c>
      <c r="AY174" s="152" t="s">
        <v>195</v>
      </c>
    </row>
    <row r="175" spans="2:65" s="12" customFormat="1" ht="11.25">
      <c r="B175" s="150"/>
      <c r="D175" s="151" t="s">
        <v>204</v>
      </c>
      <c r="E175" s="152" t="s">
        <v>1</v>
      </c>
      <c r="F175" s="153" t="s">
        <v>4174</v>
      </c>
      <c r="H175" s="154">
        <v>9</v>
      </c>
      <c r="I175" s="155"/>
      <c r="L175" s="150"/>
      <c r="M175" s="156"/>
      <c r="T175" s="157"/>
      <c r="AT175" s="152" t="s">
        <v>204</v>
      </c>
      <c r="AU175" s="152" t="s">
        <v>84</v>
      </c>
      <c r="AV175" s="12" t="s">
        <v>86</v>
      </c>
      <c r="AW175" s="12" t="s">
        <v>32</v>
      </c>
      <c r="AX175" s="12" t="s">
        <v>77</v>
      </c>
      <c r="AY175" s="152" t="s">
        <v>195</v>
      </c>
    </row>
    <row r="176" spans="2:65" s="12" customFormat="1" ht="11.25">
      <c r="B176" s="150"/>
      <c r="D176" s="151" t="s">
        <v>204</v>
      </c>
      <c r="E176" s="152" t="s">
        <v>1</v>
      </c>
      <c r="F176" s="153" t="s">
        <v>4175</v>
      </c>
      <c r="H176" s="154">
        <v>9.98</v>
      </c>
      <c r="I176" s="155"/>
      <c r="L176" s="150"/>
      <c r="M176" s="156"/>
      <c r="T176" s="157"/>
      <c r="AT176" s="152" t="s">
        <v>204</v>
      </c>
      <c r="AU176" s="152" t="s">
        <v>84</v>
      </c>
      <c r="AV176" s="12" t="s">
        <v>86</v>
      </c>
      <c r="AW176" s="12" t="s">
        <v>32</v>
      </c>
      <c r="AX176" s="12" t="s">
        <v>77</v>
      </c>
      <c r="AY176" s="152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4176</v>
      </c>
      <c r="H177" s="154">
        <v>9.7100000000000009</v>
      </c>
      <c r="I177" s="155"/>
      <c r="L177" s="150"/>
      <c r="M177" s="156"/>
      <c r="T177" s="157"/>
      <c r="AT177" s="152" t="s">
        <v>204</v>
      </c>
      <c r="AU177" s="152" t="s">
        <v>84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3" customFormat="1" ht="11.25">
      <c r="B178" s="158"/>
      <c r="D178" s="151" t="s">
        <v>204</v>
      </c>
      <c r="E178" s="159" t="s">
        <v>4109</v>
      </c>
      <c r="F178" s="160" t="s">
        <v>205</v>
      </c>
      <c r="H178" s="161">
        <v>56.43</v>
      </c>
      <c r="I178" s="162"/>
      <c r="L178" s="158"/>
      <c r="M178" s="163"/>
      <c r="T178" s="164"/>
      <c r="AT178" s="159" t="s">
        <v>204</v>
      </c>
      <c r="AU178" s="159" t="s">
        <v>84</v>
      </c>
      <c r="AV178" s="13" t="s">
        <v>202</v>
      </c>
      <c r="AW178" s="13" t="s">
        <v>32</v>
      </c>
      <c r="AX178" s="13" t="s">
        <v>84</v>
      </c>
      <c r="AY178" s="159" t="s">
        <v>195</v>
      </c>
    </row>
    <row r="179" spans="2:65" s="1" customFormat="1" ht="24.2" customHeight="1">
      <c r="B179" s="32"/>
      <c r="C179" s="137" t="s">
        <v>234</v>
      </c>
      <c r="D179" s="137" t="s">
        <v>197</v>
      </c>
      <c r="E179" s="138" t="s">
        <v>4177</v>
      </c>
      <c r="F179" s="139" t="s">
        <v>4178</v>
      </c>
      <c r="G179" s="140" t="s">
        <v>332</v>
      </c>
      <c r="H179" s="141">
        <v>10.821</v>
      </c>
      <c r="I179" s="142"/>
      <c r="J179" s="143">
        <f>ROUND(I179*H179,2)</f>
        <v>0</v>
      </c>
      <c r="K179" s="139" t="s">
        <v>208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1.6</v>
      </c>
      <c r="R179" s="146">
        <f>Q179*H179</f>
        <v>17.313600000000001</v>
      </c>
      <c r="S179" s="146">
        <v>0</v>
      </c>
      <c r="T179" s="147">
        <f>S179*H179</f>
        <v>0</v>
      </c>
      <c r="AR179" s="148" t="s">
        <v>202</v>
      </c>
      <c r="AT179" s="148" t="s">
        <v>197</v>
      </c>
      <c r="AU179" s="148" t="s">
        <v>84</v>
      </c>
      <c r="AY179" s="17" t="s">
        <v>195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84</v>
      </c>
      <c r="BK179" s="149">
        <f>ROUND(I179*H179,2)</f>
        <v>0</v>
      </c>
      <c r="BL179" s="17" t="s">
        <v>202</v>
      </c>
      <c r="BM179" s="148" t="s">
        <v>4179</v>
      </c>
    </row>
    <row r="180" spans="2:65" s="14" customFormat="1" ht="11.25">
      <c r="B180" s="168"/>
      <c r="D180" s="151" t="s">
        <v>204</v>
      </c>
      <c r="E180" s="169" t="s">
        <v>1</v>
      </c>
      <c r="F180" s="170" t="s">
        <v>4180</v>
      </c>
      <c r="H180" s="169" t="s">
        <v>1</v>
      </c>
      <c r="I180" s="171"/>
      <c r="L180" s="168"/>
      <c r="M180" s="172"/>
      <c r="T180" s="173"/>
      <c r="AT180" s="169" t="s">
        <v>204</v>
      </c>
      <c r="AU180" s="169" t="s">
        <v>84</v>
      </c>
      <c r="AV180" s="14" t="s">
        <v>84</v>
      </c>
      <c r="AW180" s="14" t="s">
        <v>32</v>
      </c>
      <c r="AX180" s="14" t="s">
        <v>77</v>
      </c>
      <c r="AY180" s="169" t="s">
        <v>195</v>
      </c>
    </row>
    <row r="181" spans="2:65" s="14" customFormat="1" ht="11.25">
      <c r="B181" s="168"/>
      <c r="D181" s="151" t="s">
        <v>204</v>
      </c>
      <c r="E181" s="169" t="s">
        <v>1</v>
      </c>
      <c r="F181" s="170" t="s">
        <v>4181</v>
      </c>
      <c r="H181" s="169" t="s">
        <v>1</v>
      </c>
      <c r="I181" s="171"/>
      <c r="L181" s="168"/>
      <c r="M181" s="172"/>
      <c r="T181" s="173"/>
      <c r="AT181" s="169" t="s">
        <v>204</v>
      </c>
      <c r="AU181" s="169" t="s">
        <v>84</v>
      </c>
      <c r="AV181" s="14" t="s">
        <v>84</v>
      </c>
      <c r="AW181" s="14" t="s">
        <v>32</v>
      </c>
      <c r="AX181" s="14" t="s">
        <v>77</v>
      </c>
      <c r="AY181" s="169" t="s">
        <v>195</v>
      </c>
    </row>
    <row r="182" spans="2:65" s="14" customFormat="1" ht="22.5">
      <c r="B182" s="168"/>
      <c r="D182" s="151" t="s">
        <v>204</v>
      </c>
      <c r="E182" s="169" t="s">
        <v>1</v>
      </c>
      <c r="F182" s="170" t="s">
        <v>4182</v>
      </c>
      <c r="H182" s="169" t="s">
        <v>1</v>
      </c>
      <c r="I182" s="171"/>
      <c r="L182" s="168"/>
      <c r="M182" s="172"/>
      <c r="T182" s="173"/>
      <c r="AT182" s="169" t="s">
        <v>204</v>
      </c>
      <c r="AU182" s="169" t="s">
        <v>84</v>
      </c>
      <c r="AV182" s="14" t="s">
        <v>84</v>
      </c>
      <c r="AW182" s="14" t="s">
        <v>32</v>
      </c>
      <c r="AX182" s="14" t="s">
        <v>77</v>
      </c>
      <c r="AY182" s="169" t="s">
        <v>195</v>
      </c>
    </row>
    <row r="183" spans="2:65" s="14" customFormat="1" ht="11.25">
      <c r="B183" s="168"/>
      <c r="D183" s="151" t="s">
        <v>204</v>
      </c>
      <c r="E183" s="169" t="s">
        <v>1</v>
      </c>
      <c r="F183" s="170" t="s">
        <v>4183</v>
      </c>
      <c r="H183" s="169" t="s">
        <v>1</v>
      </c>
      <c r="I183" s="171"/>
      <c r="L183" s="168"/>
      <c r="M183" s="172"/>
      <c r="T183" s="173"/>
      <c r="AT183" s="169" t="s">
        <v>204</v>
      </c>
      <c r="AU183" s="169" t="s">
        <v>84</v>
      </c>
      <c r="AV183" s="14" t="s">
        <v>84</v>
      </c>
      <c r="AW183" s="14" t="s">
        <v>32</v>
      </c>
      <c r="AX183" s="14" t="s">
        <v>77</v>
      </c>
      <c r="AY183" s="169" t="s">
        <v>195</v>
      </c>
    </row>
    <row r="184" spans="2:65" s="12" customFormat="1" ht="11.25">
      <c r="B184" s="150"/>
      <c r="D184" s="151" t="s">
        <v>204</v>
      </c>
      <c r="E184" s="152" t="s">
        <v>1</v>
      </c>
      <c r="F184" s="153" t="s">
        <v>4184</v>
      </c>
      <c r="H184" s="154">
        <v>0.19500000000000001</v>
      </c>
      <c r="I184" s="155"/>
      <c r="L184" s="150"/>
      <c r="M184" s="156"/>
      <c r="T184" s="157"/>
      <c r="AT184" s="152" t="s">
        <v>204</v>
      </c>
      <c r="AU184" s="152" t="s">
        <v>84</v>
      </c>
      <c r="AV184" s="12" t="s">
        <v>86</v>
      </c>
      <c r="AW184" s="12" t="s">
        <v>32</v>
      </c>
      <c r="AX184" s="12" t="s">
        <v>77</v>
      </c>
      <c r="AY184" s="152" t="s">
        <v>195</v>
      </c>
    </row>
    <row r="185" spans="2:65" s="12" customFormat="1" ht="11.25">
      <c r="B185" s="150"/>
      <c r="D185" s="151" t="s">
        <v>204</v>
      </c>
      <c r="E185" s="152" t="s">
        <v>1</v>
      </c>
      <c r="F185" s="153" t="s">
        <v>4185</v>
      </c>
      <c r="H185" s="154">
        <v>0.879</v>
      </c>
      <c r="I185" s="155"/>
      <c r="L185" s="150"/>
      <c r="M185" s="156"/>
      <c r="T185" s="157"/>
      <c r="AT185" s="152" t="s">
        <v>204</v>
      </c>
      <c r="AU185" s="152" t="s">
        <v>84</v>
      </c>
      <c r="AV185" s="12" t="s">
        <v>86</v>
      </c>
      <c r="AW185" s="12" t="s">
        <v>32</v>
      </c>
      <c r="AX185" s="12" t="s">
        <v>77</v>
      </c>
      <c r="AY185" s="152" t="s">
        <v>195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4186</v>
      </c>
      <c r="H186" s="154">
        <v>1.343</v>
      </c>
      <c r="I186" s="155"/>
      <c r="L186" s="150"/>
      <c r="M186" s="156"/>
      <c r="T186" s="157"/>
      <c r="AT186" s="152" t="s">
        <v>204</v>
      </c>
      <c r="AU186" s="152" t="s">
        <v>84</v>
      </c>
      <c r="AV186" s="12" t="s">
        <v>86</v>
      </c>
      <c r="AW186" s="12" t="s">
        <v>32</v>
      </c>
      <c r="AX186" s="12" t="s">
        <v>77</v>
      </c>
      <c r="AY186" s="152" t="s">
        <v>195</v>
      </c>
    </row>
    <row r="187" spans="2:65" s="12" customFormat="1" ht="11.25">
      <c r="B187" s="150"/>
      <c r="D187" s="151" t="s">
        <v>204</v>
      </c>
      <c r="E187" s="152" t="s">
        <v>1</v>
      </c>
      <c r="F187" s="153" t="s">
        <v>4187</v>
      </c>
      <c r="H187" s="154">
        <v>0.48799999999999999</v>
      </c>
      <c r="I187" s="155"/>
      <c r="L187" s="150"/>
      <c r="M187" s="156"/>
      <c r="T187" s="157"/>
      <c r="AT187" s="152" t="s">
        <v>204</v>
      </c>
      <c r="AU187" s="152" t="s">
        <v>84</v>
      </c>
      <c r="AV187" s="12" t="s">
        <v>86</v>
      </c>
      <c r="AW187" s="12" t="s">
        <v>32</v>
      </c>
      <c r="AX187" s="12" t="s">
        <v>77</v>
      </c>
      <c r="AY187" s="152" t="s">
        <v>195</v>
      </c>
    </row>
    <row r="188" spans="2:65" s="12" customFormat="1" ht="11.25">
      <c r="B188" s="150"/>
      <c r="D188" s="151" t="s">
        <v>204</v>
      </c>
      <c r="E188" s="152" t="s">
        <v>1</v>
      </c>
      <c r="F188" s="153" t="s">
        <v>4188</v>
      </c>
      <c r="H188" s="154">
        <v>0.748</v>
      </c>
      <c r="I188" s="155"/>
      <c r="L188" s="150"/>
      <c r="M188" s="156"/>
      <c r="T188" s="157"/>
      <c r="AT188" s="152" t="s">
        <v>204</v>
      </c>
      <c r="AU188" s="152" t="s">
        <v>84</v>
      </c>
      <c r="AV188" s="12" t="s">
        <v>86</v>
      </c>
      <c r="AW188" s="12" t="s">
        <v>32</v>
      </c>
      <c r="AX188" s="12" t="s">
        <v>77</v>
      </c>
      <c r="AY188" s="152" t="s">
        <v>195</v>
      </c>
    </row>
    <row r="189" spans="2:65" s="12" customFormat="1" ht="11.25">
      <c r="B189" s="150"/>
      <c r="D189" s="151" t="s">
        <v>204</v>
      </c>
      <c r="E189" s="152" t="s">
        <v>1</v>
      </c>
      <c r="F189" s="153" t="s">
        <v>4189</v>
      </c>
      <c r="H189" s="154">
        <v>2.6059999999999999</v>
      </c>
      <c r="I189" s="155"/>
      <c r="L189" s="150"/>
      <c r="M189" s="156"/>
      <c r="T189" s="157"/>
      <c r="AT189" s="152" t="s">
        <v>204</v>
      </c>
      <c r="AU189" s="152" t="s">
        <v>84</v>
      </c>
      <c r="AV189" s="12" t="s">
        <v>86</v>
      </c>
      <c r="AW189" s="12" t="s">
        <v>32</v>
      </c>
      <c r="AX189" s="12" t="s">
        <v>77</v>
      </c>
      <c r="AY189" s="152" t="s">
        <v>195</v>
      </c>
    </row>
    <row r="190" spans="2:65" s="12" customFormat="1" ht="11.25">
      <c r="B190" s="150"/>
      <c r="D190" s="151" t="s">
        <v>204</v>
      </c>
      <c r="E190" s="152" t="s">
        <v>1</v>
      </c>
      <c r="F190" s="153" t="s">
        <v>4190</v>
      </c>
      <c r="H190" s="154">
        <v>2.234</v>
      </c>
      <c r="I190" s="155"/>
      <c r="L190" s="150"/>
      <c r="M190" s="156"/>
      <c r="T190" s="157"/>
      <c r="AT190" s="152" t="s">
        <v>204</v>
      </c>
      <c r="AU190" s="152" t="s">
        <v>84</v>
      </c>
      <c r="AV190" s="12" t="s">
        <v>86</v>
      </c>
      <c r="AW190" s="12" t="s">
        <v>32</v>
      </c>
      <c r="AX190" s="12" t="s">
        <v>77</v>
      </c>
      <c r="AY190" s="152" t="s">
        <v>195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4191</v>
      </c>
      <c r="H191" s="154">
        <v>2.3279999999999998</v>
      </c>
      <c r="I191" s="155"/>
      <c r="L191" s="150"/>
      <c r="M191" s="156"/>
      <c r="T191" s="157"/>
      <c r="AT191" s="152" t="s">
        <v>204</v>
      </c>
      <c r="AU191" s="152" t="s">
        <v>84</v>
      </c>
      <c r="AV191" s="12" t="s">
        <v>86</v>
      </c>
      <c r="AW191" s="12" t="s">
        <v>32</v>
      </c>
      <c r="AX191" s="12" t="s">
        <v>77</v>
      </c>
      <c r="AY191" s="152" t="s">
        <v>195</v>
      </c>
    </row>
    <row r="192" spans="2:65" s="13" customFormat="1" ht="11.25">
      <c r="B192" s="158"/>
      <c r="D192" s="151" t="s">
        <v>204</v>
      </c>
      <c r="E192" s="159" t="s">
        <v>1</v>
      </c>
      <c r="F192" s="160" t="s">
        <v>205</v>
      </c>
      <c r="H192" s="161">
        <v>10.821</v>
      </c>
      <c r="I192" s="162"/>
      <c r="L192" s="158"/>
      <c r="M192" s="163"/>
      <c r="T192" s="164"/>
      <c r="AT192" s="159" t="s">
        <v>204</v>
      </c>
      <c r="AU192" s="159" t="s">
        <v>84</v>
      </c>
      <c r="AV192" s="13" t="s">
        <v>202</v>
      </c>
      <c r="AW192" s="13" t="s">
        <v>32</v>
      </c>
      <c r="AX192" s="13" t="s">
        <v>84</v>
      </c>
      <c r="AY192" s="159" t="s">
        <v>195</v>
      </c>
    </row>
    <row r="193" spans="2:65" s="1" customFormat="1" ht="24.2" customHeight="1">
      <c r="B193" s="32"/>
      <c r="C193" s="137" t="s">
        <v>238</v>
      </c>
      <c r="D193" s="137" t="s">
        <v>197</v>
      </c>
      <c r="E193" s="138" t="s">
        <v>1213</v>
      </c>
      <c r="F193" s="139" t="s">
        <v>1214</v>
      </c>
      <c r="G193" s="140" t="s">
        <v>200</v>
      </c>
      <c r="H193" s="141">
        <v>41.42</v>
      </c>
      <c r="I193" s="142"/>
      <c r="J193" s="143">
        <f>ROUND(I193*H193,2)</f>
        <v>0</v>
      </c>
      <c r="K193" s="139" t="s">
        <v>201</v>
      </c>
      <c r="L193" s="32"/>
      <c r="M193" s="144" t="s">
        <v>1</v>
      </c>
      <c r="N193" s="145" t="s">
        <v>42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202</v>
      </c>
      <c r="AT193" s="148" t="s">
        <v>197</v>
      </c>
      <c r="AU193" s="148" t="s">
        <v>84</v>
      </c>
      <c r="AY193" s="17" t="s">
        <v>195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84</v>
      </c>
      <c r="BK193" s="149">
        <f>ROUND(I193*H193,2)</f>
        <v>0</v>
      </c>
      <c r="BL193" s="17" t="s">
        <v>202</v>
      </c>
      <c r="BM193" s="148" t="s">
        <v>4192</v>
      </c>
    </row>
    <row r="194" spans="2:65" s="14" customFormat="1" ht="11.25">
      <c r="B194" s="168"/>
      <c r="D194" s="151" t="s">
        <v>204</v>
      </c>
      <c r="E194" s="169" t="s">
        <v>1</v>
      </c>
      <c r="F194" s="170" t="s">
        <v>4193</v>
      </c>
      <c r="H194" s="169" t="s">
        <v>1</v>
      </c>
      <c r="I194" s="171"/>
      <c r="L194" s="168"/>
      <c r="M194" s="172"/>
      <c r="T194" s="173"/>
      <c r="AT194" s="169" t="s">
        <v>204</v>
      </c>
      <c r="AU194" s="169" t="s">
        <v>84</v>
      </c>
      <c r="AV194" s="14" t="s">
        <v>84</v>
      </c>
      <c r="AW194" s="14" t="s">
        <v>32</v>
      </c>
      <c r="AX194" s="14" t="s">
        <v>77</v>
      </c>
      <c r="AY194" s="169" t="s">
        <v>195</v>
      </c>
    </row>
    <row r="195" spans="2:65" s="12" customFormat="1" ht="11.25">
      <c r="B195" s="150"/>
      <c r="D195" s="151" t="s">
        <v>204</v>
      </c>
      <c r="E195" s="152" t="s">
        <v>1</v>
      </c>
      <c r="F195" s="153" t="s">
        <v>4194</v>
      </c>
      <c r="H195" s="154">
        <v>2.1850000000000001</v>
      </c>
      <c r="I195" s="155"/>
      <c r="L195" s="150"/>
      <c r="M195" s="156"/>
      <c r="T195" s="157"/>
      <c r="AT195" s="152" t="s">
        <v>204</v>
      </c>
      <c r="AU195" s="152" t="s">
        <v>84</v>
      </c>
      <c r="AV195" s="12" t="s">
        <v>86</v>
      </c>
      <c r="AW195" s="12" t="s">
        <v>32</v>
      </c>
      <c r="AX195" s="12" t="s">
        <v>77</v>
      </c>
      <c r="AY195" s="152" t="s">
        <v>195</v>
      </c>
    </row>
    <row r="196" spans="2:65" s="12" customFormat="1" ht="11.25">
      <c r="B196" s="150"/>
      <c r="D196" s="151" t="s">
        <v>204</v>
      </c>
      <c r="E196" s="152" t="s">
        <v>1</v>
      </c>
      <c r="F196" s="153" t="s">
        <v>4195</v>
      </c>
      <c r="H196" s="154">
        <v>4.2549999999999999</v>
      </c>
      <c r="I196" s="155"/>
      <c r="L196" s="150"/>
      <c r="M196" s="156"/>
      <c r="T196" s="157"/>
      <c r="AT196" s="152" t="s">
        <v>204</v>
      </c>
      <c r="AU196" s="152" t="s">
        <v>84</v>
      </c>
      <c r="AV196" s="12" t="s">
        <v>86</v>
      </c>
      <c r="AW196" s="12" t="s">
        <v>32</v>
      </c>
      <c r="AX196" s="12" t="s">
        <v>77</v>
      </c>
      <c r="AY196" s="152" t="s">
        <v>195</v>
      </c>
    </row>
    <row r="197" spans="2:65" s="12" customFormat="1" ht="11.25">
      <c r="B197" s="150"/>
      <c r="D197" s="151" t="s">
        <v>204</v>
      </c>
      <c r="E197" s="152" t="s">
        <v>1</v>
      </c>
      <c r="F197" s="153" t="s">
        <v>4196</v>
      </c>
      <c r="H197" s="154">
        <v>5.7649999999999997</v>
      </c>
      <c r="I197" s="155"/>
      <c r="L197" s="150"/>
      <c r="M197" s="156"/>
      <c r="T197" s="157"/>
      <c r="AT197" s="152" t="s">
        <v>204</v>
      </c>
      <c r="AU197" s="152" t="s">
        <v>84</v>
      </c>
      <c r="AV197" s="12" t="s">
        <v>86</v>
      </c>
      <c r="AW197" s="12" t="s">
        <v>32</v>
      </c>
      <c r="AX197" s="12" t="s">
        <v>77</v>
      </c>
      <c r="AY197" s="152" t="s">
        <v>195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4197</v>
      </c>
      <c r="H198" s="154">
        <v>3.7250000000000001</v>
      </c>
      <c r="I198" s="155"/>
      <c r="L198" s="150"/>
      <c r="M198" s="156"/>
      <c r="T198" s="157"/>
      <c r="AT198" s="152" t="s">
        <v>204</v>
      </c>
      <c r="AU198" s="152" t="s">
        <v>84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4198</v>
      </c>
      <c r="H199" s="154">
        <v>2.5649999999999999</v>
      </c>
      <c r="I199" s="155"/>
      <c r="L199" s="150"/>
      <c r="M199" s="156"/>
      <c r="T199" s="157"/>
      <c r="AT199" s="152" t="s">
        <v>204</v>
      </c>
      <c r="AU199" s="152" t="s">
        <v>84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2" customFormat="1" ht="11.25">
      <c r="B200" s="150"/>
      <c r="D200" s="151" t="s">
        <v>204</v>
      </c>
      <c r="E200" s="152" t="s">
        <v>1</v>
      </c>
      <c r="F200" s="153" t="s">
        <v>4199</v>
      </c>
      <c r="H200" s="154">
        <v>8.2249999999999996</v>
      </c>
      <c r="I200" s="155"/>
      <c r="L200" s="150"/>
      <c r="M200" s="156"/>
      <c r="T200" s="157"/>
      <c r="AT200" s="152" t="s">
        <v>204</v>
      </c>
      <c r="AU200" s="152" t="s">
        <v>84</v>
      </c>
      <c r="AV200" s="12" t="s">
        <v>86</v>
      </c>
      <c r="AW200" s="12" t="s">
        <v>32</v>
      </c>
      <c r="AX200" s="12" t="s">
        <v>77</v>
      </c>
      <c r="AY200" s="152" t="s">
        <v>195</v>
      </c>
    </row>
    <row r="201" spans="2:65" s="12" customFormat="1" ht="11.25">
      <c r="B201" s="150"/>
      <c r="D201" s="151" t="s">
        <v>204</v>
      </c>
      <c r="E201" s="152" t="s">
        <v>1</v>
      </c>
      <c r="F201" s="153" t="s">
        <v>4200</v>
      </c>
      <c r="H201" s="154">
        <v>7.1849999999999996</v>
      </c>
      <c r="I201" s="155"/>
      <c r="L201" s="150"/>
      <c r="M201" s="156"/>
      <c r="T201" s="157"/>
      <c r="AT201" s="152" t="s">
        <v>204</v>
      </c>
      <c r="AU201" s="152" t="s">
        <v>84</v>
      </c>
      <c r="AV201" s="12" t="s">
        <v>86</v>
      </c>
      <c r="AW201" s="12" t="s">
        <v>32</v>
      </c>
      <c r="AX201" s="12" t="s">
        <v>77</v>
      </c>
      <c r="AY201" s="152" t="s">
        <v>195</v>
      </c>
    </row>
    <row r="202" spans="2:65" s="12" customFormat="1" ht="11.25">
      <c r="B202" s="150"/>
      <c r="D202" s="151" t="s">
        <v>204</v>
      </c>
      <c r="E202" s="152" t="s">
        <v>1</v>
      </c>
      <c r="F202" s="153" t="s">
        <v>4201</v>
      </c>
      <c r="H202" s="154">
        <v>7.5149999999999997</v>
      </c>
      <c r="I202" s="155"/>
      <c r="L202" s="150"/>
      <c r="M202" s="156"/>
      <c r="T202" s="157"/>
      <c r="AT202" s="152" t="s">
        <v>204</v>
      </c>
      <c r="AU202" s="152" t="s">
        <v>84</v>
      </c>
      <c r="AV202" s="12" t="s">
        <v>86</v>
      </c>
      <c r="AW202" s="12" t="s">
        <v>32</v>
      </c>
      <c r="AX202" s="12" t="s">
        <v>77</v>
      </c>
      <c r="AY202" s="152" t="s">
        <v>195</v>
      </c>
    </row>
    <row r="203" spans="2:65" s="13" customFormat="1" ht="11.25">
      <c r="B203" s="158"/>
      <c r="D203" s="151" t="s">
        <v>204</v>
      </c>
      <c r="E203" s="159" t="s">
        <v>4114</v>
      </c>
      <c r="F203" s="160" t="s">
        <v>205</v>
      </c>
      <c r="H203" s="161">
        <v>41.42</v>
      </c>
      <c r="I203" s="162"/>
      <c r="L203" s="158"/>
      <c r="M203" s="163"/>
      <c r="T203" s="164"/>
      <c r="AT203" s="159" t="s">
        <v>204</v>
      </c>
      <c r="AU203" s="159" t="s">
        <v>84</v>
      </c>
      <c r="AV203" s="13" t="s">
        <v>202</v>
      </c>
      <c r="AW203" s="13" t="s">
        <v>32</v>
      </c>
      <c r="AX203" s="13" t="s">
        <v>84</v>
      </c>
      <c r="AY203" s="159" t="s">
        <v>195</v>
      </c>
    </row>
    <row r="204" spans="2:65" s="1" customFormat="1" ht="37.9" customHeight="1">
      <c r="B204" s="32"/>
      <c r="C204" s="137" t="s">
        <v>242</v>
      </c>
      <c r="D204" s="137" t="s">
        <v>197</v>
      </c>
      <c r="E204" s="138" t="s">
        <v>1217</v>
      </c>
      <c r="F204" s="139" t="s">
        <v>1218</v>
      </c>
      <c r="G204" s="140" t="s">
        <v>200</v>
      </c>
      <c r="H204" s="141">
        <v>41.42</v>
      </c>
      <c r="I204" s="142"/>
      <c r="J204" s="143">
        <f>ROUND(I204*H204,2)</f>
        <v>0</v>
      </c>
      <c r="K204" s="139" t="s">
        <v>201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202</v>
      </c>
      <c r="AT204" s="148" t="s">
        <v>197</v>
      </c>
      <c r="AU204" s="148" t="s">
        <v>84</v>
      </c>
      <c r="AY204" s="17" t="s">
        <v>195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202</v>
      </c>
      <c r="BM204" s="148" t="s">
        <v>4202</v>
      </c>
    </row>
    <row r="205" spans="2:65" s="12" customFormat="1" ht="11.25">
      <c r="B205" s="150"/>
      <c r="D205" s="151" t="s">
        <v>204</v>
      </c>
      <c r="E205" s="152" t="s">
        <v>1</v>
      </c>
      <c r="F205" s="153" t="s">
        <v>4114</v>
      </c>
      <c r="H205" s="154">
        <v>41.42</v>
      </c>
      <c r="I205" s="155"/>
      <c r="L205" s="150"/>
      <c r="M205" s="156"/>
      <c r="T205" s="157"/>
      <c r="AT205" s="152" t="s">
        <v>204</v>
      </c>
      <c r="AU205" s="152" t="s">
        <v>84</v>
      </c>
      <c r="AV205" s="12" t="s">
        <v>86</v>
      </c>
      <c r="AW205" s="12" t="s">
        <v>32</v>
      </c>
      <c r="AX205" s="12" t="s">
        <v>84</v>
      </c>
      <c r="AY205" s="152" t="s">
        <v>195</v>
      </c>
    </row>
    <row r="206" spans="2:65" s="1" customFormat="1" ht="37.9" customHeight="1">
      <c r="B206" s="32"/>
      <c r="C206" s="137" t="s">
        <v>8</v>
      </c>
      <c r="D206" s="137" t="s">
        <v>197</v>
      </c>
      <c r="E206" s="138" t="s">
        <v>1221</v>
      </c>
      <c r="F206" s="139" t="s">
        <v>4203</v>
      </c>
      <c r="G206" s="140" t="s">
        <v>200</v>
      </c>
      <c r="H206" s="141">
        <v>41.42</v>
      </c>
      <c r="I206" s="142"/>
      <c r="J206" s="143">
        <f>ROUND(I206*H206,2)</f>
        <v>0</v>
      </c>
      <c r="K206" s="139" t="s">
        <v>208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202</v>
      </c>
      <c r="AT206" s="148" t="s">
        <v>197</v>
      </c>
      <c r="AU206" s="148" t="s">
        <v>84</v>
      </c>
      <c r="AY206" s="17" t="s">
        <v>195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84</v>
      </c>
      <c r="BK206" s="149">
        <f>ROUND(I206*H206,2)</f>
        <v>0</v>
      </c>
      <c r="BL206" s="17" t="s">
        <v>202</v>
      </c>
      <c r="BM206" s="148" t="s">
        <v>4204</v>
      </c>
    </row>
    <row r="207" spans="2:65" s="12" customFormat="1" ht="11.25">
      <c r="B207" s="150"/>
      <c r="D207" s="151" t="s">
        <v>204</v>
      </c>
      <c r="E207" s="152" t="s">
        <v>1</v>
      </c>
      <c r="F207" s="153" t="s">
        <v>4114</v>
      </c>
      <c r="H207" s="154">
        <v>41.42</v>
      </c>
      <c r="I207" s="155"/>
      <c r="L207" s="150"/>
      <c r="M207" s="156"/>
      <c r="T207" s="157"/>
      <c r="AT207" s="152" t="s">
        <v>204</v>
      </c>
      <c r="AU207" s="152" t="s">
        <v>84</v>
      </c>
      <c r="AV207" s="12" t="s">
        <v>86</v>
      </c>
      <c r="AW207" s="12" t="s">
        <v>32</v>
      </c>
      <c r="AX207" s="12" t="s">
        <v>84</v>
      </c>
      <c r="AY207" s="152" t="s">
        <v>195</v>
      </c>
    </row>
    <row r="208" spans="2:65" s="1" customFormat="1" ht="37.9" customHeight="1">
      <c r="B208" s="32"/>
      <c r="C208" s="137" t="s">
        <v>247</v>
      </c>
      <c r="D208" s="137" t="s">
        <v>197</v>
      </c>
      <c r="E208" s="138" t="s">
        <v>4205</v>
      </c>
      <c r="F208" s="139" t="s">
        <v>4206</v>
      </c>
      <c r="G208" s="140" t="s">
        <v>212</v>
      </c>
      <c r="H208" s="141">
        <v>32</v>
      </c>
      <c r="I208" s="142"/>
      <c r="J208" s="143">
        <f>ROUND(I208*H208,2)</f>
        <v>0</v>
      </c>
      <c r="K208" s="139" t="s">
        <v>201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202</v>
      </c>
      <c r="AT208" s="148" t="s">
        <v>197</v>
      </c>
      <c r="AU208" s="148" t="s">
        <v>84</v>
      </c>
      <c r="AY208" s="17" t="s">
        <v>195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202</v>
      </c>
      <c r="BM208" s="148" t="s">
        <v>315</v>
      </c>
    </row>
    <row r="209" spans="2:65" s="12" customFormat="1" ht="11.25">
      <c r="B209" s="150"/>
      <c r="D209" s="151" t="s">
        <v>204</v>
      </c>
      <c r="E209" s="152" t="s">
        <v>1</v>
      </c>
      <c r="F209" s="153" t="s">
        <v>4207</v>
      </c>
      <c r="H209" s="154">
        <v>32</v>
      </c>
      <c r="I209" s="155"/>
      <c r="L209" s="150"/>
      <c r="M209" s="156"/>
      <c r="T209" s="157"/>
      <c r="AT209" s="152" t="s">
        <v>204</v>
      </c>
      <c r="AU209" s="152" t="s">
        <v>84</v>
      </c>
      <c r="AV209" s="12" t="s">
        <v>86</v>
      </c>
      <c r="AW209" s="12" t="s">
        <v>32</v>
      </c>
      <c r="AX209" s="12" t="s">
        <v>84</v>
      </c>
      <c r="AY209" s="152" t="s">
        <v>195</v>
      </c>
    </row>
    <row r="210" spans="2:65" s="1" customFormat="1" ht="24.2" customHeight="1">
      <c r="B210" s="32"/>
      <c r="C210" s="137" t="s">
        <v>251</v>
      </c>
      <c r="D210" s="137" t="s">
        <v>197</v>
      </c>
      <c r="E210" s="138" t="s">
        <v>4208</v>
      </c>
      <c r="F210" s="139" t="s">
        <v>4209</v>
      </c>
      <c r="G210" s="140" t="s">
        <v>212</v>
      </c>
      <c r="H210" s="141">
        <v>32</v>
      </c>
      <c r="I210" s="142"/>
      <c r="J210" s="143">
        <f>ROUND(I210*H210,2)</f>
        <v>0</v>
      </c>
      <c r="K210" s="139" t="s">
        <v>201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202</v>
      </c>
      <c r="AT210" s="148" t="s">
        <v>197</v>
      </c>
      <c r="AU210" s="148" t="s">
        <v>84</v>
      </c>
      <c r="AY210" s="17" t="s">
        <v>195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84</v>
      </c>
      <c r="BK210" s="149">
        <f>ROUND(I210*H210,2)</f>
        <v>0</v>
      </c>
      <c r="BL210" s="17" t="s">
        <v>202</v>
      </c>
      <c r="BM210" s="148" t="s">
        <v>333</v>
      </c>
    </row>
    <row r="211" spans="2:65" s="1" customFormat="1" ht="33" customHeight="1">
      <c r="B211" s="32"/>
      <c r="C211" s="137" t="s">
        <v>342</v>
      </c>
      <c r="D211" s="137" t="s">
        <v>197</v>
      </c>
      <c r="E211" s="138" t="s">
        <v>4210</v>
      </c>
      <c r="F211" s="139" t="s">
        <v>4211</v>
      </c>
      <c r="G211" s="140" t="s">
        <v>212</v>
      </c>
      <c r="H211" s="141">
        <v>454</v>
      </c>
      <c r="I211" s="142"/>
      <c r="J211" s="143">
        <f>ROUND(I211*H211,2)</f>
        <v>0</v>
      </c>
      <c r="K211" s="139" t="s">
        <v>201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202</v>
      </c>
      <c r="AT211" s="148" t="s">
        <v>197</v>
      </c>
      <c r="AU211" s="148" t="s">
        <v>84</v>
      </c>
      <c r="AY211" s="17" t="s">
        <v>195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202</v>
      </c>
      <c r="BM211" s="148" t="s">
        <v>327</v>
      </c>
    </row>
    <row r="212" spans="2:65" s="12" customFormat="1" ht="11.25">
      <c r="B212" s="150"/>
      <c r="D212" s="151" t="s">
        <v>204</v>
      </c>
      <c r="E212" s="152" t="s">
        <v>1</v>
      </c>
      <c r="F212" s="153" t="s">
        <v>4212</v>
      </c>
      <c r="H212" s="154">
        <v>454</v>
      </c>
      <c r="I212" s="155"/>
      <c r="L212" s="150"/>
      <c r="M212" s="156"/>
      <c r="T212" s="157"/>
      <c r="AT212" s="152" t="s">
        <v>204</v>
      </c>
      <c r="AU212" s="152" t="s">
        <v>84</v>
      </c>
      <c r="AV212" s="12" t="s">
        <v>86</v>
      </c>
      <c r="AW212" s="12" t="s">
        <v>32</v>
      </c>
      <c r="AX212" s="12" t="s">
        <v>84</v>
      </c>
      <c r="AY212" s="152" t="s">
        <v>195</v>
      </c>
    </row>
    <row r="213" spans="2:65" s="1" customFormat="1" ht="24.2" customHeight="1">
      <c r="B213" s="32"/>
      <c r="C213" s="137" t="s">
        <v>310</v>
      </c>
      <c r="D213" s="137" t="s">
        <v>197</v>
      </c>
      <c r="E213" s="138" t="s">
        <v>4213</v>
      </c>
      <c r="F213" s="139" t="s">
        <v>4214</v>
      </c>
      <c r="G213" s="140" t="s">
        <v>212</v>
      </c>
      <c r="H213" s="141">
        <v>454</v>
      </c>
      <c r="I213" s="142"/>
      <c r="J213" s="143">
        <f>ROUND(I213*H213,2)</f>
        <v>0</v>
      </c>
      <c r="K213" s="139" t="s">
        <v>201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202</v>
      </c>
      <c r="AT213" s="148" t="s">
        <v>197</v>
      </c>
      <c r="AU213" s="148" t="s">
        <v>84</v>
      </c>
      <c r="AY213" s="17" t="s">
        <v>195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84</v>
      </c>
      <c r="BK213" s="149">
        <f>ROUND(I213*H213,2)</f>
        <v>0</v>
      </c>
      <c r="BL213" s="17" t="s">
        <v>202</v>
      </c>
      <c r="BM213" s="148" t="s">
        <v>339</v>
      </c>
    </row>
    <row r="214" spans="2:65" s="1" customFormat="1" ht="33" customHeight="1">
      <c r="B214" s="32"/>
      <c r="C214" s="137" t="s">
        <v>166</v>
      </c>
      <c r="D214" s="137" t="s">
        <v>197</v>
      </c>
      <c r="E214" s="138" t="s">
        <v>4215</v>
      </c>
      <c r="F214" s="139" t="s">
        <v>4216</v>
      </c>
      <c r="G214" s="140" t="s">
        <v>200</v>
      </c>
      <c r="H214" s="141">
        <v>274.83999999999997</v>
      </c>
      <c r="I214" s="142"/>
      <c r="J214" s="143">
        <f>ROUND(I214*H214,2)</f>
        <v>0</v>
      </c>
      <c r="K214" s="139" t="s">
        <v>201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202</v>
      </c>
      <c r="AT214" s="148" t="s">
        <v>197</v>
      </c>
      <c r="AU214" s="148" t="s">
        <v>84</v>
      </c>
      <c r="AY214" s="17" t="s">
        <v>195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84</v>
      </c>
      <c r="BK214" s="149">
        <f>ROUND(I214*H214,2)</f>
        <v>0</v>
      </c>
      <c r="BL214" s="17" t="s">
        <v>202</v>
      </c>
      <c r="BM214" s="148" t="s">
        <v>345</v>
      </c>
    </row>
    <row r="215" spans="2:65" s="12" customFormat="1" ht="11.25">
      <c r="B215" s="150"/>
      <c r="D215" s="151" t="s">
        <v>204</v>
      </c>
      <c r="E215" s="152" t="s">
        <v>1</v>
      </c>
      <c r="F215" s="153" t="s">
        <v>4217</v>
      </c>
      <c r="H215" s="154">
        <v>192</v>
      </c>
      <c r="I215" s="155"/>
      <c r="L215" s="150"/>
      <c r="M215" s="156"/>
      <c r="T215" s="157"/>
      <c r="AT215" s="152" t="s">
        <v>204</v>
      </c>
      <c r="AU215" s="152" t="s">
        <v>84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65" s="12" customFormat="1" ht="11.25">
      <c r="B216" s="150"/>
      <c r="D216" s="151" t="s">
        <v>204</v>
      </c>
      <c r="E216" s="152" t="s">
        <v>1</v>
      </c>
      <c r="F216" s="153" t="s">
        <v>4218</v>
      </c>
      <c r="H216" s="154">
        <v>82.84</v>
      </c>
      <c r="I216" s="155"/>
      <c r="L216" s="150"/>
      <c r="M216" s="156"/>
      <c r="T216" s="157"/>
      <c r="AT216" s="152" t="s">
        <v>204</v>
      </c>
      <c r="AU216" s="152" t="s">
        <v>84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65" s="13" customFormat="1" ht="11.25">
      <c r="B217" s="158"/>
      <c r="D217" s="151" t="s">
        <v>204</v>
      </c>
      <c r="E217" s="159" t="s">
        <v>1</v>
      </c>
      <c r="F217" s="160" t="s">
        <v>205</v>
      </c>
      <c r="H217" s="161">
        <v>274.83999999999997</v>
      </c>
      <c r="I217" s="162"/>
      <c r="L217" s="158"/>
      <c r="M217" s="163"/>
      <c r="T217" s="164"/>
      <c r="AT217" s="159" t="s">
        <v>204</v>
      </c>
      <c r="AU217" s="159" t="s">
        <v>84</v>
      </c>
      <c r="AV217" s="13" t="s">
        <v>202</v>
      </c>
      <c r="AW217" s="13" t="s">
        <v>32</v>
      </c>
      <c r="AX217" s="13" t="s">
        <v>84</v>
      </c>
      <c r="AY217" s="159" t="s">
        <v>195</v>
      </c>
    </row>
    <row r="218" spans="2:65" s="1" customFormat="1" ht="24.2" customHeight="1">
      <c r="B218" s="32"/>
      <c r="C218" s="137" t="s">
        <v>315</v>
      </c>
      <c r="D218" s="137" t="s">
        <v>197</v>
      </c>
      <c r="E218" s="138" t="s">
        <v>4219</v>
      </c>
      <c r="F218" s="139" t="s">
        <v>4220</v>
      </c>
      <c r="G218" s="140" t="s">
        <v>395</v>
      </c>
      <c r="H218" s="141">
        <v>3.0000000000000001E-3</v>
      </c>
      <c r="I218" s="142"/>
      <c r="J218" s="143">
        <f>ROUND(I218*H218,2)</f>
        <v>0</v>
      </c>
      <c r="K218" s="139" t="s">
        <v>201</v>
      </c>
      <c r="L218" s="32"/>
      <c r="M218" s="144" t="s">
        <v>1</v>
      </c>
      <c r="N218" s="145" t="s">
        <v>42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202</v>
      </c>
      <c r="AT218" s="148" t="s">
        <v>197</v>
      </c>
      <c r="AU218" s="148" t="s">
        <v>84</v>
      </c>
      <c r="AY218" s="17" t="s">
        <v>195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84</v>
      </c>
      <c r="BK218" s="149">
        <f>ROUND(I218*H218,2)</f>
        <v>0</v>
      </c>
      <c r="BL218" s="17" t="s">
        <v>202</v>
      </c>
      <c r="BM218" s="148" t="s">
        <v>349</v>
      </c>
    </row>
    <row r="219" spans="2:65" s="14" customFormat="1" ht="11.25">
      <c r="B219" s="168"/>
      <c r="D219" s="151" t="s">
        <v>204</v>
      </c>
      <c r="E219" s="169" t="s">
        <v>1</v>
      </c>
      <c r="F219" s="170" t="s">
        <v>4221</v>
      </c>
      <c r="H219" s="169" t="s">
        <v>1</v>
      </c>
      <c r="I219" s="171"/>
      <c r="L219" s="168"/>
      <c r="M219" s="172"/>
      <c r="T219" s="173"/>
      <c r="AT219" s="169" t="s">
        <v>204</v>
      </c>
      <c r="AU219" s="169" t="s">
        <v>84</v>
      </c>
      <c r="AV219" s="14" t="s">
        <v>84</v>
      </c>
      <c r="AW219" s="14" t="s">
        <v>32</v>
      </c>
      <c r="AX219" s="14" t="s">
        <v>77</v>
      </c>
      <c r="AY219" s="169" t="s">
        <v>195</v>
      </c>
    </row>
    <row r="220" spans="2:65" s="12" customFormat="1" ht="11.25">
      <c r="B220" s="150"/>
      <c r="D220" s="151" t="s">
        <v>204</v>
      </c>
      <c r="E220" s="152" t="s">
        <v>1</v>
      </c>
      <c r="F220" s="153" t="s">
        <v>4222</v>
      </c>
      <c r="H220" s="154">
        <v>3.0000000000000001E-3</v>
      </c>
      <c r="I220" s="155"/>
      <c r="L220" s="150"/>
      <c r="M220" s="156"/>
      <c r="T220" s="157"/>
      <c r="AT220" s="152" t="s">
        <v>204</v>
      </c>
      <c r="AU220" s="152" t="s">
        <v>84</v>
      </c>
      <c r="AV220" s="12" t="s">
        <v>86</v>
      </c>
      <c r="AW220" s="12" t="s">
        <v>32</v>
      </c>
      <c r="AX220" s="12" t="s">
        <v>84</v>
      </c>
      <c r="AY220" s="152" t="s">
        <v>195</v>
      </c>
    </row>
    <row r="221" spans="2:65" s="1" customFormat="1" ht="16.5" customHeight="1">
      <c r="B221" s="32"/>
      <c r="C221" s="137" t="s">
        <v>358</v>
      </c>
      <c r="D221" s="137" t="s">
        <v>197</v>
      </c>
      <c r="E221" s="138" t="s">
        <v>4223</v>
      </c>
      <c r="F221" s="139" t="s">
        <v>4224</v>
      </c>
      <c r="G221" s="140" t="s">
        <v>3117</v>
      </c>
      <c r="H221" s="141">
        <v>16</v>
      </c>
      <c r="I221" s="142"/>
      <c r="J221" s="143">
        <f>ROUND(I221*H221,2)</f>
        <v>0</v>
      </c>
      <c r="K221" s="139" t="s">
        <v>208</v>
      </c>
      <c r="L221" s="32"/>
      <c r="M221" s="144" t="s">
        <v>1</v>
      </c>
      <c r="N221" s="145" t="s">
        <v>42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202</v>
      </c>
      <c r="AT221" s="148" t="s">
        <v>197</v>
      </c>
      <c r="AU221" s="148" t="s">
        <v>84</v>
      </c>
      <c r="AY221" s="17" t="s">
        <v>195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84</v>
      </c>
      <c r="BK221" s="149">
        <f>ROUND(I221*H221,2)</f>
        <v>0</v>
      </c>
      <c r="BL221" s="17" t="s">
        <v>202</v>
      </c>
      <c r="BM221" s="148" t="s">
        <v>353</v>
      </c>
    </row>
    <row r="222" spans="2:65" s="1" customFormat="1" ht="33" customHeight="1">
      <c r="B222" s="32"/>
      <c r="C222" s="137" t="s">
        <v>168</v>
      </c>
      <c r="D222" s="137" t="s">
        <v>197</v>
      </c>
      <c r="E222" s="138" t="s">
        <v>4225</v>
      </c>
      <c r="F222" s="139" t="s">
        <v>4226</v>
      </c>
      <c r="G222" s="140" t="s">
        <v>212</v>
      </c>
      <c r="H222" s="141">
        <v>32</v>
      </c>
      <c r="I222" s="142"/>
      <c r="J222" s="143">
        <f>ROUND(I222*H222,2)</f>
        <v>0</v>
      </c>
      <c r="K222" s="139" t="s">
        <v>201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6.0000000000000002E-5</v>
      </c>
      <c r="R222" s="146">
        <f>Q222*H222</f>
        <v>1.92E-3</v>
      </c>
      <c r="S222" s="146">
        <v>0</v>
      </c>
      <c r="T222" s="147">
        <f>S222*H222</f>
        <v>0</v>
      </c>
      <c r="AR222" s="148" t="s">
        <v>202</v>
      </c>
      <c r="AT222" s="148" t="s">
        <v>197</v>
      </c>
      <c r="AU222" s="148" t="s">
        <v>84</v>
      </c>
      <c r="AY222" s="17" t="s">
        <v>195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84</v>
      </c>
      <c r="BK222" s="149">
        <f>ROUND(I222*H222,2)</f>
        <v>0</v>
      </c>
      <c r="BL222" s="17" t="s">
        <v>202</v>
      </c>
      <c r="BM222" s="148" t="s">
        <v>357</v>
      </c>
    </row>
    <row r="223" spans="2:65" s="1" customFormat="1" ht="24.2" customHeight="1">
      <c r="B223" s="32"/>
      <c r="C223" s="137" t="s">
        <v>7</v>
      </c>
      <c r="D223" s="137" t="s">
        <v>197</v>
      </c>
      <c r="E223" s="138" t="s">
        <v>4227</v>
      </c>
      <c r="F223" s="139" t="s">
        <v>4228</v>
      </c>
      <c r="G223" s="140" t="s">
        <v>212</v>
      </c>
      <c r="H223" s="141">
        <v>64</v>
      </c>
      <c r="I223" s="142"/>
      <c r="J223" s="143">
        <f>ROUND(I223*H223,2)</f>
        <v>0</v>
      </c>
      <c r="K223" s="139" t="s">
        <v>201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202</v>
      </c>
      <c r="AT223" s="148" t="s">
        <v>197</v>
      </c>
      <c r="AU223" s="148" t="s">
        <v>84</v>
      </c>
      <c r="AY223" s="17" t="s">
        <v>195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84</v>
      </c>
      <c r="BK223" s="149">
        <f>ROUND(I223*H223,2)</f>
        <v>0</v>
      </c>
      <c r="BL223" s="17" t="s">
        <v>202</v>
      </c>
      <c r="BM223" s="148" t="s">
        <v>4229</v>
      </c>
    </row>
    <row r="224" spans="2:65" s="14" customFormat="1" ht="22.5">
      <c r="B224" s="168"/>
      <c r="D224" s="151" t="s">
        <v>204</v>
      </c>
      <c r="E224" s="169" t="s">
        <v>1</v>
      </c>
      <c r="F224" s="170" t="s">
        <v>4230</v>
      </c>
      <c r="H224" s="169" t="s">
        <v>1</v>
      </c>
      <c r="I224" s="171"/>
      <c r="L224" s="168"/>
      <c r="M224" s="172"/>
      <c r="T224" s="173"/>
      <c r="AT224" s="169" t="s">
        <v>204</v>
      </c>
      <c r="AU224" s="169" t="s">
        <v>84</v>
      </c>
      <c r="AV224" s="14" t="s">
        <v>84</v>
      </c>
      <c r="AW224" s="14" t="s">
        <v>32</v>
      </c>
      <c r="AX224" s="14" t="s">
        <v>77</v>
      </c>
      <c r="AY224" s="169" t="s">
        <v>195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4231</v>
      </c>
      <c r="H225" s="154">
        <v>64</v>
      </c>
      <c r="I225" s="155"/>
      <c r="L225" s="150"/>
      <c r="M225" s="156"/>
      <c r="T225" s="157"/>
      <c r="AT225" s="152" t="s">
        <v>204</v>
      </c>
      <c r="AU225" s="152" t="s">
        <v>84</v>
      </c>
      <c r="AV225" s="12" t="s">
        <v>86</v>
      </c>
      <c r="AW225" s="12" t="s">
        <v>32</v>
      </c>
      <c r="AX225" s="12" t="s">
        <v>84</v>
      </c>
      <c r="AY225" s="152" t="s">
        <v>195</v>
      </c>
    </row>
    <row r="226" spans="2:65" s="1" customFormat="1" ht="24.2" customHeight="1">
      <c r="B226" s="32"/>
      <c r="C226" s="137" t="s">
        <v>322</v>
      </c>
      <c r="D226" s="137" t="s">
        <v>197</v>
      </c>
      <c r="E226" s="138" t="s">
        <v>4232</v>
      </c>
      <c r="F226" s="139" t="s">
        <v>4233</v>
      </c>
      <c r="G226" s="140" t="s">
        <v>212</v>
      </c>
      <c r="H226" s="141">
        <v>32</v>
      </c>
      <c r="I226" s="142"/>
      <c r="J226" s="143">
        <f>ROUND(I226*H226,2)</f>
        <v>0</v>
      </c>
      <c r="K226" s="139" t="s">
        <v>208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202</v>
      </c>
      <c r="AT226" s="148" t="s">
        <v>197</v>
      </c>
      <c r="AU226" s="148" t="s">
        <v>84</v>
      </c>
      <c r="AY226" s="17" t="s">
        <v>195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84</v>
      </c>
      <c r="BK226" s="149">
        <f>ROUND(I226*H226,2)</f>
        <v>0</v>
      </c>
      <c r="BL226" s="17" t="s">
        <v>202</v>
      </c>
      <c r="BM226" s="148" t="s">
        <v>365</v>
      </c>
    </row>
    <row r="227" spans="2:65" s="1" customFormat="1" ht="24.2" customHeight="1">
      <c r="B227" s="32"/>
      <c r="C227" s="137" t="s">
        <v>376</v>
      </c>
      <c r="D227" s="137" t="s">
        <v>197</v>
      </c>
      <c r="E227" s="138" t="s">
        <v>4234</v>
      </c>
      <c r="F227" s="139" t="s">
        <v>4235</v>
      </c>
      <c r="G227" s="140" t="s">
        <v>200</v>
      </c>
      <c r="H227" s="141">
        <v>128</v>
      </c>
      <c r="I227" s="142"/>
      <c r="J227" s="143">
        <f>ROUND(I227*H227,2)</f>
        <v>0</v>
      </c>
      <c r="K227" s="139" t="s">
        <v>201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202</v>
      </c>
      <c r="AT227" s="148" t="s">
        <v>197</v>
      </c>
      <c r="AU227" s="148" t="s">
        <v>84</v>
      </c>
      <c r="AY227" s="17" t="s">
        <v>195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84</v>
      </c>
      <c r="BK227" s="149">
        <f>ROUND(I227*H227,2)</f>
        <v>0</v>
      </c>
      <c r="BL227" s="17" t="s">
        <v>202</v>
      </c>
      <c r="BM227" s="148" t="s">
        <v>369</v>
      </c>
    </row>
    <row r="228" spans="2:65" s="12" customFormat="1" ht="11.25">
      <c r="B228" s="150"/>
      <c r="D228" s="151" t="s">
        <v>204</v>
      </c>
      <c r="E228" s="152" t="s">
        <v>1</v>
      </c>
      <c r="F228" s="153" t="s">
        <v>4236</v>
      </c>
      <c r="H228" s="154">
        <v>32</v>
      </c>
      <c r="I228" s="155"/>
      <c r="L228" s="150"/>
      <c r="M228" s="156"/>
      <c r="T228" s="157"/>
      <c r="AT228" s="152" t="s">
        <v>204</v>
      </c>
      <c r="AU228" s="152" t="s">
        <v>84</v>
      </c>
      <c r="AV228" s="12" t="s">
        <v>86</v>
      </c>
      <c r="AW228" s="12" t="s">
        <v>32</v>
      </c>
      <c r="AX228" s="12" t="s">
        <v>77</v>
      </c>
      <c r="AY228" s="152" t="s">
        <v>195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4237</v>
      </c>
      <c r="H229" s="154">
        <v>96</v>
      </c>
      <c r="I229" s="155"/>
      <c r="L229" s="150"/>
      <c r="M229" s="156"/>
      <c r="T229" s="157"/>
      <c r="AT229" s="152" t="s">
        <v>204</v>
      </c>
      <c r="AU229" s="152" t="s">
        <v>84</v>
      </c>
      <c r="AV229" s="12" t="s">
        <v>86</v>
      </c>
      <c r="AW229" s="12" t="s">
        <v>32</v>
      </c>
      <c r="AX229" s="12" t="s">
        <v>77</v>
      </c>
      <c r="AY229" s="152" t="s">
        <v>195</v>
      </c>
    </row>
    <row r="230" spans="2:65" s="13" customFormat="1" ht="11.25">
      <c r="B230" s="158"/>
      <c r="D230" s="151" t="s">
        <v>204</v>
      </c>
      <c r="E230" s="159" t="s">
        <v>1</v>
      </c>
      <c r="F230" s="160" t="s">
        <v>205</v>
      </c>
      <c r="H230" s="161">
        <v>128</v>
      </c>
      <c r="I230" s="162"/>
      <c r="L230" s="158"/>
      <c r="M230" s="163"/>
      <c r="T230" s="164"/>
      <c r="AT230" s="159" t="s">
        <v>204</v>
      </c>
      <c r="AU230" s="159" t="s">
        <v>84</v>
      </c>
      <c r="AV230" s="13" t="s">
        <v>202</v>
      </c>
      <c r="AW230" s="13" t="s">
        <v>32</v>
      </c>
      <c r="AX230" s="13" t="s">
        <v>84</v>
      </c>
      <c r="AY230" s="159" t="s">
        <v>195</v>
      </c>
    </row>
    <row r="231" spans="2:65" s="1" customFormat="1" ht="24.2" customHeight="1">
      <c r="B231" s="32"/>
      <c r="C231" s="137" t="s">
        <v>327</v>
      </c>
      <c r="D231" s="137" t="s">
        <v>197</v>
      </c>
      <c r="E231" s="138" t="s">
        <v>4238</v>
      </c>
      <c r="F231" s="139" t="s">
        <v>4239</v>
      </c>
      <c r="G231" s="140" t="s">
        <v>200</v>
      </c>
      <c r="H231" s="141">
        <v>96</v>
      </c>
      <c r="I231" s="142"/>
      <c r="J231" s="143">
        <f>ROUND(I231*H231,2)</f>
        <v>0</v>
      </c>
      <c r="K231" s="139" t="s">
        <v>201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202</v>
      </c>
      <c r="AT231" s="148" t="s">
        <v>197</v>
      </c>
      <c r="AU231" s="148" t="s">
        <v>84</v>
      </c>
      <c r="AY231" s="17" t="s">
        <v>195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84</v>
      </c>
      <c r="BK231" s="149">
        <f>ROUND(I231*H231,2)</f>
        <v>0</v>
      </c>
      <c r="BL231" s="17" t="s">
        <v>202</v>
      </c>
      <c r="BM231" s="148" t="s">
        <v>373</v>
      </c>
    </row>
    <row r="232" spans="2:65" s="12" customFormat="1" ht="11.25">
      <c r="B232" s="150"/>
      <c r="D232" s="151" t="s">
        <v>204</v>
      </c>
      <c r="E232" s="152" t="s">
        <v>1</v>
      </c>
      <c r="F232" s="153" t="s">
        <v>4240</v>
      </c>
      <c r="H232" s="154">
        <v>96</v>
      </c>
      <c r="I232" s="155"/>
      <c r="L232" s="150"/>
      <c r="M232" s="156"/>
      <c r="T232" s="157"/>
      <c r="AT232" s="152" t="s">
        <v>204</v>
      </c>
      <c r="AU232" s="152" t="s">
        <v>84</v>
      </c>
      <c r="AV232" s="12" t="s">
        <v>86</v>
      </c>
      <c r="AW232" s="12" t="s">
        <v>32</v>
      </c>
      <c r="AX232" s="12" t="s">
        <v>84</v>
      </c>
      <c r="AY232" s="152" t="s">
        <v>195</v>
      </c>
    </row>
    <row r="233" spans="2:65" s="1" customFormat="1" ht="16.5" customHeight="1">
      <c r="B233" s="32"/>
      <c r="C233" s="137" t="s">
        <v>386</v>
      </c>
      <c r="D233" s="137" t="s">
        <v>197</v>
      </c>
      <c r="E233" s="138" t="s">
        <v>4241</v>
      </c>
      <c r="F233" s="139" t="s">
        <v>4242</v>
      </c>
      <c r="G233" s="140" t="s">
        <v>332</v>
      </c>
      <c r="H233" s="141">
        <v>92.16</v>
      </c>
      <c r="I233" s="142"/>
      <c r="J233" s="143">
        <f>ROUND(I233*H233,2)</f>
        <v>0</v>
      </c>
      <c r="K233" s="139" t="s">
        <v>201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202</v>
      </c>
      <c r="AT233" s="148" t="s">
        <v>197</v>
      </c>
      <c r="AU233" s="148" t="s">
        <v>84</v>
      </c>
      <c r="AY233" s="17" t="s">
        <v>195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202</v>
      </c>
      <c r="BM233" s="148" t="s">
        <v>379</v>
      </c>
    </row>
    <row r="234" spans="2:65" s="14" customFormat="1" ht="11.25">
      <c r="B234" s="168"/>
      <c r="D234" s="151" t="s">
        <v>204</v>
      </c>
      <c r="E234" s="169" t="s">
        <v>1</v>
      </c>
      <c r="F234" s="170" t="s">
        <v>4243</v>
      </c>
      <c r="H234" s="169" t="s">
        <v>1</v>
      </c>
      <c r="I234" s="171"/>
      <c r="L234" s="168"/>
      <c r="M234" s="172"/>
      <c r="T234" s="173"/>
      <c r="AT234" s="169" t="s">
        <v>204</v>
      </c>
      <c r="AU234" s="169" t="s">
        <v>84</v>
      </c>
      <c r="AV234" s="14" t="s">
        <v>84</v>
      </c>
      <c r="AW234" s="14" t="s">
        <v>32</v>
      </c>
      <c r="AX234" s="14" t="s">
        <v>77</v>
      </c>
      <c r="AY234" s="169" t="s">
        <v>195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4244</v>
      </c>
      <c r="H235" s="154">
        <v>92.16</v>
      </c>
      <c r="I235" s="155"/>
      <c r="L235" s="150"/>
      <c r="M235" s="156"/>
      <c r="T235" s="157"/>
      <c r="AT235" s="152" t="s">
        <v>204</v>
      </c>
      <c r="AU235" s="152" t="s">
        <v>84</v>
      </c>
      <c r="AV235" s="12" t="s">
        <v>86</v>
      </c>
      <c r="AW235" s="12" t="s">
        <v>32</v>
      </c>
      <c r="AX235" s="12" t="s">
        <v>84</v>
      </c>
      <c r="AY235" s="152" t="s">
        <v>195</v>
      </c>
    </row>
    <row r="236" spans="2:65" s="1" customFormat="1" ht="16.5" customHeight="1">
      <c r="B236" s="32"/>
      <c r="C236" s="137" t="s">
        <v>333</v>
      </c>
      <c r="D236" s="137" t="s">
        <v>197</v>
      </c>
      <c r="E236" s="138" t="s">
        <v>4245</v>
      </c>
      <c r="F236" s="139" t="s">
        <v>4246</v>
      </c>
      <c r="G236" s="140" t="s">
        <v>332</v>
      </c>
      <c r="H236" s="141">
        <v>69.12</v>
      </c>
      <c r="I236" s="142"/>
      <c r="J236" s="143">
        <f>ROUND(I236*H236,2)</f>
        <v>0</v>
      </c>
      <c r="K236" s="139" t="s">
        <v>201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202</v>
      </c>
      <c r="AT236" s="148" t="s">
        <v>197</v>
      </c>
      <c r="AU236" s="148" t="s">
        <v>84</v>
      </c>
      <c r="AY236" s="17" t="s">
        <v>195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202</v>
      </c>
      <c r="BM236" s="148" t="s">
        <v>384</v>
      </c>
    </row>
    <row r="237" spans="2:65" s="14" customFormat="1" ht="11.25">
      <c r="B237" s="168"/>
      <c r="D237" s="151" t="s">
        <v>204</v>
      </c>
      <c r="E237" s="169" t="s">
        <v>1</v>
      </c>
      <c r="F237" s="170" t="s">
        <v>4247</v>
      </c>
      <c r="H237" s="169" t="s">
        <v>1</v>
      </c>
      <c r="I237" s="171"/>
      <c r="L237" s="168"/>
      <c r="M237" s="172"/>
      <c r="T237" s="173"/>
      <c r="AT237" s="169" t="s">
        <v>204</v>
      </c>
      <c r="AU237" s="169" t="s">
        <v>84</v>
      </c>
      <c r="AV237" s="14" t="s">
        <v>84</v>
      </c>
      <c r="AW237" s="14" t="s">
        <v>32</v>
      </c>
      <c r="AX237" s="14" t="s">
        <v>77</v>
      </c>
      <c r="AY237" s="169" t="s">
        <v>195</v>
      </c>
    </row>
    <row r="238" spans="2:65" s="12" customFormat="1" ht="11.25">
      <c r="B238" s="150"/>
      <c r="D238" s="151" t="s">
        <v>204</v>
      </c>
      <c r="E238" s="152" t="s">
        <v>1</v>
      </c>
      <c r="F238" s="153" t="s">
        <v>4248</v>
      </c>
      <c r="H238" s="154">
        <v>69.12</v>
      </c>
      <c r="I238" s="155"/>
      <c r="L238" s="150"/>
      <c r="M238" s="156"/>
      <c r="T238" s="157"/>
      <c r="AT238" s="152" t="s">
        <v>204</v>
      </c>
      <c r="AU238" s="152" t="s">
        <v>84</v>
      </c>
      <c r="AV238" s="12" t="s">
        <v>86</v>
      </c>
      <c r="AW238" s="12" t="s">
        <v>32</v>
      </c>
      <c r="AX238" s="12" t="s">
        <v>84</v>
      </c>
      <c r="AY238" s="152" t="s">
        <v>195</v>
      </c>
    </row>
    <row r="239" spans="2:65" s="1" customFormat="1" ht="21.75" customHeight="1">
      <c r="B239" s="32"/>
      <c r="C239" s="137" t="s">
        <v>399</v>
      </c>
      <c r="D239" s="137" t="s">
        <v>197</v>
      </c>
      <c r="E239" s="138" t="s">
        <v>4249</v>
      </c>
      <c r="F239" s="139" t="s">
        <v>4250</v>
      </c>
      <c r="G239" s="140" t="s">
        <v>332</v>
      </c>
      <c r="H239" s="141">
        <v>161.28</v>
      </c>
      <c r="I239" s="142"/>
      <c r="J239" s="143">
        <f>ROUND(I239*H239,2)</f>
        <v>0</v>
      </c>
      <c r="K239" s="139" t="s">
        <v>201</v>
      </c>
      <c r="L239" s="32"/>
      <c r="M239" s="144" t="s">
        <v>1</v>
      </c>
      <c r="N239" s="145" t="s">
        <v>42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202</v>
      </c>
      <c r="AT239" s="148" t="s">
        <v>197</v>
      </c>
      <c r="AU239" s="148" t="s">
        <v>84</v>
      </c>
      <c r="AY239" s="17" t="s">
        <v>195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84</v>
      </c>
      <c r="BK239" s="149">
        <f>ROUND(I239*H239,2)</f>
        <v>0</v>
      </c>
      <c r="BL239" s="17" t="s">
        <v>202</v>
      </c>
      <c r="BM239" s="148" t="s">
        <v>389</v>
      </c>
    </row>
    <row r="240" spans="2:65" s="1" customFormat="1" ht="24.2" customHeight="1">
      <c r="B240" s="32"/>
      <c r="C240" s="137" t="s">
        <v>339</v>
      </c>
      <c r="D240" s="137" t="s">
        <v>197</v>
      </c>
      <c r="E240" s="138" t="s">
        <v>4251</v>
      </c>
      <c r="F240" s="139" t="s">
        <v>4252</v>
      </c>
      <c r="G240" s="140" t="s">
        <v>332</v>
      </c>
      <c r="H240" s="141">
        <v>806.4</v>
      </c>
      <c r="I240" s="142"/>
      <c r="J240" s="143">
        <f>ROUND(I240*H240,2)</f>
        <v>0</v>
      </c>
      <c r="K240" s="139" t="s">
        <v>201</v>
      </c>
      <c r="L240" s="32"/>
      <c r="M240" s="144" t="s">
        <v>1</v>
      </c>
      <c r="N240" s="145" t="s">
        <v>42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202</v>
      </c>
      <c r="AT240" s="148" t="s">
        <v>197</v>
      </c>
      <c r="AU240" s="148" t="s">
        <v>84</v>
      </c>
      <c r="AY240" s="17" t="s">
        <v>195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84</v>
      </c>
      <c r="BK240" s="149">
        <f>ROUND(I240*H240,2)</f>
        <v>0</v>
      </c>
      <c r="BL240" s="17" t="s">
        <v>202</v>
      </c>
      <c r="BM240" s="148" t="s">
        <v>396</v>
      </c>
    </row>
    <row r="241" spans="2:65" s="12" customFormat="1" ht="11.25">
      <c r="B241" s="150"/>
      <c r="D241" s="151" t="s">
        <v>204</v>
      </c>
      <c r="E241" s="152" t="s">
        <v>1</v>
      </c>
      <c r="F241" s="153" t="s">
        <v>4253</v>
      </c>
      <c r="H241" s="154">
        <v>806.4</v>
      </c>
      <c r="I241" s="155"/>
      <c r="L241" s="150"/>
      <c r="M241" s="156"/>
      <c r="T241" s="157"/>
      <c r="AT241" s="152" t="s">
        <v>204</v>
      </c>
      <c r="AU241" s="152" t="s">
        <v>84</v>
      </c>
      <c r="AV241" s="12" t="s">
        <v>86</v>
      </c>
      <c r="AW241" s="12" t="s">
        <v>32</v>
      </c>
      <c r="AX241" s="12" t="s">
        <v>84</v>
      </c>
      <c r="AY241" s="152" t="s">
        <v>195</v>
      </c>
    </row>
    <row r="242" spans="2:65" s="1" customFormat="1" ht="24.2" customHeight="1">
      <c r="B242" s="32"/>
      <c r="C242" s="137" t="s">
        <v>410</v>
      </c>
      <c r="D242" s="137" t="s">
        <v>197</v>
      </c>
      <c r="E242" s="138" t="s">
        <v>4254</v>
      </c>
      <c r="F242" s="139" t="s">
        <v>4255</v>
      </c>
      <c r="G242" s="140" t="s">
        <v>212</v>
      </c>
      <c r="H242" s="141">
        <v>192</v>
      </c>
      <c r="I242" s="142"/>
      <c r="J242" s="143">
        <f>ROUND(I242*H242,2)</f>
        <v>0</v>
      </c>
      <c r="K242" s="139" t="s">
        <v>201</v>
      </c>
      <c r="L242" s="32"/>
      <c r="M242" s="144" t="s">
        <v>1</v>
      </c>
      <c r="N242" s="145" t="s">
        <v>42</v>
      </c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AR242" s="148" t="s">
        <v>202</v>
      </c>
      <c r="AT242" s="148" t="s">
        <v>197</v>
      </c>
      <c r="AU242" s="148" t="s">
        <v>84</v>
      </c>
      <c r="AY242" s="17" t="s">
        <v>195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84</v>
      </c>
      <c r="BK242" s="149">
        <f>ROUND(I242*H242,2)</f>
        <v>0</v>
      </c>
      <c r="BL242" s="17" t="s">
        <v>202</v>
      </c>
      <c r="BM242" s="148" t="s">
        <v>402</v>
      </c>
    </row>
    <row r="243" spans="2:65" s="14" customFormat="1" ht="11.25">
      <c r="B243" s="168"/>
      <c r="D243" s="151" t="s">
        <v>204</v>
      </c>
      <c r="E243" s="169" t="s">
        <v>1</v>
      </c>
      <c r="F243" s="170" t="s">
        <v>4256</v>
      </c>
      <c r="H243" s="169" t="s">
        <v>1</v>
      </c>
      <c r="I243" s="171"/>
      <c r="L243" s="168"/>
      <c r="M243" s="172"/>
      <c r="T243" s="173"/>
      <c r="AT243" s="169" t="s">
        <v>204</v>
      </c>
      <c r="AU243" s="169" t="s">
        <v>84</v>
      </c>
      <c r="AV243" s="14" t="s">
        <v>84</v>
      </c>
      <c r="AW243" s="14" t="s">
        <v>32</v>
      </c>
      <c r="AX243" s="14" t="s">
        <v>77</v>
      </c>
      <c r="AY243" s="169" t="s">
        <v>195</v>
      </c>
    </row>
    <row r="244" spans="2:65" s="12" customFormat="1" ht="11.25">
      <c r="B244" s="150"/>
      <c r="D244" s="151" t="s">
        <v>204</v>
      </c>
      <c r="E244" s="152" t="s">
        <v>1</v>
      </c>
      <c r="F244" s="153" t="s">
        <v>4257</v>
      </c>
      <c r="H244" s="154">
        <v>192</v>
      </c>
      <c r="I244" s="155"/>
      <c r="L244" s="150"/>
      <c r="M244" s="156"/>
      <c r="T244" s="157"/>
      <c r="AT244" s="152" t="s">
        <v>204</v>
      </c>
      <c r="AU244" s="152" t="s">
        <v>84</v>
      </c>
      <c r="AV244" s="12" t="s">
        <v>86</v>
      </c>
      <c r="AW244" s="12" t="s">
        <v>32</v>
      </c>
      <c r="AX244" s="12" t="s">
        <v>84</v>
      </c>
      <c r="AY244" s="152" t="s">
        <v>195</v>
      </c>
    </row>
    <row r="245" spans="2:65" s="1" customFormat="1" ht="24.2" customHeight="1">
      <c r="B245" s="32"/>
      <c r="C245" s="137" t="s">
        <v>345</v>
      </c>
      <c r="D245" s="137" t="s">
        <v>197</v>
      </c>
      <c r="E245" s="138" t="s">
        <v>4258</v>
      </c>
      <c r="F245" s="139" t="s">
        <v>4259</v>
      </c>
      <c r="G245" s="140" t="s">
        <v>200</v>
      </c>
      <c r="H245" s="141">
        <v>576</v>
      </c>
      <c r="I245" s="142"/>
      <c r="J245" s="143">
        <f>ROUND(I245*H245,2)</f>
        <v>0</v>
      </c>
      <c r="K245" s="139" t="s">
        <v>201</v>
      </c>
      <c r="L245" s="32"/>
      <c r="M245" s="144" t="s">
        <v>1</v>
      </c>
      <c r="N245" s="145" t="s">
        <v>42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202</v>
      </c>
      <c r="AT245" s="148" t="s">
        <v>197</v>
      </c>
      <c r="AU245" s="148" t="s">
        <v>84</v>
      </c>
      <c r="AY245" s="17" t="s">
        <v>195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84</v>
      </c>
      <c r="BK245" s="149">
        <f>ROUND(I245*H245,2)</f>
        <v>0</v>
      </c>
      <c r="BL245" s="17" t="s">
        <v>202</v>
      </c>
      <c r="BM245" s="148" t="s">
        <v>407</v>
      </c>
    </row>
    <row r="246" spans="2:65" s="14" customFormat="1" ht="11.25">
      <c r="B246" s="168"/>
      <c r="D246" s="151" t="s">
        <v>204</v>
      </c>
      <c r="E246" s="169" t="s">
        <v>1</v>
      </c>
      <c r="F246" s="170" t="s">
        <v>4260</v>
      </c>
      <c r="H246" s="169" t="s">
        <v>1</v>
      </c>
      <c r="I246" s="171"/>
      <c r="L246" s="168"/>
      <c r="M246" s="172"/>
      <c r="T246" s="173"/>
      <c r="AT246" s="169" t="s">
        <v>204</v>
      </c>
      <c r="AU246" s="169" t="s">
        <v>84</v>
      </c>
      <c r="AV246" s="14" t="s">
        <v>84</v>
      </c>
      <c r="AW246" s="14" t="s">
        <v>32</v>
      </c>
      <c r="AX246" s="14" t="s">
        <v>77</v>
      </c>
      <c r="AY246" s="169" t="s">
        <v>195</v>
      </c>
    </row>
    <row r="247" spans="2:65" s="12" customFormat="1" ht="11.25">
      <c r="B247" s="150"/>
      <c r="D247" s="151" t="s">
        <v>204</v>
      </c>
      <c r="E247" s="152" t="s">
        <v>1</v>
      </c>
      <c r="F247" s="153" t="s">
        <v>4261</v>
      </c>
      <c r="H247" s="154">
        <v>576</v>
      </c>
      <c r="I247" s="155"/>
      <c r="L247" s="150"/>
      <c r="M247" s="156"/>
      <c r="T247" s="157"/>
      <c r="AT247" s="152" t="s">
        <v>204</v>
      </c>
      <c r="AU247" s="152" t="s">
        <v>84</v>
      </c>
      <c r="AV247" s="12" t="s">
        <v>86</v>
      </c>
      <c r="AW247" s="12" t="s">
        <v>32</v>
      </c>
      <c r="AX247" s="12" t="s">
        <v>84</v>
      </c>
      <c r="AY247" s="152" t="s">
        <v>195</v>
      </c>
    </row>
    <row r="248" spans="2:65" s="1" customFormat="1" ht="33" customHeight="1">
      <c r="B248" s="32"/>
      <c r="C248" s="137" t="s">
        <v>420</v>
      </c>
      <c r="D248" s="137" t="s">
        <v>197</v>
      </c>
      <c r="E248" s="138" t="s">
        <v>4262</v>
      </c>
      <c r="F248" s="139" t="s">
        <v>4263</v>
      </c>
      <c r="G248" s="140" t="s">
        <v>200</v>
      </c>
      <c r="H248" s="141">
        <v>576</v>
      </c>
      <c r="I248" s="142"/>
      <c r="J248" s="143">
        <f>ROUND(I248*H248,2)</f>
        <v>0</v>
      </c>
      <c r="K248" s="139" t="s">
        <v>201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202</v>
      </c>
      <c r="AT248" s="148" t="s">
        <v>197</v>
      </c>
      <c r="AU248" s="148" t="s">
        <v>84</v>
      </c>
      <c r="AY248" s="17" t="s">
        <v>195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84</v>
      </c>
      <c r="BK248" s="149">
        <f>ROUND(I248*H248,2)</f>
        <v>0</v>
      </c>
      <c r="BL248" s="17" t="s">
        <v>202</v>
      </c>
      <c r="BM248" s="148" t="s">
        <v>413</v>
      </c>
    </row>
    <row r="249" spans="2:65" s="14" customFormat="1" ht="11.25">
      <c r="B249" s="168"/>
      <c r="D249" s="151" t="s">
        <v>204</v>
      </c>
      <c r="E249" s="169" t="s">
        <v>1</v>
      </c>
      <c r="F249" s="170" t="s">
        <v>4264</v>
      </c>
      <c r="H249" s="169" t="s">
        <v>1</v>
      </c>
      <c r="I249" s="171"/>
      <c r="L249" s="168"/>
      <c r="M249" s="172"/>
      <c r="T249" s="173"/>
      <c r="AT249" s="169" t="s">
        <v>204</v>
      </c>
      <c r="AU249" s="169" t="s">
        <v>84</v>
      </c>
      <c r="AV249" s="14" t="s">
        <v>84</v>
      </c>
      <c r="AW249" s="14" t="s">
        <v>32</v>
      </c>
      <c r="AX249" s="14" t="s">
        <v>77</v>
      </c>
      <c r="AY249" s="169" t="s">
        <v>195</v>
      </c>
    </row>
    <row r="250" spans="2:65" s="12" customFormat="1" ht="11.25">
      <c r="B250" s="150"/>
      <c r="D250" s="151" t="s">
        <v>204</v>
      </c>
      <c r="E250" s="152" t="s">
        <v>1</v>
      </c>
      <c r="F250" s="153" t="s">
        <v>4261</v>
      </c>
      <c r="H250" s="154">
        <v>576</v>
      </c>
      <c r="I250" s="155"/>
      <c r="L250" s="150"/>
      <c r="M250" s="156"/>
      <c r="T250" s="157"/>
      <c r="AT250" s="152" t="s">
        <v>204</v>
      </c>
      <c r="AU250" s="152" t="s">
        <v>84</v>
      </c>
      <c r="AV250" s="12" t="s">
        <v>86</v>
      </c>
      <c r="AW250" s="12" t="s">
        <v>32</v>
      </c>
      <c r="AX250" s="12" t="s">
        <v>84</v>
      </c>
      <c r="AY250" s="152" t="s">
        <v>195</v>
      </c>
    </row>
    <row r="251" spans="2:65" s="1" customFormat="1" ht="21.75" customHeight="1">
      <c r="B251" s="32"/>
      <c r="C251" s="137" t="s">
        <v>349</v>
      </c>
      <c r="D251" s="137" t="s">
        <v>197</v>
      </c>
      <c r="E251" s="138" t="s">
        <v>4265</v>
      </c>
      <c r="F251" s="139" t="s">
        <v>4266</v>
      </c>
      <c r="G251" s="140" t="s">
        <v>212</v>
      </c>
      <c r="H251" s="141">
        <v>32</v>
      </c>
      <c r="I251" s="142"/>
      <c r="J251" s="143">
        <f>ROUND(I251*H251,2)</f>
        <v>0</v>
      </c>
      <c r="K251" s="139" t="s">
        <v>201</v>
      </c>
      <c r="L251" s="32"/>
      <c r="M251" s="144" t="s">
        <v>1</v>
      </c>
      <c r="N251" s="145" t="s">
        <v>42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202</v>
      </c>
      <c r="AT251" s="148" t="s">
        <v>197</v>
      </c>
      <c r="AU251" s="148" t="s">
        <v>84</v>
      </c>
      <c r="AY251" s="17" t="s">
        <v>195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84</v>
      </c>
      <c r="BK251" s="149">
        <f>ROUND(I251*H251,2)</f>
        <v>0</v>
      </c>
      <c r="BL251" s="17" t="s">
        <v>202</v>
      </c>
      <c r="BM251" s="148" t="s">
        <v>418</v>
      </c>
    </row>
    <row r="252" spans="2:65" s="12" customFormat="1" ht="11.25">
      <c r="B252" s="150"/>
      <c r="D252" s="151" t="s">
        <v>204</v>
      </c>
      <c r="E252" s="152" t="s">
        <v>1</v>
      </c>
      <c r="F252" s="153" t="s">
        <v>4267</v>
      </c>
      <c r="H252" s="154">
        <v>32</v>
      </c>
      <c r="I252" s="155"/>
      <c r="L252" s="150"/>
      <c r="M252" s="156"/>
      <c r="T252" s="157"/>
      <c r="AT252" s="152" t="s">
        <v>204</v>
      </c>
      <c r="AU252" s="152" t="s">
        <v>84</v>
      </c>
      <c r="AV252" s="12" t="s">
        <v>86</v>
      </c>
      <c r="AW252" s="12" t="s">
        <v>32</v>
      </c>
      <c r="AX252" s="12" t="s">
        <v>84</v>
      </c>
      <c r="AY252" s="152" t="s">
        <v>195</v>
      </c>
    </row>
    <row r="253" spans="2:65" s="1" customFormat="1" ht="21.75" customHeight="1">
      <c r="B253" s="32"/>
      <c r="C253" s="137" t="s">
        <v>428</v>
      </c>
      <c r="D253" s="137" t="s">
        <v>197</v>
      </c>
      <c r="E253" s="138" t="s">
        <v>4268</v>
      </c>
      <c r="F253" s="139" t="s">
        <v>4269</v>
      </c>
      <c r="G253" s="140" t="s">
        <v>212</v>
      </c>
      <c r="H253" s="141">
        <v>64</v>
      </c>
      <c r="I253" s="142"/>
      <c r="J253" s="143">
        <f>ROUND(I253*H253,2)</f>
        <v>0</v>
      </c>
      <c r="K253" s="139" t="s">
        <v>201</v>
      </c>
      <c r="L253" s="32"/>
      <c r="M253" s="144" t="s">
        <v>1</v>
      </c>
      <c r="N253" s="145" t="s">
        <v>42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202</v>
      </c>
      <c r="AT253" s="148" t="s">
        <v>197</v>
      </c>
      <c r="AU253" s="148" t="s">
        <v>84</v>
      </c>
      <c r="AY253" s="17" t="s">
        <v>195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84</v>
      </c>
      <c r="BK253" s="149">
        <f>ROUND(I253*H253,2)</f>
        <v>0</v>
      </c>
      <c r="BL253" s="17" t="s">
        <v>202</v>
      </c>
      <c r="BM253" s="148" t="s">
        <v>423</v>
      </c>
    </row>
    <row r="254" spans="2:65" s="12" customFormat="1" ht="11.25">
      <c r="B254" s="150"/>
      <c r="D254" s="151" t="s">
        <v>204</v>
      </c>
      <c r="E254" s="152" t="s">
        <v>1</v>
      </c>
      <c r="F254" s="153" t="s">
        <v>4270</v>
      </c>
      <c r="H254" s="154">
        <v>64</v>
      </c>
      <c r="I254" s="155"/>
      <c r="L254" s="150"/>
      <c r="M254" s="156"/>
      <c r="T254" s="157"/>
      <c r="AT254" s="152" t="s">
        <v>204</v>
      </c>
      <c r="AU254" s="152" t="s">
        <v>84</v>
      </c>
      <c r="AV254" s="12" t="s">
        <v>86</v>
      </c>
      <c r="AW254" s="12" t="s">
        <v>32</v>
      </c>
      <c r="AX254" s="12" t="s">
        <v>84</v>
      </c>
      <c r="AY254" s="152" t="s">
        <v>195</v>
      </c>
    </row>
    <row r="255" spans="2:65" s="11" customFormat="1" ht="25.9" customHeight="1">
      <c r="B255" s="125"/>
      <c r="D255" s="126" t="s">
        <v>76</v>
      </c>
      <c r="E255" s="127" t="s">
        <v>4037</v>
      </c>
      <c r="F255" s="127" t="s">
        <v>4271</v>
      </c>
      <c r="I255" s="128"/>
      <c r="J255" s="129">
        <f>BK255</f>
        <v>0</v>
      </c>
      <c r="L255" s="125"/>
      <c r="M255" s="130"/>
      <c r="P255" s="131">
        <f>SUM(P256:P286)</f>
        <v>0</v>
      </c>
      <c r="R255" s="131">
        <f>SUM(R256:R286)</f>
        <v>209.31033604999999</v>
      </c>
      <c r="T255" s="132">
        <f>SUM(T256:T286)</f>
        <v>0</v>
      </c>
      <c r="AR255" s="126" t="s">
        <v>84</v>
      </c>
      <c r="AT255" s="133" t="s">
        <v>76</v>
      </c>
      <c r="AU255" s="133" t="s">
        <v>77</v>
      </c>
      <c r="AY255" s="126" t="s">
        <v>195</v>
      </c>
      <c r="BK255" s="134">
        <f>SUM(BK256:BK286)</f>
        <v>0</v>
      </c>
    </row>
    <row r="256" spans="2:65" s="1" customFormat="1" ht="24.2" customHeight="1">
      <c r="B256" s="32"/>
      <c r="C256" s="174" t="s">
        <v>353</v>
      </c>
      <c r="D256" s="174" t="s">
        <v>392</v>
      </c>
      <c r="E256" s="175" t="s">
        <v>4272</v>
      </c>
      <c r="F256" s="176" t="s">
        <v>4273</v>
      </c>
      <c r="G256" s="177" t="s">
        <v>3896</v>
      </c>
      <c r="H256" s="178">
        <v>8</v>
      </c>
      <c r="I256" s="179"/>
      <c r="J256" s="180">
        <f t="shared" ref="J256:J264" si="0">ROUND(I256*H256,2)</f>
        <v>0</v>
      </c>
      <c r="K256" s="176" t="s">
        <v>208</v>
      </c>
      <c r="L256" s="181"/>
      <c r="M256" s="182" t="s">
        <v>1</v>
      </c>
      <c r="N256" s="183" t="s">
        <v>42</v>
      </c>
      <c r="P256" s="146">
        <f t="shared" ref="P256:P264" si="1">O256*H256</f>
        <v>0</v>
      </c>
      <c r="Q256" s="146">
        <v>1.7000000000000001E-2</v>
      </c>
      <c r="R256" s="146">
        <f t="shared" ref="R256:R264" si="2">Q256*H256</f>
        <v>0.13600000000000001</v>
      </c>
      <c r="S256" s="146">
        <v>0</v>
      </c>
      <c r="T256" s="147">
        <f t="shared" ref="T256:T264" si="3">S256*H256</f>
        <v>0</v>
      </c>
      <c r="AR256" s="148" t="s">
        <v>230</v>
      </c>
      <c r="AT256" s="148" t="s">
        <v>392</v>
      </c>
      <c r="AU256" s="148" t="s">
        <v>84</v>
      </c>
      <c r="AY256" s="17" t="s">
        <v>195</v>
      </c>
      <c r="BE256" s="149">
        <f t="shared" ref="BE256:BE264" si="4">IF(N256="základní",J256,0)</f>
        <v>0</v>
      </c>
      <c r="BF256" s="149">
        <f t="shared" ref="BF256:BF264" si="5">IF(N256="snížená",J256,0)</f>
        <v>0</v>
      </c>
      <c r="BG256" s="149">
        <f t="shared" ref="BG256:BG264" si="6">IF(N256="zákl. přenesená",J256,0)</f>
        <v>0</v>
      </c>
      <c r="BH256" s="149">
        <f t="shared" ref="BH256:BH264" si="7">IF(N256="sníž. přenesená",J256,0)</f>
        <v>0</v>
      </c>
      <c r="BI256" s="149">
        <f t="shared" ref="BI256:BI264" si="8">IF(N256="nulová",J256,0)</f>
        <v>0</v>
      </c>
      <c r="BJ256" s="17" t="s">
        <v>84</v>
      </c>
      <c r="BK256" s="149">
        <f t="shared" ref="BK256:BK264" si="9">ROUND(I256*H256,2)</f>
        <v>0</v>
      </c>
      <c r="BL256" s="17" t="s">
        <v>202</v>
      </c>
      <c r="BM256" s="148" t="s">
        <v>440</v>
      </c>
    </row>
    <row r="257" spans="2:65" s="1" customFormat="1" ht="21.75" customHeight="1">
      <c r="B257" s="32"/>
      <c r="C257" s="174" t="s">
        <v>437</v>
      </c>
      <c r="D257" s="174" t="s">
        <v>392</v>
      </c>
      <c r="E257" s="175" t="s">
        <v>4274</v>
      </c>
      <c r="F257" s="176" t="s">
        <v>4275</v>
      </c>
      <c r="G257" s="177" t="s">
        <v>3896</v>
      </c>
      <c r="H257" s="178">
        <v>14</v>
      </c>
      <c r="I257" s="179"/>
      <c r="J257" s="180">
        <f t="shared" si="0"/>
        <v>0</v>
      </c>
      <c r="K257" s="176" t="s">
        <v>208</v>
      </c>
      <c r="L257" s="181"/>
      <c r="M257" s="182" t="s">
        <v>1</v>
      </c>
      <c r="N257" s="183" t="s">
        <v>42</v>
      </c>
      <c r="P257" s="146">
        <f t="shared" si="1"/>
        <v>0</v>
      </c>
      <c r="Q257" s="146">
        <v>1.7000000000000001E-2</v>
      </c>
      <c r="R257" s="146">
        <f t="shared" si="2"/>
        <v>0.23800000000000002</v>
      </c>
      <c r="S257" s="146">
        <v>0</v>
      </c>
      <c r="T257" s="147">
        <f t="shared" si="3"/>
        <v>0</v>
      </c>
      <c r="AR257" s="148" t="s">
        <v>230</v>
      </c>
      <c r="AT257" s="148" t="s">
        <v>392</v>
      </c>
      <c r="AU257" s="148" t="s">
        <v>84</v>
      </c>
      <c r="AY257" s="17" t="s">
        <v>195</v>
      </c>
      <c r="BE257" s="149">
        <f t="shared" si="4"/>
        <v>0</v>
      </c>
      <c r="BF257" s="149">
        <f t="shared" si="5"/>
        <v>0</v>
      </c>
      <c r="BG257" s="149">
        <f t="shared" si="6"/>
        <v>0</v>
      </c>
      <c r="BH257" s="149">
        <f t="shared" si="7"/>
        <v>0</v>
      </c>
      <c r="BI257" s="149">
        <f t="shared" si="8"/>
        <v>0</v>
      </c>
      <c r="BJ257" s="17" t="s">
        <v>84</v>
      </c>
      <c r="BK257" s="149">
        <f t="shared" si="9"/>
        <v>0</v>
      </c>
      <c r="BL257" s="17" t="s">
        <v>202</v>
      </c>
      <c r="BM257" s="148" t="s">
        <v>444</v>
      </c>
    </row>
    <row r="258" spans="2:65" s="1" customFormat="1" ht="24.2" customHeight="1">
      <c r="B258" s="32"/>
      <c r="C258" s="174" t="s">
        <v>357</v>
      </c>
      <c r="D258" s="174" t="s">
        <v>392</v>
      </c>
      <c r="E258" s="175" t="s">
        <v>4276</v>
      </c>
      <c r="F258" s="176" t="s">
        <v>4277</v>
      </c>
      <c r="G258" s="177" t="s">
        <v>3896</v>
      </c>
      <c r="H258" s="178">
        <v>10</v>
      </c>
      <c r="I258" s="179"/>
      <c r="J258" s="180">
        <f t="shared" si="0"/>
        <v>0</v>
      </c>
      <c r="K258" s="176" t="s">
        <v>208</v>
      </c>
      <c r="L258" s="181"/>
      <c r="M258" s="182" t="s">
        <v>1</v>
      </c>
      <c r="N258" s="183" t="s">
        <v>42</v>
      </c>
      <c r="P258" s="146">
        <f t="shared" si="1"/>
        <v>0</v>
      </c>
      <c r="Q258" s="146">
        <v>1.7000000000000001E-2</v>
      </c>
      <c r="R258" s="146">
        <f t="shared" si="2"/>
        <v>0.17</v>
      </c>
      <c r="S258" s="146">
        <v>0</v>
      </c>
      <c r="T258" s="147">
        <f t="shared" si="3"/>
        <v>0</v>
      </c>
      <c r="AR258" s="148" t="s">
        <v>230</v>
      </c>
      <c r="AT258" s="148" t="s">
        <v>392</v>
      </c>
      <c r="AU258" s="148" t="s">
        <v>84</v>
      </c>
      <c r="AY258" s="17" t="s">
        <v>195</v>
      </c>
      <c r="BE258" s="149">
        <f t="shared" si="4"/>
        <v>0</v>
      </c>
      <c r="BF258" s="149">
        <f t="shared" si="5"/>
        <v>0</v>
      </c>
      <c r="BG258" s="149">
        <f t="shared" si="6"/>
        <v>0</v>
      </c>
      <c r="BH258" s="149">
        <f t="shared" si="7"/>
        <v>0</v>
      </c>
      <c r="BI258" s="149">
        <f t="shared" si="8"/>
        <v>0</v>
      </c>
      <c r="BJ258" s="17" t="s">
        <v>84</v>
      </c>
      <c r="BK258" s="149">
        <f t="shared" si="9"/>
        <v>0</v>
      </c>
      <c r="BL258" s="17" t="s">
        <v>202</v>
      </c>
      <c r="BM258" s="148" t="s">
        <v>449</v>
      </c>
    </row>
    <row r="259" spans="2:65" s="1" customFormat="1" ht="21.75" customHeight="1">
      <c r="B259" s="32"/>
      <c r="C259" s="174" t="s">
        <v>446</v>
      </c>
      <c r="D259" s="174" t="s">
        <v>392</v>
      </c>
      <c r="E259" s="175" t="s">
        <v>4278</v>
      </c>
      <c r="F259" s="176" t="s">
        <v>4279</v>
      </c>
      <c r="G259" s="177" t="s">
        <v>3896</v>
      </c>
      <c r="H259" s="178">
        <v>135</v>
      </c>
      <c r="I259" s="179"/>
      <c r="J259" s="180">
        <f t="shared" si="0"/>
        <v>0</v>
      </c>
      <c r="K259" s="176" t="s">
        <v>208</v>
      </c>
      <c r="L259" s="181"/>
      <c r="M259" s="182" t="s">
        <v>1</v>
      </c>
      <c r="N259" s="183" t="s">
        <v>42</v>
      </c>
      <c r="P259" s="146">
        <f t="shared" si="1"/>
        <v>0</v>
      </c>
      <c r="Q259" s="146">
        <v>2E-3</v>
      </c>
      <c r="R259" s="146">
        <f t="shared" si="2"/>
        <v>0.27</v>
      </c>
      <c r="S259" s="146">
        <v>0</v>
      </c>
      <c r="T259" s="147">
        <f t="shared" si="3"/>
        <v>0</v>
      </c>
      <c r="AR259" s="148" t="s">
        <v>230</v>
      </c>
      <c r="AT259" s="148" t="s">
        <v>392</v>
      </c>
      <c r="AU259" s="148" t="s">
        <v>84</v>
      </c>
      <c r="AY259" s="17" t="s">
        <v>195</v>
      </c>
      <c r="BE259" s="149">
        <f t="shared" si="4"/>
        <v>0</v>
      </c>
      <c r="BF259" s="149">
        <f t="shared" si="5"/>
        <v>0</v>
      </c>
      <c r="BG259" s="149">
        <f t="shared" si="6"/>
        <v>0</v>
      </c>
      <c r="BH259" s="149">
        <f t="shared" si="7"/>
        <v>0</v>
      </c>
      <c r="BI259" s="149">
        <f t="shared" si="8"/>
        <v>0</v>
      </c>
      <c r="BJ259" s="17" t="s">
        <v>84</v>
      </c>
      <c r="BK259" s="149">
        <f t="shared" si="9"/>
        <v>0</v>
      </c>
      <c r="BL259" s="17" t="s">
        <v>202</v>
      </c>
      <c r="BM259" s="148" t="s">
        <v>453</v>
      </c>
    </row>
    <row r="260" spans="2:65" s="1" customFormat="1" ht="16.5" customHeight="1">
      <c r="B260" s="32"/>
      <c r="C260" s="174" t="s">
        <v>361</v>
      </c>
      <c r="D260" s="174" t="s">
        <v>392</v>
      </c>
      <c r="E260" s="175" t="s">
        <v>4280</v>
      </c>
      <c r="F260" s="176" t="s">
        <v>4281</v>
      </c>
      <c r="G260" s="177" t="s">
        <v>3896</v>
      </c>
      <c r="H260" s="178">
        <v>88</v>
      </c>
      <c r="I260" s="179"/>
      <c r="J260" s="180">
        <f t="shared" si="0"/>
        <v>0</v>
      </c>
      <c r="K260" s="176" t="s">
        <v>208</v>
      </c>
      <c r="L260" s="181"/>
      <c r="M260" s="182" t="s">
        <v>1</v>
      </c>
      <c r="N260" s="183" t="s">
        <v>42</v>
      </c>
      <c r="P260" s="146">
        <f t="shared" si="1"/>
        <v>0</v>
      </c>
      <c r="Q260" s="146">
        <v>2E-3</v>
      </c>
      <c r="R260" s="146">
        <f t="shared" si="2"/>
        <v>0.17599999999999999</v>
      </c>
      <c r="S260" s="146">
        <v>0</v>
      </c>
      <c r="T260" s="147">
        <f t="shared" si="3"/>
        <v>0</v>
      </c>
      <c r="AR260" s="148" t="s">
        <v>230</v>
      </c>
      <c r="AT260" s="148" t="s">
        <v>392</v>
      </c>
      <c r="AU260" s="148" t="s">
        <v>84</v>
      </c>
      <c r="AY260" s="17" t="s">
        <v>195</v>
      </c>
      <c r="BE260" s="149">
        <f t="shared" si="4"/>
        <v>0</v>
      </c>
      <c r="BF260" s="149">
        <f t="shared" si="5"/>
        <v>0</v>
      </c>
      <c r="BG260" s="149">
        <f t="shared" si="6"/>
        <v>0</v>
      </c>
      <c r="BH260" s="149">
        <f t="shared" si="7"/>
        <v>0</v>
      </c>
      <c r="BI260" s="149">
        <f t="shared" si="8"/>
        <v>0</v>
      </c>
      <c r="BJ260" s="17" t="s">
        <v>84</v>
      </c>
      <c r="BK260" s="149">
        <f t="shared" si="9"/>
        <v>0</v>
      </c>
      <c r="BL260" s="17" t="s">
        <v>202</v>
      </c>
      <c r="BM260" s="148" t="s">
        <v>458</v>
      </c>
    </row>
    <row r="261" spans="2:65" s="1" customFormat="1" ht="21.75" customHeight="1">
      <c r="B261" s="32"/>
      <c r="C261" s="174" t="s">
        <v>455</v>
      </c>
      <c r="D261" s="174" t="s">
        <v>392</v>
      </c>
      <c r="E261" s="175" t="s">
        <v>4282</v>
      </c>
      <c r="F261" s="176" t="s">
        <v>4283</v>
      </c>
      <c r="G261" s="177" t="s">
        <v>3896</v>
      </c>
      <c r="H261" s="178">
        <v>231</v>
      </c>
      <c r="I261" s="179"/>
      <c r="J261" s="180">
        <f t="shared" si="0"/>
        <v>0</v>
      </c>
      <c r="K261" s="176" t="s">
        <v>208</v>
      </c>
      <c r="L261" s="181"/>
      <c r="M261" s="182" t="s">
        <v>1</v>
      </c>
      <c r="N261" s="183" t="s">
        <v>42</v>
      </c>
      <c r="P261" s="146">
        <f t="shared" si="1"/>
        <v>0</v>
      </c>
      <c r="Q261" s="146">
        <v>2E-3</v>
      </c>
      <c r="R261" s="146">
        <f t="shared" si="2"/>
        <v>0.46200000000000002</v>
      </c>
      <c r="S261" s="146">
        <v>0</v>
      </c>
      <c r="T261" s="147">
        <f t="shared" si="3"/>
        <v>0</v>
      </c>
      <c r="AR261" s="148" t="s">
        <v>230</v>
      </c>
      <c r="AT261" s="148" t="s">
        <v>392</v>
      </c>
      <c r="AU261" s="148" t="s">
        <v>84</v>
      </c>
      <c r="AY261" s="17" t="s">
        <v>195</v>
      </c>
      <c r="BE261" s="149">
        <f t="shared" si="4"/>
        <v>0</v>
      </c>
      <c r="BF261" s="149">
        <f t="shared" si="5"/>
        <v>0</v>
      </c>
      <c r="BG261" s="149">
        <f t="shared" si="6"/>
        <v>0</v>
      </c>
      <c r="BH261" s="149">
        <f t="shared" si="7"/>
        <v>0</v>
      </c>
      <c r="BI261" s="149">
        <f t="shared" si="8"/>
        <v>0</v>
      </c>
      <c r="BJ261" s="17" t="s">
        <v>84</v>
      </c>
      <c r="BK261" s="149">
        <f t="shared" si="9"/>
        <v>0</v>
      </c>
      <c r="BL261" s="17" t="s">
        <v>202</v>
      </c>
      <c r="BM261" s="148" t="s">
        <v>463</v>
      </c>
    </row>
    <row r="262" spans="2:65" s="1" customFormat="1" ht="21.75" customHeight="1">
      <c r="B262" s="32"/>
      <c r="C262" s="174" t="s">
        <v>365</v>
      </c>
      <c r="D262" s="174" t="s">
        <v>392</v>
      </c>
      <c r="E262" s="175" t="s">
        <v>4284</v>
      </c>
      <c r="F262" s="176" t="s">
        <v>4285</v>
      </c>
      <c r="G262" s="177" t="s">
        <v>3117</v>
      </c>
      <c r="H262" s="178">
        <v>3.85</v>
      </c>
      <c r="I262" s="179"/>
      <c r="J262" s="180">
        <f t="shared" si="0"/>
        <v>0</v>
      </c>
      <c r="K262" s="176" t="s">
        <v>208</v>
      </c>
      <c r="L262" s="181"/>
      <c r="M262" s="182" t="s">
        <v>1</v>
      </c>
      <c r="N262" s="183" t="s">
        <v>42</v>
      </c>
      <c r="P262" s="146">
        <f t="shared" si="1"/>
        <v>0</v>
      </c>
      <c r="Q262" s="146">
        <v>1E-3</v>
      </c>
      <c r="R262" s="146">
        <f t="shared" si="2"/>
        <v>3.8500000000000001E-3</v>
      </c>
      <c r="S262" s="146">
        <v>0</v>
      </c>
      <c r="T262" s="147">
        <f t="shared" si="3"/>
        <v>0</v>
      </c>
      <c r="AR262" s="148" t="s">
        <v>230</v>
      </c>
      <c r="AT262" s="148" t="s">
        <v>392</v>
      </c>
      <c r="AU262" s="148" t="s">
        <v>84</v>
      </c>
      <c r="AY262" s="17" t="s">
        <v>195</v>
      </c>
      <c r="BE262" s="149">
        <f t="shared" si="4"/>
        <v>0</v>
      </c>
      <c r="BF262" s="149">
        <f t="shared" si="5"/>
        <v>0</v>
      </c>
      <c r="BG262" s="149">
        <f t="shared" si="6"/>
        <v>0</v>
      </c>
      <c r="BH262" s="149">
        <f t="shared" si="7"/>
        <v>0</v>
      </c>
      <c r="BI262" s="149">
        <f t="shared" si="8"/>
        <v>0</v>
      </c>
      <c r="BJ262" s="17" t="s">
        <v>84</v>
      </c>
      <c r="BK262" s="149">
        <f t="shared" si="9"/>
        <v>0</v>
      </c>
      <c r="BL262" s="17" t="s">
        <v>202</v>
      </c>
      <c r="BM262" s="148" t="s">
        <v>469</v>
      </c>
    </row>
    <row r="263" spans="2:65" s="1" customFormat="1" ht="16.5" customHeight="1">
      <c r="B263" s="32"/>
      <c r="C263" s="174" t="s">
        <v>466</v>
      </c>
      <c r="D263" s="174" t="s">
        <v>392</v>
      </c>
      <c r="E263" s="175" t="s">
        <v>4286</v>
      </c>
      <c r="F263" s="176" t="s">
        <v>4287</v>
      </c>
      <c r="G263" s="177" t="s">
        <v>3117</v>
      </c>
      <c r="H263" s="178">
        <v>16</v>
      </c>
      <c r="I263" s="179"/>
      <c r="J263" s="180">
        <f t="shared" si="0"/>
        <v>0</v>
      </c>
      <c r="K263" s="176" t="s">
        <v>208</v>
      </c>
      <c r="L263" s="181"/>
      <c r="M263" s="182" t="s">
        <v>1</v>
      </c>
      <c r="N263" s="183" t="s">
        <v>42</v>
      </c>
      <c r="P263" s="146">
        <f t="shared" si="1"/>
        <v>0</v>
      </c>
      <c r="Q263" s="146">
        <v>1E-3</v>
      </c>
      <c r="R263" s="146">
        <f t="shared" si="2"/>
        <v>1.6E-2</v>
      </c>
      <c r="S263" s="146">
        <v>0</v>
      </c>
      <c r="T263" s="147">
        <f t="shared" si="3"/>
        <v>0</v>
      </c>
      <c r="AR263" s="148" t="s">
        <v>230</v>
      </c>
      <c r="AT263" s="148" t="s">
        <v>392</v>
      </c>
      <c r="AU263" s="148" t="s">
        <v>84</v>
      </c>
      <c r="AY263" s="17" t="s">
        <v>195</v>
      </c>
      <c r="BE263" s="149">
        <f t="shared" si="4"/>
        <v>0</v>
      </c>
      <c r="BF263" s="149">
        <f t="shared" si="5"/>
        <v>0</v>
      </c>
      <c r="BG263" s="149">
        <f t="shared" si="6"/>
        <v>0</v>
      </c>
      <c r="BH263" s="149">
        <f t="shared" si="7"/>
        <v>0</v>
      </c>
      <c r="BI263" s="149">
        <f t="shared" si="8"/>
        <v>0</v>
      </c>
      <c r="BJ263" s="17" t="s">
        <v>84</v>
      </c>
      <c r="BK263" s="149">
        <f t="shared" si="9"/>
        <v>0</v>
      </c>
      <c r="BL263" s="17" t="s">
        <v>202</v>
      </c>
      <c r="BM263" s="148" t="s">
        <v>475</v>
      </c>
    </row>
    <row r="264" spans="2:65" s="1" customFormat="1" ht="16.5" customHeight="1">
      <c r="B264" s="32"/>
      <c r="C264" s="174" t="s">
        <v>369</v>
      </c>
      <c r="D264" s="174" t="s">
        <v>392</v>
      </c>
      <c r="E264" s="175" t="s">
        <v>4288</v>
      </c>
      <c r="F264" s="176" t="s">
        <v>4289</v>
      </c>
      <c r="G264" s="177" t="s">
        <v>200</v>
      </c>
      <c r="H264" s="178">
        <v>66.840999999999994</v>
      </c>
      <c r="I264" s="179"/>
      <c r="J264" s="180">
        <f t="shared" si="0"/>
        <v>0</v>
      </c>
      <c r="K264" s="176" t="s">
        <v>208</v>
      </c>
      <c r="L264" s="181"/>
      <c r="M264" s="182" t="s">
        <v>1</v>
      </c>
      <c r="N264" s="183" t="s">
        <v>42</v>
      </c>
      <c r="P264" s="146">
        <f t="shared" si="1"/>
        <v>0</v>
      </c>
      <c r="Q264" s="146">
        <v>2.9999999999999997E-4</v>
      </c>
      <c r="R264" s="146">
        <f t="shared" si="2"/>
        <v>2.0052299999999995E-2</v>
      </c>
      <c r="S264" s="146">
        <v>0</v>
      </c>
      <c r="T264" s="147">
        <f t="shared" si="3"/>
        <v>0</v>
      </c>
      <c r="AR264" s="148" t="s">
        <v>230</v>
      </c>
      <c r="AT264" s="148" t="s">
        <v>392</v>
      </c>
      <c r="AU264" s="148" t="s">
        <v>84</v>
      </c>
      <c r="AY264" s="17" t="s">
        <v>195</v>
      </c>
      <c r="BE264" s="149">
        <f t="shared" si="4"/>
        <v>0</v>
      </c>
      <c r="BF264" s="149">
        <f t="shared" si="5"/>
        <v>0</v>
      </c>
      <c r="BG264" s="149">
        <f t="shared" si="6"/>
        <v>0</v>
      </c>
      <c r="BH264" s="149">
        <f t="shared" si="7"/>
        <v>0</v>
      </c>
      <c r="BI264" s="149">
        <f t="shared" si="8"/>
        <v>0</v>
      </c>
      <c r="BJ264" s="17" t="s">
        <v>84</v>
      </c>
      <c r="BK264" s="149">
        <f t="shared" si="9"/>
        <v>0</v>
      </c>
      <c r="BL264" s="17" t="s">
        <v>202</v>
      </c>
      <c r="BM264" s="148" t="s">
        <v>4290</v>
      </c>
    </row>
    <row r="265" spans="2:65" s="12" customFormat="1" ht="11.25">
      <c r="B265" s="150"/>
      <c r="D265" s="151" t="s">
        <v>204</v>
      </c>
      <c r="E265" s="152" t="s">
        <v>1</v>
      </c>
      <c r="F265" s="153" t="s">
        <v>4109</v>
      </c>
      <c r="H265" s="154">
        <v>56.43</v>
      </c>
      <c r="I265" s="155"/>
      <c r="L265" s="150"/>
      <c r="M265" s="156"/>
      <c r="T265" s="157"/>
      <c r="AT265" s="152" t="s">
        <v>204</v>
      </c>
      <c r="AU265" s="152" t="s">
        <v>84</v>
      </c>
      <c r="AV265" s="12" t="s">
        <v>86</v>
      </c>
      <c r="AW265" s="12" t="s">
        <v>32</v>
      </c>
      <c r="AX265" s="12" t="s">
        <v>84</v>
      </c>
      <c r="AY265" s="152" t="s">
        <v>195</v>
      </c>
    </row>
    <row r="266" spans="2:65" s="12" customFormat="1" ht="11.25">
      <c r="B266" s="150"/>
      <c r="D266" s="151" t="s">
        <v>204</v>
      </c>
      <c r="F266" s="153" t="s">
        <v>4291</v>
      </c>
      <c r="H266" s="154">
        <v>66.840999999999994</v>
      </c>
      <c r="I266" s="155"/>
      <c r="L266" s="150"/>
      <c r="M266" s="156"/>
      <c r="T266" s="157"/>
      <c r="AT266" s="152" t="s">
        <v>204</v>
      </c>
      <c r="AU266" s="152" t="s">
        <v>84</v>
      </c>
      <c r="AV266" s="12" t="s">
        <v>86</v>
      </c>
      <c r="AW266" s="12" t="s">
        <v>4</v>
      </c>
      <c r="AX266" s="12" t="s">
        <v>84</v>
      </c>
      <c r="AY266" s="152" t="s">
        <v>195</v>
      </c>
    </row>
    <row r="267" spans="2:65" s="1" customFormat="1" ht="16.5" customHeight="1">
      <c r="B267" s="32"/>
      <c r="C267" s="174" t="s">
        <v>481</v>
      </c>
      <c r="D267" s="174" t="s">
        <v>392</v>
      </c>
      <c r="E267" s="175" t="s">
        <v>4292</v>
      </c>
      <c r="F267" s="176" t="s">
        <v>4293</v>
      </c>
      <c r="G267" s="177" t="s">
        <v>332</v>
      </c>
      <c r="H267" s="178">
        <v>12.8</v>
      </c>
      <c r="I267" s="179"/>
      <c r="J267" s="180">
        <f>ROUND(I267*H267,2)</f>
        <v>0</v>
      </c>
      <c r="K267" s="176" t="s">
        <v>201</v>
      </c>
      <c r="L267" s="181"/>
      <c r="M267" s="182" t="s">
        <v>1</v>
      </c>
      <c r="N267" s="183" t="s">
        <v>42</v>
      </c>
      <c r="P267" s="146">
        <f>O267*H267</f>
        <v>0</v>
      </c>
      <c r="Q267" s="146">
        <v>0.2</v>
      </c>
      <c r="R267" s="146">
        <f>Q267*H267</f>
        <v>2.5600000000000005</v>
      </c>
      <c r="S267" s="146">
        <v>0</v>
      </c>
      <c r="T267" s="147">
        <f>S267*H267</f>
        <v>0</v>
      </c>
      <c r="AR267" s="148" t="s">
        <v>230</v>
      </c>
      <c r="AT267" s="148" t="s">
        <v>392</v>
      </c>
      <c r="AU267" s="148" t="s">
        <v>84</v>
      </c>
      <c r="AY267" s="17" t="s">
        <v>195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84</v>
      </c>
      <c r="BK267" s="149">
        <f>ROUND(I267*H267,2)</f>
        <v>0</v>
      </c>
      <c r="BL267" s="17" t="s">
        <v>202</v>
      </c>
      <c r="BM267" s="148" t="s">
        <v>484</v>
      </c>
    </row>
    <row r="268" spans="2:65" s="1" customFormat="1" ht="24.2" customHeight="1">
      <c r="B268" s="32"/>
      <c r="C268" s="174" t="s">
        <v>373</v>
      </c>
      <c r="D268" s="174" t="s">
        <v>392</v>
      </c>
      <c r="E268" s="175" t="s">
        <v>4294</v>
      </c>
      <c r="F268" s="176" t="s">
        <v>4295</v>
      </c>
      <c r="G268" s="177" t="s">
        <v>3117</v>
      </c>
      <c r="H268" s="178">
        <v>2.5</v>
      </c>
      <c r="I268" s="179"/>
      <c r="J268" s="180">
        <f>ROUND(I268*H268,2)</f>
        <v>0</v>
      </c>
      <c r="K268" s="176" t="s">
        <v>208</v>
      </c>
      <c r="L268" s="181"/>
      <c r="M268" s="182" t="s">
        <v>1</v>
      </c>
      <c r="N268" s="183" t="s">
        <v>42</v>
      </c>
      <c r="P268" s="146">
        <f>O268*H268</f>
        <v>0</v>
      </c>
      <c r="Q268" s="146">
        <v>1E-3</v>
      </c>
      <c r="R268" s="146">
        <f>Q268*H268</f>
        <v>2.5000000000000001E-3</v>
      </c>
      <c r="S268" s="146">
        <v>0</v>
      </c>
      <c r="T268" s="147">
        <f>S268*H268</f>
        <v>0</v>
      </c>
      <c r="AR268" s="148" t="s">
        <v>230</v>
      </c>
      <c r="AT268" s="148" t="s">
        <v>392</v>
      </c>
      <c r="AU268" s="148" t="s">
        <v>84</v>
      </c>
      <c r="AY268" s="17" t="s">
        <v>195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84</v>
      </c>
      <c r="BK268" s="149">
        <f>ROUND(I268*H268,2)</f>
        <v>0</v>
      </c>
      <c r="BL268" s="17" t="s">
        <v>202</v>
      </c>
      <c r="BM268" s="148" t="s">
        <v>487</v>
      </c>
    </row>
    <row r="269" spans="2:65" s="1" customFormat="1" ht="21.75" customHeight="1">
      <c r="B269" s="32"/>
      <c r="C269" s="174" t="s">
        <v>488</v>
      </c>
      <c r="D269" s="174" t="s">
        <v>392</v>
      </c>
      <c r="E269" s="175" t="s">
        <v>4296</v>
      </c>
      <c r="F269" s="176" t="s">
        <v>4297</v>
      </c>
      <c r="G269" s="177" t="s">
        <v>3896</v>
      </c>
      <c r="H269" s="178">
        <v>32</v>
      </c>
      <c r="I269" s="179"/>
      <c r="J269" s="180">
        <f>ROUND(I269*H269,2)</f>
        <v>0</v>
      </c>
      <c r="K269" s="176" t="s">
        <v>208</v>
      </c>
      <c r="L269" s="181"/>
      <c r="M269" s="182" t="s">
        <v>1</v>
      </c>
      <c r="N269" s="183" t="s">
        <v>42</v>
      </c>
      <c r="P269" s="146">
        <f>O269*H269</f>
        <v>0</v>
      </c>
      <c r="Q269" s="146">
        <v>2.5000000000000001E-4</v>
      </c>
      <c r="R269" s="146">
        <f>Q269*H269</f>
        <v>8.0000000000000002E-3</v>
      </c>
      <c r="S269" s="146">
        <v>0</v>
      </c>
      <c r="T269" s="147">
        <f>S269*H269</f>
        <v>0</v>
      </c>
      <c r="AR269" s="148" t="s">
        <v>230</v>
      </c>
      <c r="AT269" s="148" t="s">
        <v>392</v>
      </c>
      <c r="AU269" s="148" t="s">
        <v>84</v>
      </c>
      <c r="AY269" s="17" t="s">
        <v>195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84</v>
      </c>
      <c r="BK269" s="149">
        <f>ROUND(I269*H269,2)</f>
        <v>0</v>
      </c>
      <c r="BL269" s="17" t="s">
        <v>202</v>
      </c>
      <c r="BM269" s="148" t="s">
        <v>157</v>
      </c>
    </row>
    <row r="270" spans="2:65" s="1" customFormat="1" ht="16.5" customHeight="1">
      <c r="B270" s="32"/>
      <c r="C270" s="174" t="s">
        <v>379</v>
      </c>
      <c r="D270" s="174" t="s">
        <v>392</v>
      </c>
      <c r="E270" s="175" t="s">
        <v>4298</v>
      </c>
      <c r="F270" s="176" t="s">
        <v>4299</v>
      </c>
      <c r="G270" s="177" t="s">
        <v>3896</v>
      </c>
      <c r="H270" s="178">
        <v>96</v>
      </c>
      <c r="I270" s="179"/>
      <c r="J270" s="180">
        <f>ROUND(I270*H270,2)</f>
        <v>0</v>
      </c>
      <c r="K270" s="176" t="s">
        <v>208</v>
      </c>
      <c r="L270" s="181"/>
      <c r="M270" s="182" t="s">
        <v>1</v>
      </c>
      <c r="N270" s="183" t="s">
        <v>42</v>
      </c>
      <c r="P270" s="146">
        <f>O270*H270</f>
        <v>0</v>
      </c>
      <c r="Q270" s="146">
        <v>1.0999999999999999E-2</v>
      </c>
      <c r="R270" s="146">
        <f>Q270*H270</f>
        <v>1.056</v>
      </c>
      <c r="S270" s="146">
        <v>0</v>
      </c>
      <c r="T270" s="147">
        <f>S270*H270</f>
        <v>0</v>
      </c>
      <c r="AR270" s="148" t="s">
        <v>230</v>
      </c>
      <c r="AT270" s="148" t="s">
        <v>392</v>
      </c>
      <c r="AU270" s="148" t="s">
        <v>84</v>
      </c>
      <c r="AY270" s="17" t="s">
        <v>195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84</v>
      </c>
      <c r="BK270" s="149">
        <f>ROUND(I270*H270,2)</f>
        <v>0</v>
      </c>
      <c r="BL270" s="17" t="s">
        <v>202</v>
      </c>
      <c r="BM270" s="148" t="s">
        <v>493</v>
      </c>
    </row>
    <row r="271" spans="2:65" s="12" customFormat="1" ht="11.25">
      <c r="B271" s="150"/>
      <c r="D271" s="151" t="s">
        <v>204</v>
      </c>
      <c r="E271" s="152" t="s">
        <v>1</v>
      </c>
      <c r="F271" s="153" t="s">
        <v>4300</v>
      </c>
      <c r="H271" s="154">
        <v>96</v>
      </c>
      <c r="I271" s="155"/>
      <c r="L271" s="150"/>
      <c r="M271" s="156"/>
      <c r="T271" s="157"/>
      <c r="AT271" s="152" t="s">
        <v>204</v>
      </c>
      <c r="AU271" s="152" t="s">
        <v>84</v>
      </c>
      <c r="AV271" s="12" t="s">
        <v>86</v>
      </c>
      <c r="AW271" s="12" t="s">
        <v>32</v>
      </c>
      <c r="AX271" s="12" t="s">
        <v>84</v>
      </c>
      <c r="AY271" s="152" t="s">
        <v>195</v>
      </c>
    </row>
    <row r="272" spans="2:65" s="1" customFormat="1" ht="21.75" customHeight="1">
      <c r="B272" s="32"/>
      <c r="C272" s="174" t="s">
        <v>494</v>
      </c>
      <c r="D272" s="174" t="s">
        <v>392</v>
      </c>
      <c r="E272" s="175" t="s">
        <v>4301</v>
      </c>
      <c r="F272" s="176" t="s">
        <v>4302</v>
      </c>
      <c r="G272" s="177" t="s">
        <v>3896</v>
      </c>
      <c r="H272" s="178">
        <v>96</v>
      </c>
      <c r="I272" s="179"/>
      <c r="J272" s="180">
        <f>ROUND(I272*H272,2)</f>
        <v>0</v>
      </c>
      <c r="K272" s="176" t="s">
        <v>208</v>
      </c>
      <c r="L272" s="181"/>
      <c r="M272" s="182" t="s">
        <v>1</v>
      </c>
      <c r="N272" s="183" t="s">
        <v>42</v>
      </c>
      <c r="P272" s="146">
        <f>O272*H272</f>
        <v>0</v>
      </c>
      <c r="Q272" s="146">
        <v>4.4999999999999997E-3</v>
      </c>
      <c r="R272" s="146">
        <f>Q272*H272</f>
        <v>0.43199999999999994</v>
      </c>
      <c r="S272" s="146">
        <v>0</v>
      </c>
      <c r="T272" s="147">
        <f>S272*H272</f>
        <v>0</v>
      </c>
      <c r="AR272" s="148" t="s">
        <v>230</v>
      </c>
      <c r="AT272" s="148" t="s">
        <v>392</v>
      </c>
      <c r="AU272" s="148" t="s">
        <v>84</v>
      </c>
      <c r="AY272" s="17" t="s">
        <v>195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84</v>
      </c>
      <c r="BK272" s="149">
        <f>ROUND(I272*H272,2)</f>
        <v>0</v>
      </c>
      <c r="BL272" s="17" t="s">
        <v>202</v>
      </c>
      <c r="BM272" s="148" t="s">
        <v>497</v>
      </c>
    </row>
    <row r="273" spans="2:65" s="1" customFormat="1" ht="16.5" customHeight="1">
      <c r="B273" s="32"/>
      <c r="C273" s="174" t="s">
        <v>384</v>
      </c>
      <c r="D273" s="174" t="s">
        <v>392</v>
      </c>
      <c r="E273" s="175" t="s">
        <v>4303</v>
      </c>
      <c r="F273" s="176" t="s">
        <v>4304</v>
      </c>
      <c r="G273" s="177" t="s">
        <v>3896</v>
      </c>
      <c r="H273" s="178">
        <v>96</v>
      </c>
      <c r="I273" s="179"/>
      <c r="J273" s="180">
        <f>ROUND(I273*H273,2)</f>
        <v>0</v>
      </c>
      <c r="K273" s="176" t="s">
        <v>208</v>
      </c>
      <c r="L273" s="181"/>
      <c r="M273" s="182" t="s">
        <v>1</v>
      </c>
      <c r="N273" s="183" t="s">
        <v>42</v>
      </c>
      <c r="P273" s="146">
        <f>O273*H273</f>
        <v>0</v>
      </c>
      <c r="Q273" s="146">
        <v>5.0000000000000001E-4</v>
      </c>
      <c r="R273" s="146">
        <f>Q273*H273</f>
        <v>4.8000000000000001E-2</v>
      </c>
      <c r="S273" s="146">
        <v>0</v>
      </c>
      <c r="T273" s="147">
        <f>S273*H273</f>
        <v>0</v>
      </c>
      <c r="AR273" s="148" t="s">
        <v>230</v>
      </c>
      <c r="AT273" s="148" t="s">
        <v>392</v>
      </c>
      <c r="AU273" s="148" t="s">
        <v>84</v>
      </c>
      <c r="AY273" s="17" t="s">
        <v>195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7" t="s">
        <v>84</v>
      </c>
      <c r="BK273" s="149">
        <f>ROUND(I273*H273,2)</f>
        <v>0</v>
      </c>
      <c r="BL273" s="17" t="s">
        <v>202</v>
      </c>
      <c r="BM273" s="148" t="s">
        <v>500</v>
      </c>
    </row>
    <row r="274" spans="2:65" s="1" customFormat="1" ht="24.2" customHeight="1">
      <c r="B274" s="32"/>
      <c r="C274" s="174" t="s">
        <v>501</v>
      </c>
      <c r="D274" s="174" t="s">
        <v>392</v>
      </c>
      <c r="E274" s="175" t="s">
        <v>4305</v>
      </c>
      <c r="F274" s="176" t="s">
        <v>4306</v>
      </c>
      <c r="G274" s="177" t="s">
        <v>395</v>
      </c>
      <c r="H274" s="178">
        <v>45.6</v>
      </c>
      <c r="I274" s="179"/>
      <c r="J274" s="180">
        <f>ROUND(I274*H274,2)</f>
        <v>0</v>
      </c>
      <c r="K274" s="176" t="s">
        <v>208</v>
      </c>
      <c r="L274" s="181"/>
      <c r="M274" s="182" t="s">
        <v>1</v>
      </c>
      <c r="N274" s="183" t="s">
        <v>42</v>
      </c>
      <c r="P274" s="146">
        <f>O274*H274</f>
        <v>0</v>
      </c>
      <c r="Q274" s="146">
        <v>1</v>
      </c>
      <c r="R274" s="146">
        <f>Q274*H274</f>
        <v>45.6</v>
      </c>
      <c r="S274" s="146">
        <v>0</v>
      </c>
      <c r="T274" s="147">
        <f>S274*H274</f>
        <v>0</v>
      </c>
      <c r="AR274" s="148" t="s">
        <v>230</v>
      </c>
      <c r="AT274" s="148" t="s">
        <v>392</v>
      </c>
      <c r="AU274" s="148" t="s">
        <v>84</v>
      </c>
      <c r="AY274" s="17" t="s">
        <v>195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84</v>
      </c>
      <c r="BK274" s="149">
        <f>ROUND(I274*H274,2)</f>
        <v>0</v>
      </c>
      <c r="BL274" s="17" t="s">
        <v>202</v>
      </c>
      <c r="BM274" s="148" t="s">
        <v>504</v>
      </c>
    </row>
    <row r="275" spans="2:65" s="12" customFormat="1" ht="11.25">
      <c r="B275" s="150"/>
      <c r="D275" s="151" t="s">
        <v>204</v>
      </c>
      <c r="E275" s="152" t="s">
        <v>1</v>
      </c>
      <c r="F275" s="153" t="s">
        <v>4307</v>
      </c>
      <c r="H275" s="154">
        <v>16</v>
      </c>
      <c r="I275" s="155"/>
      <c r="L275" s="150"/>
      <c r="M275" s="156"/>
      <c r="T275" s="157"/>
      <c r="AT275" s="152" t="s">
        <v>204</v>
      </c>
      <c r="AU275" s="152" t="s">
        <v>84</v>
      </c>
      <c r="AV275" s="12" t="s">
        <v>86</v>
      </c>
      <c r="AW275" s="12" t="s">
        <v>32</v>
      </c>
      <c r="AX275" s="12" t="s">
        <v>77</v>
      </c>
      <c r="AY275" s="152" t="s">
        <v>195</v>
      </c>
    </row>
    <row r="276" spans="2:65" s="12" customFormat="1" ht="11.25">
      <c r="B276" s="150"/>
      <c r="D276" s="151" t="s">
        <v>204</v>
      </c>
      <c r="E276" s="152" t="s">
        <v>1</v>
      </c>
      <c r="F276" s="153" t="s">
        <v>4308</v>
      </c>
      <c r="H276" s="154">
        <v>14.4</v>
      </c>
      <c r="I276" s="155"/>
      <c r="L276" s="150"/>
      <c r="M276" s="156"/>
      <c r="T276" s="157"/>
      <c r="AT276" s="152" t="s">
        <v>204</v>
      </c>
      <c r="AU276" s="152" t="s">
        <v>84</v>
      </c>
      <c r="AV276" s="12" t="s">
        <v>86</v>
      </c>
      <c r="AW276" s="12" t="s">
        <v>32</v>
      </c>
      <c r="AX276" s="12" t="s">
        <v>77</v>
      </c>
      <c r="AY276" s="152" t="s">
        <v>195</v>
      </c>
    </row>
    <row r="277" spans="2:65" s="13" customFormat="1" ht="11.25">
      <c r="B277" s="158"/>
      <c r="D277" s="151" t="s">
        <v>204</v>
      </c>
      <c r="E277" s="159" t="s">
        <v>1</v>
      </c>
      <c r="F277" s="160" t="s">
        <v>205</v>
      </c>
      <c r="H277" s="161">
        <v>30.4</v>
      </c>
      <c r="I277" s="162"/>
      <c r="L277" s="158"/>
      <c r="M277" s="163"/>
      <c r="T277" s="164"/>
      <c r="AT277" s="159" t="s">
        <v>204</v>
      </c>
      <c r="AU277" s="159" t="s">
        <v>84</v>
      </c>
      <c r="AV277" s="13" t="s">
        <v>202</v>
      </c>
      <c r="AW277" s="13" t="s">
        <v>32</v>
      </c>
      <c r="AX277" s="13" t="s">
        <v>77</v>
      </c>
      <c r="AY277" s="159" t="s">
        <v>195</v>
      </c>
    </row>
    <row r="278" spans="2:65" s="12" customFormat="1" ht="11.25">
      <c r="B278" s="150"/>
      <c r="D278" s="151" t="s">
        <v>204</v>
      </c>
      <c r="E278" s="152" t="s">
        <v>1</v>
      </c>
      <c r="F278" s="153" t="s">
        <v>4309</v>
      </c>
      <c r="H278" s="154">
        <v>45.6</v>
      </c>
      <c r="I278" s="155"/>
      <c r="L278" s="150"/>
      <c r="M278" s="156"/>
      <c r="T278" s="157"/>
      <c r="AT278" s="152" t="s">
        <v>204</v>
      </c>
      <c r="AU278" s="152" t="s">
        <v>84</v>
      </c>
      <c r="AV278" s="12" t="s">
        <v>86</v>
      </c>
      <c r="AW278" s="12" t="s">
        <v>32</v>
      </c>
      <c r="AX278" s="12" t="s">
        <v>77</v>
      </c>
      <c r="AY278" s="152" t="s">
        <v>195</v>
      </c>
    </row>
    <row r="279" spans="2:65" s="13" customFormat="1" ht="11.25">
      <c r="B279" s="158"/>
      <c r="D279" s="151" t="s">
        <v>204</v>
      </c>
      <c r="E279" s="159" t="s">
        <v>1</v>
      </c>
      <c r="F279" s="160" t="s">
        <v>205</v>
      </c>
      <c r="H279" s="161">
        <v>45.6</v>
      </c>
      <c r="I279" s="162"/>
      <c r="L279" s="158"/>
      <c r="M279" s="163"/>
      <c r="T279" s="164"/>
      <c r="AT279" s="159" t="s">
        <v>204</v>
      </c>
      <c r="AU279" s="159" t="s">
        <v>84</v>
      </c>
      <c r="AV279" s="13" t="s">
        <v>202</v>
      </c>
      <c r="AW279" s="13" t="s">
        <v>32</v>
      </c>
      <c r="AX279" s="13" t="s">
        <v>84</v>
      </c>
      <c r="AY279" s="159" t="s">
        <v>195</v>
      </c>
    </row>
    <row r="280" spans="2:65" s="1" customFormat="1" ht="16.5" customHeight="1">
      <c r="B280" s="32"/>
      <c r="C280" s="174" t="s">
        <v>389</v>
      </c>
      <c r="D280" s="174" t="s">
        <v>392</v>
      </c>
      <c r="E280" s="175" t="s">
        <v>4310</v>
      </c>
      <c r="F280" s="176" t="s">
        <v>4311</v>
      </c>
      <c r="G280" s="177" t="s">
        <v>395</v>
      </c>
      <c r="H280" s="178">
        <v>0.32</v>
      </c>
      <c r="I280" s="179"/>
      <c r="J280" s="180">
        <f>ROUND(I280*H280,2)</f>
        <v>0</v>
      </c>
      <c r="K280" s="176" t="s">
        <v>208</v>
      </c>
      <c r="L280" s="181"/>
      <c r="M280" s="182" t="s">
        <v>1</v>
      </c>
      <c r="N280" s="183" t="s">
        <v>42</v>
      </c>
      <c r="P280" s="146">
        <f>O280*H280</f>
        <v>0</v>
      </c>
      <c r="Q280" s="146">
        <v>1</v>
      </c>
      <c r="R280" s="146">
        <f>Q280*H280</f>
        <v>0.32</v>
      </c>
      <c r="S280" s="146">
        <v>0</v>
      </c>
      <c r="T280" s="147">
        <f>S280*H280</f>
        <v>0</v>
      </c>
      <c r="AR280" s="148" t="s">
        <v>230</v>
      </c>
      <c r="AT280" s="148" t="s">
        <v>392</v>
      </c>
      <c r="AU280" s="148" t="s">
        <v>84</v>
      </c>
      <c r="AY280" s="17" t="s">
        <v>195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84</v>
      </c>
      <c r="BK280" s="149">
        <f>ROUND(I280*H280,2)</f>
        <v>0</v>
      </c>
      <c r="BL280" s="17" t="s">
        <v>202</v>
      </c>
      <c r="BM280" s="148" t="s">
        <v>507</v>
      </c>
    </row>
    <row r="281" spans="2:65" s="1" customFormat="1" ht="44.25" customHeight="1">
      <c r="B281" s="32"/>
      <c r="C281" s="174" t="s">
        <v>509</v>
      </c>
      <c r="D281" s="174" t="s">
        <v>392</v>
      </c>
      <c r="E281" s="175" t="s">
        <v>4312</v>
      </c>
      <c r="F281" s="176" t="s">
        <v>4313</v>
      </c>
      <c r="G281" s="177" t="s">
        <v>332</v>
      </c>
      <c r="H281" s="178">
        <v>93.299000000000007</v>
      </c>
      <c r="I281" s="179"/>
      <c r="J281" s="180">
        <f>ROUND(I281*H281,2)</f>
        <v>0</v>
      </c>
      <c r="K281" s="176" t="s">
        <v>208</v>
      </c>
      <c r="L281" s="181"/>
      <c r="M281" s="182" t="s">
        <v>1</v>
      </c>
      <c r="N281" s="183" t="s">
        <v>42</v>
      </c>
      <c r="P281" s="146">
        <f>O281*H281</f>
        <v>0</v>
      </c>
      <c r="Q281" s="146">
        <v>1.6912499999999999</v>
      </c>
      <c r="R281" s="146">
        <f>Q281*H281</f>
        <v>157.79193375</v>
      </c>
      <c r="S281" s="146">
        <v>0</v>
      </c>
      <c r="T281" s="147">
        <f>S281*H281</f>
        <v>0</v>
      </c>
      <c r="AR281" s="148" t="s">
        <v>230</v>
      </c>
      <c r="AT281" s="148" t="s">
        <v>392</v>
      </c>
      <c r="AU281" s="148" t="s">
        <v>84</v>
      </c>
      <c r="AY281" s="17" t="s">
        <v>195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84</v>
      </c>
      <c r="BK281" s="149">
        <f>ROUND(I281*H281,2)</f>
        <v>0</v>
      </c>
      <c r="BL281" s="17" t="s">
        <v>202</v>
      </c>
      <c r="BM281" s="148" t="s">
        <v>4314</v>
      </c>
    </row>
    <row r="282" spans="2:65" s="14" customFormat="1" ht="11.25">
      <c r="B282" s="168"/>
      <c r="D282" s="151" t="s">
        <v>204</v>
      </c>
      <c r="E282" s="169" t="s">
        <v>1</v>
      </c>
      <c r="F282" s="170" t="s">
        <v>4315</v>
      </c>
      <c r="H282" s="169" t="s">
        <v>1</v>
      </c>
      <c r="I282" s="171"/>
      <c r="L282" s="168"/>
      <c r="M282" s="172"/>
      <c r="T282" s="173"/>
      <c r="AT282" s="169" t="s">
        <v>204</v>
      </c>
      <c r="AU282" s="169" t="s">
        <v>84</v>
      </c>
      <c r="AV282" s="14" t="s">
        <v>84</v>
      </c>
      <c r="AW282" s="14" t="s">
        <v>32</v>
      </c>
      <c r="AX282" s="14" t="s">
        <v>77</v>
      </c>
      <c r="AY282" s="169" t="s">
        <v>195</v>
      </c>
    </row>
    <row r="283" spans="2:65" s="14" customFormat="1" ht="11.25">
      <c r="B283" s="168"/>
      <c r="D283" s="151" t="s">
        <v>204</v>
      </c>
      <c r="E283" s="169" t="s">
        <v>1</v>
      </c>
      <c r="F283" s="170" t="s">
        <v>4316</v>
      </c>
      <c r="H283" s="169" t="s">
        <v>1</v>
      </c>
      <c r="I283" s="171"/>
      <c r="L283" s="168"/>
      <c r="M283" s="172"/>
      <c r="T283" s="173"/>
      <c r="AT283" s="169" t="s">
        <v>204</v>
      </c>
      <c r="AU283" s="169" t="s">
        <v>84</v>
      </c>
      <c r="AV283" s="14" t="s">
        <v>84</v>
      </c>
      <c r="AW283" s="14" t="s">
        <v>32</v>
      </c>
      <c r="AX283" s="14" t="s">
        <v>77</v>
      </c>
      <c r="AY283" s="169" t="s">
        <v>195</v>
      </c>
    </row>
    <row r="284" spans="2:65" s="14" customFormat="1" ht="11.25">
      <c r="B284" s="168"/>
      <c r="D284" s="151" t="s">
        <v>204</v>
      </c>
      <c r="E284" s="169" t="s">
        <v>1</v>
      </c>
      <c r="F284" s="170" t="s">
        <v>4317</v>
      </c>
      <c r="H284" s="169" t="s">
        <v>1</v>
      </c>
      <c r="I284" s="171"/>
      <c r="L284" s="168"/>
      <c r="M284" s="172"/>
      <c r="T284" s="173"/>
      <c r="AT284" s="169" t="s">
        <v>204</v>
      </c>
      <c r="AU284" s="169" t="s">
        <v>84</v>
      </c>
      <c r="AV284" s="14" t="s">
        <v>84</v>
      </c>
      <c r="AW284" s="14" t="s">
        <v>32</v>
      </c>
      <c r="AX284" s="14" t="s">
        <v>77</v>
      </c>
      <c r="AY284" s="169" t="s">
        <v>195</v>
      </c>
    </row>
    <row r="285" spans="2:65" s="14" customFormat="1" ht="11.25">
      <c r="B285" s="168"/>
      <c r="D285" s="151" t="s">
        <v>204</v>
      </c>
      <c r="E285" s="169" t="s">
        <v>1</v>
      </c>
      <c r="F285" s="170" t="s">
        <v>4318</v>
      </c>
      <c r="H285" s="169" t="s">
        <v>1</v>
      </c>
      <c r="I285" s="171"/>
      <c r="L285" s="168"/>
      <c r="M285" s="172"/>
      <c r="T285" s="173"/>
      <c r="AT285" s="169" t="s">
        <v>204</v>
      </c>
      <c r="AU285" s="169" t="s">
        <v>84</v>
      </c>
      <c r="AV285" s="14" t="s">
        <v>84</v>
      </c>
      <c r="AW285" s="14" t="s">
        <v>32</v>
      </c>
      <c r="AX285" s="14" t="s">
        <v>77</v>
      </c>
      <c r="AY285" s="169" t="s">
        <v>195</v>
      </c>
    </row>
    <row r="286" spans="2:65" s="12" customFormat="1" ht="11.25">
      <c r="B286" s="150"/>
      <c r="D286" s="151" t="s">
        <v>204</v>
      </c>
      <c r="E286" s="152" t="s">
        <v>1</v>
      </c>
      <c r="F286" s="153" t="s">
        <v>4319</v>
      </c>
      <c r="H286" s="154">
        <v>93.299000000000007</v>
      </c>
      <c r="I286" s="155"/>
      <c r="L286" s="150"/>
      <c r="M286" s="156"/>
      <c r="T286" s="157"/>
      <c r="AT286" s="152" t="s">
        <v>204</v>
      </c>
      <c r="AU286" s="152" t="s">
        <v>84</v>
      </c>
      <c r="AV286" s="12" t="s">
        <v>86</v>
      </c>
      <c r="AW286" s="12" t="s">
        <v>32</v>
      </c>
      <c r="AX286" s="12" t="s">
        <v>84</v>
      </c>
      <c r="AY286" s="152" t="s">
        <v>195</v>
      </c>
    </row>
    <row r="287" spans="2:65" s="11" customFormat="1" ht="25.9" customHeight="1">
      <c r="B287" s="125"/>
      <c r="D287" s="126" t="s">
        <v>76</v>
      </c>
      <c r="E287" s="127" t="s">
        <v>1527</v>
      </c>
      <c r="F287" s="127" t="s">
        <v>1528</v>
      </c>
      <c r="I287" s="128"/>
      <c r="J287" s="129">
        <f>BK287</f>
        <v>0</v>
      </c>
      <c r="L287" s="125"/>
      <c r="M287" s="130"/>
      <c r="P287" s="131">
        <f>P288</f>
        <v>0</v>
      </c>
      <c r="R287" s="131">
        <f>R288</f>
        <v>0</v>
      </c>
      <c r="T287" s="132">
        <f>T288</f>
        <v>0</v>
      </c>
      <c r="AR287" s="126" t="s">
        <v>84</v>
      </c>
      <c r="AT287" s="133" t="s">
        <v>76</v>
      </c>
      <c r="AU287" s="133" t="s">
        <v>77</v>
      </c>
      <c r="AY287" s="126" t="s">
        <v>195</v>
      </c>
      <c r="BK287" s="134">
        <f>BK288</f>
        <v>0</v>
      </c>
    </row>
    <row r="288" spans="2:65" s="1" customFormat="1" ht="24.2" customHeight="1">
      <c r="B288" s="32"/>
      <c r="C288" s="137" t="s">
        <v>396</v>
      </c>
      <c r="D288" s="137" t="s">
        <v>197</v>
      </c>
      <c r="E288" s="138" t="s">
        <v>4320</v>
      </c>
      <c r="F288" s="139" t="s">
        <v>4321</v>
      </c>
      <c r="G288" s="140" t="s">
        <v>395</v>
      </c>
      <c r="H288" s="141">
        <v>226.631</v>
      </c>
      <c r="I288" s="142"/>
      <c r="J288" s="143">
        <f>ROUND(I288*H288,2)</f>
        <v>0</v>
      </c>
      <c r="K288" s="139" t="s">
        <v>201</v>
      </c>
      <c r="L288" s="32"/>
      <c r="M288" s="184" t="s">
        <v>1</v>
      </c>
      <c r="N288" s="185" t="s">
        <v>42</v>
      </c>
      <c r="O288" s="186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AR288" s="148" t="s">
        <v>202</v>
      </c>
      <c r="AT288" s="148" t="s">
        <v>197</v>
      </c>
      <c r="AU288" s="148" t="s">
        <v>84</v>
      </c>
      <c r="AY288" s="17" t="s">
        <v>195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84</v>
      </c>
      <c r="BK288" s="149">
        <f>ROUND(I288*H288,2)</f>
        <v>0</v>
      </c>
      <c r="BL288" s="17" t="s">
        <v>202</v>
      </c>
      <c r="BM288" s="148" t="s">
        <v>435</v>
      </c>
    </row>
    <row r="289" spans="2:12" s="1" customFormat="1" ht="6.95" customHeight="1">
      <c r="B289" s="44"/>
      <c r="C289" s="45"/>
      <c r="D289" s="45"/>
      <c r="E289" s="45"/>
      <c r="F289" s="45"/>
      <c r="G289" s="45"/>
      <c r="H289" s="45"/>
      <c r="I289" s="45"/>
      <c r="J289" s="45"/>
      <c r="K289" s="45"/>
      <c r="L289" s="32"/>
    </row>
  </sheetData>
  <sheetProtection algorithmName="SHA-512" hashValue="IwS6xCvs/0TaDOwrPXmFICorctYX+4lp0QM/EP55b93//m8mMLVcOFJ+u092Yptmv+rCgH4C+3lM5eobXL3Fvw==" saltValue="qKarmxBE23RMX8Zoao4dNmmsWYOiWObcUOKO2kOdS3stoAiNKz3F9+p4ro7fK5E0+XXjb2n/BVNa9uxFcB458Q==" spinCount="100000" sheet="1" objects="1" scenarios="1" formatColumns="0" formatRows="0" autoFilter="0"/>
  <autoFilter ref="C122:K288" xr:uid="{00000000-0009-0000-0000-00000F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B2:BM1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160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164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46" s="1" customFormat="1" ht="12" customHeight="1">
      <c r="B8" s="32"/>
      <c r="D8" s="27" t="s">
        <v>169</v>
      </c>
      <c r="L8" s="32"/>
    </row>
    <row r="9" spans="2:46" s="1" customFormat="1" ht="16.5" customHeight="1">
      <c r="B9" s="32"/>
      <c r="E9" s="200" t="s">
        <v>4322</v>
      </c>
      <c r="F9" s="245"/>
      <c r="G9" s="245"/>
      <c r="H9" s="24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27. 2. 2023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6" t="str">
        <f>'Rekapitulace stavby'!E14</f>
        <v>Vyplň údaj</v>
      </c>
      <c r="F18" s="226"/>
      <c r="G18" s="226"/>
      <c r="H18" s="226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31" t="s">
        <v>1</v>
      </c>
      <c r="F27" s="231"/>
      <c r="G27" s="231"/>
      <c r="H27" s="231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6" t="s">
        <v>37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ROUND((SUM(BE117:BE157)),  2)</f>
        <v>0</v>
      </c>
      <c r="I33" s="97">
        <v>0.21</v>
      </c>
      <c r="J33" s="86">
        <f>ROUND(((SUM(BE117:BE157))*I33),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ROUND((SUM(BF117:BF157)),  2)</f>
        <v>0</v>
      </c>
      <c r="I34" s="97">
        <v>0.12</v>
      </c>
      <c r="J34" s="86">
        <f>ROUND(((SUM(BF117:BF157))*I34),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ROUND((SUM(BG117:BG157)),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ROUND((SUM(BH117:BH157)),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ROUND((SUM(BI117:BI157)),  2)</f>
        <v>0</v>
      </c>
      <c r="I37" s="97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173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47" s="1" customFormat="1" ht="12" customHeight="1">
      <c r="B86" s="32"/>
      <c r="C86" s="27" t="s">
        <v>169</v>
      </c>
      <c r="L86" s="32"/>
    </row>
    <row r="87" spans="2:47" s="1" customFormat="1" ht="16.5" customHeight="1">
      <c r="B87" s="32"/>
      <c r="E87" s="200" t="str">
        <f>E9</f>
        <v>90 - OSTATNÍ NÁKLADY</v>
      </c>
      <c r="F87" s="245"/>
      <c r="G87" s="245"/>
      <c r="H87" s="24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Brno</v>
      </c>
      <c r="I89" s="27" t="s">
        <v>22</v>
      </c>
      <c r="J89" s="52" t="str">
        <f>IF(J12="","",J12)</f>
        <v>27. 2. 2023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Statutární město Brno</v>
      </c>
      <c r="I91" s="27" t="s">
        <v>30</v>
      </c>
      <c r="J91" s="30" t="str">
        <f>E21</f>
        <v>JV PROJEKT VH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174</v>
      </c>
      <c r="D94" s="98"/>
      <c r="E94" s="98"/>
      <c r="F94" s="98"/>
      <c r="G94" s="98"/>
      <c r="H94" s="98"/>
      <c r="I94" s="98"/>
      <c r="J94" s="107" t="s">
        <v>175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176</v>
      </c>
      <c r="J96" s="66">
        <f>J117</f>
        <v>0</v>
      </c>
      <c r="L96" s="32"/>
      <c r="AU96" s="17" t="s">
        <v>177</v>
      </c>
    </row>
    <row r="97" spans="2:12" s="8" customFormat="1" ht="24.95" customHeight="1">
      <c r="B97" s="109"/>
      <c r="D97" s="110" t="s">
        <v>4323</v>
      </c>
      <c r="E97" s="111"/>
      <c r="F97" s="111"/>
      <c r="G97" s="111"/>
      <c r="H97" s="111"/>
      <c r="I97" s="111"/>
      <c r="J97" s="112">
        <f>J118</f>
        <v>0</v>
      </c>
      <c r="L97" s="109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180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43" t="str">
        <f>E7</f>
        <v>BRNO, DOHNALOVA - VÝSTAVBA DEŠŤOVÉ KANALIZACE</v>
      </c>
      <c r="F107" s="244"/>
      <c r="G107" s="244"/>
      <c r="H107" s="244"/>
      <c r="L107" s="32"/>
    </row>
    <row r="108" spans="2:12" s="1" customFormat="1" ht="12" customHeight="1">
      <c r="B108" s="32"/>
      <c r="C108" s="27" t="s">
        <v>169</v>
      </c>
      <c r="L108" s="32"/>
    </row>
    <row r="109" spans="2:12" s="1" customFormat="1" ht="16.5" customHeight="1">
      <c r="B109" s="32"/>
      <c r="E109" s="200" t="str">
        <f>E9</f>
        <v>90 - OSTATNÍ NÁKLADY</v>
      </c>
      <c r="F109" s="245"/>
      <c r="G109" s="245"/>
      <c r="H109" s="245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>Brno</v>
      </c>
      <c r="I111" s="27" t="s">
        <v>22</v>
      </c>
      <c r="J111" s="52" t="str">
        <f>IF(J12="","",J12)</f>
        <v>27. 2. 2023</v>
      </c>
      <c r="L111" s="32"/>
    </row>
    <row r="112" spans="2:12" s="1" customFormat="1" ht="6.95" customHeight="1">
      <c r="B112" s="32"/>
      <c r="L112" s="32"/>
    </row>
    <row r="113" spans="2:65" s="1" customFormat="1" ht="25.7" customHeight="1">
      <c r="B113" s="32"/>
      <c r="C113" s="27" t="s">
        <v>24</v>
      </c>
      <c r="F113" s="25" t="str">
        <f>E15</f>
        <v>Statutární město Brno</v>
      </c>
      <c r="I113" s="27" t="s">
        <v>30</v>
      </c>
      <c r="J113" s="30" t="str">
        <f>E21</f>
        <v>JV PROJEKT VH s.r.o.</v>
      </c>
      <c r="L113" s="32"/>
    </row>
    <row r="114" spans="2:65" s="1" customFormat="1" ht="15.2" customHeight="1">
      <c r="B114" s="32"/>
      <c r="C114" s="27" t="s">
        <v>28</v>
      </c>
      <c r="F114" s="25" t="str">
        <f>IF(E18="","",E18)</f>
        <v>Vyplň údaj</v>
      </c>
      <c r="I114" s="27" t="s">
        <v>33</v>
      </c>
      <c r="J114" s="30" t="str">
        <f>E24</f>
        <v>Obrtel M.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7"/>
      <c r="C116" s="118" t="s">
        <v>181</v>
      </c>
      <c r="D116" s="119" t="s">
        <v>62</v>
      </c>
      <c r="E116" s="119" t="s">
        <v>58</v>
      </c>
      <c r="F116" s="119" t="s">
        <v>59</v>
      </c>
      <c r="G116" s="119" t="s">
        <v>182</v>
      </c>
      <c r="H116" s="119" t="s">
        <v>183</v>
      </c>
      <c r="I116" s="119" t="s">
        <v>184</v>
      </c>
      <c r="J116" s="119" t="s">
        <v>175</v>
      </c>
      <c r="K116" s="120" t="s">
        <v>185</v>
      </c>
      <c r="L116" s="117"/>
      <c r="M116" s="59" t="s">
        <v>1</v>
      </c>
      <c r="N116" s="60" t="s">
        <v>41</v>
      </c>
      <c r="O116" s="60" t="s">
        <v>186</v>
      </c>
      <c r="P116" s="60" t="s">
        <v>187</v>
      </c>
      <c r="Q116" s="60" t="s">
        <v>188</v>
      </c>
      <c r="R116" s="60" t="s">
        <v>189</v>
      </c>
      <c r="S116" s="60" t="s">
        <v>190</v>
      </c>
      <c r="T116" s="61" t="s">
        <v>191</v>
      </c>
    </row>
    <row r="117" spans="2:65" s="1" customFormat="1" ht="22.9" customHeight="1">
      <c r="B117" s="32"/>
      <c r="C117" s="64" t="s">
        <v>192</v>
      </c>
      <c r="J117" s="121">
        <f>BK117</f>
        <v>0</v>
      </c>
      <c r="L117" s="32"/>
      <c r="M117" s="62"/>
      <c r="N117" s="53"/>
      <c r="O117" s="53"/>
      <c r="P117" s="122">
        <f>P118</f>
        <v>0</v>
      </c>
      <c r="Q117" s="53"/>
      <c r="R117" s="122">
        <f>R118</f>
        <v>0</v>
      </c>
      <c r="S117" s="53"/>
      <c r="T117" s="123">
        <f>T118</f>
        <v>0</v>
      </c>
      <c r="AT117" s="17" t="s">
        <v>76</v>
      </c>
      <c r="AU117" s="17" t="s">
        <v>177</v>
      </c>
      <c r="BK117" s="124">
        <f>BK118</f>
        <v>0</v>
      </c>
    </row>
    <row r="118" spans="2:65" s="11" customFormat="1" ht="25.9" customHeight="1">
      <c r="B118" s="125"/>
      <c r="D118" s="126" t="s">
        <v>76</v>
      </c>
      <c r="E118" s="127" t="s">
        <v>234</v>
      </c>
      <c r="F118" s="127" t="s">
        <v>4324</v>
      </c>
      <c r="I118" s="128"/>
      <c r="J118" s="129">
        <f>BK118</f>
        <v>0</v>
      </c>
      <c r="L118" s="125"/>
      <c r="M118" s="130"/>
      <c r="P118" s="131">
        <f>SUM(P119:P157)</f>
        <v>0</v>
      </c>
      <c r="R118" s="131">
        <f>SUM(R119:R157)</f>
        <v>0</v>
      </c>
      <c r="T118" s="132">
        <f>SUM(T119:T157)</f>
        <v>0</v>
      </c>
      <c r="AR118" s="126" t="s">
        <v>84</v>
      </c>
      <c r="AT118" s="133" t="s">
        <v>76</v>
      </c>
      <c r="AU118" s="133" t="s">
        <v>77</v>
      </c>
      <c r="AY118" s="126" t="s">
        <v>195</v>
      </c>
      <c r="BK118" s="134">
        <f>SUM(BK119:BK157)</f>
        <v>0</v>
      </c>
    </row>
    <row r="119" spans="2:65" s="1" customFormat="1" ht="16.5" customHeight="1">
      <c r="B119" s="32"/>
      <c r="C119" s="137" t="s">
        <v>84</v>
      </c>
      <c r="D119" s="137" t="s">
        <v>197</v>
      </c>
      <c r="E119" s="138" t="s">
        <v>4325</v>
      </c>
      <c r="F119" s="139" t="s">
        <v>4326</v>
      </c>
      <c r="G119" s="140" t="s">
        <v>4041</v>
      </c>
      <c r="H119" s="141">
        <v>1</v>
      </c>
      <c r="I119" s="142"/>
      <c r="J119" s="143">
        <f>ROUND(I119*H119,2)</f>
        <v>0</v>
      </c>
      <c r="K119" s="139" t="s">
        <v>208</v>
      </c>
      <c r="L119" s="32"/>
      <c r="M119" s="144" t="s">
        <v>1</v>
      </c>
      <c r="N119" s="145" t="s">
        <v>42</v>
      </c>
      <c r="P119" s="146">
        <f>O119*H119</f>
        <v>0</v>
      </c>
      <c r="Q119" s="146">
        <v>0</v>
      </c>
      <c r="R119" s="146">
        <f>Q119*H119</f>
        <v>0</v>
      </c>
      <c r="S119" s="146">
        <v>0</v>
      </c>
      <c r="T119" s="147">
        <f>S119*H119</f>
        <v>0</v>
      </c>
      <c r="AR119" s="148" t="s">
        <v>4327</v>
      </c>
      <c r="AT119" s="148" t="s">
        <v>197</v>
      </c>
      <c r="AU119" s="148" t="s">
        <v>84</v>
      </c>
      <c r="AY119" s="17" t="s">
        <v>195</v>
      </c>
      <c r="BE119" s="149">
        <f>IF(N119="základní",J119,0)</f>
        <v>0</v>
      </c>
      <c r="BF119" s="149">
        <f>IF(N119="snížená",J119,0)</f>
        <v>0</v>
      </c>
      <c r="BG119" s="149">
        <f>IF(N119="zákl. přenesená",J119,0)</f>
        <v>0</v>
      </c>
      <c r="BH119" s="149">
        <f>IF(N119="sníž. přenesená",J119,0)</f>
        <v>0</v>
      </c>
      <c r="BI119" s="149">
        <f>IF(N119="nulová",J119,0)</f>
        <v>0</v>
      </c>
      <c r="BJ119" s="17" t="s">
        <v>84</v>
      </c>
      <c r="BK119" s="149">
        <f>ROUND(I119*H119,2)</f>
        <v>0</v>
      </c>
      <c r="BL119" s="17" t="s">
        <v>4327</v>
      </c>
      <c r="BM119" s="148" t="s">
        <v>202</v>
      </c>
    </row>
    <row r="120" spans="2:65" s="1" customFormat="1" ht="24.2" customHeight="1">
      <c r="B120" s="32"/>
      <c r="C120" s="137" t="s">
        <v>86</v>
      </c>
      <c r="D120" s="137" t="s">
        <v>197</v>
      </c>
      <c r="E120" s="138" t="s">
        <v>4328</v>
      </c>
      <c r="F120" s="139" t="s">
        <v>4329</v>
      </c>
      <c r="G120" s="140" t="s">
        <v>4041</v>
      </c>
      <c r="H120" s="141">
        <v>1</v>
      </c>
      <c r="I120" s="142"/>
      <c r="J120" s="143">
        <f>ROUND(I120*H120,2)</f>
        <v>0</v>
      </c>
      <c r="K120" s="139" t="s">
        <v>208</v>
      </c>
      <c r="L120" s="32"/>
      <c r="M120" s="144" t="s">
        <v>1</v>
      </c>
      <c r="N120" s="145" t="s">
        <v>42</v>
      </c>
      <c r="P120" s="146">
        <f>O120*H120</f>
        <v>0</v>
      </c>
      <c r="Q120" s="146">
        <v>0</v>
      </c>
      <c r="R120" s="146">
        <f>Q120*H120</f>
        <v>0</v>
      </c>
      <c r="S120" s="146">
        <v>0</v>
      </c>
      <c r="T120" s="147">
        <f>S120*H120</f>
        <v>0</v>
      </c>
      <c r="AR120" s="148" t="s">
        <v>4327</v>
      </c>
      <c r="AT120" s="148" t="s">
        <v>197</v>
      </c>
      <c r="AU120" s="148" t="s">
        <v>84</v>
      </c>
      <c r="AY120" s="17" t="s">
        <v>195</v>
      </c>
      <c r="BE120" s="149">
        <f>IF(N120="základní",J120,0)</f>
        <v>0</v>
      </c>
      <c r="BF120" s="149">
        <f>IF(N120="snížená",J120,0)</f>
        <v>0</v>
      </c>
      <c r="BG120" s="149">
        <f>IF(N120="zákl. přenesená",J120,0)</f>
        <v>0</v>
      </c>
      <c r="BH120" s="149">
        <f>IF(N120="sníž. přenesená",J120,0)</f>
        <v>0</v>
      </c>
      <c r="BI120" s="149">
        <f>IF(N120="nulová",J120,0)</f>
        <v>0</v>
      </c>
      <c r="BJ120" s="17" t="s">
        <v>84</v>
      </c>
      <c r="BK120" s="149">
        <f>ROUND(I120*H120,2)</f>
        <v>0</v>
      </c>
      <c r="BL120" s="17" t="s">
        <v>4327</v>
      </c>
      <c r="BM120" s="148" t="s">
        <v>4330</v>
      </c>
    </row>
    <row r="121" spans="2:65" s="1" customFormat="1" ht="21.75" customHeight="1">
      <c r="B121" s="32"/>
      <c r="C121" s="137" t="s">
        <v>112</v>
      </c>
      <c r="D121" s="137" t="s">
        <v>197</v>
      </c>
      <c r="E121" s="138" t="s">
        <v>4331</v>
      </c>
      <c r="F121" s="139" t="s">
        <v>4332</v>
      </c>
      <c r="G121" s="140" t="s">
        <v>4041</v>
      </c>
      <c r="H121" s="141">
        <v>1</v>
      </c>
      <c r="I121" s="142"/>
      <c r="J121" s="143">
        <f>ROUND(I121*H121,2)</f>
        <v>0</v>
      </c>
      <c r="K121" s="139" t="s">
        <v>208</v>
      </c>
      <c r="L121" s="32"/>
      <c r="M121" s="144" t="s">
        <v>1</v>
      </c>
      <c r="N121" s="145" t="s">
        <v>42</v>
      </c>
      <c r="P121" s="146">
        <f>O121*H121</f>
        <v>0</v>
      </c>
      <c r="Q121" s="146">
        <v>0</v>
      </c>
      <c r="R121" s="146">
        <f>Q121*H121</f>
        <v>0</v>
      </c>
      <c r="S121" s="146">
        <v>0</v>
      </c>
      <c r="T121" s="147">
        <f>S121*H121</f>
        <v>0</v>
      </c>
      <c r="AR121" s="148" t="s">
        <v>4327</v>
      </c>
      <c r="AT121" s="148" t="s">
        <v>197</v>
      </c>
      <c r="AU121" s="148" t="s">
        <v>84</v>
      </c>
      <c r="AY121" s="17" t="s">
        <v>195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7" t="s">
        <v>84</v>
      </c>
      <c r="BK121" s="149">
        <f>ROUND(I121*H121,2)</f>
        <v>0</v>
      </c>
      <c r="BL121" s="17" t="s">
        <v>4327</v>
      </c>
      <c r="BM121" s="148" t="s">
        <v>4333</v>
      </c>
    </row>
    <row r="122" spans="2:65" s="1" customFormat="1" ht="16.5" customHeight="1">
      <c r="B122" s="32"/>
      <c r="C122" s="137" t="s">
        <v>202</v>
      </c>
      <c r="D122" s="137" t="s">
        <v>197</v>
      </c>
      <c r="E122" s="138" t="s">
        <v>4334</v>
      </c>
      <c r="F122" s="139" t="s">
        <v>4335</v>
      </c>
      <c r="G122" s="140" t="s">
        <v>4041</v>
      </c>
      <c r="H122" s="141">
        <v>1</v>
      </c>
      <c r="I122" s="142"/>
      <c r="J122" s="143">
        <f>ROUND(I122*H122,2)</f>
        <v>0</v>
      </c>
      <c r="K122" s="139" t="s">
        <v>208</v>
      </c>
      <c r="L122" s="32"/>
      <c r="M122" s="144" t="s">
        <v>1</v>
      </c>
      <c r="N122" s="145" t="s">
        <v>42</v>
      </c>
      <c r="P122" s="146">
        <f>O122*H122</f>
        <v>0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AR122" s="148" t="s">
        <v>4327</v>
      </c>
      <c r="AT122" s="148" t="s">
        <v>197</v>
      </c>
      <c r="AU122" s="148" t="s">
        <v>84</v>
      </c>
      <c r="AY122" s="17" t="s">
        <v>195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7" t="s">
        <v>84</v>
      </c>
      <c r="BK122" s="149">
        <f>ROUND(I122*H122,2)</f>
        <v>0</v>
      </c>
      <c r="BL122" s="17" t="s">
        <v>4327</v>
      </c>
      <c r="BM122" s="148" t="s">
        <v>4336</v>
      </c>
    </row>
    <row r="123" spans="2:65" s="1" customFormat="1" ht="16.5" customHeight="1">
      <c r="B123" s="32"/>
      <c r="C123" s="137" t="s">
        <v>217</v>
      </c>
      <c r="D123" s="137" t="s">
        <v>197</v>
      </c>
      <c r="E123" s="138" t="s">
        <v>4337</v>
      </c>
      <c r="F123" s="139" t="s">
        <v>4338</v>
      </c>
      <c r="G123" s="140" t="s">
        <v>319</v>
      </c>
      <c r="H123" s="141">
        <v>1258.4000000000001</v>
      </c>
      <c r="I123" s="142"/>
      <c r="J123" s="143">
        <f>ROUND(I123*H123,2)</f>
        <v>0</v>
      </c>
      <c r="K123" s="139" t="s">
        <v>208</v>
      </c>
      <c r="L123" s="32"/>
      <c r="M123" s="144" t="s">
        <v>1</v>
      </c>
      <c r="N123" s="145" t="s">
        <v>42</v>
      </c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AR123" s="148" t="s">
        <v>4327</v>
      </c>
      <c r="AT123" s="148" t="s">
        <v>197</v>
      </c>
      <c r="AU123" s="148" t="s">
        <v>84</v>
      </c>
      <c r="AY123" s="17" t="s">
        <v>195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84</v>
      </c>
      <c r="BK123" s="149">
        <f>ROUND(I123*H123,2)</f>
        <v>0</v>
      </c>
      <c r="BL123" s="17" t="s">
        <v>4327</v>
      </c>
      <c r="BM123" s="148" t="s">
        <v>327</v>
      </c>
    </row>
    <row r="124" spans="2:65" s="12" customFormat="1" ht="11.25">
      <c r="B124" s="150"/>
      <c r="D124" s="151" t="s">
        <v>204</v>
      </c>
      <c r="E124" s="152" t="s">
        <v>1</v>
      </c>
      <c r="F124" s="153" t="s">
        <v>4339</v>
      </c>
      <c r="H124" s="154">
        <v>1029.24</v>
      </c>
      <c r="I124" s="155"/>
      <c r="L124" s="150"/>
      <c r="M124" s="156"/>
      <c r="T124" s="157"/>
      <c r="AT124" s="152" t="s">
        <v>204</v>
      </c>
      <c r="AU124" s="152" t="s">
        <v>84</v>
      </c>
      <c r="AV124" s="12" t="s">
        <v>86</v>
      </c>
      <c r="AW124" s="12" t="s">
        <v>32</v>
      </c>
      <c r="AX124" s="12" t="s">
        <v>77</v>
      </c>
      <c r="AY124" s="152" t="s">
        <v>195</v>
      </c>
    </row>
    <row r="125" spans="2:65" s="12" customFormat="1" ht="11.25">
      <c r="B125" s="150"/>
      <c r="D125" s="151" t="s">
        <v>204</v>
      </c>
      <c r="E125" s="152" t="s">
        <v>1</v>
      </c>
      <c r="F125" s="153" t="s">
        <v>4340</v>
      </c>
      <c r="H125" s="154">
        <v>153.56</v>
      </c>
      <c r="I125" s="155"/>
      <c r="L125" s="150"/>
      <c r="M125" s="156"/>
      <c r="T125" s="157"/>
      <c r="AT125" s="152" t="s">
        <v>204</v>
      </c>
      <c r="AU125" s="152" t="s">
        <v>84</v>
      </c>
      <c r="AV125" s="12" t="s">
        <v>86</v>
      </c>
      <c r="AW125" s="12" t="s">
        <v>32</v>
      </c>
      <c r="AX125" s="12" t="s">
        <v>77</v>
      </c>
      <c r="AY125" s="152" t="s">
        <v>195</v>
      </c>
    </row>
    <row r="126" spans="2:65" s="12" customFormat="1" ht="11.25">
      <c r="B126" s="150"/>
      <c r="D126" s="151" t="s">
        <v>204</v>
      </c>
      <c r="E126" s="152" t="s">
        <v>1</v>
      </c>
      <c r="F126" s="153" t="s">
        <v>4341</v>
      </c>
      <c r="H126" s="154">
        <v>75.599999999999994</v>
      </c>
      <c r="I126" s="155"/>
      <c r="L126" s="150"/>
      <c r="M126" s="156"/>
      <c r="T126" s="157"/>
      <c r="AT126" s="152" t="s">
        <v>204</v>
      </c>
      <c r="AU126" s="152" t="s">
        <v>84</v>
      </c>
      <c r="AV126" s="12" t="s">
        <v>86</v>
      </c>
      <c r="AW126" s="12" t="s">
        <v>32</v>
      </c>
      <c r="AX126" s="12" t="s">
        <v>77</v>
      </c>
      <c r="AY126" s="152" t="s">
        <v>195</v>
      </c>
    </row>
    <row r="127" spans="2:65" s="13" customFormat="1" ht="11.25">
      <c r="B127" s="158"/>
      <c r="D127" s="151" t="s">
        <v>204</v>
      </c>
      <c r="E127" s="159" t="s">
        <v>1</v>
      </c>
      <c r="F127" s="160" t="s">
        <v>205</v>
      </c>
      <c r="H127" s="161">
        <v>1258.4000000000001</v>
      </c>
      <c r="I127" s="162"/>
      <c r="L127" s="158"/>
      <c r="M127" s="163"/>
      <c r="T127" s="164"/>
      <c r="AT127" s="159" t="s">
        <v>204</v>
      </c>
      <c r="AU127" s="159" t="s">
        <v>84</v>
      </c>
      <c r="AV127" s="13" t="s">
        <v>202</v>
      </c>
      <c r="AW127" s="13" t="s">
        <v>32</v>
      </c>
      <c r="AX127" s="13" t="s">
        <v>84</v>
      </c>
      <c r="AY127" s="159" t="s">
        <v>195</v>
      </c>
    </row>
    <row r="128" spans="2:65" s="1" customFormat="1" ht="24.2" customHeight="1">
      <c r="B128" s="32"/>
      <c r="C128" s="137" t="s">
        <v>221</v>
      </c>
      <c r="D128" s="137" t="s">
        <v>197</v>
      </c>
      <c r="E128" s="138" t="s">
        <v>4342</v>
      </c>
      <c r="F128" s="139" t="s">
        <v>4343</v>
      </c>
      <c r="G128" s="140" t="s">
        <v>4041</v>
      </c>
      <c r="H128" s="141">
        <v>1</v>
      </c>
      <c r="I128" s="142"/>
      <c r="J128" s="143">
        <f t="shared" ref="J128:J145" si="0">ROUND(I128*H128,2)</f>
        <v>0</v>
      </c>
      <c r="K128" s="139" t="s">
        <v>208</v>
      </c>
      <c r="L128" s="32"/>
      <c r="M128" s="144" t="s">
        <v>1</v>
      </c>
      <c r="N128" s="145" t="s">
        <v>42</v>
      </c>
      <c r="P128" s="146">
        <f t="shared" ref="P128:P145" si="1">O128*H128</f>
        <v>0</v>
      </c>
      <c r="Q128" s="146">
        <v>0</v>
      </c>
      <c r="R128" s="146">
        <f t="shared" ref="R128:R145" si="2">Q128*H128</f>
        <v>0</v>
      </c>
      <c r="S128" s="146">
        <v>0</v>
      </c>
      <c r="T128" s="147">
        <f t="shared" ref="T128:T145" si="3">S128*H128</f>
        <v>0</v>
      </c>
      <c r="AR128" s="148" t="s">
        <v>4327</v>
      </c>
      <c r="AT128" s="148" t="s">
        <v>197</v>
      </c>
      <c r="AU128" s="148" t="s">
        <v>84</v>
      </c>
      <c r="AY128" s="17" t="s">
        <v>195</v>
      </c>
      <c r="BE128" s="149">
        <f t="shared" ref="BE128:BE145" si="4">IF(N128="základní",J128,0)</f>
        <v>0</v>
      </c>
      <c r="BF128" s="149">
        <f t="shared" ref="BF128:BF145" si="5">IF(N128="snížená",J128,0)</f>
        <v>0</v>
      </c>
      <c r="BG128" s="149">
        <f t="shared" ref="BG128:BG145" si="6">IF(N128="zákl. přenesená",J128,0)</f>
        <v>0</v>
      </c>
      <c r="BH128" s="149">
        <f t="shared" ref="BH128:BH145" si="7">IF(N128="sníž. přenesená",J128,0)</f>
        <v>0</v>
      </c>
      <c r="BI128" s="149">
        <f t="shared" ref="BI128:BI145" si="8">IF(N128="nulová",J128,0)</f>
        <v>0</v>
      </c>
      <c r="BJ128" s="17" t="s">
        <v>84</v>
      </c>
      <c r="BK128" s="149">
        <f t="shared" ref="BK128:BK145" si="9">ROUND(I128*H128,2)</f>
        <v>0</v>
      </c>
      <c r="BL128" s="17" t="s">
        <v>4327</v>
      </c>
      <c r="BM128" s="148" t="s">
        <v>333</v>
      </c>
    </row>
    <row r="129" spans="2:65" s="1" customFormat="1" ht="21.75" customHeight="1">
      <c r="B129" s="32"/>
      <c r="C129" s="137" t="s">
        <v>225</v>
      </c>
      <c r="D129" s="137" t="s">
        <v>197</v>
      </c>
      <c r="E129" s="138" t="s">
        <v>4344</v>
      </c>
      <c r="F129" s="139" t="s">
        <v>4345</v>
      </c>
      <c r="G129" s="140" t="s">
        <v>4041</v>
      </c>
      <c r="H129" s="141">
        <v>1</v>
      </c>
      <c r="I129" s="142"/>
      <c r="J129" s="143">
        <f t="shared" si="0"/>
        <v>0</v>
      </c>
      <c r="K129" s="139" t="s">
        <v>208</v>
      </c>
      <c r="L129" s="32"/>
      <c r="M129" s="144" t="s">
        <v>1</v>
      </c>
      <c r="N129" s="145" t="s">
        <v>42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4327</v>
      </c>
      <c r="AT129" s="148" t="s">
        <v>197</v>
      </c>
      <c r="AU129" s="148" t="s">
        <v>84</v>
      </c>
      <c r="AY129" s="17" t="s">
        <v>195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4327</v>
      </c>
      <c r="BM129" s="148" t="s">
        <v>345</v>
      </c>
    </row>
    <row r="130" spans="2:65" s="1" customFormat="1" ht="24.2" customHeight="1">
      <c r="B130" s="32"/>
      <c r="C130" s="137" t="s">
        <v>230</v>
      </c>
      <c r="D130" s="137" t="s">
        <v>197</v>
      </c>
      <c r="E130" s="138" t="s">
        <v>4346</v>
      </c>
      <c r="F130" s="139" t="s">
        <v>4347</v>
      </c>
      <c r="G130" s="140" t="s">
        <v>4041</v>
      </c>
      <c r="H130" s="141">
        <v>1</v>
      </c>
      <c r="I130" s="142"/>
      <c r="J130" s="143">
        <f t="shared" si="0"/>
        <v>0</v>
      </c>
      <c r="K130" s="139" t="s">
        <v>208</v>
      </c>
      <c r="L130" s="32"/>
      <c r="M130" s="144" t="s">
        <v>1</v>
      </c>
      <c r="N130" s="145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4327</v>
      </c>
      <c r="AT130" s="148" t="s">
        <v>197</v>
      </c>
      <c r="AU130" s="148" t="s">
        <v>84</v>
      </c>
      <c r="AY130" s="17" t="s">
        <v>195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4327</v>
      </c>
      <c r="BM130" s="148" t="s">
        <v>4348</v>
      </c>
    </row>
    <row r="131" spans="2:65" s="1" customFormat="1" ht="24.2" customHeight="1">
      <c r="B131" s="32"/>
      <c r="C131" s="137" t="s">
        <v>234</v>
      </c>
      <c r="D131" s="137" t="s">
        <v>197</v>
      </c>
      <c r="E131" s="138" t="s">
        <v>4349</v>
      </c>
      <c r="F131" s="139" t="s">
        <v>4350</v>
      </c>
      <c r="G131" s="140" t="s">
        <v>4041</v>
      </c>
      <c r="H131" s="141">
        <v>1</v>
      </c>
      <c r="I131" s="142"/>
      <c r="J131" s="143">
        <f t="shared" si="0"/>
        <v>0</v>
      </c>
      <c r="K131" s="139" t="s">
        <v>208</v>
      </c>
      <c r="L131" s="32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4327</v>
      </c>
      <c r="AT131" s="148" t="s">
        <v>197</v>
      </c>
      <c r="AU131" s="148" t="s">
        <v>84</v>
      </c>
      <c r="AY131" s="17" t="s">
        <v>195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4327</v>
      </c>
      <c r="BM131" s="148" t="s">
        <v>357</v>
      </c>
    </row>
    <row r="132" spans="2:65" s="1" customFormat="1" ht="24.2" customHeight="1">
      <c r="B132" s="32"/>
      <c r="C132" s="137" t="s">
        <v>238</v>
      </c>
      <c r="D132" s="137" t="s">
        <v>197</v>
      </c>
      <c r="E132" s="138" t="s">
        <v>4351</v>
      </c>
      <c r="F132" s="139" t="s">
        <v>4352</v>
      </c>
      <c r="G132" s="140" t="s">
        <v>4041</v>
      </c>
      <c r="H132" s="141">
        <v>1</v>
      </c>
      <c r="I132" s="142"/>
      <c r="J132" s="143">
        <f t="shared" si="0"/>
        <v>0</v>
      </c>
      <c r="K132" s="139" t="s">
        <v>208</v>
      </c>
      <c r="L132" s="32"/>
      <c r="M132" s="144" t="s">
        <v>1</v>
      </c>
      <c r="N132" s="145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4327</v>
      </c>
      <c r="AT132" s="148" t="s">
        <v>197</v>
      </c>
      <c r="AU132" s="148" t="s">
        <v>84</v>
      </c>
      <c r="AY132" s="17" t="s">
        <v>195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4327</v>
      </c>
      <c r="BM132" s="148" t="s">
        <v>361</v>
      </c>
    </row>
    <row r="133" spans="2:65" s="1" customFormat="1" ht="24.2" customHeight="1">
      <c r="B133" s="32"/>
      <c r="C133" s="137" t="s">
        <v>242</v>
      </c>
      <c r="D133" s="137" t="s">
        <v>197</v>
      </c>
      <c r="E133" s="138" t="s">
        <v>4353</v>
      </c>
      <c r="F133" s="139" t="s">
        <v>4354</v>
      </c>
      <c r="G133" s="140" t="s">
        <v>4041</v>
      </c>
      <c r="H133" s="141">
        <v>1</v>
      </c>
      <c r="I133" s="142"/>
      <c r="J133" s="143">
        <f t="shared" si="0"/>
        <v>0</v>
      </c>
      <c r="K133" s="139" t="s">
        <v>208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4327</v>
      </c>
      <c r="AT133" s="148" t="s">
        <v>197</v>
      </c>
      <c r="AU133" s="148" t="s">
        <v>84</v>
      </c>
      <c r="AY133" s="17" t="s">
        <v>195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4327</v>
      </c>
      <c r="BM133" s="148" t="s">
        <v>369</v>
      </c>
    </row>
    <row r="134" spans="2:65" s="1" customFormat="1" ht="21.75" customHeight="1">
      <c r="B134" s="32"/>
      <c r="C134" s="137" t="s">
        <v>8</v>
      </c>
      <c r="D134" s="137" t="s">
        <v>197</v>
      </c>
      <c r="E134" s="138" t="s">
        <v>4355</v>
      </c>
      <c r="F134" s="139" t="s">
        <v>4356</v>
      </c>
      <c r="G134" s="140" t="s">
        <v>4041</v>
      </c>
      <c r="H134" s="141">
        <v>1</v>
      </c>
      <c r="I134" s="142"/>
      <c r="J134" s="143">
        <f t="shared" si="0"/>
        <v>0</v>
      </c>
      <c r="K134" s="139" t="s">
        <v>208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4327</v>
      </c>
      <c r="AT134" s="148" t="s">
        <v>197</v>
      </c>
      <c r="AU134" s="148" t="s">
        <v>84</v>
      </c>
      <c r="AY134" s="17" t="s">
        <v>195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4327</v>
      </c>
      <c r="BM134" s="148" t="s">
        <v>373</v>
      </c>
    </row>
    <row r="135" spans="2:65" s="1" customFormat="1" ht="21.75" customHeight="1">
      <c r="B135" s="32"/>
      <c r="C135" s="137" t="s">
        <v>247</v>
      </c>
      <c r="D135" s="137" t="s">
        <v>197</v>
      </c>
      <c r="E135" s="138" t="s">
        <v>4357</v>
      </c>
      <c r="F135" s="139" t="s">
        <v>4358</v>
      </c>
      <c r="G135" s="140" t="s">
        <v>4041</v>
      </c>
      <c r="H135" s="141">
        <v>1</v>
      </c>
      <c r="I135" s="142"/>
      <c r="J135" s="143">
        <f t="shared" si="0"/>
        <v>0</v>
      </c>
      <c r="K135" s="139" t="s">
        <v>208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4327</v>
      </c>
      <c r="AT135" s="148" t="s">
        <v>197</v>
      </c>
      <c r="AU135" s="148" t="s">
        <v>84</v>
      </c>
      <c r="AY135" s="17" t="s">
        <v>195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4327</v>
      </c>
      <c r="BM135" s="148" t="s">
        <v>389</v>
      </c>
    </row>
    <row r="136" spans="2:65" s="1" customFormat="1" ht="16.5" customHeight="1">
      <c r="B136" s="32"/>
      <c r="C136" s="137" t="s">
        <v>251</v>
      </c>
      <c r="D136" s="137" t="s">
        <v>197</v>
      </c>
      <c r="E136" s="138" t="s">
        <v>4359</v>
      </c>
      <c r="F136" s="139" t="s">
        <v>4360</v>
      </c>
      <c r="G136" s="140" t="s">
        <v>4041</v>
      </c>
      <c r="H136" s="141">
        <v>1</v>
      </c>
      <c r="I136" s="142"/>
      <c r="J136" s="143">
        <f t="shared" si="0"/>
        <v>0</v>
      </c>
      <c r="K136" s="139" t="s">
        <v>208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4327</v>
      </c>
      <c r="AT136" s="148" t="s">
        <v>197</v>
      </c>
      <c r="AU136" s="148" t="s">
        <v>84</v>
      </c>
      <c r="AY136" s="17" t="s">
        <v>195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4327</v>
      </c>
      <c r="BM136" s="148" t="s">
        <v>396</v>
      </c>
    </row>
    <row r="137" spans="2:65" s="1" customFormat="1" ht="21.75" customHeight="1">
      <c r="B137" s="32"/>
      <c r="C137" s="137" t="s">
        <v>342</v>
      </c>
      <c r="D137" s="137" t="s">
        <v>197</v>
      </c>
      <c r="E137" s="138" t="s">
        <v>4361</v>
      </c>
      <c r="F137" s="139" t="s">
        <v>4362</v>
      </c>
      <c r="G137" s="140" t="s">
        <v>4041</v>
      </c>
      <c r="H137" s="141">
        <v>1</v>
      </c>
      <c r="I137" s="142"/>
      <c r="J137" s="143">
        <f t="shared" si="0"/>
        <v>0</v>
      </c>
      <c r="K137" s="139" t="s">
        <v>208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4327</v>
      </c>
      <c r="AT137" s="148" t="s">
        <v>197</v>
      </c>
      <c r="AU137" s="148" t="s">
        <v>84</v>
      </c>
      <c r="AY137" s="17" t="s">
        <v>195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4327</v>
      </c>
      <c r="BM137" s="148" t="s">
        <v>407</v>
      </c>
    </row>
    <row r="138" spans="2:65" s="1" customFormat="1" ht="16.5" customHeight="1">
      <c r="B138" s="32"/>
      <c r="C138" s="137" t="s">
        <v>310</v>
      </c>
      <c r="D138" s="137" t="s">
        <v>197</v>
      </c>
      <c r="E138" s="138" t="s">
        <v>4363</v>
      </c>
      <c r="F138" s="139" t="s">
        <v>4364</v>
      </c>
      <c r="G138" s="140" t="s">
        <v>4041</v>
      </c>
      <c r="H138" s="141">
        <v>1</v>
      </c>
      <c r="I138" s="142"/>
      <c r="J138" s="143">
        <f t="shared" si="0"/>
        <v>0</v>
      </c>
      <c r="K138" s="139" t="s">
        <v>208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4327</v>
      </c>
      <c r="AT138" s="148" t="s">
        <v>197</v>
      </c>
      <c r="AU138" s="148" t="s">
        <v>84</v>
      </c>
      <c r="AY138" s="17" t="s">
        <v>195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4327</v>
      </c>
      <c r="BM138" s="148" t="s">
        <v>4365</v>
      </c>
    </row>
    <row r="139" spans="2:65" s="1" customFormat="1" ht="24.2" customHeight="1">
      <c r="B139" s="32"/>
      <c r="C139" s="137" t="s">
        <v>166</v>
      </c>
      <c r="D139" s="137" t="s">
        <v>197</v>
      </c>
      <c r="E139" s="138" t="s">
        <v>4366</v>
      </c>
      <c r="F139" s="139" t="s">
        <v>4367</v>
      </c>
      <c r="G139" s="140" t="s">
        <v>4041</v>
      </c>
      <c r="H139" s="141">
        <v>1</v>
      </c>
      <c r="I139" s="142"/>
      <c r="J139" s="143">
        <f t="shared" si="0"/>
        <v>0</v>
      </c>
      <c r="K139" s="139" t="s">
        <v>208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4327</v>
      </c>
      <c r="AT139" s="148" t="s">
        <v>197</v>
      </c>
      <c r="AU139" s="148" t="s">
        <v>84</v>
      </c>
      <c r="AY139" s="17" t="s">
        <v>195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4327</v>
      </c>
      <c r="BM139" s="148" t="s">
        <v>423</v>
      </c>
    </row>
    <row r="140" spans="2:65" s="1" customFormat="1" ht="37.9" customHeight="1">
      <c r="B140" s="32"/>
      <c r="C140" s="137" t="s">
        <v>315</v>
      </c>
      <c r="D140" s="137" t="s">
        <v>197</v>
      </c>
      <c r="E140" s="138" t="s">
        <v>4368</v>
      </c>
      <c r="F140" s="139" t="s">
        <v>4369</v>
      </c>
      <c r="G140" s="140" t="s">
        <v>4041</v>
      </c>
      <c r="H140" s="141">
        <v>1</v>
      </c>
      <c r="I140" s="142"/>
      <c r="J140" s="143">
        <f t="shared" si="0"/>
        <v>0</v>
      </c>
      <c r="K140" s="139" t="s">
        <v>208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4327</v>
      </c>
      <c r="AT140" s="148" t="s">
        <v>197</v>
      </c>
      <c r="AU140" s="148" t="s">
        <v>84</v>
      </c>
      <c r="AY140" s="17" t="s">
        <v>195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4327</v>
      </c>
      <c r="BM140" s="148" t="s">
        <v>4370</v>
      </c>
    </row>
    <row r="141" spans="2:65" s="1" customFormat="1" ht="37.9" customHeight="1">
      <c r="B141" s="32"/>
      <c r="C141" s="137" t="s">
        <v>358</v>
      </c>
      <c r="D141" s="137" t="s">
        <v>197</v>
      </c>
      <c r="E141" s="138" t="s">
        <v>4371</v>
      </c>
      <c r="F141" s="139" t="s">
        <v>4372</v>
      </c>
      <c r="G141" s="140" t="s">
        <v>212</v>
      </c>
      <c r="H141" s="141">
        <v>47</v>
      </c>
      <c r="I141" s="142"/>
      <c r="J141" s="143">
        <f t="shared" si="0"/>
        <v>0</v>
      </c>
      <c r="K141" s="139" t="s">
        <v>208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4327</v>
      </c>
      <c r="AT141" s="148" t="s">
        <v>197</v>
      </c>
      <c r="AU141" s="148" t="s">
        <v>84</v>
      </c>
      <c r="AY141" s="17" t="s">
        <v>195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4327</v>
      </c>
      <c r="BM141" s="148" t="s">
        <v>4373</v>
      </c>
    </row>
    <row r="142" spans="2:65" s="1" customFormat="1" ht="37.9" customHeight="1">
      <c r="B142" s="32"/>
      <c r="C142" s="137" t="s">
        <v>168</v>
      </c>
      <c r="D142" s="137" t="s">
        <v>197</v>
      </c>
      <c r="E142" s="138" t="s">
        <v>4374</v>
      </c>
      <c r="F142" s="139" t="s">
        <v>4375</v>
      </c>
      <c r="G142" s="140" t="s">
        <v>4041</v>
      </c>
      <c r="H142" s="141">
        <v>1</v>
      </c>
      <c r="I142" s="142"/>
      <c r="J142" s="143">
        <f t="shared" si="0"/>
        <v>0</v>
      </c>
      <c r="K142" s="139" t="s">
        <v>208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4327</v>
      </c>
      <c r="AT142" s="148" t="s">
        <v>197</v>
      </c>
      <c r="AU142" s="148" t="s">
        <v>84</v>
      </c>
      <c r="AY142" s="17" t="s">
        <v>195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4327</v>
      </c>
      <c r="BM142" s="148" t="s">
        <v>4376</v>
      </c>
    </row>
    <row r="143" spans="2:65" s="1" customFormat="1" ht="37.9" customHeight="1">
      <c r="B143" s="32"/>
      <c r="C143" s="137" t="s">
        <v>7</v>
      </c>
      <c r="D143" s="137" t="s">
        <v>197</v>
      </c>
      <c r="E143" s="138" t="s">
        <v>4377</v>
      </c>
      <c r="F143" s="139" t="s">
        <v>4378</v>
      </c>
      <c r="G143" s="140" t="s">
        <v>212</v>
      </c>
      <c r="H143" s="141">
        <v>8</v>
      </c>
      <c r="I143" s="142"/>
      <c r="J143" s="143">
        <f t="shared" si="0"/>
        <v>0</v>
      </c>
      <c r="K143" s="139" t="s">
        <v>208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4327</v>
      </c>
      <c r="AT143" s="148" t="s">
        <v>197</v>
      </c>
      <c r="AU143" s="148" t="s">
        <v>84</v>
      </c>
      <c r="AY143" s="17" t="s">
        <v>195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4327</v>
      </c>
      <c r="BM143" s="148" t="s">
        <v>4379</v>
      </c>
    </row>
    <row r="144" spans="2:65" s="1" customFormat="1" ht="37.9" customHeight="1">
      <c r="B144" s="32"/>
      <c r="C144" s="137" t="s">
        <v>322</v>
      </c>
      <c r="D144" s="137" t="s">
        <v>197</v>
      </c>
      <c r="E144" s="138" t="s">
        <v>4380</v>
      </c>
      <c r="F144" s="139" t="s">
        <v>4381</v>
      </c>
      <c r="G144" s="140" t="s">
        <v>4041</v>
      </c>
      <c r="H144" s="141">
        <v>1</v>
      </c>
      <c r="I144" s="142"/>
      <c r="J144" s="143">
        <f t="shared" si="0"/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4327</v>
      </c>
      <c r="AT144" s="148" t="s">
        <v>197</v>
      </c>
      <c r="AU144" s="148" t="s">
        <v>84</v>
      </c>
      <c r="AY144" s="17" t="s">
        <v>195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4327</v>
      </c>
      <c r="BM144" s="148" t="s">
        <v>4382</v>
      </c>
    </row>
    <row r="145" spans="2:65" s="1" customFormat="1" ht="33" customHeight="1">
      <c r="B145" s="32"/>
      <c r="C145" s="137" t="s">
        <v>376</v>
      </c>
      <c r="D145" s="137" t="s">
        <v>197</v>
      </c>
      <c r="E145" s="138" t="s">
        <v>4383</v>
      </c>
      <c r="F145" s="139" t="s">
        <v>4384</v>
      </c>
      <c r="G145" s="140" t="s">
        <v>4041</v>
      </c>
      <c r="H145" s="141">
        <v>1</v>
      </c>
      <c r="I145" s="142"/>
      <c r="J145" s="143">
        <f t="shared" si="0"/>
        <v>0</v>
      </c>
      <c r="K145" s="139" t="s">
        <v>208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4327</v>
      </c>
      <c r="AT145" s="148" t="s">
        <v>197</v>
      </c>
      <c r="AU145" s="148" t="s">
        <v>84</v>
      </c>
      <c r="AY145" s="17" t="s">
        <v>195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4327</v>
      </c>
      <c r="BM145" s="148" t="s">
        <v>4385</v>
      </c>
    </row>
    <row r="146" spans="2:65" s="14" customFormat="1" ht="22.5">
      <c r="B146" s="168"/>
      <c r="D146" s="151" t="s">
        <v>204</v>
      </c>
      <c r="E146" s="169" t="s">
        <v>1</v>
      </c>
      <c r="F146" s="170" t="s">
        <v>4386</v>
      </c>
      <c r="H146" s="169" t="s">
        <v>1</v>
      </c>
      <c r="I146" s="171"/>
      <c r="L146" s="168"/>
      <c r="M146" s="172"/>
      <c r="T146" s="173"/>
      <c r="AT146" s="169" t="s">
        <v>204</v>
      </c>
      <c r="AU146" s="169" t="s">
        <v>84</v>
      </c>
      <c r="AV146" s="14" t="s">
        <v>84</v>
      </c>
      <c r="AW146" s="14" t="s">
        <v>32</v>
      </c>
      <c r="AX146" s="14" t="s">
        <v>77</v>
      </c>
      <c r="AY146" s="169" t="s">
        <v>195</v>
      </c>
    </row>
    <row r="147" spans="2:65" s="14" customFormat="1" ht="11.25">
      <c r="B147" s="168"/>
      <c r="D147" s="151" t="s">
        <v>204</v>
      </c>
      <c r="E147" s="169" t="s">
        <v>1</v>
      </c>
      <c r="F147" s="170" t="s">
        <v>4387</v>
      </c>
      <c r="H147" s="169" t="s">
        <v>1</v>
      </c>
      <c r="I147" s="171"/>
      <c r="L147" s="168"/>
      <c r="M147" s="172"/>
      <c r="T147" s="173"/>
      <c r="AT147" s="169" t="s">
        <v>204</v>
      </c>
      <c r="AU147" s="169" t="s">
        <v>84</v>
      </c>
      <c r="AV147" s="14" t="s">
        <v>84</v>
      </c>
      <c r="AW147" s="14" t="s">
        <v>32</v>
      </c>
      <c r="AX147" s="14" t="s">
        <v>77</v>
      </c>
      <c r="AY147" s="169" t="s">
        <v>195</v>
      </c>
    </row>
    <row r="148" spans="2:65" s="12" customFormat="1" ht="11.25">
      <c r="B148" s="150"/>
      <c r="D148" s="151" t="s">
        <v>204</v>
      </c>
      <c r="E148" s="152" t="s">
        <v>1</v>
      </c>
      <c r="F148" s="153" t="s">
        <v>84</v>
      </c>
      <c r="H148" s="154">
        <v>1</v>
      </c>
      <c r="I148" s="155"/>
      <c r="L148" s="150"/>
      <c r="M148" s="156"/>
      <c r="T148" s="157"/>
      <c r="AT148" s="152" t="s">
        <v>204</v>
      </c>
      <c r="AU148" s="152" t="s">
        <v>84</v>
      </c>
      <c r="AV148" s="12" t="s">
        <v>86</v>
      </c>
      <c r="AW148" s="12" t="s">
        <v>32</v>
      </c>
      <c r="AX148" s="12" t="s">
        <v>84</v>
      </c>
      <c r="AY148" s="152" t="s">
        <v>195</v>
      </c>
    </row>
    <row r="149" spans="2:65" s="1" customFormat="1" ht="37.9" customHeight="1">
      <c r="B149" s="32"/>
      <c r="C149" s="137" t="s">
        <v>327</v>
      </c>
      <c r="D149" s="137" t="s">
        <v>197</v>
      </c>
      <c r="E149" s="138" t="s">
        <v>4388</v>
      </c>
      <c r="F149" s="139" t="s">
        <v>4389</v>
      </c>
      <c r="G149" s="140" t="s">
        <v>4041</v>
      </c>
      <c r="H149" s="141">
        <v>1</v>
      </c>
      <c r="I149" s="142"/>
      <c r="J149" s="143">
        <f t="shared" ref="J149:J157" si="10">ROUND(I149*H149,2)</f>
        <v>0</v>
      </c>
      <c r="K149" s="139" t="s">
        <v>208</v>
      </c>
      <c r="L149" s="32"/>
      <c r="M149" s="144" t="s">
        <v>1</v>
      </c>
      <c r="N149" s="145" t="s">
        <v>42</v>
      </c>
      <c r="P149" s="146">
        <f t="shared" ref="P149:P157" si="11">O149*H149</f>
        <v>0</v>
      </c>
      <c r="Q149" s="146">
        <v>0</v>
      </c>
      <c r="R149" s="146">
        <f t="shared" ref="R149:R157" si="12">Q149*H149</f>
        <v>0</v>
      </c>
      <c r="S149" s="146">
        <v>0</v>
      </c>
      <c r="T149" s="147">
        <f t="shared" ref="T149:T157" si="13">S149*H149</f>
        <v>0</v>
      </c>
      <c r="AR149" s="148" t="s">
        <v>4327</v>
      </c>
      <c r="AT149" s="148" t="s">
        <v>197</v>
      </c>
      <c r="AU149" s="148" t="s">
        <v>84</v>
      </c>
      <c r="AY149" s="17" t="s">
        <v>195</v>
      </c>
      <c r="BE149" s="149">
        <f t="shared" ref="BE149:BE157" si="14">IF(N149="základní",J149,0)</f>
        <v>0</v>
      </c>
      <c r="BF149" s="149">
        <f t="shared" ref="BF149:BF157" si="15">IF(N149="snížená",J149,0)</f>
        <v>0</v>
      </c>
      <c r="BG149" s="149">
        <f t="shared" ref="BG149:BG157" si="16">IF(N149="zákl. přenesená",J149,0)</f>
        <v>0</v>
      </c>
      <c r="BH149" s="149">
        <f t="shared" ref="BH149:BH157" si="17">IF(N149="sníž. přenesená",J149,0)</f>
        <v>0</v>
      </c>
      <c r="BI149" s="149">
        <f t="shared" ref="BI149:BI157" si="18">IF(N149="nulová",J149,0)</f>
        <v>0</v>
      </c>
      <c r="BJ149" s="17" t="s">
        <v>84</v>
      </c>
      <c r="BK149" s="149">
        <f t="shared" ref="BK149:BK157" si="19">ROUND(I149*H149,2)</f>
        <v>0</v>
      </c>
      <c r="BL149" s="17" t="s">
        <v>4327</v>
      </c>
      <c r="BM149" s="148" t="s">
        <v>4390</v>
      </c>
    </row>
    <row r="150" spans="2:65" s="1" customFormat="1" ht="37.9" customHeight="1">
      <c r="B150" s="32"/>
      <c r="C150" s="137" t="s">
        <v>386</v>
      </c>
      <c r="D150" s="137" t="s">
        <v>197</v>
      </c>
      <c r="E150" s="138" t="s">
        <v>4391</v>
      </c>
      <c r="F150" s="139" t="s">
        <v>4392</v>
      </c>
      <c r="G150" s="140" t="s">
        <v>4041</v>
      </c>
      <c r="H150" s="141">
        <v>4</v>
      </c>
      <c r="I150" s="142"/>
      <c r="J150" s="143">
        <f t="shared" si="10"/>
        <v>0</v>
      </c>
      <c r="K150" s="139" t="s">
        <v>208</v>
      </c>
      <c r="L150" s="32"/>
      <c r="M150" s="144" t="s">
        <v>1</v>
      </c>
      <c r="N150" s="145" t="s">
        <v>42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4327</v>
      </c>
      <c r="AT150" s="148" t="s">
        <v>197</v>
      </c>
      <c r="AU150" s="148" t="s">
        <v>84</v>
      </c>
      <c r="AY150" s="17" t="s">
        <v>195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84</v>
      </c>
      <c r="BK150" s="149">
        <f t="shared" si="19"/>
        <v>0</v>
      </c>
      <c r="BL150" s="17" t="s">
        <v>4327</v>
      </c>
      <c r="BM150" s="148" t="s">
        <v>4393</v>
      </c>
    </row>
    <row r="151" spans="2:65" s="1" customFormat="1" ht="21.75" customHeight="1">
      <c r="B151" s="32"/>
      <c r="C151" s="137" t="s">
        <v>333</v>
      </c>
      <c r="D151" s="137" t="s">
        <v>197</v>
      </c>
      <c r="E151" s="138" t="s">
        <v>4394</v>
      </c>
      <c r="F151" s="139" t="s">
        <v>4395</v>
      </c>
      <c r="G151" s="140" t="s">
        <v>4041</v>
      </c>
      <c r="H151" s="141">
        <v>1</v>
      </c>
      <c r="I151" s="142"/>
      <c r="J151" s="143">
        <f t="shared" si="10"/>
        <v>0</v>
      </c>
      <c r="K151" s="139" t="s">
        <v>208</v>
      </c>
      <c r="L151" s="32"/>
      <c r="M151" s="144" t="s">
        <v>1</v>
      </c>
      <c r="N151" s="145" t="s">
        <v>42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4327</v>
      </c>
      <c r="AT151" s="148" t="s">
        <v>197</v>
      </c>
      <c r="AU151" s="148" t="s">
        <v>84</v>
      </c>
      <c r="AY151" s="17" t="s">
        <v>195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84</v>
      </c>
      <c r="BK151" s="149">
        <f t="shared" si="19"/>
        <v>0</v>
      </c>
      <c r="BL151" s="17" t="s">
        <v>4327</v>
      </c>
      <c r="BM151" s="148" t="s">
        <v>475</v>
      </c>
    </row>
    <row r="152" spans="2:65" s="1" customFormat="1" ht="16.5" customHeight="1">
      <c r="B152" s="32"/>
      <c r="C152" s="137" t="s">
        <v>399</v>
      </c>
      <c r="D152" s="137" t="s">
        <v>197</v>
      </c>
      <c r="E152" s="138" t="s">
        <v>4396</v>
      </c>
      <c r="F152" s="139" t="s">
        <v>4397</v>
      </c>
      <c r="G152" s="140" t="s">
        <v>4041</v>
      </c>
      <c r="H152" s="141">
        <v>1</v>
      </c>
      <c r="I152" s="142"/>
      <c r="J152" s="143">
        <f t="shared" si="10"/>
        <v>0</v>
      </c>
      <c r="K152" s="139" t="s">
        <v>208</v>
      </c>
      <c r="L152" s="32"/>
      <c r="M152" s="144" t="s">
        <v>1</v>
      </c>
      <c r="N152" s="145" t="s">
        <v>42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4327</v>
      </c>
      <c r="AT152" s="148" t="s">
        <v>197</v>
      </c>
      <c r="AU152" s="148" t="s">
        <v>84</v>
      </c>
      <c r="AY152" s="17" t="s">
        <v>195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84</v>
      </c>
      <c r="BK152" s="149">
        <f t="shared" si="19"/>
        <v>0</v>
      </c>
      <c r="BL152" s="17" t="s">
        <v>4327</v>
      </c>
      <c r="BM152" s="148" t="s">
        <v>484</v>
      </c>
    </row>
    <row r="153" spans="2:65" s="1" customFormat="1" ht="16.5" customHeight="1">
      <c r="B153" s="32"/>
      <c r="C153" s="137" t="s">
        <v>339</v>
      </c>
      <c r="D153" s="137" t="s">
        <v>197</v>
      </c>
      <c r="E153" s="138" t="s">
        <v>4398</v>
      </c>
      <c r="F153" s="139" t="s">
        <v>4399</v>
      </c>
      <c r="G153" s="140" t="s">
        <v>4041</v>
      </c>
      <c r="H153" s="141">
        <v>1</v>
      </c>
      <c r="I153" s="142"/>
      <c r="J153" s="143">
        <f t="shared" si="10"/>
        <v>0</v>
      </c>
      <c r="K153" s="139" t="s">
        <v>208</v>
      </c>
      <c r="L153" s="32"/>
      <c r="M153" s="144" t="s">
        <v>1</v>
      </c>
      <c r="N153" s="145" t="s">
        <v>42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4327</v>
      </c>
      <c r="AT153" s="148" t="s">
        <v>197</v>
      </c>
      <c r="AU153" s="148" t="s">
        <v>84</v>
      </c>
      <c r="AY153" s="17" t="s">
        <v>195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4327</v>
      </c>
      <c r="BM153" s="148" t="s">
        <v>4400</v>
      </c>
    </row>
    <row r="154" spans="2:65" s="1" customFormat="1" ht="21.75" customHeight="1">
      <c r="B154" s="32"/>
      <c r="C154" s="137" t="s">
        <v>410</v>
      </c>
      <c r="D154" s="137" t="s">
        <v>197</v>
      </c>
      <c r="E154" s="138" t="s">
        <v>4401</v>
      </c>
      <c r="F154" s="139" t="s">
        <v>4402</v>
      </c>
      <c r="G154" s="140" t="s">
        <v>4041</v>
      </c>
      <c r="H154" s="141">
        <v>1</v>
      </c>
      <c r="I154" s="142"/>
      <c r="J154" s="143">
        <f t="shared" si="10"/>
        <v>0</v>
      </c>
      <c r="K154" s="139" t="s">
        <v>208</v>
      </c>
      <c r="L154" s="32"/>
      <c r="M154" s="144" t="s">
        <v>1</v>
      </c>
      <c r="N154" s="145" t="s">
        <v>42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4327</v>
      </c>
      <c r="AT154" s="148" t="s">
        <v>197</v>
      </c>
      <c r="AU154" s="148" t="s">
        <v>84</v>
      </c>
      <c r="AY154" s="17" t="s">
        <v>195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84</v>
      </c>
      <c r="BK154" s="149">
        <f t="shared" si="19"/>
        <v>0</v>
      </c>
      <c r="BL154" s="17" t="s">
        <v>4327</v>
      </c>
      <c r="BM154" s="148" t="s">
        <v>500</v>
      </c>
    </row>
    <row r="155" spans="2:65" s="1" customFormat="1" ht="16.5" customHeight="1">
      <c r="B155" s="32"/>
      <c r="C155" s="137" t="s">
        <v>345</v>
      </c>
      <c r="D155" s="137" t="s">
        <v>197</v>
      </c>
      <c r="E155" s="138" t="s">
        <v>4403</v>
      </c>
      <c r="F155" s="139" t="s">
        <v>4404</v>
      </c>
      <c r="G155" s="140" t="s">
        <v>4041</v>
      </c>
      <c r="H155" s="141">
        <v>1</v>
      </c>
      <c r="I155" s="142"/>
      <c r="J155" s="143">
        <f t="shared" si="10"/>
        <v>0</v>
      </c>
      <c r="K155" s="139" t="s">
        <v>208</v>
      </c>
      <c r="L155" s="32"/>
      <c r="M155" s="144" t="s">
        <v>1</v>
      </c>
      <c r="N155" s="145" t="s">
        <v>42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4327</v>
      </c>
      <c r="AT155" s="148" t="s">
        <v>197</v>
      </c>
      <c r="AU155" s="148" t="s">
        <v>84</v>
      </c>
      <c r="AY155" s="17" t="s">
        <v>195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84</v>
      </c>
      <c r="BK155" s="149">
        <f t="shared" si="19"/>
        <v>0</v>
      </c>
      <c r="BL155" s="17" t="s">
        <v>4327</v>
      </c>
      <c r="BM155" s="148" t="s">
        <v>504</v>
      </c>
    </row>
    <row r="156" spans="2:65" s="1" customFormat="1" ht="37.9" customHeight="1">
      <c r="B156" s="32"/>
      <c r="C156" s="137" t="s">
        <v>420</v>
      </c>
      <c r="D156" s="137" t="s">
        <v>197</v>
      </c>
      <c r="E156" s="138" t="s">
        <v>4405</v>
      </c>
      <c r="F156" s="139" t="s">
        <v>4406</v>
      </c>
      <c r="G156" s="140" t="s">
        <v>4041</v>
      </c>
      <c r="H156" s="141">
        <v>1</v>
      </c>
      <c r="I156" s="142"/>
      <c r="J156" s="143">
        <f t="shared" si="10"/>
        <v>0</v>
      </c>
      <c r="K156" s="139" t="s">
        <v>208</v>
      </c>
      <c r="L156" s="32"/>
      <c r="M156" s="144" t="s">
        <v>1</v>
      </c>
      <c r="N156" s="145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4327</v>
      </c>
      <c r="AT156" s="148" t="s">
        <v>197</v>
      </c>
      <c r="AU156" s="148" t="s">
        <v>84</v>
      </c>
      <c r="AY156" s="17" t="s">
        <v>195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84</v>
      </c>
      <c r="BK156" s="149">
        <f t="shared" si="19"/>
        <v>0</v>
      </c>
      <c r="BL156" s="17" t="s">
        <v>4327</v>
      </c>
      <c r="BM156" s="148" t="s">
        <v>512</v>
      </c>
    </row>
    <row r="157" spans="2:65" s="1" customFormat="1" ht="24.2" customHeight="1">
      <c r="B157" s="32"/>
      <c r="C157" s="137" t="s">
        <v>349</v>
      </c>
      <c r="D157" s="137" t="s">
        <v>197</v>
      </c>
      <c r="E157" s="138" t="s">
        <v>4407</v>
      </c>
      <c r="F157" s="139" t="s">
        <v>4408</v>
      </c>
      <c r="G157" s="140" t="s">
        <v>4041</v>
      </c>
      <c r="H157" s="141">
        <v>1</v>
      </c>
      <c r="I157" s="142"/>
      <c r="J157" s="143">
        <f t="shared" si="10"/>
        <v>0</v>
      </c>
      <c r="K157" s="139" t="s">
        <v>208</v>
      </c>
      <c r="L157" s="32"/>
      <c r="M157" s="184" t="s">
        <v>1</v>
      </c>
      <c r="N157" s="185" t="s">
        <v>42</v>
      </c>
      <c r="O157" s="186"/>
      <c r="P157" s="187">
        <f t="shared" si="11"/>
        <v>0</v>
      </c>
      <c r="Q157" s="187">
        <v>0</v>
      </c>
      <c r="R157" s="187">
        <f t="shared" si="12"/>
        <v>0</v>
      </c>
      <c r="S157" s="187">
        <v>0</v>
      </c>
      <c r="T157" s="188">
        <f t="shared" si="13"/>
        <v>0</v>
      </c>
      <c r="AR157" s="148" t="s">
        <v>4327</v>
      </c>
      <c r="AT157" s="148" t="s">
        <v>197</v>
      </c>
      <c r="AU157" s="148" t="s">
        <v>84</v>
      </c>
      <c r="AY157" s="17" t="s">
        <v>195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84</v>
      </c>
      <c r="BK157" s="149">
        <f t="shared" si="19"/>
        <v>0</v>
      </c>
      <c r="BL157" s="17" t="s">
        <v>4327</v>
      </c>
      <c r="BM157" s="148" t="s">
        <v>507</v>
      </c>
    </row>
    <row r="158" spans="2:65" s="1" customFormat="1" ht="6.95" customHeight="1"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32"/>
    </row>
  </sheetData>
  <sheetProtection algorithmName="SHA-512" hashValue="qQkOveNkjVQ5x3vgN/1pb11P95L38jAp8qv0dQ0Ww8ZX4gba2JDdaNH1wonN/1+wyFmdIHBhG78DTvAMq9nw9w==" saltValue="Gd7CTuB/3rM/YgtdyXVPbBowDnkcEXdykHyYnIXy54FTffy+VX5WZuL/n5aKLBbOZJO3vXbepwbmKs8XF6vnxg==" spinCount="100000" sheet="1" objects="1" scenarios="1" formatColumns="0" formatRows="0" autoFilter="0"/>
  <autoFilter ref="C116:K157" xr:uid="{00000000-0009-0000-0000-000010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SO 001 - kácení dřevin</vt:lpstr>
      <vt:lpstr>SO 100.1 - komunikace a p...</vt:lpstr>
      <vt:lpstr>SO 100.2 - chodníky a vje...</vt:lpstr>
      <vt:lpstr>SO 310.1 - dešťová kanali...</vt:lpstr>
      <vt:lpstr>SO 310.2 - vsakovací rýhy</vt:lpstr>
      <vt:lpstr>SO 320 - dešťové kanaliza...</vt:lpstr>
      <vt:lpstr>SO 330 - splašková kanali...</vt:lpstr>
      <vt:lpstr>SO 340 - odbočky pro spla...</vt:lpstr>
      <vt:lpstr>SO 350 - čerpací stanice ...</vt:lpstr>
      <vt:lpstr>SO 360 - přeložka splaško...</vt:lpstr>
      <vt:lpstr>SO 370 - přeložka vodovodu</vt:lpstr>
      <vt:lpstr>SO 380 - přeložka vodovod...</vt:lpstr>
      <vt:lpstr>SO 410 - přípojka NN pro ČS1</vt:lpstr>
      <vt:lpstr>SO 420 - přenos dat</vt:lpstr>
      <vt:lpstr>SO 810 - náhradní výsadba...</vt:lpstr>
      <vt:lpstr>90 - OSTATNÍ NÁKLADY</vt:lpstr>
      <vt:lpstr>'90 - OSTATNÍ NÁKLADY'!Názvy_tisku</vt:lpstr>
      <vt:lpstr>'Rekapitulace stavby'!Názvy_tisku</vt:lpstr>
      <vt:lpstr>'SO 001 - kácení dřevin'!Názvy_tisku</vt:lpstr>
      <vt:lpstr>'SO 100.1 - komunikace a p...'!Názvy_tisku</vt:lpstr>
      <vt:lpstr>'SO 100.2 - chodníky a vje...'!Názvy_tisku</vt:lpstr>
      <vt:lpstr>'SO 310.1 - dešťová kanali...'!Názvy_tisku</vt:lpstr>
      <vt:lpstr>'SO 310.2 - vsakovací rýhy'!Názvy_tisku</vt:lpstr>
      <vt:lpstr>'SO 320 - dešťové kanaliza...'!Názvy_tisku</vt:lpstr>
      <vt:lpstr>'SO 330 - splašková kanali...'!Názvy_tisku</vt:lpstr>
      <vt:lpstr>'SO 340 - odbočky pro spla...'!Názvy_tisku</vt:lpstr>
      <vt:lpstr>'SO 350 - čerpací stanice ...'!Názvy_tisku</vt:lpstr>
      <vt:lpstr>'SO 360 - přeložka splaško...'!Názvy_tisku</vt:lpstr>
      <vt:lpstr>'SO 370 - přeložka vodovodu'!Názvy_tisku</vt:lpstr>
      <vt:lpstr>'SO 380 - přeložka vodovod...'!Názvy_tisku</vt:lpstr>
      <vt:lpstr>'SO 410 - přípojka NN pro ČS1'!Názvy_tisku</vt:lpstr>
      <vt:lpstr>'SO 420 - přenos dat'!Názvy_tisku</vt:lpstr>
      <vt:lpstr>'SO 810 - náhradní výsadba...'!Názvy_tisku</vt:lpstr>
      <vt:lpstr>'90 - OSTATNÍ NÁKLADY'!Oblast_tisku</vt:lpstr>
      <vt:lpstr>'Rekapitulace stavby'!Oblast_tisku</vt:lpstr>
      <vt:lpstr>'SO 001 - kácení dřevin'!Oblast_tisku</vt:lpstr>
      <vt:lpstr>'SO 100.1 - komunikace a p...'!Oblast_tisku</vt:lpstr>
      <vt:lpstr>'SO 100.2 - chodníky a vje...'!Oblast_tisku</vt:lpstr>
      <vt:lpstr>'SO 310.1 - dešťová kanali...'!Oblast_tisku</vt:lpstr>
      <vt:lpstr>'SO 310.2 - vsakovací rýhy'!Oblast_tisku</vt:lpstr>
      <vt:lpstr>'SO 320 - dešťové kanaliza...'!Oblast_tisku</vt:lpstr>
      <vt:lpstr>'SO 330 - splašková kanali...'!Oblast_tisku</vt:lpstr>
      <vt:lpstr>'SO 340 - odbočky pro spla...'!Oblast_tisku</vt:lpstr>
      <vt:lpstr>'SO 350 - čerpací stanice ...'!Oblast_tisku</vt:lpstr>
      <vt:lpstr>'SO 360 - přeložka splaško...'!Oblast_tisku</vt:lpstr>
      <vt:lpstr>'SO 370 - přeložka vodovodu'!Oblast_tisku</vt:lpstr>
      <vt:lpstr>'SO 380 - přeložka vodovod...'!Oblast_tisku</vt:lpstr>
      <vt:lpstr>'SO 410 - přípojka NN pro ČS1'!Oblast_tisku</vt:lpstr>
      <vt:lpstr>'SO 420 - přenos dat'!Oblast_tisku</vt:lpstr>
      <vt:lpstr>'SO 810 - náhradní výsadba...'!Oblast_tisku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</dc:creator>
  <cp:lastModifiedBy>Michal Obrtel</cp:lastModifiedBy>
  <dcterms:created xsi:type="dcterms:W3CDTF">2024-03-12T12:24:50Z</dcterms:created>
  <dcterms:modified xsi:type="dcterms:W3CDTF">2024-03-12T12:37:24Z</dcterms:modified>
</cp:coreProperties>
</file>