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- data\- 1 ZAKÁZKY\23053 - VDJ   PALACKÉHO VRCH - AQUAPROCON\"/>
    </mc:Choice>
  </mc:AlternateContent>
  <xr:revisionPtr revIDLastSave="0" documentId="13_ncr:1_{5E7FBCCE-80B5-4F30-977A-416DD077D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OBJEKT AN - STAVE..." sheetId="2" r:id="rId2"/>
    <sheet name="SO 02 - STAVEBNÍ ELEKTROI..." sheetId="3" r:id="rId3"/>
    <sheet name="SO 03 - DOKUMENTACE PZTS ..." sheetId="4" r:id="rId4"/>
    <sheet name="PS 01 - VÝMĚNA POTRUBÍ V AN" sheetId="5" r:id="rId5"/>
    <sheet name="PS 02.1 - dešťová kanaliz..." sheetId="6" r:id="rId6"/>
    <sheet name="PS 02.2 - dešťová kanaliz..." sheetId="7" r:id="rId7"/>
    <sheet name="SO 90 - OSTATNÍ NÁKLADY" sheetId="8" r:id="rId8"/>
  </sheets>
  <definedNames>
    <definedName name="_xlnm._FilterDatabase" localSheetId="4" hidden="1">'PS 01 - VÝMĚNA POTRUBÍ V AN'!$C$119:$K$249</definedName>
    <definedName name="_xlnm._FilterDatabase" localSheetId="5" hidden="1">'PS 02.1 - dešťová kanaliz...'!$C$127:$K$209</definedName>
    <definedName name="_xlnm._FilterDatabase" localSheetId="6" hidden="1">'PS 02.2 - dešťová kanaliz...'!$C$126:$K$179</definedName>
    <definedName name="_xlnm._FilterDatabase" localSheetId="1" hidden="1">'SO 01 - OBJEKT AN - STAVE...'!$C$141:$K$1286</definedName>
    <definedName name="_xlnm._FilterDatabase" localSheetId="2" hidden="1">'SO 02 - STAVEBNÍ ELEKTROI...'!$C$121:$K$199</definedName>
    <definedName name="_xlnm._FilterDatabase" localSheetId="3" hidden="1">'SO 03 - DOKUMENTACE PZTS ...'!$C$118:$K$144</definedName>
    <definedName name="_xlnm._FilterDatabase" localSheetId="7" hidden="1">'SO 90 - OSTATNÍ NÁKLADY'!$C$116:$K$131</definedName>
    <definedName name="_xlnm.Print_Titles" localSheetId="4">'PS 01 - VÝMĚNA POTRUBÍ V AN'!$119:$119</definedName>
    <definedName name="_xlnm.Print_Titles" localSheetId="5">'PS 02.1 - dešťová kanaliz...'!$127:$127</definedName>
    <definedName name="_xlnm.Print_Titles" localSheetId="6">'PS 02.2 - dešťová kanaliz...'!$126:$126</definedName>
    <definedName name="_xlnm.Print_Titles" localSheetId="0">'Rekapitulace stavby'!$92:$92</definedName>
    <definedName name="_xlnm.Print_Titles" localSheetId="1">'SO 01 - OBJEKT AN - STAVE...'!$141:$141</definedName>
    <definedName name="_xlnm.Print_Titles" localSheetId="2">'SO 02 - STAVEBNÍ ELEKTROI...'!$121:$121</definedName>
    <definedName name="_xlnm.Print_Titles" localSheetId="3">'SO 03 - DOKUMENTACE PZTS ...'!$118:$118</definedName>
    <definedName name="_xlnm.Print_Titles" localSheetId="7">'SO 90 - OSTATNÍ NÁKLADY'!$116:$116</definedName>
    <definedName name="_xlnm.Print_Area" localSheetId="4">'PS 01 - VÝMĚNA POTRUBÍ V AN'!$C$4:$J$76,'PS 01 - VÝMĚNA POTRUBÍ V AN'!$C$82:$J$101,'PS 01 - VÝMĚNA POTRUBÍ V AN'!$C$107:$K$249</definedName>
    <definedName name="_xlnm.Print_Area" localSheetId="5">'PS 02.1 - dešťová kanaliz...'!$C$4:$J$76,'PS 02.1 - dešťová kanaliz...'!$C$82:$J$107,'PS 02.1 - dešťová kanaliz...'!$C$113:$K$209</definedName>
    <definedName name="_xlnm.Print_Area" localSheetId="6">'PS 02.2 - dešťová kanaliz...'!$C$4:$J$76,'PS 02.2 - dešťová kanaliz...'!$C$82:$J$106,'PS 02.2 - dešťová kanaliz...'!$C$112:$K$179</definedName>
    <definedName name="_xlnm.Print_Area" localSheetId="0">'Rekapitulace stavby'!$D$4:$AO$76,'Rekapitulace stavby'!$C$82:$AQ$103</definedName>
    <definedName name="_xlnm.Print_Area" localSheetId="1">'SO 01 - OBJEKT AN - STAVE...'!$C$4:$J$76,'SO 01 - OBJEKT AN - STAVE...'!$C$82:$J$123,'SO 01 - OBJEKT AN - STAVE...'!$C$129:$K$1286</definedName>
    <definedName name="_xlnm.Print_Area" localSheetId="2">'SO 02 - STAVEBNÍ ELEKTROI...'!$C$4:$J$76,'SO 02 - STAVEBNÍ ELEKTROI...'!$C$82:$J$103,'SO 02 - STAVEBNÍ ELEKTROI...'!$C$109:$K$199</definedName>
    <definedName name="_xlnm.Print_Area" localSheetId="3">'SO 03 - DOKUMENTACE PZTS ...'!$C$4:$J$76,'SO 03 - DOKUMENTACE PZTS ...'!$C$82:$J$100,'SO 03 - DOKUMENTACE PZTS ...'!$C$106:$K$144</definedName>
    <definedName name="_xlnm.Print_Area" localSheetId="7">'SO 90 - OSTATNÍ NÁKLADY'!$C$4:$J$76,'SO 90 - OSTATNÍ NÁKLADY'!$C$82:$J$98,'SO 90 - OSTATNÍ NÁKLADY'!$C$104:$K$131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 s="1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T118" i="8" s="1"/>
  <c r="T117" i="8" s="1"/>
  <c r="R119" i="8"/>
  <c r="P119" i="8"/>
  <c r="F111" i="8"/>
  <c r="E109" i="8"/>
  <c r="F89" i="8"/>
  <c r="E87" i="8"/>
  <c r="J24" i="8"/>
  <c r="E24" i="8"/>
  <c r="J114" i="8" s="1"/>
  <c r="J23" i="8"/>
  <c r="J21" i="8"/>
  <c r="E21" i="8"/>
  <c r="J113" i="8" s="1"/>
  <c r="J20" i="8"/>
  <c r="J18" i="8"/>
  <c r="E18" i="8"/>
  <c r="F92" i="8" s="1"/>
  <c r="J17" i="8"/>
  <c r="J15" i="8"/>
  <c r="E15" i="8"/>
  <c r="F113" i="8" s="1"/>
  <c r="J14" i="8"/>
  <c r="J12" i="8"/>
  <c r="J89" i="8"/>
  <c r="E7" i="8"/>
  <c r="E107" i="8"/>
  <c r="J39" i="7"/>
  <c r="J38" i="7"/>
  <c r="AY101" i="1" s="1"/>
  <c r="J37" i="7"/>
  <c r="AX101" i="1" s="1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64" i="7"/>
  <c r="BH164" i="7"/>
  <c r="BG164" i="7"/>
  <c r="BF164" i="7"/>
  <c r="T164" i="7"/>
  <c r="R164" i="7"/>
  <c r="P164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4" i="7"/>
  <c r="J93" i="7"/>
  <c r="F93" i="7"/>
  <c r="F91" i="7"/>
  <c r="E89" i="7"/>
  <c r="J20" i="7"/>
  <c r="E20" i="7"/>
  <c r="F94" i="7" s="1"/>
  <c r="J19" i="7"/>
  <c r="J14" i="7"/>
  <c r="J121" i="7"/>
  <c r="E7" i="7"/>
  <c r="E115" i="7"/>
  <c r="J39" i="6"/>
  <c r="J38" i="6"/>
  <c r="AY100" i="1" s="1"/>
  <c r="J37" i="6"/>
  <c r="AX100" i="1" s="1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T191" i="6"/>
  <c r="R192" i="6"/>
  <c r="R191" i="6"/>
  <c r="P192" i="6"/>
  <c r="P191" i="6"/>
  <c r="BI190" i="6"/>
  <c r="BH190" i="6"/>
  <c r="BG190" i="6"/>
  <c r="BF190" i="6"/>
  <c r="T190" i="6"/>
  <c r="T189" i="6" s="1"/>
  <c r="R190" i="6"/>
  <c r="R189" i="6"/>
  <c r="P190" i="6"/>
  <c r="P189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 s="1"/>
  <c r="J19" i="6"/>
  <c r="J14" i="6"/>
  <c r="J122" i="6" s="1"/>
  <c r="E7" i="6"/>
  <c r="E116" i="6" s="1"/>
  <c r="J37" i="5"/>
  <c r="J36" i="5"/>
  <c r="AY98" i="1"/>
  <c r="J35" i="5"/>
  <c r="AX98" i="1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9" i="5"/>
  <c r="BH219" i="5"/>
  <c r="BG219" i="5"/>
  <c r="BF219" i="5"/>
  <c r="T219" i="5"/>
  <c r="R219" i="5"/>
  <c r="P219" i="5"/>
  <c r="BI213" i="5"/>
  <c r="BH213" i="5"/>
  <c r="BG213" i="5"/>
  <c r="BF213" i="5"/>
  <c r="T213" i="5"/>
  <c r="R213" i="5"/>
  <c r="P213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39" i="5"/>
  <c r="BH139" i="5"/>
  <c r="BG139" i="5"/>
  <c r="BF139" i="5"/>
  <c r="T139" i="5"/>
  <c r="R139" i="5"/>
  <c r="P139" i="5"/>
  <c r="BI131" i="5"/>
  <c r="BH131" i="5"/>
  <c r="BG131" i="5"/>
  <c r="BF131" i="5"/>
  <c r="T131" i="5"/>
  <c r="R131" i="5"/>
  <c r="P131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 s="1"/>
  <c r="J17" i="5"/>
  <c r="J12" i="5"/>
  <c r="J114" i="5"/>
  <c r="E7" i="5"/>
  <c r="E110" i="5" s="1"/>
  <c r="J37" i="4"/>
  <c r="J36" i="4"/>
  <c r="AY97" i="1" s="1"/>
  <c r="J35" i="4"/>
  <c r="AX97" i="1" s="1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89" i="4" s="1"/>
  <c r="E7" i="4"/>
  <c r="E109" i="4" s="1"/>
  <c r="J37" i="3"/>
  <c r="J36" i="3"/>
  <c r="AY96" i="1"/>
  <c r="J35" i="3"/>
  <c r="AX96" i="1"/>
  <c r="BI199" i="3"/>
  <c r="BH199" i="3"/>
  <c r="BG199" i="3"/>
  <c r="BF199" i="3"/>
  <c r="T199" i="3"/>
  <c r="T198" i="3"/>
  <c r="R199" i="3"/>
  <c r="R198" i="3"/>
  <c r="P199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/>
  <c r="E7" i="3"/>
  <c r="E112" i="3" s="1"/>
  <c r="J37" i="2"/>
  <c r="J36" i="2"/>
  <c r="AY95" i="1" s="1"/>
  <c r="J35" i="2"/>
  <c r="AX95" i="1"/>
  <c r="BI1285" i="2"/>
  <c r="BH1285" i="2"/>
  <c r="BG1285" i="2"/>
  <c r="BF1285" i="2"/>
  <c r="T1285" i="2"/>
  <c r="R1285" i="2"/>
  <c r="P1285" i="2"/>
  <c r="BI1283" i="2"/>
  <c r="BH1283" i="2"/>
  <c r="BG1283" i="2"/>
  <c r="BF1283" i="2"/>
  <c r="T1283" i="2"/>
  <c r="R1283" i="2"/>
  <c r="P1283" i="2"/>
  <c r="BI1268" i="2"/>
  <c r="BH1268" i="2"/>
  <c r="BG1268" i="2"/>
  <c r="BF1268" i="2"/>
  <c r="T1268" i="2"/>
  <c r="R1268" i="2"/>
  <c r="P1268" i="2"/>
  <c r="BI1259" i="2"/>
  <c r="BH1259" i="2"/>
  <c r="BG1259" i="2"/>
  <c r="BF1259" i="2"/>
  <c r="T1259" i="2"/>
  <c r="R1259" i="2"/>
  <c r="P1259" i="2"/>
  <c r="BI1257" i="2"/>
  <c r="BH1257" i="2"/>
  <c r="BG1257" i="2"/>
  <c r="BF1257" i="2"/>
  <c r="T1257" i="2"/>
  <c r="R1257" i="2"/>
  <c r="P1257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5" i="2"/>
  <c r="BH1205" i="2"/>
  <c r="BG1205" i="2"/>
  <c r="BF1205" i="2"/>
  <c r="T1205" i="2"/>
  <c r="R1205" i="2"/>
  <c r="P1205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84" i="2"/>
  <c r="BH1184" i="2"/>
  <c r="BG1184" i="2"/>
  <c r="BF1184" i="2"/>
  <c r="T1184" i="2"/>
  <c r="R1184" i="2"/>
  <c r="P1184" i="2"/>
  <c r="BI1181" i="2"/>
  <c r="BH1181" i="2"/>
  <c r="BG1181" i="2"/>
  <c r="BF1181" i="2"/>
  <c r="T1181" i="2"/>
  <c r="R1181" i="2"/>
  <c r="P1181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0" i="2"/>
  <c r="BH1160" i="2"/>
  <c r="BG1160" i="2"/>
  <c r="BF1160" i="2"/>
  <c r="T1160" i="2"/>
  <c r="R1160" i="2"/>
  <c r="P1160" i="2"/>
  <c r="BI1155" i="2"/>
  <c r="BH1155" i="2"/>
  <c r="BG1155" i="2"/>
  <c r="BF1155" i="2"/>
  <c r="T1155" i="2"/>
  <c r="R1155" i="2"/>
  <c r="P1155" i="2"/>
  <c r="BI1153" i="2"/>
  <c r="BH1153" i="2"/>
  <c r="BG1153" i="2"/>
  <c r="BF1153" i="2"/>
  <c r="T1153" i="2"/>
  <c r="R1153" i="2"/>
  <c r="P1153" i="2"/>
  <c r="BI1152" i="2"/>
  <c r="BH1152" i="2"/>
  <c r="BG1152" i="2"/>
  <c r="BF1152" i="2"/>
  <c r="T1152" i="2"/>
  <c r="R1152" i="2"/>
  <c r="P1152" i="2"/>
  <c r="BI1151" i="2"/>
  <c r="BH1151" i="2"/>
  <c r="BG1151" i="2"/>
  <c r="BF1151" i="2"/>
  <c r="T1151" i="2"/>
  <c r="R1151" i="2"/>
  <c r="P1151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44" i="2"/>
  <c r="BH1144" i="2"/>
  <c r="BG1144" i="2"/>
  <c r="BF1144" i="2"/>
  <c r="T1144" i="2"/>
  <c r="R1144" i="2"/>
  <c r="P1144" i="2"/>
  <c r="BI1143" i="2"/>
  <c r="BH1143" i="2"/>
  <c r="BG1143" i="2"/>
  <c r="BF1143" i="2"/>
  <c r="T1143" i="2"/>
  <c r="R1143" i="2"/>
  <c r="P1143" i="2"/>
  <c r="BI1142" i="2"/>
  <c r="BH1142" i="2"/>
  <c r="BG1142" i="2"/>
  <c r="BF1142" i="2"/>
  <c r="T1142" i="2"/>
  <c r="R1142" i="2"/>
  <c r="P1142" i="2"/>
  <c r="BI1141" i="2"/>
  <c r="BH1141" i="2"/>
  <c r="BG1141" i="2"/>
  <c r="BF1141" i="2"/>
  <c r="T1141" i="2"/>
  <c r="R1141" i="2"/>
  <c r="P1141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1" i="2"/>
  <c r="BH1111" i="2"/>
  <c r="BG1111" i="2"/>
  <c r="BF1111" i="2"/>
  <c r="T1111" i="2"/>
  <c r="R1111" i="2"/>
  <c r="P1111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3" i="2"/>
  <c r="BH1093" i="2"/>
  <c r="BG1093" i="2"/>
  <c r="BF1093" i="2"/>
  <c r="T1093" i="2"/>
  <c r="R1093" i="2"/>
  <c r="P1093" i="2"/>
  <c r="BI1091" i="2"/>
  <c r="BH1091" i="2"/>
  <c r="BG1091" i="2"/>
  <c r="BF1091" i="2"/>
  <c r="T1091" i="2"/>
  <c r="R1091" i="2"/>
  <c r="P1091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63" i="2"/>
  <c r="BH1063" i="2"/>
  <c r="BG1063" i="2"/>
  <c r="BF1063" i="2"/>
  <c r="T1063" i="2"/>
  <c r="R1063" i="2"/>
  <c r="P1063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5" i="2"/>
  <c r="BH1055" i="2"/>
  <c r="BG1055" i="2"/>
  <c r="BF1055" i="2"/>
  <c r="T1055" i="2"/>
  <c r="R1055" i="2"/>
  <c r="P1055" i="2"/>
  <c r="BI1052" i="2"/>
  <c r="BH1052" i="2"/>
  <c r="BG1052" i="2"/>
  <c r="BF1052" i="2"/>
  <c r="T1052" i="2"/>
  <c r="R1052" i="2"/>
  <c r="P1052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25" i="2"/>
  <c r="BH1025" i="2"/>
  <c r="BG1025" i="2"/>
  <c r="BF1025" i="2"/>
  <c r="T1025" i="2"/>
  <c r="R1025" i="2"/>
  <c r="P1025" i="2"/>
  <c r="BI1022" i="2"/>
  <c r="BH1022" i="2"/>
  <c r="BG1022" i="2"/>
  <c r="BF1022" i="2"/>
  <c r="T1022" i="2"/>
  <c r="R1022" i="2"/>
  <c r="P1022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1011" i="2"/>
  <c r="BH1011" i="2"/>
  <c r="BG1011" i="2"/>
  <c r="BF1011" i="2"/>
  <c r="T1011" i="2"/>
  <c r="R1011" i="2"/>
  <c r="P1011" i="2"/>
  <c r="BI1007" i="2"/>
  <c r="BH1007" i="2"/>
  <c r="BG1007" i="2"/>
  <c r="BF1007" i="2"/>
  <c r="T1007" i="2"/>
  <c r="R1007" i="2"/>
  <c r="P1007" i="2"/>
  <c r="BI1000" i="2"/>
  <c r="BH1000" i="2"/>
  <c r="BG1000" i="2"/>
  <c r="BF1000" i="2"/>
  <c r="T1000" i="2"/>
  <c r="R1000" i="2"/>
  <c r="P1000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90" i="2"/>
  <c r="BH990" i="2"/>
  <c r="BG990" i="2"/>
  <c r="BF990" i="2"/>
  <c r="T990" i="2"/>
  <c r="R990" i="2"/>
  <c r="P990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79" i="2"/>
  <c r="BH979" i="2"/>
  <c r="BG979" i="2"/>
  <c r="BF979" i="2"/>
  <c r="T979" i="2"/>
  <c r="R979" i="2"/>
  <c r="P979" i="2"/>
  <c r="BI977" i="2"/>
  <c r="BH977" i="2"/>
  <c r="BG977" i="2"/>
  <c r="BF977" i="2"/>
  <c r="T977" i="2"/>
  <c r="R977" i="2"/>
  <c r="P977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0" i="2"/>
  <c r="BH960" i="2"/>
  <c r="BG960" i="2"/>
  <c r="BF960" i="2"/>
  <c r="T960" i="2"/>
  <c r="R960" i="2"/>
  <c r="P960" i="2"/>
  <c r="BI954" i="2"/>
  <c r="BH954" i="2"/>
  <c r="BG954" i="2"/>
  <c r="BF954" i="2"/>
  <c r="T954" i="2"/>
  <c r="R954" i="2"/>
  <c r="P954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1" i="2"/>
  <c r="BH921" i="2"/>
  <c r="BG921" i="2"/>
  <c r="BF921" i="2"/>
  <c r="T921" i="2"/>
  <c r="R921" i="2"/>
  <c r="P921" i="2"/>
  <c r="BI912" i="2"/>
  <c r="BH912" i="2"/>
  <c r="BG912" i="2"/>
  <c r="BF912" i="2"/>
  <c r="T912" i="2"/>
  <c r="R912" i="2"/>
  <c r="P912" i="2"/>
  <c r="BI909" i="2"/>
  <c r="BH909" i="2"/>
  <c r="BG909" i="2"/>
  <c r="BF909" i="2"/>
  <c r="T909" i="2"/>
  <c r="R909" i="2"/>
  <c r="P909" i="2"/>
  <c r="BI906" i="2"/>
  <c r="BH906" i="2"/>
  <c r="BG906" i="2"/>
  <c r="BF906" i="2"/>
  <c r="T906" i="2"/>
  <c r="R906" i="2"/>
  <c r="P906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7" i="2"/>
  <c r="BH897" i="2"/>
  <c r="BG897" i="2"/>
  <c r="BF897" i="2"/>
  <c r="T897" i="2"/>
  <c r="R897" i="2"/>
  <c r="P897" i="2"/>
  <c r="BI885" i="2"/>
  <c r="BH885" i="2"/>
  <c r="BG885" i="2"/>
  <c r="BF885" i="2"/>
  <c r="T885" i="2"/>
  <c r="R885" i="2"/>
  <c r="P885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T791" i="2"/>
  <c r="R792" i="2"/>
  <c r="R791" i="2" s="1"/>
  <c r="P792" i="2"/>
  <c r="P791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64" i="2"/>
  <c r="BH764" i="2"/>
  <c r="BG764" i="2"/>
  <c r="BF764" i="2"/>
  <c r="T764" i="2"/>
  <c r="R764" i="2"/>
  <c r="P764" i="2"/>
  <c r="BI752" i="2"/>
  <c r="BH752" i="2"/>
  <c r="BG752" i="2"/>
  <c r="BF752" i="2"/>
  <c r="T752" i="2"/>
  <c r="R752" i="2"/>
  <c r="P752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4" i="2"/>
  <c r="BH674" i="2"/>
  <c r="BG674" i="2"/>
  <c r="BF674" i="2"/>
  <c r="T674" i="2"/>
  <c r="R674" i="2"/>
  <c r="P674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0" i="2"/>
  <c r="BH500" i="2"/>
  <c r="BG500" i="2"/>
  <c r="BF500" i="2"/>
  <c r="T500" i="2"/>
  <c r="R500" i="2"/>
  <c r="P500" i="2"/>
  <c r="BI490" i="2"/>
  <c r="BH490" i="2"/>
  <c r="BG490" i="2"/>
  <c r="BF490" i="2"/>
  <c r="T490" i="2"/>
  <c r="R490" i="2"/>
  <c r="P490" i="2"/>
  <c r="BI483" i="2"/>
  <c r="BH483" i="2"/>
  <c r="BG483" i="2"/>
  <c r="BF483" i="2"/>
  <c r="T483" i="2"/>
  <c r="R483" i="2"/>
  <c r="P483" i="2"/>
  <c r="BI476" i="2"/>
  <c r="BH476" i="2"/>
  <c r="BG476" i="2"/>
  <c r="BF476" i="2"/>
  <c r="T476" i="2"/>
  <c r="R476" i="2"/>
  <c r="P476" i="2"/>
  <c r="BI440" i="2"/>
  <c r="BH440" i="2"/>
  <c r="BG440" i="2"/>
  <c r="BF440" i="2"/>
  <c r="T440" i="2"/>
  <c r="R440" i="2"/>
  <c r="P440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67" i="2"/>
  <c r="BH367" i="2"/>
  <c r="BG367" i="2"/>
  <c r="BF367" i="2"/>
  <c r="T367" i="2"/>
  <c r="R367" i="2"/>
  <c r="P367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39" i="2"/>
  <c r="BH339" i="2"/>
  <c r="BG339" i="2"/>
  <c r="BF339" i="2"/>
  <c r="T339" i="2"/>
  <c r="R339" i="2"/>
  <c r="P339" i="2"/>
  <c r="BI329" i="2"/>
  <c r="BH329" i="2"/>
  <c r="BG329" i="2"/>
  <c r="BF329" i="2"/>
  <c r="T329" i="2"/>
  <c r="R329" i="2"/>
  <c r="P329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92" i="2"/>
  <c r="J91" i="2"/>
  <c r="F91" i="2"/>
  <c r="F89" i="2"/>
  <c r="E87" i="2"/>
  <c r="J18" i="2"/>
  <c r="E18" i="2"/>
  <c r="F139" i="2"/>
  <c r="J17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J1253" i="2"/>
  <c r="BK1243" i="2"/>
  <c r="J1239" i="2"/>
  <c r="J1214" i="2"/>
  <c r="BK1210" i="2"/>
  <c r="BK1205" i="2"/>
  <c r="BK1197" i="2"/>
  <c r="BK1193" i="2"/>
  <c r="BK1178" i="2"/>
  <c r="J1160" i="2"/>
  <c r="J1133" i="2"/>
  <c r="J1129" i="2"/>
  <c r="BK1117" i="2"/>
  <c r="BK1101" i="2"/>
  <c r="BK1073" i="2"/>
  <c r="BK1063" i="2"/>
  <c r="J1045" i="2"/>
  <c r="BK1020" i="2"/>
  <c r="J988" i="2"/>
  <c r="BK966" i="2"/>
  <c r="BK942" i="2"/>
  <c r="J909" i="2"/>
  <c r="J879" i="2"/>
  <c r="BK869" i="2"/>
  <c r="BK835" i="2"/>
  <c r="J809" i="2"/>
  <c r="J790" i="2"/>
  <c r="J785" i="2"/>
  <c r="J752" i="2"/>
  <c r="J712" i="2"/>
  <c r="J699" i="2"/>
  <c r="BK681" i="2"/>
  <c r="J637" i="2"/>
  <c r="BK593" i="2"/>
  <c r="J578" i="2"/>
  <c r="BK562" i="2"/>
  <c r="J537" i="2"/>
  <c r="J476" i="2"/>
  <c r="J419" i="2"/>
  <c r="J398" i="2"/>
  <c r="J382" i="2"/>
  <c r="J367" i="2"/>
  <c r="J270" i="2"/>
  <c r="J258" i="2"/>
  <c r="J226" i="2"/>
  <c r="J204" i="2"/>
  <c r="BK167" i="2"/>
  <c r="BK1169" i="2"/>
  <c r="J1155" i="2"/>
  <c r="J1142" i="2"/>
  <c r="BK1128" i="2"/>
  <c r="BK1122" i="2"/>
  <c r="BK1113" i="2"/>
  <c r="J1103" i="2"/>
  <c r="BK1093" i="2"/>
  <c r="J1087" i="2"/>
  <c r="BK1077" i="2"/>
  <c r="J1052" i="2"/>
  <c r="J1044" i="2"/>
  <c r="BK1025" i="2"/>
  <c r="J1017" i="2"/>
  <c r="J991" i="2"/>
  <c r="BK979" i="2"/>
  <c r="BK954" i="2"/>
  <c r="J921" i="2"/>
  <c r="J875" i="2"/>
  <c r="J867" i="2"/>
  <c r="BK845" i="2"/>
  <c r="J822" i="2"/>
  <c r="BK792" i="2"/>
  <c r="J725" i="2"/>
  <c r="J710" i="2"/>
  <c r="J690" i="2"/>
  <c r="J650" i="2"/>
  <c r="J638" i="2"/>
  <c r="J629" i="2"/>
  <c r="BK608" i="2"/>
  <c r="J599" i="2"/>
  <c r="BK581" i="2"/>
  <c r="J576" i="2"/>
  <c r="J560" i="2"/>
  <c r="J528" i="2"/>
  <c r="BK476" i="2"/>
  <c r="J405" i="2"/>
  <c r="BK382" i="2"/>
  <c r="BK355" i="2"/>
  <c r="J297" i="2"/>
  <c r="BK275" i="2"/>
  <c r="J224" i="2"/>
  <c r="J192" i="2"/>
  <c r="J181" i="2"/>
  <c r="BK1283" i="2"/>
  <c r="BK1253" i="2"/>
  <c r="J1243" i="2"/>
  <c r="J1153" i="2"/>
  <c r="BK1145" i="2"/>
  <c r="BK1129" i="2"/>
  <c r="BK1121" i="2"/>
  <c r="BK1115" i="2"/>
  <c r="J1079" i="2"/>
  <c r="BK1067" i="2"/>
  <c r="BK1036" i="2"/>
  <c r="BK1014" i="2"/>
  <c r="BK996" i="2"/>
  <c r="J966" i="2"/>
  <c r="J928" i="2"/>
  <c r="J897" i="2"/>
  <c r="BK849" i="2"/>
  <c r="J830" i="2"/>
  <c r="J812" i="2"/>
  <c r="J788" i="2"/>
  <c r="J728" i="2"/>
  <c r="BK705" i="2"/>
  <c r="BK692" i="2"/>
  <c r="BK650" i="2"/>
  <c r="BK638" i="2"/>
  <c r="J625" i="2"/>
  <c r="BK569" i="2"/>
  <c r="J533" i="2"/>
  <c r="BK505" i="2"/>
  <c r="BK425" i="2"/>
  <c r="BK411" i="2"/>
  <c r="BK394" i="2"/>
  <c r="BK375" i="2"/>
  <c r="BK350" i="2"/>
  <c r="J300" i="2"/>
  <c r="BK286" i="2"/>
  <c r="J256" i="2"/>
  <c r="J172" i="2"/>
  <c r="BK1257" i="2"/>
  <c r="BK1144" i="2"/>
  <c r="BK1133" i="2"/>
  <c r="J1124" i="2"/>
  <c r="BK1116" i="2"/>
  <c r="J1091" i="2"/>
  <c r="J1075" i="2"/>
  <c r="BK1052" i="2"/>
  <c r="J1034" i="2"/>
  <c r="BK991" i="2"/>
  <c r="BK928" i="2"/>
  <c r="BK863" i="2"/>
  <c r="BK837" i="2"/>
  <c r="BK785" i="2"/>
  <c r="BK723" i="2"/>
  <c r="BK694" i="2"/>
  <c r="BK674" i="2"/>
  <c r="J653" i="2"/>
  <c r="BK620" i="2"/>
  <c r="BK602" i="2"/>
  <c r="BK589" i="2"/>
  <c r="J538" i="2"/>
  <c r="BK528" i="2"/>
  <c r="J432" i="2"/>
  <c r="J417" i="2"/>
  <c r="J396" i="2"/>
  <c r="BK329" i="2"/>
  <c r="BK294" i="2"/>
  <c r="J286" i="2"/>
  <c r="BK267" i="2"/>
  <c r="J247" i="2"/>
  <c r="BK204" i="2"/>
  <c r="BK181" i="2"/>
  <c r="J197" i="3"/>
  <c r="BK191" i="3"/>
  <c r="J184" i="3"/>
  <c r="BK182" i="3"/>
  <c r="BK176" i="3"/>
  <c r="J167" i="3"/>
  <c r="J157" i="3"/>
  <c r="BK150" i="3"/>
  <c r="J142" i="3"/>
  <c r="BK133" i="3"/>
  <c r="BK197" i="3"/>
  <c r="BK193" i="3"/>
  <c r="J182" i="3"/>
  <c r="BK178" i="3"/>
  <c r="J168" i="3"/>
  <c r="J164" i="3"/>
  <c r="J150" i="3"/>
  <c r="BK143" i="3"/>
  <c r="BK131" i="3"/>
  <c r="J124" i="3"/>
  <c r="J190" i="3"/>
  <c r="BK183" i="3"/>
  <c r="BK175" i="3"/>
  <c r="J160" i="3"/>
  <c r="J151" i="3"/>
  <c r="J138" i="3"/>
  <c r="J178" i="3"/>
  <c r="J173" i="3"/>
  <c r="BK170" i="3"/>
  <c r="J161" i="3"/>
  <c r="J143" i="3"/>
  <c r="BK138" i="3"/>
  <c r="BK124" i="3"/>
  <c r="BK143" i="4"/>
  <c r="J139" i="4"/>
  <c r="J131" i="4"/>
  <c r="J126" i="4"/>
  <c r="BK122" i="4"/>
  <c r="BK134" i="4"/>
  <c r="BK129" i="4"/>
  <c r="J125" i="4"/>
  <c r="BK144" i="4"/>
  <c r="J140" i="4"/>
  <c r="J134" i="4"/>
  <c r="BK243" i="5"/>
  <c r="BK236" i="5"/>
  <c r="J228" i="5"/>
  <c r="BK181" i="5"/>
  <c r="J155" i="5"/>
  <c r="J248" i="5"/>
  <c r="BK241" i="5"/>
  <c r="BK234" i="5"/>
  <c r="BK223" i="5"/>
  <c r="J183" i="5"/>
  <c r="BK172" i="5"/>
  <c r="BK154" i="5"/>
  <c r="BK249" i="5"/>
  <c r="J240" i="5"/>
  <c r="J232" i="5"/>
  <c r="BK175" i="5"/>
  <c r="J169" i="5"/>
  <c r="J153" i="5"/>
  <c r="J139" i="5"/>
  <c r="J244" i="5"/>
  <c r="J237" i="5"/>
  <c r="J219" i="5"/>
  <c r="J193" i="5"/>
  <c r="BK174" i="5"/>
  <c r="BK153" i="5"/>
  <c r="BK190" i="6"/>
  <c r="BK180" i="6"/>
  <c r="BK171" i="6"/>
  <c r="BK161" i="6"/>
  <c r="J209" i="6"/>
  <c r="BK205" i="6"/>
  <c r="J192" i="6"/>
  <c r="BK173" i="6"/>
  <c r="J147" i="6"/>
  <c r="J134" i="6"/>
  <c r="J183" i="6"/>
  <c r="BK159" i="6"/>
  <c r="BK208" i="6"/>
  <c r="BK202" i="6"/>
  <c r="J182" i="6"/>
  <c r="BK167" i="6"/>
  <c r="BK146" i="6"/>
  <c r="BK134" i="6"/>
  <c r="BK134" i="7"/>
  <c r="J174" i="7"/>
  <c r="J134" i="7"/>
  <c r="BK154" i="7"/>
  <c r="BK142" i="7"/>
  <c r="J179" i="7"/>
  <c r="BK174" i="7"/>
  <c r="BK137" i="7"/>
  <c r="J126" i="8"/>
  <c r="BK130" i="8"/>
  <c r="BK122" i="8"/>
  <c r="J129" i="8"/>
  <c r="J120" i="8"/>
  <c r="BK124" i="8"/>
  <c r="BK1247" i="2"/>
  <c r="BK1239" i="2"/>
  <c r="BK1214" i="2"/>
  <c r="J1212" i="2"/>
  <c r="J1208" i="2"/>
  <c r="J1199" i="2"/>
  <c r="J1195" i="2"/>
  <c r="BK1181" i="2"/>
  <c r="J1164" i="2"/>
  <c r="J1134" i="2"/>
  <c r="BK1130" i="2"/>
  <c r="J1122" i="2"/>
  <c r="J1107" i="2"/>
  <c r="J1077" i="2"/>
  <c r="J1069" i="2"/>
  <c r="BK1055" i="2"/>
  <c r="BK1039" i="2"/>
  <c r="BK1011" i="2"/>
  <c r="BK986" i="2"/>
  <c r="J954" i="2"/>
  <c r="BK921" i="2"/>
  <c r="J903" i="2"/>
  <c r="BK875" i="2"/>
  <c r="J863" i="2"/>
  <c r="BK830" i="2"/>
  <c r="BK806" i="2"/>
  <c r="BK788" i="2"/>
  <c r="J775" i="2"/>
  <c r="J730" i="2"/>
  <c r="J703" i="2"/>
  <c r="BK690" i="2"/>
  <c r="J671" i="2"/>
  <c r="J607" i="2"/>
  <c r="J581" i="2"/>
  <c r="J574" i="2"/>
  <c r="BK558" i="2"/>
  <c r="J505" i="2"/>
  <c r="J440" i="2"/>
  <c r="BK417" i="2"/>
  <c r="BK405" i="2"/>
  <c r="BK396" i="2"/>
  <c r="J378" i="2"/>
  <c r="BK299" i="2"/>
  <c r="BK264" i="2"/>
  <c r="BK256" i="2"/>
  <c r="J206" i="2"/>
  <c r="J197" i="2"/>
  <c r="J1268" i="2"/>
  <c r="J1247" i="2"/>
  <c r="J1165" i="2"/>
  <c r="BK1152" i="2"/>
  <c r="J1137" i="2"/>
  <c r="J1125" i="2"/>
  <c r="J1118" i="2"/>
  <c r="BK1107" i="2"/>
  <c r="J1101" i="2"/>
  <c r="BK1085" i="2"/>
  <c r="BK1079" i="2"/>
  <c r="BK1059" i="2"/>
  <c r="BK1049" i="2"/>
  <c r="J1036" i="2"/>
  <c r="J1014" i="2"/>
  <c r="J986" i="2"/>
  <c r="BK964" i="2"/>
  <c r="J944" i="2"/>
  <c r="BK897" i="2"/>
  <c r="J869" i="2"/>
  <c r="J849" i="2"/>
  <c r="BK841" i="2"/>
  <c r="BK818" i="2"/>
  <c r="J787" i="2"/>
  <c r="BK775" i="2"/>
  <c r="BK718" i="2"/>
  <c r="BK701" i="2"/>
  <c r="BK668" i="2"/>
  <c r="BK642" i="2"/>
  <c r="BK633" i="2"/>
  <c r="BK618" i="2"/>
  <c r="J602" i="2"/>
  <c r="J586" i="2"/>
  <c r="J577" i="2"/>
  <c r="J562" i="2"/>
  <c r="BK531" i="2"/>
  <c r="J510" i="2"/>
  <c r="BK409" i="2"/>
  <c r="J400" i="2"/>
  <c r="J380" i="2"/>
  <c r="J350" i="2"/>
  <c r="BK283" i="2"/>
  <c r="BK253" i="2"/>
  <c r="BK202" i="2"/>
  <c r="J169" i="2"/>
  <c r="J156" i="2"/>
  <c r="BK1268" i="2"/>
  <c r="J1252" i="2"/>
  <c r="J1181" i="2"/>
  <c r="BK1160" i="2"/>
  <c r="J1151" i="2"/>
  <c r="BK1143" i="2"/>
  <c r="J1128" i="2"/>
  <c r="BK1120" i="2"/>
  <c r="J1113" i="2"/>
  <c r="J1073" i="2"/>
  <c r="J1065" i="2"/>
  <c r="J1041" i="2"/>
  <c r="J1011" i="2"/>
  <c r="J993" i="2"/>
  <c r="J946" i="2"/>
  <c r="BK909" i="2"/>
  <c r="BK877" i="2"/>
  <c r="J845" i="2"/>
  <c r="BK822" i="2"/>
  <c r="J792" i="2"/>
  <c r="J764" i="2"/>
  <c r="J708" i="2"/>
  <c r="J694" i="2"/>
  <c r="J674" i="2"/>
  <c r="BK635" i="2"/>
  <c r="J608" i="2"/>
  <c r="BK576" i="2"/>
  <c r="BK538" i="2"/>
  <c r="BK510" i="2"/>
  <c r="J483" i="2"/>
  <c r="BK403" i="2"/>
  <c r="BK378" i="2"/>
  <c r="J355" i="2"/>
  <c r="J339" i="2"/>
  <c r="J294" i="2"/>
  <c r="BK261" i="2"/>
  <c r="BK211" i="2"/>
  <c r="BK1255" i="2"/>
  <c r="BK1173" i="2"/>
  <c r="J1143" i="2"/>
  <c r="BK1132" i="2"/>
  <c r="BK1126" i="2"/>
  <c r="J1120" i="2"/>
  <c r="BK1095" i="2"/>
  <c r="BK1081" i="2"/>
  <c r="BK1051" i="2"/>
  <c r="J1025" i="2"/>
  <c r="J950" i="2"/>
  <c r="BK903" i="2"/>
  <c r="BK859" i="2"/>
  <c r="J778" i="2"/>
  <c r="BK725" i="2"/>
  <c r="BK699" i="2"/>
  <c r="J681" i="2"/>
  <c r="J668" i="2"/>
  <c r="BK625" i="2"/>
  <c r="BK599" i="2"/>
  <c r="J569" i="2"/>
  <c r="BK533" i="2"/>
  <c r="BK440" i="2"/>
  <c r="J425" i="2"/>
  <c r="J407" i="2"/>
  <c r="BK374" i="2"/>
  <c r="BK300" i="2"/>
  <c r="BK291" i="2"/>
  <c r="J281" i="2"/>
  <c r="BK260" i="2"/>
  <c r="BK229" i="2"/>
  <c r="BK197" i="2"/>
  <c r="BK169" i="2"/>
  <c r="J194" i="3"/>
  <c r="BK190" i="3"/>
  <c r="J183" i="3"/>
  <c r="J177" i="3"/>
  <c r="BK173" i="3"/>
  <c r="J162" i="3"/>
  <c r="BK153" i="3"/>
  <c r="J149" i="3"/>
  <c r="BK140" i="3"/>
  <c r="J132" i="3"/>
  <c r="J196" i="3"/>
  <c r="J181" i="3"/>
  <c r="J170" i="3"/>
  <c r="J166" i="3"/>
  <c r="BK160" i="3"/>
  <c r="BK149" i="3"/>
  <c r="BK139" i="3"/>
  <c r="J133" i="3"/>
  <c r="BK129" i="3"/>
  <c r="BK194" i="3"/>
  <c r="BK184" i="3"/>
  <c r="J179" i="3"/>
  <c r="BK172" i="3"/>
  <c r="BK157" i="3"/>
  <c r="J146" i="3"/>
  <c r="J129" i="3"/>
  <c r="J176" i="3"/>
  <c r="J172" i="3"/>
  <c r="J165" i="3"/>
  <c r="BK148" i="3"/>
  <c r="BK142" i="3"/>
  <c r="BK136" i="3"/>
  <c r="BK142" i="4"/>
  <c r="BK138" i="4"/>
  <c r="BK130" i="4"/>
  <c r="BK125" i="4"/>
  <c r="BK140" i="4"/>
  <c r="BK131" i="4"/>
  <c r="J127" i="4"/>
  <c r="BK123" i="4"/>
  <c r="J142" i="4"/>
  <c r="J135" i="4"/>
  <c r="J121" i="4"/>
  <c r="J239" i="5"/>
  <c r="J235" i="5"/>
  <c r="BK219" i="5"/>
  <c r="BK183" i="5"/>
  <c r="BK156" i="5"/>
  <c r="J146" i="5"/>
  <c r="BK244" i="5"/>
  <c r="BK239" i="5"/>
  <c r="BK232" i="5"/>
  <c r="J197" i="5"/>
  <c r="J175" i="5"/>
  <c r="J171" i="5"/>
  <c r="BK151" i="5"/>
  <c r="J245" i="5"/>
  <c r="J234" i="5"/>
  <c r="J213" i="5"/>
  <c r="BK171" i="5"/>
  <c r="J156" i="5"/>
  <c r="BK150" i="5"/>
  <c r="BK247" i="5"/>
  <c r="BK238" i="5"/>
  <c r="BK228" i="5"/>
  <c r="BK195" i="5"/>
  <c r="J179" i="5"/>
  <c r="BK155" i="5"/>
  <c r="J188" i="6"/>
  <c r="BK178" i="6"/>
  <c r="J167" i="6"/>
  <c r="BK150" i="6"/>
  <c r="BK207" i="6"/>
  <c r="BK203" i="6"/>
  <c r="J180" i="6"/>
  <c r="J154" i="6"/>
  <c r="BK143" i="6"/>
  <c r="BK192" i="6"/>
  <c r="BK181" i="6"/>
  <c r="BK209" i="6"/>
  <c r="J205" i="6"/>
  <c r="BK188" i="6"/>
  <c r="BK169" i="6"/>
  <c r="J159" i="6"/>
  <c r="BK141" i="6"/>
  <c r="J146" i="7"/>
  <c r="BK132" i="7"/>
  <c r="BK164" i="7"/>
  <c r="BK139" i="7"/>
  <c r="BK179" i="7"/>
  <c r="BK146" i="7"/>
  <c r="BK136" i="7"/>
  <c r="J178" i="7"/>
  <c r="J154" i="7"/>
  <c r="BK129" i="8"/>
  <c r="J122" i="8"/>
  <c r="BK121" i="8"/>
  <c r="J128" i="8"/>
  <c r="J124" i="8"/>
  <c r="J130" i="8"/>
  <c r="J119" i="8"/>
  <c r="BK1285" i="2"/>
  <c r="BK1241" i="2"/>
  <c r="BK1216" i="2"/>
  <c r="BK1212" i="2"/>
  <c r="BK1208" i="2"/>
  <c r="BK1199" i="2"/>
  <c r="BK1195" i="2"/>
  <c r="BK1184" i="2"/>
  <c r="BK1167" i="2"/>
  <c r="BK1136" i="2"/>
  <c r="J1132" i="2"/>
  <c r="BK1125" i="2"/>
  <c r="BK1111" i="2"/>
  <c r="J1085" i="2"/>
  <c r="BK1075" i="2"/>
  <c r="J1067" i="2"/>
  <c r="BK1044" i="2"/>
  <c r="J1000" i="2"/>
  <c r="J964" i="2"/>
  <c r="J948" i="2"/>
  <c r="BK912" i="2"/>
  <c r="J901" i="2"/>
  <c r="BK873" i="2"/>
  <c r="J859" i="2"/>
  <c r="J818" i="2"/>
  <c r="J804" i="2"/>
  <c r="BK787" i="2"/>
  <c r="BK764" i="2"/>
  <c r="J721" i="2"/>
  <c r="J701" i="2"/>
  <c r="J687" i="2"/>
  <c r="J642" i="2"/>
  <c r="J605" i="2"/>
  <c r="J579" i="2"/>
  <c r="J571" i="2"/>
  <c r="BK552" i="2"/>
  <c r="BK483" i="2"/>
  <c r="BK423" i="2"/>
  <c r="J415" i="2"/>
  <c r="BK400" i="2"/>
  <c r="BK380" i="2"/>
  <c r="BK339" i="2"/>
  <c r="J267" i="2"/>
  <c r="J260" i="2"/>
  <c r="BK247" i="2"/>
  <c r="J202" i="2"/>
  <c r="BK156" i="2"/>
  <c r="J1255" i="2"/>
  <c r="J1167" i="2"/>
  <c r="BK1153" i="2"/>
  <c r="J1141" i="2"/>
  <c r="BK1127" i="2"/>
  <c r="BK1119" i="2"/>
  <c r="J1115" i="2"/>
  <c r="BK1097" i="2"/>
  <c r="BK1091" i="2"/>
  <c r="BK1083" i="2"/>
  <c r="BK1065" i="2"/>
  <c r="J1055" i="2"/>
  <c r="BK1041" i="2"/>
  <c r="J1020" i="2"/>
  <c r="BK993" i="2"/>
  <c r="BK977" i="2"/>
  <c r="BK950" i="2"/>
  <c r="BK901" i="2"/>
  <c r="J873" i="2"/>
  <c r="J861" i="2"/>
  <c r="BK843" i="2"/>
  <c r="BK828" i="2"/>
  <c r="BK795" i="2"/>
  <c r="BK778" i="2"/>
  <c r="J723" i="2"/>
  <c r="BK708" i="2"/>
  <c r="BK666" i="2"/>
  <c r="J644" i="2"/>
  <c r="J635" i="2"/>
  <c r="J620" i="2"/>
  <c r="BK605" i="2"/>
  <c r="J589" i="2"/>
  <c r="BK578" i="2"/>
  <c r="BK567" i="2"/>
  <c r="J547" i="2"/>
  <c r="BK524" i="2"/>
  <c r="J427" i="2"/>
  <c r="J403" i="2"/>
  <c r="BK360" i="2"/>
  <c r="J291" i="2"/>
  <c r="BK270" i="2"/>
  <c r="J229" i="2"/>
  <c r="J214" i="2"/>
  <c r="J167" i="2"/>
  <c r="J1285" i="2"/>
  <c r="BK1259" i="2"/>
  <c r="BK1245" i="2"/>
  <c r="J1169" i="2"/>
  <c r="BK1147" i="2"/>
  <c r="BK1141" i="2"/>
  <c r="J1127" i="2"/>
  <c r="J1119" i="2"/>
  <c r="J1097" i="2"/>
  <c r="J1071" i="2"/>
  <c r="J1061" i="2"/>
  <c r="BK1034" i="2"/>
  <c r="J1007" i="2"/>
  <c r="J990" i="2"/>
  <c r="BK948" i="2"/>
  <c r="J925" i="2"/>
  <c r="BK879" i="2"/>
  <c r="BK847" i="2"/>
  <c r="J828" i="2"/>
  <c r="BK809" i="2"/>
  <c r="BK790" i="2"/>
  <c r="BK730" i="2"/>
  <c r="BK703" i="2"/>
  <c r="BK684" i="2"/>
  <c r="BK644" i="2"/>
  <c r="BK637" i="2"/>
  <c r="J622" i="2"/>
  <c r="BK586" i="2"/>
  <c r="BK547" i="2"/>
  <c r="BK490" i="2"/>
  <c r="BK415" i="2"/>
  <c r="BK389" i="2"/>
  <c r="BK367" i="2"/>
  <c r="BK352" i="2"/>
  <c r="J295" i="2"/>
  <c r="BK273" i="2"/>
  <c r="BK226" i="2"/>
  <c r="J145" i="2"/>
  <c r="J1175" i="2"/>
  <c r="BK1151" i="2"/>
  <c r="BK1134" i="2"/>
  <c r="J1130" i="2"/>
  <c r="J1121" i="2"/>
  <c r="BK1103" i="2"/>
  <c r="BK1087" i="2"/>
  <c r="J1059" i="2"/>
  <c r="BK1047" i="2"/>
  <c r="J1022" i="2"/>
  <c r="J942" i="2"/>
  <c r="BK885" i="2"/>
  <c r="J835" i="2"/>
  <c r="J783" i="2"/>
  <c r="BK728" i="2"/>
  <c r="J705" i="2"/>
  <c r="J679" i="2"/>
  <c r="J666" i="2"/>
  <c r="BK622" i="2"/>
  <c r="J595" i="2"/>
  <c r="BK571" i="2"/>
  <c r="BK537" i="2"/>
  <c r="BK500" i="2"/>
  <c r="BK427" i="2"/>
  <c r="BK419" i="2"/>
  <c r="BK398" i="2"/>
  <c r="J352" i="2"/>
  <c r="BK297" i="2"/>
  <c r="BK289" i="2"/>
  <c r="J273" i="2"/>
  <c r="BK258" i="2"/>
  <c r="BK206" i="2"/>
  <c r="J182" i="2"/>
  <c r="BK145" i="2"/>
  <c r="J193" i="3"/>
  <c r="J187" i="3"/>
  <c r="BK180" i="3"/>
  <c r="BK174" i="3"/>
  <c r="BK164" i="3"/>
  <c r="BK158" i="3"/>
  <c r="BK151" i="3"/>
  <c r="J147" i="3"/>
  <c r="BK134" i="3"/>
  <c r="J199" i="3"/>
  <c r="J191" i="3"/>
  <c r="J180" i="3"/>
  <c r="BK169" i="3"/>
  <c r="BK165" i="3"/>
  <c r="J153" i="3"/>
  <c r="J144" i="3"/>
  <c r="J135" i="3"/>
  <c r="BK199" i="3"/>
  <c r="J195" i="3"/>
  <c r="J186" i="3"/>
  <c r="BK177" i="3"/>
  <c r="J169" i="3"/>
  <c r="BK154" i="3"/>
  <c r="BK145" i="3"/>
  <c r="J134" i="3"/>
  <c r="BK179" i="3"/>
  <c r="J174" i="3"/>
  <c r="BK166" i="3"/>
  <c r="J158" i="3"/>
  <c r="BK147" i="3"/>
  <c r="J140" i="3"/>
  <c r="J137" i="3"/>
  <c r="BK132" i="3"/>
  <c r="J144" i="4"/>
  <c r="J133" i="4"/>
  <c r="J128" i="4"/>
  <c r="J123" i="4"/>
  <c r="J138" i="4"/>
  <c r="BK133" i="4"/>
  <c r="BK128" i="4"/>
  <c r="J124" i="4"/>
  <c r="J143" i="4"/>
  <c r="BK139" i="4"/>
  <c r="J122" i="4"/>
  <c r="J249" i="5"/>
  <c r="BK237" i="5"/>
  <c r="BK229" i="5"/>
  <c r="BK197" i="5"/>
  <c r="J172" i="5"/>
  <c r="J154" i="5"/>
  <c r="BK139" i="5"/>
  <c r="BK245" i="5"/>
  <c r="BK240" i="5"/>
  <c r="J233" i="5"/>
  <c r="BK199" i="5"/>
  <c r="BK179" i="5"/>
  <c r="BK169" i="5"/>
  <c r="J131" i="5"/>
  <c r="J246" i="5"/>
  <c r="BK235" i="5"/>
  <c r="BK230" i="5"/>
  <c r="J173" i="5"/>
  <c r="BK167" i="5"/>
  <c r="BK146" i="5"/>
  <c r="BK248" i="5"/>
  <c r="J242" i="5"/>
  <c r="J229" i="5"/>
  <c r="J199" i="5"/>
  <c r="J181" i="5"/>
  <c r="J170" i="5"/>
  <c r="BK131" i="5"/>
  <c r="BK183" i="6"/>
  <c r="J173" i="6"/>
  <c r="J163" i="6"/>
  <c r="BK131" i="6"/>
  <c r="BK206" i="6"/>
  <c r="BK195" i="6"/>
  <c r="BK176" i="6"/>
  <c r="J150" i="6"/>
  <c r="J141" i="6"/>
  <c r="BK184" i="6"/>
  <c r="BK163" i="6"/>
  <c r="J206" i="6"/>
  <c r="J203" i="6"/>
  <c r="J190" i="6"/>
  <c r="J171" i="6"/>
  <c r="J161" i="6"/>
  <c r="BK152" i="6"/>
  <c r="J131" i="6"/>
  <c r="BK135" i="7"/>
  <c r="BK178" i="7"/>
  <c r="J142" i="7"/>
  <c r="J130" i="7"/>
  <c r="BK153" i="7"/>
  <c r="J135" i="7"/>
  <c r="J175" i="7"/>
  <c r="J144" i="7"/>
  <c r="BK131" i="8"/>
  <c r="BK123" i="8"/>
  <c r="BK128" i="8"/>
  <c r="BK119" i="8"/>
  <c r="BK125" i="8"/>
  <c r="J125" i="8"/>
  <c r="BK120" i="8"/>
  <c r="J1259" i="2"/>
  <c r="J1245" i="2"/>
  <c r="J1241" i="2"/>
  <c r="J1216" i="2"/>
  <c r="J1210" i="2"/>
  <c r="J1205" i="2"/>
  <c r="J1197" i="2"/>
  <c r="J1193" i="2"/>
  <c r="J1173" i="2"/>
  <c r="J1147" i="2"/>
  <c r="BK1131" i="2"/>
  <c r="J1126" i="2"/>
  <c r="J1116" i="2"/>
  <c r="J1105" i="2"/>
  <c r="J1083" i="2"/>
  <c r="BK1071" i="2"/>
  <c r="J1047" i="2"/>
  <c r="J1032" i="2"/>
  <c r="BK1007" i="2"/>
  <c r="J977" i="2"/>
  <c r="BK960" i="2"/>
  <c r="BK946" i="2"/>
  <c r="J906" i="2"/>
  <c r="J885" i="2"/>
  <c r="J865" i="2"/>
  <c r="J843" i="2"/>
  <c r="BK812" i="2"/>
  <c r="J795" i="2"/>
  <c r="J786" i="2"/>
  <c r="J735" i="2"/>
  <c r="BK710" i="2"/>
  <c r="J697" i="2"/>
  <c r="J684" i="2"/>
  <c r="BK629" i="2"/>
  <c r="BK595" i="2"/>
  <c r="BK577" i="2"/>
  <c r="BK560" i="2"/>
  <c r="J524" i="2"/>
  <c r="BK432" i="2"/>
  <c r="J421" i="2"/>
  <c r="J411" i="2"/>
  <c r="J394" i="2"/>
  <c r="J374" i="2"/>
  <c r="BK281" i="2"/>
  <c r="J261" i="2"/>
  <c r="J253" i="2"/>
  <c r="BK214" i="2"/>
  <c r="BK172" i="2"/>
  <c r="J1257" i="2"/>
  <c r="BK1175" i="2"/>
  <c r="BK1164" i="2"/>
  <c r="J1145" i="2"/>
  <c r="J1136" i="2"/>
  <c r="BK1123" i="2"/>
  <c r="J1117" i="2"/>
  <c r="BK1105" i="2"/>
  <c r="J1095" i="2"/>
  <c r="BK1089" i="2"/>
  <c r="J1081" i="2"/>
  <c r="J1063" i="2"/>
  <c r="J1051" i="2"/>
  <c r="J1039" i="2"/>
  <c r="BK1022" i="2"/>
  <c r="J996" i="2"/>
  <c r="BK988" i="2"/>
  <c r="J960" i="2"/>
  <c r="BK925" i="2"/>
  <c r="J877" i="2"/>
  <c r="BK865" i="2"/>
  <c r="J847" i="2"/>
  <c r="J837" i="2"/>
  <c r="BK804" i="2"/>
  <c r="BK786" i="2"/>
  <c r="BK735" i="2"/>
  <c r="BK712" i="2"/>
  <c r="J692" i="2"/>
  <c r="BK653" i="2"/>
  <c r="BK640" i="2"/>
  <c r="BK627" i="2"/>
  <c r="BK607" i="2"/>
  <c r="BK591" i="2"/>
  <c r="BK579" i="2"/>
  <c r="BK574" i="2"/>
  <c r="J552" i="2"/>
  <c r="J520" i="2"/>
  <c r="BK407" i="2"/>
  <c r="BK387" i="2"/>
  <c r="J375" i="2"/>
  <c r="J329" i="2"/>
  <c r="J289" i="2"/>
  <c r="BK243" i="2"/>
  <c r="J211" i="2"/>
  <c r="BK182" i="2"/>
  <c r="BK159" i="2"/>
  <c r="J1283" i="2"/>
  <c r="BK1252" i="2"/>
  <c r="J1184" i="2"/>
  <c r="BK1165" i="2"/>
  <c r="J1152" i="2"/>
  <c r="J1144" i="2"/>
  <c r="BK1142" i="2"/>
  <c r="BK1124" i="2"/>
  <c r="BK1118" i="2"/>
  <c r="J1093" i="2"/>
  <c r="BK1069" i="2"/>
  <c r="BK1045" i="2"/>
  <c r="BK1017" i="2"/>
  <c r="BK1000" i="2"/>
  <c r="J979" i="2"/>
  <c r="BK944" i="2"/>
  <c r="BK906" i="2"/>
  <c r="BK867" i="2"/>
  <c r="J841" i="2"/>
  <c r="BK824" i="2"/>
  <c r="J806" i="2"/>
  <c r="BK783" i="2"/>
  <c r="J718" i="2"/>
  <c r="BK697" i="2"/>
  <c r="BK679" i="2"/>
  <c r="J640" i="2"/>
  <c r="J627" i="2"/>
  <c r="J591" i="2"/>
  <c r="J567" i="2"/>
  <c r="BK520" i="2"/>
  <c r="J500" i="2"/>
  <c r="J423" i="2"/>
  <c r="J409" i="2"/>
  <c r="J387" i="2"/>
  <c r="J360" i="2"/>
  <c r="J347" i="2"/>
  <c r="J299" i="2"/>
  <c r="J275" i="2"/>
  <c r="J243" i="2"/>
  <c r="J159" i="2"/>
  <c r="J1178" i="2"/>
  <c r="BK1155" i="2"/>
  <c r="BK1137" i="2"/>
  <c r="J1131" i="2"/>
  <c r="J1123" i="2"/>
  <c r="J1111" i="2"/>
  <c r="J1089" i="2"/>
  <c r="BK1061" i="2"/>
  <c r="J1049" i="2"/>
  <c r="BK1032" i="2"/>
  <c r="BK990" i="2"/>
  <c r="J912" i="2"/>
  <c r="BK861" i="2"/>
  <c r="J824" i="2"/>
  <c r="BK752" i="2"/>
  <c r="BK721" i="2"/>
  <c r="BK687" i="2"/>
  <c r="BK671" i="2"/>
  <c r="J633" i="2"/>
  <c r="J618" i="2"/>
  <c r="J593" i="2"/>
  <c r="J558" i="2"/>
  <c r="J531" i="2"/>
  <c r="J490" i="2"/>
  <c r="BK421" i="2"/>
  <c r="J389" i="2"/>
  <c r="BK347" i="2"/>
  <c r="BK295" i="2"/>
  <c r="J283" i="2"/>
  <c r="J264" i="2"/>
  <c r="BK224" i="2"/>
  <c r="BK192" i="2"/>
  <c r="AS99" i="1"/>
  <c r="BK168" i="3"/>
  <c r="BK159" i="3"/>
  <c r="J152" i="3"/>
  <c r="J148" i="3"/>
  <c r="BK137" i="3"/>
  <c r="J131" i="3"/>
  <c r="BK195" i="3"/>
  <c r="BK186" i="3"/>
  <c r="J171" i="3"/>
  <c r="BK167" i="3"/>
  <c r="J159" i="3"/>
  <c r="J145" i="3"/>
  <c r="J136" i="3"/>
  <c r="J130" i="3"/>
  <c r="BK196" i="3"/>
  <c r="BK187" i="3"/>
  <c r="BK181" i="3"/>
  <c r="BK161" i="3"/>
  <c r="BK152" i="3"/>
  <c r="BK144" i="3"/>
  <c r="BK130" i="3"/>
  <c r="J175" i="3"/>
  <c r="BK171" i="3"/>
  <c r="BK162" i="3"/>
  <c r="J154" i="3"/>
  <c r="BK146" i="3"/>
  <c r="J139" i="3"/>
  <c r="BK135" i="3"/>
  <c r="BK141" i="4"/>
  <c r="BK135" i="4"/>
  <c r="J129" i="4"/>
  <c r="BK124" i="4"/>
  <c r="J136" i="4"/>
  <c r="J130" i="4"/>
  <c r="BK126" i="4"/>
  <c r="BK121" i="4"/>
  <c r="J141" i="4"/>
  <c r="BK136" i="4"/>
  <c r="BK127" i="4"/>
  <c r="BK246" i="5"/>
  <c r="J238" i="5"/>
  <c r="BK231" i="5"/>
  <c r="J223" i="5"/>
  <c r="BK189" i="5"/>
  <c r="J167" i="5"/>
  <c r="J152" i="5"/>
  <c r="J247" i="5"/>
  <c r="BK242" i="5"/>
  <c r="J236" i="5"/>
  <c r="J231" i="5"/>
  <c r="BK193" i="5"/>
  <c r="J174" i="5"/>
  <c r="BK152" i="5"/>
  <c r="J123" i="5"/>
  <c r="J241" i="5"/>
  <c r="BK233" i="5"/>
  <c r="J195" i="5"/>
  <c r="BK170" i="5"/>
  <c r="J151" i="5"/>
  <c r="BK123" i="5"/>
  <c r="J243" i="5"/>
  <c r="J230" i="5"/>
  <c r="BK213" i="5"/>
  <c r="J189" i="5"/>
  <c r="BK173" i="5"/>
  <c r="J150" i="5"/>
  <c r="J184" i="6"/>
  <c r="J176" i="6"/>
  <c r="BK164" i="6"/>
  <c r="J152" i="6"/>
  <c r="J208" i="6"/>
  <c r="J204" i="6"/>
  <c r="J181" i="6"/>
  <c r="J169" i="6"/>
  <c r="J146" i="6"/>
  <c r="J202" i="6"/>
  <c r="BK182" i="6"/>
  <c r="BK147" i="6"/>
  <c r="J207" i="6"/>
  <c r="BK204" i="6"/>
  <c r="J195" i="6"/>
  <c r="J178" i="6"/>
  <c r="J164" i="6"/>
  <c r="BK154" i="6"/>
  <c r="J143" i="6"/>
  <c r="J137" i="7"/>
  <c r="BK130" i="7"/>
  <c r="J153" i="7"/>
  <c r="J136" i="7"/>
  <c r="BK175" i="7"/>
  <c r="BK144" i="7"/>
  <c r="J132" i="7"/>
  <c r="J164" i="7"/>
  <c r="J139" i="7"/>
  <c r="J127" i="8"/>
  <c r="J131" i="8"/>
  <c r="BK127" i="8"/>
  <c r="J123" i="8"/>
  <c r="BK126" i="8"/>
  <c r="J121" i="8"/>
  <c r="R144" i="2" l="1"/>
  <c r="P228" i="2"/>
  <c r="BK285" i="2"/>
  <c r="J285" i="2"/>
  <c r="J100" i="2" s="1"/>
  <c r="T285" i="2"/>
  <c r="R346" i="2"/>
  <c r="T346" i="2"/>
  <c r="R377" i="2"/>
  <c r="T377" i="2"/>
  <c r="BK393" i="2"/>
  <c r="J393" i="2"/>
  <c r="J103" i="2" s="1"/>
  <c r="P573" i="2"/>
  <c r="T580" i="2"/>
  <c r="P601" i="2"/>
  <c r="BK641" i="2"/>
  <c r="J641" i="2" s="1"/>
  <c r="J107" i="2" s="1"/>
  <c r="R794" i="2"/>
  <c r="BK862" i="2"/>
  <c r="J862" i="2" s="1"/>
  <c r="J111" i="2" s="1"/>
  <c r="BK992" i="2"/>
  <c r="J992" i="2" s="1"/>
  <c r="J112" i="2" s="1"/>
  <c r="BK1021" i="2"/>
  <c r="J1021" i="2"/>
  <c r="J113" i="2" s="1"/>
  <c r="BK1035" i="2"/>
  <c r="J1035" i="2"/>
  <c r="J114" i="2"/>
  <c r="BK1048" i="2"/>
  <c r="J1048" i="2" s="1"/>
  <c r="J115" i="2" s="1"/>
  <c r="BK1054" i="2"/>
  <c r="J1054" i="2" s="1"/>
  <c r="J116" i="2" s="1"/>
  <c r="R1088" i="2"/>
  <c r="P1094" i="2"/>
  <c r="T1154" i="2"/>
  <c r="BK1213" i="2"/>
  <c r="J1213" i="2"/>
  <c r="J120" i="2"/>
  <c r="BK1242" i="2"/>
  <c r="J1242" i="2" s="1"/>
  <c r="J121" i="2" s="1"/>
  <c r="P1282" i="2"/>
  <c r="T123" i="3"/>
  <c r="T141" i="3"/>
  <c r="P163" i="3"/>
  <c r="T185" i="3"/>
  <c r="R192" i="3"/>
  <c r="BK120" i="4"/>
  <c r="J120" i="4"/>
  <c r="J97" i="4"/>
  <c r="BK132" i="4"/>
  <c r="J132" i="4" s="1"/>
  <c r="J98" i="4" s="1"/>
  <c r="BK137" i="4"/>
  <c r="J137" i="4" s="1"/>
  <c r="J99" i="4" s="1"/>
  <c r="T122" i="5"/>
  <c r="T121" i="5"/>
  <c r="P149" i="5"/>
  <c r="P148" i="5" s="1"/>
  <c r="BK130" i="6"/>
  <c r="BK172" i="6"/>
  <c r="J172" i="6" s="1"/>
  <c r="J101" i="6" s="1"/>
  <c r="BK179" i="6"/>
  <c r="J179" i="6"/>
  <c r="J102" i="6" s="1"/>
  <c r="BK194" i="6"/>
  <c r="J194" i="6"/>
  <c r="J106" i="6"/>
  <c r="R129" i="7"/>
  <c r="P133" i="7"/>
  <c r="R141" i="7"/>
  <c r="R140" i="7"/>
  <c r="R177" i="7"/>
  <c r="R176" i="7" s="1"/>
  <c r="R118" i="8"/>
  <c r="R117" i="8"/>
  <c r="BK144" i="2"/>
  <c r="J144" i="2" s="1"/>
  <c r="J98" i="2" s="1"/>
  <c r="R393" i="2"/>
  <c r="R573" i="2"/>
  <c r="P580" i="2"/>
  <c r="BK601" i="2"/>
  <c r="J601" i="2"/>
  <c r="J106" i="2" s="1"/>
  <c r="P641" i="2"/>
  <c r="BK794" i="2"/>
  <c r="P862" i="2"/>
  <c r="T992" i="2"/>
  <c r="T1021" i="2"/>
  <c r="R1035" i="2"/>
  <c r="P1048" i="2"/>
  <c r="R1054" i="2"/>
  <c r="BK1088" i="2"/>
  <c r="J1088" i="2"/>
  <c r="J117" i="2"/>
  <c r="T1094" i="2"/>
  <c r="R1154" i="2"/>
  <c r="R1213" i="2"/>
  <c r="T1242" i="2"/>
  <c r="T1282" i="2"/>
  <c r="R123" i="3"/>
  <c r="BK141" i="3"/>
  <c r="J141" i="3"/>
  <c r="J98" i="3" s="1"/>
  <c r="BK163" i="3"/>
  <c r="J163" i="3"/>
  <c r="J99" i="3"/>
  <c r="BK185" i="3"/>
  <c r="J185" i="3" s="1"/>
  <c r="J100" i="3" s="1"/>
  <c r="T192" i="3"/>
  <c r="P120" i="4"/>
  <c r="P119" i="4" s="1"/>
  <c r="AU97" i="1" s="1"/>
  <c r="P132" i="4"/>
  <c r="P137" i="4"/>
  <c r="BK122" i="5"/>
  <c r="J122" i="5"/>
  <c r="J98" i="5"/>
  <c r="T149" i="5"/>
  <c r="T148" i="5" s="1"/>
  <c r="P130" i="6"/>
  <c r="P129" i="6"/>
  <c r="P172" i="6"/>
  <c r="P179" i="6"/>
  <c r="R194" i="6"/>
  <c r="R193" i="6"/>
  <c r="P129" i="7"/>
  <c r="P128" i="7" s="1"/>
  <c r="BK133" i="7"/>
  <c r="J133" i="7"/>
  <c r="J101" i="7" s="1"/>
  <c r="BK141" i="7"/>
  <c r="J141" i="7"/>
  <c r="J103" i="7"/>
  <c r="T177" i="7"/>
  <c r="T176" i="7" s="1"/>
  <c r="P118" i="8"/>
  <c r="P117" i="8"/>
  <c r="AU102" i="1" s="1"/>
  <c r="P144" i="2"/>
  <c r="BK228" i="2"/>
  <c r="J228" i="2"/>
  <c r="J99" i="2" s="1"/>
  <c r="T228" i="2"/>
  <c r="R285" i="2"/>
  <c r="P346" i="2"/>
  <c r="P377" i="2"/>
  <c r="P393" i="2"/>
  <c r="BK573" i="2"/>
  <c r="J573" i="2"/>
  <c r="J104" i="2" s="1"/>
  <c r="BK580" i="2"/>
  <c r="J580" i="2"/>
  <c r="J105" i="2"/>
  <c r="T601" i="2"/>
  <c r="T641" i="2"/>
  <c r="P794" i="2"/>
  <c r="T862" i="2"/>
  <c r="P992" i="2"/>
  <c r="R1021" i="2"/>
  <c r="P1035" i="2"/>
  <c r="T1048" i="2"/>
  <c r="T1054" i="2"/>
  <c r="T1088" i="2"/>
  <c r="BK1094" i="2"/>
  <c r="J1094" i="2"/>
  <c r="J118" i="2" s="1"/>
  <c r="BK1154" i="2"/>
  <c r="J1154" i="2"/>
  <c r="J119" i="2"/>
  <c r="T1213" i="2"/>
  <c r="P1242" i="2"/>
  <c r="BK1282" i="2"/>
  <c r="J1282" i="2"/>
  <c r="J122" i="2" s="1"/>
  <c r="BK123" i="3"/>
  <c r="J123" i="3" s="1"/>
  <c r="J97" i="3" s="1"/>
  <c r="P141" i="3"/>
  <c r="T163" i="3"/>
  <c r="R185" i="3"/>
  <c r="P192" i="3"/>
  <c r="R120" i="4"/>
  <c r="R119" i="4" s="1"/>
  <c r="R132" i="4"/>
  <c r="R137" i="4"/>
  <c r="R122" i="5"/>
  <c r="R121" i="5" s="1"/>
  <c r="BK149" i="5"/>
  <c r="J149" i="5"/>
  <c r="J100" i="5" s="1"/>
  <c r="R130" i="6"/>
  <c r="T172" i="6"/>
  <c r="T179" i="6"/>
  <c r="T194" i="6"/>
  <c r="T193" i="6" s="1"/>
  <c r="T129" i="7"/>
  <c r="R133" i="7"/>
  <c r="P141" i="7"/>
  <c r="P140" i="7" s="1"/>
  <c r="BK177" i="7"/>
  <c r="BK176" i="7"/>
  <c r="J176" i="7" s="1"/>
  <c r="J104" i="7" s="1"/>
  <c r="T144" i="2"/>
  <c r="R228" i="2"/>
  <c r="P285" i="2"/>
  <c r="BK346" i="2"/>
  <c r="J346" i="2"/>
  <c r="J101" i="2"/>
  <c r="BK377" i="2"/>
  <c r="J377" i="2" s="1"/>
  <c r="J102" i="2" s="1"/>
  <c r="T393" i="2"/>
  <c r="T573" i="2"/>
  <c r="R580" i="2"/>
  <c r="R601" i="2"/>
  <c r="R641" i="2"/>
  <c r="T794" i="2"/>
  <c r="R862" i="2"/>
  <c r="R992" i="2"/>
  <c r="P1021" i="2"/>
  <c r="T1035" i="2"/>
  <c r="R1048" i="2"/>
  <c r="P1054" i="2"/>
  <c r="P1088" i="2"/>
  <c r="R1094" i="2"/>
  <c r="P1154" i="2"/>
  <c r="P1213" i="2"/>
  <c r="R1242" i="2"/>
  <c r="R1282" i="2"/>
  <c r="P123" i="3"/>
  <c r="R141" i="3"/>
  <c r="R163" i="3"/>
  <c r="P185" i="3"/>
  <c r="P122" i="3" s="1"/>
  <c r="AU96" i="1" s="1"/>
  <c r="BK192" i="3"/>
  <c r="J192" i="3" s="1"/>
  <c r="J101" i="3" s="1"/>
  <c r="T120" i="4"/>
  <c r="T119" i="4"/>
  <c r="T132" i="4"/>
  <c r="T137" i="4"/>
  <c r="P122" i="5"/>
  <c r="P121" i="5"/>
  <c r="P120" i="5" s="1"/>
  <c r="AU98" i="1" s="1"/>
  <c r="R149" i="5"/>
  <c r="R148" i="5"/>
  <c r="T130" i="6"/>
  <c r="T129" i="6" s="1"/>
  <c r="T128" i="6" s="1"/>
  <c r="R172" i="6"/>
  <c r="R179" i="6"/>
  <c r="P194" i="6"/>
  <c r="P193" i="6"/>
  <c r="BK129" i="7"/>
  <c r="J129" i="7" s="1"/>
  <c r="J100" i="7" s="1"/>
  <c r="T133" i="7"/>
  <c r="T141" i="7"/>
  <c r="T140" i="7" s="1"/>
  <c r="P177" i="7"/>
  <c r="P176" i="7"/>
  <c r="BK118" i="8"/>
  <c r="J118" i="8" s="1"/>
  <c r="J97" i="8" s="1"/>
  <c r="BK198" i="3"/>
  <c r="J198" i="3"/>
  <c r="J102" i="3" s="1"/>
  <c r="BK189" i="6"/>
  <c r="J189" i="6"/>
  <c r="J103" i="6"/>
  <c r="BK191" i="6"/>
  <c r="J191" i="6" s="1"/>
  <c r="J104" i="6" s="1"/>
  <c r="BK791" i="2"/>
  <c r="J791" i="2" s="1"/>
  <c r="J108" i="2" s="1"/>
  <c r="J177" i="7"/>
  <c r="J105" i="7"/>
  <c r="J91" i="8"/>
  <c r="BE127" i="8"/>
  <c r="BE129" i="8"/>
  <c r="J92" i="8"/>
  <c r="J111" i="8"/>
  <c r="F114" i="8"/>
  <c r="BE119" i="8"/>
  <c r="BE121" i="8"/>
  <c r="BE130" i="8"/>
  <c r="BE131" i="8"/>
  <c r="BK140" i="7"/>
  <c r="J140" i="7"/>
  <c r="J102" i="7" s="1"/>
  <c r="F91" i="8"/>
  <c r="BE122" i="8"/>
  <c r="BE123" i="8"/>
  <c r="BE125" i="8"/>
  <c r="BE126" i="8"/>
  <c r="E85" i="8"/>
  <c r="BE120" i="8"/>
  <c r="BE124" i="8"/>
  <c r="BE128" i="8"/>
  <c r="J130" i="6"/>
  <c r="J100" i="6"/>
  <c r="E85" i="7"/>
  <c r="BE130" i="7"/>
  <c r="BE135" i="7"/>
  <c r="BE146" i="7"/>
  <c r="F124" i="7"/>
  <c r="BE137" i="7"/>
  <c r="BE164" i="7"/>
  <c r="BE178" i="7"/>
  <c r="BE132" i="7"/>
  <c r="BE134" i="7"/>
  <c r="BE136" i="7"/>
  <c r="BE174" i="7"/>
  <c r="BE179" i="7"/>
  <c r="J91" i="7"/>
  <c r="BE139" i="7"/>
  <c r="BE142" i="7"/>
  <c r="BE144" i="7"/>
  <c r="BE153" i="7"/>
  <c r="BE154" i="7"/>
  <c r="BE175" i="7"/>
  <c r="E85" i="6"/>
  <c r="F94" i="6"/>
  <c r="BE147" i="6"/>
  <c r="BE173" i="6"/>
  <c r="BE178" i="6"/>
  <c r="BE180" i="6"/>
  <c r="BE204" i="6"/>
  <c r="BE208" i="6"/>
  <c r="BE131" i="6"/>
  <c r="BE134" i="6"/>
  <c r="BE143" i="6"/>
  <c r="BE150" i="6"/>
  <c r="BE152" i="6"/>
  <c r="BE164" i="6"/>
  <c r="BE167" i="6"/>
  <c r="BE171" i="6"/>
  <c r="BE176" i="6"/>
  <c r="BE195" i="6"/>
  <c r="J91" i="6"/>
  <c r="BE159" i="6"/>
  <c r="BE161" i="6"/>
  <c r="BE163" i="6"/>
  <c r="BE169" i="6"/>
  <c r="BE181" i="6"/>
  <c r="BE182" i="6"/>
  <c r="BE183" i="6"/>
  <c r="BE184" i="6"/>
  <c r="BE188" i="6"/>
  <c r="BE190" i="6"/>
  <c r="BE192" i="6"/>
  <c r="BE202" i="6"/>
  <c r="BE203" i="6"/>
  <c r="BE205" i="6"/>
  <c r="BE206" i="6"/>
  <c r="BE207" i="6"/>
  <c r="BE209" i="6"/>
  <c r="BE141" i="6"/>
  <c r="BE146" i="6"/>
  <c r="BE154" i="6"/>
  <c r="BK119" i="4"/>
  <c r="J119" i="4" s="1"/>
  <c r="J30" i="4" s="1"/>
  <c r="J89" i="5"/>
  <c r="F92" i="5"/>
  <c r="BE139" i="5"/>
  <c r="BE167" i="5"/>
  <c r="BE174" i="5"/>
  <c r="BE183" i="5"/>
  <c r="BE193" i="5"/>
  <c r="BE199" i="5"/>
  <c r="BE219" i="5"/>
  <c r="BE231" i="5"/>
  <c r="BE232" i="5"/>
  <c r="BE235" i="5"/>
  <c r="BE239" i="5"/>
  <c r="BE240" i="5"/>
  <c r="BE245" i="5"/>
  <c r="BE131" i="5"/>
  <c r="BE151" i="5"/>
  <c r="BE152" i="5"/>
  <c r="BE153" i="5"/>
  <c r="BE154" i="5"/>
  <c r="BE197" i="5"/>
  <c r="BE223" i="5"/>
  <c r="BE229" i="5"/>
  <c r="BE230" i="5"/>
  <c r="BE237" i="5"/>
  <c r="BE242" i="5"/>
  <c r="BE243" i="5"/>
  <c r="BE246" i="5"/>
  <c r="BE248" i="5"/>
  <c r="BE249" i="5"/>
  <c r="BE123" i="5"/>
  <c r="BE146" i="5"/>
  <c r="BE155" i="5"/>
  <c r="BE156" i="5"/>
  <c r="BE172" i="5"/>
  <c r="BE175" i="5"/>
  <c r="BE179" i="5"/>
  <c r="BE195" i="5"/>
  <c r="BE213" i="5"/>
  <c r="BE228" i="5"/>
  <c r="BE236" i="5"/>
  <c r="BE238" i="5"/>
  <c r="E85" i="5"/>
  <c r="BE150" i="5"/>
  <c r="BE169" i="5"/>
  <c r="BE170" i="5"/>
  <c r="BE171" i="5"/>
  <c r="BE173" i="5"/>
  <c r="BE181" i="5"/>
  <c r="BE189" i="5"/>
  <c r="BE233" i="5"/>
  <c r="BE234" i="5"/>
  <c r="BE241" i="5"/>
  <c r="BE244" i="5"/>
  <c r="BE247" i="5"/>
  <c r="E85" i="4"/>
  <c r="BE126" i="4"/>
  <c r="BE128" i="4"/>
  <c r="BE133" i="4"/>
  <c r="BE135" i="4"/>
  <c r="BE138" i="4"/>
  <c r="J113" i="4"/>
  <c r="F116" i="4"/>
  <c r="BE122" i="4"/>
  <c r="BE123" i="4"/>
  <c r="BE125" i="4"/>
  <c r="BE127" i="4"/>
  <c r="BE129" i="4"/>
  <c r="BE130" i="4"/>
  <c r="BE134" i="4"/>
  <c r="BE136" i="4"/>
  <c r="BE139" i="4"/>
  <c r="BE142" i="4"/>
  <c r="BE144" i="4"/>
  <c r="BE121" i="4"/>
  <c r="BE124" i="4"/>
  <c r="BE131" i="4"/>
  <c r="BE140" i="4"/>
  <c r="BE141" i="4"/>
  <c r="BE143" i="4"/>
  <c r="E85" i="3"/>
  <c r="BE130" i="3"/>
  <c r="BE151" i="3"/>
  <c r="BE153" i="3"/>
  <c r="BE157" i="3"/>
  <c r="BE159" i="3"/>
  <c r="F119" i="3"/>
  <c r="BE124" i="3"/>
  <c r="BE131" i="3"/>
  <c r="BE132" i="3"/>
  <c r="BE135" i="3"/>
  <c r="BE136" i="3"/>
  <c r="BE139" i="3"/>
  <c r="BE140" i="3"/>
  <c r="BE142" i="3"/>
  <c r="BE147" i="3"/>
  <c r="BE148" i="3"/>
  <c r="BE162" i="3"/>
  <c r="BE164" i="3"/>
  <c r="BE166" i="3"/>
  <c r="BE168" i="3"/>
  <c r="BE170" i="3"/>
  <c r="BE173" i="3"/>
  <c r="BE178" i="3"/>
  <c r="BE186" i="3"/>
  <c r="BE193" i="3"/>
  <c r="J794" i="2"/>
  <c r="J110" i="2" s="1"/>
  <c r="J89" i="3"/>
  <c r="BE133" i="3"/>
  <c r="BE134" i="3"/>
  <c r="BE137" i="3"/>
  <c r="BE149" i="3"/>
  <c r="BE150" i="3"/>
  <c r="BE152" i="3"/>
  <c r="BE154" i="3"/>
  <c r="BE158" i="3"/>
  <c r="BE161" i="3"/>
  <c r="BE172" i="3"/>
  <c r="BE174" i="3"/>
  <c r="BE175" i="3"/>
  <c r="BE176" i="3"/>
  <c r="BE177" i="3"/>
  <c r="BE183" i="3"/>
  <c r="BE184" i="3"/>
  <c r="BE187" i="3"/>
  <c r="BE191" i="3"/>
  <c r="BE194" i="3"/>
  <c r="BE196" i="3"/>
  <c r="BE197" i="3"/>
  <c r="BE199" i="3"/>
  <c r="BE129" i="3"/>
  <c r="BE138" i="3"/>
  <c r="BE143" i="3"/>
  <c r="BE144" i="3"/>
  <c r="BE145" i="3"/>
  <c r="BE146" i="3"/>
  <c r="BE160" i="3"/>
  <c r="BE165" i="3"/>
  <c r="BE167" i="3"/>
  <c r="BE169" i="3"/>
  <c r="BE171" i="3"/>
  <c r="BE179" i="3"/>
  <c r="BE180" i="3"/>
  <c r="BE181" i="3"/>
  <c r="BE182" i="3"/>
  <c r="BE190" i="3"/>
  <c r="BE195" i="3"/>
  <c r="E85" i="2"/>
  <c r="J89" i="2"/>
  <c r="F92" i="2"/>
  <c r="BE156" i="2"/>
  <c r="BE159" i="2"/>
  <c r="BE226" i="2"/>
  <c r="BE243" i="2"/>
  <c r="BE253" i="2"/>
  <c r="BE258" i="2"/>
  <c r="BE270" i="2"/>
  <c r="BE281" i="2"/>
  <c r="BE352" i="2"/>
  <c r="BE360" i="2"/>
  <c r="BE375" i="2"/>
  <c r="BE378" i="2"/>
  <c r="BE382" i="2"/>
  <c r="BE394" i="2"/>
  <c r="BE400" i="2"/>
  <c r="BE403" i="2"/>
  <c r="BE409" i="2"/>
  <c r="BE476" i="2"/>
  <c r="BE505" i="2"/>
  <c r="BE520" i="2"/>
  <c r="BE547" i="2"/>
  <c r="BE552" i="2"/>
  <c r="BE562" i="2"/>
  <c r="BE574" i="2"/>
  <c r="BE576" i="2"/>
  <c r="BE578" i="2"/>
  <c r="BE581" i="2"/>
  <c r="BE605" i="2"/>
  <c r="BE607" i="2"/>
  <c r="BE627" i="2"/>
  <c r="BE637" i="2"/>
  <c r="BE640" i="2"/>
  <c r="BE642" i="2"/>
  <c r="BE644" i="2"/>
  <c r="BE690" i="2"/>
  <c r="BE701" i="2"/>
  <c r="BE708" i="2"/>
  <c r="BE712" i="2"/>
  <c r="BE730" i="2"/>
  <c r="BE764" i="2"/>
  <c r="BE775" i="2"/>
  <c r="BE787" i="2"/>
  <c r="BE790" i="2"/>
  <c r="BE792" i="2"/>
  <c r="BE804" i="2"/>
  <c r="BE809" i="2"/>
  <c r="BE818" i="2"/>
  <c r="BE828" i="2"/>
  <c r="BE841" i="2"/>
  <c r="BE843" i="2"/>
  <c r="BE845" i="2"/>
  <c r="BE865" i="2"/>
  <c r="BE867" i="2"/>
  <c r="BE869" i="2"/>
  <c r="BE875" i="2"/>
  <c r="BE877" i="2"/>
  <c r="BE897" i="2"/>
  <c r="BE906" i="2"/>
  <c r="BE909" i="2"/>
  <c r="BE921" i="2"/>
  <c r="BE944" i="2"/>
  <c r="BE948" i="2"/>
  <c r="BE954" i="2"/>
  <c r="BE964" i="2"/>
  <c r="BE966" i="2"/>
  <c r="BE979" i="2"/>
  <c r="BE988" i="2"/>
  <c r="BE993" i="2"/>
  <c r="BE1011" i="2"/>
  <c r="BE1017" i="2"/>
  <c r="BE1036" i="2"/>
  <c r="BE1044" i="2"/>
  <c r="BE1063" i="2"/>
  <c r="BE1065" i="2"/>
  <c r="BE1067" i="2"/>
  <c r="BE1071" i="2"/>
  <c r="BE1077" i="2"/>
  <c r="BE1083" i="2"/>
  <c r="BE1091" i="2"/>
  <c r="BE1101" i="2"/>
  <c r="BE1103" i="2"/>
  <c r="BE1107" i="2"/>
  <c r="BE1111" i="2"/>
  <c r="BE1117" i="2"/>
  <c r="BE1118" i="2"/>
  <c r="BE1121" i="2"/>
  <c r="BE1125" i="2"/>
  <c r="BE1128" i="2"/>
  <c r="BE1145" i="2"/>
  <c r="BE1147" i="2"/>
  <c r="BE1152" i="2"/>
  <c r="BE1160" i="2"/>
  <c r="BE1164" i="2"/>
  <c r="BE1169" i="2"/>
  <c r="BE1181" i="2"/>
  <c r="BE1184" i="2"/>
  <c r="BE167" i="2"/>
  <c r="BE172" i="2"/>
  <c r="BE192" i="2"/>
  <c r="BE202" i="2"/>
  <c r="BE206" i="2"/>
  <c r="BE247" i="2"/>
  <c r="BE264" i="2"/>
  <c r="BE275" i="2"/>
  <c r="BE283" i="2"/>
  <c r="BE297" i="2"/>
  <c r="BE329" i="2"/>
  <c r="BE380" i="2"/>
  <c r="BE398" i="2"/>
  <c r="BE405" i="2"/>
  <c r="BE417" i="2"/>
  <c r="BE419" i="2"/>
  <c r="BE427" i="2"/>
  <c r="BE440" i="2"/>
  <c r="BE528" i="2"/>
  <c r="BE558" i="2"/>
  <c r="BE560" i="2"/>
  <c r="BE571" i="2"/>
  <c r="BE577" i="2"/>
  <c r="BE579" i="2"/>
  <c r="BE595" i="2"/>
  <c r="BE602" i="2"/>
  <c r="BE618" i="2"/>
  <c r="BE629" i="2"/>
  <c r="BE653" i="2"/>
  <c r="BE668" i="2"/>
  <c r="BE687" i="2"/>
  <c r="BE699" i="2"/>
  <c r="BE710" i="2"/>
  <c r="BE721" i="2"/>
  <c r="BE723" i="2"/>
  <c r="BE735" i="2"/>
  <c r="BE785" i="2"/>
  <c r="BE786" i="2"/>
  <c r="BE795" i="2"/>
  <c r="BE835" i="2"/>
  <c r="BE859" i="2"/>
  <c r="BE861" i="2"/>
  <c r="BE863" i="2"/>
  <c r="BE873" i="2"/>
  <c r="BE912" i="2"/>
  <c r="BE925" i="2"/>
  <c r="BE928" i="2"/>
  <c r="BE950" i="2"/>
  <c r="BE960" i="2"/>
  <c r="BE986" i="2"/>
  <c r="BE990" i="2"/>
  <c r="BE1020" i="2"/>
  <c r="BE1025" i="2"/>
  <c r="BE1032" i="2"/>
  <c r="BE1039" i="2"/>
  <c r="BE1041" i="2"/>
  <c r="BE1047" i="2"/>
  <c r="BE1049" i="2"/>
  <c r="BE1052" i="2"/>
  <c r="BE1055" i="2"/>
  <c r="BE1075" i="2"/>
  <c r="BE1085" i="2"/>
  <c r="BE1089" i="2"/>
  <c r="BE1095" i="2"/>
  <c r="BE1097" i="2"/>
  <c r="BE1105" i="2"/>
  <c r="BE1116" i="2"/>
  <c r="BE1122" i="2"/>
  <c r="BE1130" i="2"/>
  <c r="BE1131" i="2"/>
  <c r="BE1133" i="2"/>
  <c r="BE1136" i="2"/>
  <c r="BE1155" i="2"/>
  <c r="BE1167" i="2"/>
  <c r="BE1173" i="2"/>
  <c r="BE1175" i="2"/>
  <c r="BE1178" i="2"/>
  <c r="BE1241" i="2"/>
  <c r="BE1243" i="2"/>
  <c r="BE1245" i="2"/>
  <c r="BE1259" i="2"/>
  <c r="BE1283" i="2"/>
  <c r="BE169" i="2"/>
  <c r="BE182" i="2"/>
  <c r="BE197" i="2"/>
  <c r="BE204" i="2"/>
  <c r="BE214" i="2"/>
  <c r="BE256" i="2"/>
  <c r="BE260" i="2"/>
  <c r="BE261" i="2"/>
  <c r="BE267" i="2"/>
  <c r="BE295" i="2"/>
  <c r="BE299" i="2"/>
  <c r="BE339" i="2"/>
  <c r="BE367" i="2"/>
  <c r="BE389" i="2"/>
  <c r="BE396" i="2"/>
  <c r="BE411" i="2"/>
  <c r="BE415" i="2"/>
  <c r="BE421" i="2"/>
  <c r="BE423" i="2"/>
  <c r="BE432" i="2"/>
  <c r="BE483" i="2"/>
  <c r="BE500" i="2"/>
  <c r="BE537" i="2"/>
  <c r="BE569" i="2"/>
  <c r="BE593" i="2"/>
  <c r="BE622" i="2"/>
  <c r="BE635" i="2"/>
  <c r="BE671" i="2"/>
  <c r="BE679" i="2"/>
  <c r="BE681" i="2"/>
  <c r="BE684" i="2"/>
  <c r="BE694" i="2"/>
  <c r="BE697" i="2"/>
  <c r="BE703" i="2"/>
  <c r="BE728" i="2"/>
  <c r="BE752" i="2"/>
  <c r="BE783" i="2"/>
  <c r="BE788" i="2"/>
  <c r="BE806" i="2"/>
  <c r="BE812" i="2"/>
  <c r="BE830" i="2"/>
  <c r="BE849" i="2"/>
  <c r="BE879" i="2"/>
  <c r="BE885" i="2"/>
  <c r="BE901" i="2"/>
  <c r="BE903" i="2"/>
  <c r="BE942" i="2"/>
  <c r="BE946" i="2"/>
  <c r="BE1000" i="2"/>
  <c r="BE1007" i="2"/>
  <c r="BE1045" i="2"/>
  <c r="BE1061" i="2"/>
  <c r="BE1069" i="2"/>
  <c r="BE1073" i="2"/>
  <c r="BE1115" i="2"/>
  <c r="BE1120" i="2"/>
  <c r="BE1124" i="2"/>
  <c r="BE1129" i="2"/>
  <c r="BE1132" i="2"/>
  <c r="BE1134" i="2"/>
  <c r="BE1143" i="2"/>
  <c r="BE1247" i="2"/>
  <c r="BE1253" i="2"/>
  <c r="BE1255" i="2"/>
  <c r="BE1257" i="2"/>
  <c r="BE1268" i="2"/>
  <c r="BE145" i="2"/>
  <c r="BE181" i="2"/>
  <c r="BE211" i="2"/>
  <c r="BE224" i="2"/>
  <c r="BE229" i="2"/>
  <c r="BE273" i="2"/>
  <c r="BE286" i="2"/>
  <c r="BE289" i="2"/>
  <c r="BE291" i="2"/>
  <c r="BE294" i="2"/>
  <c r="BE300" i="2"/>
  <c r="BE347" i="2"/>
  <c r="BE350" i="2"/>
  <c r="BE355" i="2"/>
  <c r="BE374" i="2"/>
  <c r="BE387" i="2"/>
  <c r="BE407" i="2"/>
  <c r="BE425" i="2"/>
  <c r="BE490" i="2"/>
  <c r="BE510" i="2"/>
  <c r="BE524" i="2"/>
  <c r="BE531" i="2"/>
  <c r="BE533" i="2"/>
  <c r="BE538" i="2"/>
  <c r="BE567" i="2"/>
  <c r="BE586" i="2"/>
  <c r="BE589" i="2"/>
  <c r="BE591" i="2"/>
  <c r="BE599" i="2"/>
  <c r="BE608" i="2"/>
  <c r="BE620" i="2"/>
  <c r="BE625" i="2"/>
  <c r="BE633" i="2"/>
  <c r="BE638" i="2"/>
  <c r="BE650" i="2"/>
  <c r="BE666" i="2"/>
  <c r="BE674" i="2"/>
  <c r="BE692" i="2"/>
  <c r="BE705" i="2"/>
  <c r="BE718" i="2"/>
  <c r="BE725" i="2"/>
  <c r="BE778" i="2"/>
  <c r="BE822" i="2"/>
  <c r="BE824" i="2"/>
  <c r="BE837" i="2"/>
  <c r="BE847" i="2"/>
  <c r="BE977" i="2"/>
  <c r="BE991" i="2"/>
  <c r="BE996" i="2"/>
  <c r="BE1014" i="2"/>
  <c r="BE1022" i="2"/>
  <c r="BE1034" i="2"/>
  <c r="BE1051" i="2"/>
  <c r="BE1059" i="2"/>
  <c r="BE1079" i="2"/>
  <c r="BE1081" i="2"/>
  <c r="BE1087" i="2"/>
  <c r="BE1093" i="2"/>
  <c r="BE1113" i="2"/>
  <c r="BE1119" i="2"/>
  <c r="BE1123" i="2"/>
  <c r="BE1126" i="2"/>
  <c r="BE1127" i="2"/>
  <c r="BE1137" i="2"/>
  <c r="BE1141" i="2"/>
  <c r="BE1142" i="2"/>
  <c r="BE1144" i="2"/>
  <c r="BE1151" i="2"/>
  <c r="BE1153" i="2"/>
  <c r="BE1165" i="2"/>
  <c r="BE1193" i="2"/>
  <c r="BE1195" i="2"/>
  <c r="BE1197" i="2"/>
  <c r="BE1199" i="2"/>
  <c r="BE1205" i="2"/>
  <c r="BE1208" i="2"/>
  <c r="BE1210" i="2"/>
  <c r="BE1212" i="2"/>
  <c r="BE1214" i="2"/>
  <c r="BE1216" i="2"/>
  <c r="BE1239" i="2"/>
  <c r="BE1252" i="2"/>
  <c r="BE1285" i="2"/>
  <c r="F34" i="2"/>
  <c r="BA95" i="1" s="1"/>
  <c r="F35" i="3"/>
  <c r="BB96" i="1"/>
  <c r="J34" i="3"/>
  <c r="AW96" i="1" s="1"/>
  <c r="J34" i="4"/>
  <c r="AW97" i="1"/>
  <c r="F35" i="5"/>
  <c r="BB98" i="1" s="1"/>
  <c r="J34" i="5"/>
  <c r="AW98" i="1" s="1"/>
  <c r="F36" i="6"/>
  <c r="BA100" i="1" s="1"/>
  <c r="J36" i="7"/>
  <c r="AW101" i="1" s="1"/>
  <c r="F34" i="8"/>
  <c r="BA102" i="1" s="1"/>
  <c r="F36" i="8"/>
  <c r="BC102" i="1" s="1"/>
  <c r="AS94" i="1"/>
  <c r="F36" i="2"/>
  <c r="BC95" i="1" s="1"/>
  <c r="J34" i="2"/>
  <c r="AW95" i="1"/>
  <c r="F36" i="3"/>
  <c r="BC96" i="1" s="1"/>
  <c r="F36" i="5"/>
  <c r="BC98" i="1"/>
  <c r="F39" i="6"/>
  <c r="BD100" i="1" s="1"/>
  <c r="F37" i="6"/>
  <c r="BB100" i="1"/>
  <c r="F37" i="8"/>
  <c r="BD102" i="1" s="1"/>
  <c r="J34" i="8"/>
  <c r="AW102" i="1"/>
  <c r="F35" i="2"/>
  <c r="BB95" i="1" s="1"/>
  <c r="F34" i="3"/>
  <c r="BA96" i="1"/>
  <c r="F36" i="4"/>
  <c r="BC97" i="1" s="1"/>
  <c r="F34" i="4"/>
  <c r="BA97" i="1"/>
  <c r="F37" i="5"/>
  <c r="BD98" i="1" s="1"/>
  <c r="J36" i="6"/>
  <c r="AW100" i="1"/>
  <c r="F36" i="7"/>
  <c r="BA101" i="1" s="1"/>
  <c r="F38" i="7"/>
  <c r="BC101" i="1"/>
  <c r="F37" i="2"/>
  <c r="BD95" i="1" s="1"/>
  <c r="F37" i="3"/>
  <c r="BD96" i="1"/>
  <c r="F37" i="4"/>
  <c r="BD97" i="1" s="1"/>
  <c r="F35" i="4"/>
  <c r="BB97" i="1"/>
  <c r="F34" i="5"/>
  <c r="BA98" i="1" s="1"/>
  <c r="F38" i="6"/>
  <c r="BC100" i="1" s="1"/>
  <c r="F37" i="7"/>
  <c r="BB101" i="1"/>
  <c r="F39" i="7"/>
  <c r="BD101" i="1" s="1"/>
  <c r="F35" i="8"/>
  <c r="BB102" i="1"/>
  <c r="T793" i="2" l="1"/>
  <c r="T143" i="2"/>
  <c r="R120" i="5"/>
  <c r="T128" i="7"/>
  <c r="T127" i="7" s="1"/>
  <c r="P793" i="2"/>
  <c r="BK793" i="2"/>
  <c r="BK129" i="6"/>
  <c r="J129" i="6" s="1"/>
  <c r="J99" i="6" s="1"/>
  <c r="R793" i="2"/>
  <c r="R129" i="6"/>
  <c r="R128" i="6" s="1"/>
  <c r="P128" i="6"/>
  <c r="AU100" i="1"/>
  <c r="R122" i="3"/>
  <c r="R128" i="7"/>
  <c r="R127" i="7"/>
  <c r="T120" i="5"/>
  <c r="P143" i="2"/>
  <c r="P142" i="2" s="1"/>
  <c r="AU95" i="1" s="1"/>
  <c r="P127" i="7"/>
  <c r="AU101" i="1"/>
  <c r="T122" i="3"/>
  <c r="R143" i="2"/>
  <c r="R142" i="2"/>
  <c r="BK122" i="3"/>
  <c r="J122" i="3" s="1"/>
  <c r="J30" i="3" s="1"/>
  <c r="AG96" i="1" s="1"/>
  <c r="BK121" i="5"/>
  <c r="J121" i="5"/>
  <c r="J97" i="5"/>
  <c r="BK148" i="5"/>
  <c r="J148" i="5"/>
  <c r="J99" i="5"/>
  <c r="BK117" i="8"/>
  <c r="J117" i="8" s="1"/>
  <c r="J96" i="8" s="1"/>
  <c r="BK193" i="6"/>
  <c r="J193" i="6"/>
  <c r="J105" i="6" s="1"/>
  <c r="BK143" i="2"/>
  <c r="J143" i="2"/>
  <c r="J97" i="2"/>
  <c r="BK128" i="7"/>
  <c r="J128" i="7"/>
  <c r="J99" i="7"/>
  <c r="AG97" i="1"/>
  <c r="AN97" i="1" s="1"/>
  <c r="J96" i="4"/>
  <c r="F33" i="2"/>
  <c r="AZ95" i="1" s="1"/>
  <c r="J33" i="2"/>
  <c r="AV95" i="1" s="1"/>
  <c r="AT95" i="1" s="1"/>
  <c r="F33" i="3"/>
  <c r="AZ96" i="1"/>
  <c r="J33" i="4"/>
  <c r="AV97" i="1"/>
  <c r="AT97" i="1" s="1"/>
  <c r="J33" i="5"/>
  <c r="AV98" i="1"/>
  <c r="AT98" i="1" s="1"/>
  <c r="J35" i="6"/>
  <c r="AV100" i="1" s="1"/>
  <c r="AT100" i="1" s="1"/>
  <c r="BB99" i="1"/>
  <c r="AX99" i="1"/>
  <c r="BC99" i="1"/>
  <c r="AY99" i="1"/>
  <c r="J35" i="7"/>
  <c r="AV101" i="1"/>
  <c r="AT101" i="1" s="1"/>
  <c r="F33" i="8"/>
  <c r="AZ102" i="1" s="1"/>
  <c r="J33" i="3"/>
  <c r="AV96" i="1" s="1"/>
  <c r="AT96" i="1" s="1"/>
  <c r="F33" i="4"/>
  <c r="AZ97" i="1" s="1"/>
  <c r="F33" i="5"/>
  <c r="AZ98" i="1" s="1"/>
  <c r="F35" i="6"/>
  <c r="AZ100" i="1" s="1"/>
  <c r="BD99" i="1"/>
  <c r="BA99" i="1"/>
  <c r="AW99" i="1"/>
  <c r="F35" i="7"/>
  <c r="AZ101" i="1"/>
  <c r="J33" i="8"/>
  <c r="AV102" i="1"/>
  <c r="AT102" i="1" s="1"/>
  <c r="AN96" i="1" l="1"/>
  <c r="T142" i="2"/>
  <c r="BK142" i="2"/>
  <c r="J142" i="2"/>
  <c r="J30" i="2" s="1"/>
  <c r="AG95" i="1" s="1"/>
  <c r="BK127" i="7"/>
  <c r="J127" i="7"/>
  <c r="J98" i="7"/>
  <c r="BK128" i="6"/>
  <c r="J128" i="6" s="1"/>
  <c r="J32" i="6" s="1"/>
  <c r="AG100" i="1" s="1"/>
  <c r="AG99" i="1" s="1"/>
  <c r="BK120" i="5"/>
  <c r="J120" i="5"/>
  <c r="J96" i="5"/>
  <c r="J96" i="3"/>
  <c r="J793" i="2"/>
  <c r="J109" i="2"/>
  <c r="J39" i="4"/>
  <c r="J39" i="3"/>
  <c r="J30" i="8"/>
  <c r="AG102" i="1"/>
  <c r="BB94" i="1"/>
  <c r="AX94" i="1" s="1"/>
  <c r="AZ99" i="1"/>
  <c r="AV99" i="1"/>
  <c r="AT99" i="1"/>
  <c r="BD94" i="1"/>
  <c r="W33" i="1"/>
  <c r="AU99" i="1"/>
  <c r="BC94" i="1"/>
  <c r="W32" i="1" s="1"/>
  <c r="BA94" i="1"/>
  <c r="AW94" i="1"/>
  <c r="AK30" i="1"/>
  <c r="J32" i="7"/>
  <c r="AG101" i="1"/>
  <c r="J39" i="8" l="1"/>
  <c r="J41" i="6"/>
  <c r="J39" i="2"/>
  <c r="J96" i="2"/>
  <c r="J98" i="6"/>
  <c r="AN99" i="1"/>
  <c r="J41" i="7"/>
  <c r="AN101" i="1"/>
  <c r="AN95" i="1"/>
  <c r="AN100" i="1"/>
  <c r="AN102" i="1"/>
  <c r="AU94" i="1"/>
  <c r="AY94" i="1"/>
  <c r="J30" i="5"/>
  <c r="AG98" i="1"/>
  <c r="W30" i="1"/>
  <c r="W31" i="1"/>
  <c r="AZ94" i="1"/>
  <c r="W29" i="1"/>
  <c r="J39" i="5" l="1"/>
  <c r="AN98" i="1"/>
  <c r="AG94" i="1"/>
  <c r="AK26" i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<sst xmlns="http://schemas.openxmlformats.org/spreadsheetml/2006/main" count="18309" uniqueCount="2780">
  <si>
    <t>Export Komplet</t>
  </si>
  <si>
    <t/>
  </si>
  <si>
    <t>2.0</t>
  </si>
  <si>
    <t>ZAMOK</t>
  </si>
  <si>
    <t>False</t>
  </si>
  <si>
    <t>{c83fc28d-df5d-4397-98aa-444e4d0a80ce}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</si>
  <si>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</si>
  <si>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</si>
  <si>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</si>
  <si>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</si>
  <si>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</si>
  <si>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</si>
  <si>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</si>
  <si>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</si>
  <si>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23053_0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</si>
  <si>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</si>
  <si>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</si>
  <si>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VDJ PALACKÉHO VRCH 2X 17.500m3 - REKONSTRUKCE STŘEŠNÍHO PLÁŠTĚ NAD AN AVÝMĚNA POTRUBÍ V AN</t>
  </si>
  <si>
    <t>KSO:</t>
  </si>
  <si>
    <t>CC-CZ:</t>
  </si>
  <si>
    <t>Místo:</t>
  </si>
  <si>
    <t>Brno</t>
  </si>
  <si>
    <t>Datum:</t>
  </si>
  <si>
    <t>6. 11. 2023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</si>
  <si>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</si>
  <si>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</si>
  <si>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</si>
  <si>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</si>
  <si>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</si>
  <si>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</si>
  <si>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</si>
  <si>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True</t>
  </si>
  <si>
    <t>AQUA PROCON s.r.o.Palackého tř. 12, 612 00 Brno</t>
  </si>
  <si>
    <t>Zpracovatel:</t>
  </si>
  <si>
    <t xml:space="preserve"> </t>
  </si>
  <si>
    <t>Poznámka:</t>
  </si>
  <si>
    <t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Výkaz výměr, který se vztahuje k více položkám je nahrazen odpovídajícím slovem  "FIGUROU".  Figura je uvedena ve sloupci "Kód" v položce, kde byla spočítána. Pokud byl v rozpočtu uveden konkrétní obchodní název materiálu nebo výrobku, byl použit s cílem zadavatele stanovit minimální kvalitativní standard. Je možné použít jakýkoliv obdobný výrobek.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</si>
  <si>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</si>
  <si>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</si>
  <si>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</si>
  <si>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</si>
  <si>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</si>
  <si>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</si>
  <si>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</si>
  <si>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</si>
  <si>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</si>
  <si>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</si>
  <si>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</si>
  <si>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</si>
  <si>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</si>
  <si>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</si>
  <si>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</si>
  <si>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</si>
  <si>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</si>
  <si>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</si>
  <si>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</si>
  <si>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</si>
  <si>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</si>
  <si>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</si>
  <si>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</si>
  <si>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</si>
  <si>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</si>
  <si>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</si>
  <si>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</si>
  <si>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</si>
  <si>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</si>
  <si>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</si>
  <si>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</si>
  <si>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</si>
  <si>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</si>
  <si>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</si>
  <si>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</si>
  <si>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</si>
  <si>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</si>
  <si>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</si>
  <si>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</si>
  <si>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</si>
  <si>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</si>
  <si>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</si>
  <si>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</si>
  <si>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</si>
  <si>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</si>
  <si>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</si>
  <si>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OBJEKT AN - STAVEBNÍ ÚPRAVY</t>
  </si>
  <si>
    <t>ING</t>
  </si>
  <si>
    <t>1</t>
  </si>
  <si>
    <t>{43318780-e79d-4c63-a685-502939af5432}</t>
  </si>
  <si>
    <t>814 19</t>
  </si>
  <si>
    <t>2</t>
  </si>
  <si>
    <t>SO 02</t>
  </si>
  <si>
    <t>STAVEBNÍ ELEKTROINSTALACE - OBJEKT AN, VDJ 2 x 17 500 m3</t>
  </si>
  <si>
    <t>STA</t>
  </si>
  <si>
    <t>{b2280b1d-c70e-42bf-a7da-c9384cf760aa}</t>
  </si>
  <si>
    <t>SO 03</t>
  </si>
  <si>
    <t>DOKUMENTACE PZTS – OBJEKT AN, VDJ 2 x 17 500 m3</t>
  </si>
  <si>
    <t>{4cd6bbf2-2be9-425e-a96d-8501b9dbe3ed}</t>
  </si>
  <si>
    <t>PS 01</t>
  </si>
  <si>
    <t>VÝMĚNA POTRUBÍ V AN</t>
  </si>
  <si>
    <t>PRO</t>
  </si>
  <si>
    <t>{7e5ba15f-5d8e-4e58-a93d-808b8b20815f}</t>
  </si>
  <si>
    <t>PS 02</t>
  </si>
  <si>
    <t>DEŠŤOVÁ KANALIZACE</t>
  </si>
  <si>
    <t>{75102fbe-f3da-413f-b76d-59b8910ace28}</t>
  </si>
  <si>
    <t>PS 02.1</t>
  </si>
  <si>
    <t>dešťová kanalizace 1. část</t>
  </si>
  <si>
    <t>Soupis</t>
  </si>
  <si>
    <t>{773bb805-be77-4502-8728-9c3417926bc2}</t>
  </si>
  <si>
    <t>PS 02.2</t>
  </si>
  <si>
    <t>dešťová kanalizace 2. část</t>
  </si>
  <si>
    <t>{4a87bac2-696b-4919-a1a6-e58ec384bdf3}</t>
  </si>
  <si>
    <t>SO 90</t>
  </si>
  <si>
    <t>OSTATNÍ NÁKLADY</t>
  </si>
  <si>
    <t>VON</t>
  </si>
  <si>
    <t>{bc66510c-72cf-4f98-91cb-6ebf5a04ff3c}</t>
  </si>
  <si>
    <t>DLAZBAK</t>
  </si>
  <si>
    <t>102,9725</t>
  </si>
  <si>
    <t>DRN</t>
  </si>
  <si>
    <t>371,9081</t>
  </si>
  <si>
    <t>KRYCÍ LIST SOUPISU PRACÍ</t>
  </si>
  <si>
    <t>LESENI1</t>
  </si>
  <si>
    <t>730,221</t>
  </si>
  <si>
    <t>LESENI2</t>
  </si>
  <si>
    <t>4</t>
  </si>
  <si>
    <t>ODVOZ1</t>
  </si>
  <si>
    <t>30,931385</t>
  </si>
  <si>
    <t>ORNICE</t>
  </si>
  <si>
    <t>Objekt:</t>
  </si>
  <si>
    <t>SH5kacm2</t>
  </si>
  <si>
    <t>203,22</t>
  </si>
  <si>
    <t>SO 01 - OBJEKT AN - STAVEBNÍ ÚPRAVY</t>
  </si>
  <si>
    <t>SH5zem</t>
  </si>
  <si>
    <t>5619,535</t>
  </si>
  <si>
    <t>DEPONIE1</t>
  </si>
  <si>
    <t>238,84008</t>
  </si>
  <si>
    <t>VYKOP11</t>
  </si>
  <si>
    <t>419</t>
  </si>
  <si>
    <t>ZASYP1</t>
  </si>
  <si>
    <t>337,280645</t>
  </si>
  <si>
    <t>SH5c</t>
  </si>
  <si>
    <t>5822,755</t>
  </si>
  <si>
    <t>SV3nop</t>
  </si>
  <si>
    <t>215,56425</t>
  </si>
  <si>
    <t>SH34v</t>
  </si>
  <si>
    <t>149,25</t>
  </si>
  <si>
    <t>DRNstr</t>
  </si>
  <si>
    <t>317,9436</t>
  </si>
  <si>
    <t>SH1</t>
  </si>
  <si>
    <t>1,2</t>
  </si>
  <si>
    <t>SH2</t>
  </si>
  <si>
    <t>98,9825</t>
  </si>
  <si>
    <t>SOKLK</t>
  </si>
  <si>
    <t>93,2</t>
  </si>
  <si>
    <t>SH34s</t>
  </si>
  <si>
    <t>12,6566499999997</t>
  </si>
  <si>
    <t>SH2mč204</t>
  </si>
  <si>
    <t>28,485</t>
  </si>
  <si>
    <t>DLAZBAKp</t>
  </si>
  <si>
    <t>118,513</t>
  </si>
  <si>
    <t>SOKLsch</t>
  </si>
  <si>
    <t>13,95</t>
  </si>
  <si>
    <t>Obrtel M.</t>
  </si>
  <si>
    <t>SCHODkeram</t>
  </si>
  <si>
    <t>33,2</t>
  </si>
  <si>
    <t>N1</t>
  </si>
  <si>
    <t>2,08</t>
  </si>
  <si>
    <t>TRAVA</t>
  </si>
  <si>
    <t>352,3866</t>
  </si>
  <si>
    <t>ZASYP2</t>
  </si>
  <si>
    <t>1,8</t>
  </si>
  <si>
    <t>FASkabr</t>
  </si>
  <si>
    <t>454,65</t>
  </si>
  <si>
    <t>KABRINEC</t>
  </si>
  <si>
    <t>96,23</t>
  </si>
  <si>
    <t>BRIZOLIT</t>
  </si>
  <si>
    <t>117,29</t>
  </si>
  <si>
    <t>VANDEXcihla</t>
  </si>
  <si>
    <t>617,94175</t>
  </si>
  <si>
    <t>ODVOZ2</t>
  </si>
  <si>
    <t>759,13895</t>
  </si>
  <si>
    <t>VANDEXstrop</t>
  </si>
  <si>
    <t>164,9</t>
  </si>
  <si>
    <t>SANbeton</t>
  </si>
  <si>
    <t>699,91187</t>
  </si>
  <si>
    <t>SHefg</t>
  </si>
  <si>
    <t>5788,78</t>
  </si>
  <si>
    <t>VYKOP1</t>
  </si>
  <si>
    <t>323,61692</t>
  </si>
  <si>
    <t>B15</t>
  </si>
  <si>
    <t>31,92</t>
  </si>
  <si>
    <t>ODKOPr</t>
  </si>
  <si>
    <t>1939,2413</t>
  </si>
  <si>
    <t>VYKOP2</t>
  </si>
  <si>
    <t>5,3</t>
  </si>
  <si>
    <t>DEPONIE2</t>
  </si>
  <si>
    <t>36,54</t>
  </si>
  <si>
    <t>SH6</t>
  </si>
  <si>
    <t>15,96</t>
  </si>
  <si>
    <t>SH5a</t>
  </si>
  <si>
    <t>5800,65</t>
  </si>
  <si>
    <t>SH5bV</t>
  </si>
  <si>
    <t>5910,4691</t>
  </si>
  <si>
    <t>BRIZOLIT1</t>
  </si>
  <si>
    <t>172,42</t>
  </si>
  <si>
    <t>BRIZOLIT2</t>
  </si>
  <si>
    <t>31,08</t>
  </si>
  <si>
    <t>SH5bS</t>
  </si>
  <si>
    <t>452,6735</t>
  </si>
  <si>
    <t>SV3a</t>
  </si>
  <si>
    <t>203,99325</t>
  </si>
  <si>
    <t>SH5bS1</t>
  </si>
  <si>
    <t>214,83175</t>
  </si>
  <si>
    <t>SV1</t>
  </si>
  <si>
    <t>102,9105</t>
  </si>
  <si>
    <t>SH5nop</t>
  </si>
  <si>
    <t>5925,6655</t>
  </si>
  <si>
    <t>LESENI3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</si>
  <si>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</si>
  <si>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</si>
  <si>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</si>
  <si>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</si>
  <si>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</si>
  <si>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</si>
  <si>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1.1 - Zemní práce</t>
  </si>
  <si>
    <t xml:space="preserve">    1.2 - Zemní práce - střecha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</si>
  <si>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</si>
  <si>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</si>
  <si>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</si>
  <si>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</si>
  <si>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</si>
  <si>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91 - Ostatní konstrukce a práce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</si>
  <si>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</si>
  <si>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</si>
  <si>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</si>
  <si>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</si>
  <si>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</si>
  <si>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712.1 - Povlakové krytiny - střecha AN</t>
  </si>
  <si>
    <t xml:space="preserve">    712.2 - Povlakové krytiny - střecha vstupní komory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</si>
  <si>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</si>
  <si>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</si>
  <si>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</si>
  <si>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</si>
  <si>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</si>
  <si>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</si>
  <si>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</si>
  <si>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</si>
  <si>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</si>
  <si>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</si>
  <si>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</si>
  <si>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</si>
  <si>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</si>
  <si>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</si>
  <si>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</si>
  <si>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</si>
  <si>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</si>
  <si>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</si>
  <si>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</si>
  <si>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</si>
  <si>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</si>
  <si>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</si>
  <si>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</si>
  <si>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</si>
  <si>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</si>
  <si>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</si>
  <si>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1.1</t>
  </si>
  <si>
    <t>Zemní práce</t>
  </si>
  <si>
    <t>K</t>
  </si>
  <si>
    <t>111301111.1</t>
  </si>
  <si>
    <t>Sejmutí drnu tl do 100 mm strojně</t>
  </si>
  <si>
    <t>m2</t>
  </si>
  <si>
    <t>vlastní</t>
  </si>
  <si>
    <t>1176976965</t>
  </si>
  <si>
    <t>VV</t>
  </si>
  <si>
    <t>" okolo střechy B19 "</t>
  </si>
  <si>
    <t xml:space="preserve">" řez 3 "    </t>
  </si>
  <si>
    <t>(0,82+(2,1-0,82)/2)*(68,36*2+0,9+2,2/2)/2</t>
  </si>
  <si>
    <t xml:space="preserve">" detail G1 "    </t>
  </si>
  <si>
    <t>(0,85+0,98/2)*(87,65-6,8)*2</t>
  </si>
  <si>
    <t>Mezisoučet</t>
  </si>
  <si>
    <t>3</t>
  </si>
  <si>
    <t>" schody "     30,0</t>
  </si>
  <si>
    <t>" okapový chodník "</t>
  </si>
  <si>
    <t>17,3+22,215*0,3</t>
  </si>
  <si>
    <t>Součet</t>
  </si>
  <si>
    <t>121151113</t>
  </si>
  <si>
    <t>Sejmutí ornice plochy do 500 m2 tl vrstvy do 200 mm strojně</t>
  </si>
  <si>
    <t>CS ÚRS 2023 02</t>
  </si>
  <si>
    <t>-1274561938</t>
  </si>
  <si>
    <t>" okolo střechy B19 "     DRN</t>
  </si>
  <si>
    <t>132251253</t>
  </si>
  <si>
    <t>Hloubení rýh nezapažených š do 2000 mm v hornině třídy těžitelnosti I skupiny 3 objem do 100 m3 strojně</t>
  </si>
  <si>
    <t>m3</t>
  </si>
  <si>
    <t>-456424727</t>
  </si>
  <si>
    <t>" okolo střechy B19 - výměra viz. TR, kap. 4.3 Zemní práce "     419,0</t>
  </si>
  <si>
    <t>" odpočet ornice a drn "</t>
  </si>
  <si>
    <t>-DRNstr*0,3</t>
  </si>
  <si>
    <t>" část ručně "     VYKOP1*0,9</t>
  </si>
  <si>
    <t>132212332</t>
  </si>
  <si>
    <t>Hloubení nezapažených rýh šířky do 2000 mm v nesoudržných horninách třídy těžitelnosti I skupiny 3 ručně</t>
  </si>
  <si>
    <t>2093905342</t>
  </si>
  <si>
    <t>" okolo objektu část ručně "     VYKOP1*0,1</t>
  </si>
  <si>
    <t>5</t>
  </si>
  <si>
    <t>131251100</t>
  </si>
  <si>
    <t>Hloubení jam nezapažených v hornině třídy těžitelnosti I skupiny 3 objem do 20 m3 strojně</t>
  </si>
  <si>
    <t>-1116486747</t>
  </si>
  <si>
    <t>" bloky B14 pro nové schody "     5,3</t>
  </si>
  <si>
    <t>6</t>
  </si>
  <si>
    <t>162351103</t>
  </si>
  <si>
    <t>Vodorovné přemístění přes 50 do 500 m výkopku/sypaniny z horniny třídy těžitelnosti I skupiny 1 až 3</t>
  </si>
  <si>
    <t>-2028100728</t>
  </si>
  <si>
    <t xml:space="preserve">" na mezideponii "     </t>
  </si>
  <si>
    <t xml:space="preserve">" výkop okolo střechy + schody "      </t>
  </si>
  <si>
    <t xml:space="preserve">" výkop se může nechat vedle rýhy pro zpětný zásyp "      </t>
  </si>
  <si>
    <t xml:space="preserve">" část je ve svahu a může překážet -  "      </t>
  </si>
  <si>
    <t xml:space="preserve">" 50% nechat vedle výkopu, 50 % na mezideponii "   </t>
  </si>
  <si>
    <t>" ornice "     ORNICE*0,2</t>
  </si>
  <si>
    <t>" rýha "     (VYKOP1+VYKOP2)*0,5</t>
  </si>
  <si>
    <t>7</t>
  </si>
  <si>
    <t>171251201</t>
  </si>
  <si>
    <t>Uložení sypaniny na skládky nebo meziskládky</t>
  </si>
  <si>
    <t>-110093006</t>
  </si>
  <si>
    <t>8</t>
  </si>
  <si>
    <t>174151101</t>
  </si>
  <si>
    <t>Zásyp jam, šachet rýh nebo kolem objektů sypaninou se zhutněním</t>
  </si>
  <si>
    <t>-69674301</t>
  </si>
  <si>
    <t>" zásyp rýhy okolo střechy "</t>
  </si>
  <si>
    <t>" prostor k zásypu "     VYKOP11</t>
  </si>
  <si>
    <t>" odpočet vestavěných konstrukcí - konstrukce izolace "</t>
  </si>
  <si>
    <t>-0,09*0,89*(68,35+79,0*2)</t>
  </si>
  <si>
    <t>" odpočet povrchu - ornice "    -DRNstr*0,2</t>
  </si>
  <si>
    <t>" část zásypu ručně - přihrnutí izolací ve skladbě SV3 "</t>
  </si>
  <si>
    <t>ZASYP1/3*2</t>
  </si>
  <si>
    <t>9</t>
  </si>
  <si>
    <t>174111101</t>
  </si>
  <si>
    <t>Zásyp jam, šachet rýh nebo kolem objektů sypaninou se zhutněním ručně</t>
  </si>
  <si>
    <t>-72276693</t>
  </si>
  <si>
    <t>ZASYP1/3</t>
  </si>
  <si>
    <t>" N14 - schody "     1,8</t>
  </si>
  <si>
    <t>10</t>
  </si>
  <si>
    <t>181351003</t>
  </si>
  <si>
    <t>Rozprostření ornice tl vrstvy do 200 mm pl do 100 m2 v rovině nebo ve svahu do 1:5 strojně</t>
  </si>
  <si>
    <t>453243759</t>
  </si>
  <si>
    <t>" zapravení "     ORNICE</t>
  </si>
  <si>
    <t>" odpočet okap. chodník "</t>
  </si>
  <si>
    <t>-17,3-0,1*22,215</t>
  </si>
  <si>
    <t>11</t>
  </si>
  <si>
    <t>181111111</t>
  </si>
  <si>
    <t>Plošná úprava terénu do 500 m2 zemina skupiny 1 až 4 nerovnosti přes 50 do 100 mm v rovinně a svahu do 1:5</t>
  </si>
  <si>
    <t>1098444085</t>
  </si>
  <si>
    <t>181411139.1</t>
  </si>
  <si>
    <t>Založení parkového trávníku výsevem v rovině a ve svahu do 1:5 vč.předseťové přípravy, zálivky a ošetřování, hnojení, odplevelení vč. dodávky travního semene</t>
  </si>
  <si>
    <t>718496070</t>
  </si>
  <si>
    <t>13</t>
  </si>
  <si>
    <t>167151111</t>
  </si>
  <si>
    <t>Nakládání výkopku z hornin třídy těžitelnosti I skupiny 1 až 3 přes 100 m3</t>
  </si>
  <si>
    <t>268800234</t>
  </si>
  <si>
    <t>" část zeminy ponechána u výkopu "</t>
  </si>
  <si>
    <t>" část - dovoz z deponie  "</t>
  </si>
  <si>
    <t>" naložení na mezideponii "     DEPONIE1</t>
  </si>
  <si>
    <t>14</t>
  </si>
  <si>
    <t>1685811035</t>
  </si>
  <si>
    <t>" dovoz zeminy z deponie na násyp 1.pole střechy "</t>
  </si>
  <si>
    <t>15</t>
  </si>
  <si>
    <t>162751117</t>
  </si>
  <si>
    <t>Vodorovné přemístění přes 9 000 do 10000 m výkopku/sypaniny z horniny třídy těžitelnosti I skupiny 1 až 3</t>
  </si>
  <si>
    <t>-1219398794</t>
  </si>
  <si>
    <t xml:space="preserve">" odvoz přebytečné zeminy "     </t>
  </si>
  <si>
    <t xml:space="preserve">" výkop celkem "     </t>
  </si>
  <si>
    <t>VYKOP1+VYKOP2</t>
  </si>
  <si>
    <t>DRN*0,1+ORNICE*0,2</t>
  </si>
  <si>
    <t xml:space="preserve">" odpočet zásyp + ornice zpět "    </t>
  </si>
  <si>
    <t>-ZASYP1-ZASYP2-TRAVA*0,2</t>
  </si>
  <si>
    <t>16</t>
  </si>
  <si>
    <t>162751119</t>
  </si>
  <si>
    <t>Příplatek k vodorovnému přemístění výkopku/sypaniny z horniny třídy těžitelnosti I skupiny 1 až 3 ZKD 1000 m přes 10000 m</t>
  </si>
  <si>
    <t>-1010326954</t>
  </si>
  <si>
    <t>30,931385*5 'Přepočtené koeficientem množství</t>
  </si>
  <si>
    <t>17</t>
  </si>
  <si>
    <t>171201211.1</t>
  </si>
  <si>
    <t>Poplatek za skládku (recyklaci) zeminy vč. příměsí</t>
  </si>
  <si>
    <t>-1411107382</t>
  </si>
  <si>
    <t>1.2</t>
  </si>
  <si>
    <t>Zemní práce - střecha</t>
  </si>
  <si>
    <t>18</t>
  </si>
  <si>
    <t>122111101</t>
  </si>
  <si>
    <t>Odkopávky a prokopávky v hornině třídy těžitelnosti I, skupiny 1 a 2 ručně</t>
  </si>
  <si>
    <t>1715442480</t>
  </si>
  <si>
    <t>" střecha AN "</t>
  </si>
  <si>
    <t>" výpis bouracích prací B19 "</t>
  </si>
  <si>
    <t>" zemina trávou + písek - 300+35mm = 335 mm "</t>
  </si>
  <si>
    <t>" bouraná skladba SH/e+f+g "</t>
  </si>
  <si>
    <t>" výměra plochy střechy "</t>
  </si>
  <si>
    <t>" celkem "     68,35*87,0</t>
  </si>
  <si>
    <t>" vstupní komora +křídla "     -14,3*6,85-2,15*0,5*2</t>
  </si>
  <si>
    <t>" dilat. zídky "     -0,35*68,35*2</t>
  </si>
  <si>
    <t>" šachty "     -0,9*0,9*12</t>
  </si>
  <si>
    <t>" objem odkopávky na střeše "</t>
  </si>
  <si>
    <t>SHefg*0,335</t>
  </si>
  <si>
    <t>19</t>
  </si>
  <si>
    <t>171111109</t>
  </si>
  <si>
    <t>Příplatek k uložení sypaniny do násypů za ruční prohození sypaniny sítem</t>
  </si>
  <si>
    <t>-275649423</t>
  </si>
  <si>
    <t>" třídění zeminy ze střechy "</t>
  </si>
  <si>
    <t>" oddělit drn "</t>
  </si>
  <si>
    <t>" rozsah třídění - cca 60% "     ODKOPr*0,6</t>
  </si>
  <si>
    <t>20</t>
  </si>
  <si>
    <t>162211311</t>
  </si>
  <si>
    <t>Vodorovné přemístění výkopku z horniny třídy těžitelnosti I skupiny 1 až 3 stavebním kolečkem do 10 m</t>
  </si>
  <si>
    <t>-1450429911</t>
  </si>
  <si>
    <t>" oprava střechy se bude dělat po částech, po polích "</t>
  </si>
  <si>
    <t>" vykopaná zemina z nového opravovaného pole se použije pro zásyp pole předcházejícího "</t>
  </si>
  <si>
    <t>" kromě prvního pole - 6,0x29,0 (m2) "</t>
  </si>
  <si>
    <t>" přesun zeminy mezi sousedními poli = "</t>
  </si>
  <si>
    <t>(SH5zem-6,0*29,0)*(0,1+0,11)</t>
  </si>
  <si>
    <t>-2077528454</t>
  </si>
  <si>
    <t>" na mezideponii - krajní pole "     (0,1+0,11)*6,0*29,0</t>
  </si>
  <si>
    <t>22</t>
  </si>
  <si>
    <t>162211319</t>
  </si>
  <si>
    <t>Příplatek k vodorovnému přemístění výkopku z horniny třídy těžitelnosti I skupiny 1 až 3 stavebním kolečkem za každých dalších 10 m</t>
  </si>
  <si>
    <t>-1193204981</t>
  </si>
  <si>
    <t>23</t>
  </si>
  <si>
    <t>-1791036479</t>
  </si>
  <si>
    <t>" na mezideponii "     DEPONIE2</t>
  </si>
  <si>
    <t>24</t>
  </si>
  <si>
    <t>1444916512</t>
  </si>
  <si>
    <t>25</t>
  </si>
  <si>
    <t>167151101</t>
  </si>
  <si>
    <t>Nakládání výkopku z hornin třídy těžitelnosti I skupiny 1 až 3 do 100 m3</t>
  </si>
  <si>
    <t>-1829631120</t>
  </si>
  <si>
    <t>" naložení na mezideponii "     DEPONIE2</t>
  </si>
  <si>
    <t>26</t>
  </si>
  <si>
    <t>-749299036</t>
  </si>
  <si>
    <t>27</t>
  </si>
  <si>
    <t>167111101</t>
  </si>
  <si>
    <t>Nakládání výkopku z hornin třídy těžitelnosti I skupiny 1 až 3 ručně</t>
  </si>
  <si>
    <t>-2118644688</t>
  </si>
  <si>
    <t>" zemina z deponie na násyp 1.pole střechy "</t>
  </si>
  <si>
    <t>" naložení u střechy pro rozvod na 1.pole "     DEPONIE2</t>
  </si>
  <si>
    <t>28</t>
  </si>
  <si>
    <t>233380407</t>
  </si>
  <si>
    <t>29</t>
  </si>
  <si>
    <t>1294262801</t>
  </si>
  <si>
    <t>30</t>
  </si>
  <si>
    <t>-214894677</t>
  </si>
  <si>
    <t>" zemina celkem "     ODKOPr</t>
  </si>
  <si>
    <t>" odpočet zemina použitá zpět "    -SH5zem*(0,1+0,11)</t>
  </si>
  <si>
    <t>31</t>
  </si>
  <si>
    <t>1814856124</t>
  </si>
  <si>
    <t>5619,535*5 'Přepočtené koeficientem množství</t>
  </si>
  <si>
    <t>32</t>
  </si>
  <si>
    <t>-2076464889</t>
  </si>
  <si>
    <t>Zakládání</t>
  </si>
  <si>
    <t>33</t>
  </si>
  <si>
    <t>213311141</t>
  </si>
  <si>
    <t>Polštáře zhutněné pod základy ze štěrkopísku tříděného</t>
  </si>
  <si>
    <t>498193078</t>
  </si>
  <si>
    <t xml:space="preserve">" N14 - schody pod základy a schodiště, dosyp po vvybouranném schodišti "     </t>
  </si>
  <si>
    <t>3,3+0,185</t>
  </si>
  <si>
    <t>34</t>
  </si>
  <si>
    <t>274313811.1</t>
  </si>
  <si>
    <t>Základové pásy z betonu tř. C 25/30-XC2, XF3,XA1</t>
  </si>
  <si>
    <t>-465192275</t>
  </si>
  <si>
    <t>" N14 - schody - základy "     1,7</t>
  </si>
  <si>
    <t>35</t>
  </si>
  <si>
    <t>274351121</t>
  </si>
  <si>
    <t>Zřízení bednění základových pasů rovného</t>
  </si>
  <si>
    <t>-841502337</t>
  </si>
  <si>
    <t xml:space="preserve">" N14 - schody - základy "     </t>
  </si>
  <si>
    <t>0,2*(1,5+0,5)*3</t>
  </si>
  <si>
    <t>36</t>
  </si>
  <si>
    <t>274351122</t>
  </si>
  <si>
    <t>Odstranění bednění základových pasů rovného</t>
  </si>
  <si>
    <t>2146478652</t>
  </si>
  <si>
    <t>37</t>
  </si>
  <si>
    <t>275311611</t>
  </si>
  <si>
    <t>Základové patky prokládané kamenem z betonu tř. C 16/20</t>
  </si>
  <si>
    <t>1953886678</t>
  </si>
  <si>
    <t>" základ odvětrání 17/Z "     1,0*0,85*0,6</t>
  </si>
  <si>
    <t>38</t>
  </si>
  <si>
    <t>275351121</t>
  </si>
  <si>
    <t>Zřízení bednění základových patek</t>
  </si>
  <si>
    <t>-1126458194</t>
  </si>
  <si>
    <t>" základ odvětrání 17/Z "     1,0*(0,85*2+0,6)</t>
  </si>
  <si>
    <t>39</t>
  </si>
  <si>
    <t>275351122</t>
  </si>
  <si>
    <t>Odstranění bednění základových patek</t>
  </si>
  <si>
    <t>2082415604</t>
  </si>
  <si>
    <t>40</t>
  </si>
  <si>
    <t>278382564</t>
  </si>
  <si>
    <t>Základ pod stroje z ŽB do 5 m3 tř. C 30/37 složitosti IV</t>
  </si>
  <si>
    <t>162335947</t>
  </si>
  <si>
    <t>" B19  - 2,4m3/kus "</t>
  </si>
  <si>
    <t xml:space="preserve">" BLOK 1 "     </t>
  </si>
  <si>
    <t>0,9*(1,95*1,75-PI*(1,0/2)^2)*4</t>
  </si>
  <si>
    <t xml:space="preserve">" BLOK 2  - 1,6m3/kus "     </t>
  </si>
  <si>
    <t>0,9*(1,70*1,75-PI*(1,0/2)^2)*14</t>
  </si>
  <si>
    <t>-0,7*(0,55*0,26+0,6*0,35*2)*14</t>
  </si>
  <si>
    <t xml:space="preserve">" BLOK 3  - 2,4m3/kus "     </t>
  </si>
  <si>
    <t>0,8*(2,55*1,8-PI*(1,0/2)^2)*4</t>
  </si>
  <si>
    <t>-0,8*(0,55*0,26+1,0*0,35*2)*4</t>
  </si>
  <si>
    <t xml:space="preserve">" BLOK 4  - 3,44m3/kus "     </t>
  </si>
  <si>
    <t>2,1*1,8*2,4*2</t>
  </si>
  <si>
    <t>-2,1*PI*(1,0/2)^2*2</t>
  </si>
  <si>
    <t>-(1,02*2,4*1,8-PI*(1,2/2)^2/2*1,5/2)*2</t>
  </si>
  <si>
    <t xml:space="preserve">" BLOK 5  - 3,4m3/kus "     </t>
  </si>
  <si>
    <t>3,33*1,75*2,5*4</t>
  </si>
  <si>
    <t>-2,1*PI*(1,0/2)^2*4</t>
  </si>
  <si>
    <t>-((3,33-1,05)*2,5*1,75-PI*(1,2/2)^2/2*1,5/2)*4</t>
  </si>
  <si>
    <t xml:space="preserve">" BLOK 6  - 2,6m3/kus "     </t>
  </si>
  <si>
    <t>1,95*1,6*1,4*2</t>
  </si>
  <si>
    <t>-PI*(1,0/2)^2*(1,6+0,3)*2</t>
  </si>
  <si>
    <t>-0,35*0,85*0,9*2</t>
  </si>
  <si>
    <t>41</t>
  </si>
  <si>
    <t>278361824</t>
  </si>
  <si>
    <t>Výztuž základů pod stroje z betonářské oceli 10 505 složitosti IV</t>
  </si>
  <si>
    <t>t</t>
  </si>
  <si>
    <t>-694906822</t>
  </si>
  <si>
    <t>" B19 "</t>
  </si>
  <si>
    <t>" BLOK 1 "     0,15968</t>
  </si>
  <si>
    <t>" BLOK 2 "     0,44828+2,31/1000*14</t>
  </si>
  <si>
    <t>" BLOK 3 "     0,170</t>
  </si>
  <si>
    <t>" BLOK 4 "     0,10814</t>
  </si>
  <si>
    <t>" BLOK 5 "     0,2056</t>
  </si>
  <si>
    <t>" BLOK 6 "     0,04242</t>
  </si>
  <si>
    <t>" materiál - viz. výztuž "</t>
  </si>
  <si>
    <t>42</t>
  </si>
  <si>
    <t>985331213</t>
  </si>
  <si>
    <t>Dodatečné vlepování betonářské výztuže D 12 mm do chemické malty včetně vyvrtání otvoru</t>
  </si>
  <si>
    <t>m</t>
  </si>
  <si>
    <t>100205336</t>
  </si>
  <si>
    <t>" BLOK 2 "     0,3*(8*1+4*2)*14</t>
  </si>
  <si>
    <t>" BLOK 3 "     0,3*14*4</t>
  </si>
  <si>
    <t>" BLOK 4 "     0,3*20*2</t>
  </si>
  <si>
    <t>" BLOK 5 "     0,3*20*4</t>
  </si>
  <si>
    <t>Svislé a kompletní konstrukce</t>
  </si>
  <si>
    <t>43</t>
  </si>
  <si>
    <t>310236241</t>
  </si>
  <si>
    <t>Zazdívka otvorů pl přes 0,0225 do 0,09 m2 ve zdivu nadzákladovém cihlami pálenými tl do 300 mm</t>
  </si>
  <si>
    <t>kus</t>
  </si>
  <si>
    <t>-763207310</t>
  </si>
  <si>
    <t>" N16 - po vybouraných ŽB konstrukcí z navazující akce "</t>
  </si>
  <si>
    <t>" pod fasádu kabřinec "     2</t>
  </si>
  <si>
    <t>44</t>
  </si>
  <si>
    <t>340239212</t>
  </si>
  <si>
    <t>Zazdívka otvorů v příčkách nebo stěnách pl přes 1 do 4 m2 cihlami plnými tl přes 100 mm</t>
  </si>
  <si>
    <t>1080303334</t>
  </si>
  <si>
    <t>" N1 - zazdívka copilit. oken "     2,1*1,85*8</t>
  </si>
  <si>
    <t>45</t>
  </si>
  <si>
    <t>340239219.1</t>
  </si>
  <si>
    <t>Úpravy venkovní izolační přizdívky - ubourání, doplnění, navázání zdiva</t>
  </si>
  <si>
    <t>344510155</t>
  </si>
  <si>
    <t>" N14 - venkovní schodiště "</t>
  </si>
  <si>
    <t>" oprava izolace -viz. TZ, kap.4.11.1 - rozsah dle potřeby  "     7,0</t>
  </si>
  <si>
    <t>46</t>
  </si>
  <si>
    <t>346271113.1</t>
  </si>
  <si>
    <t>Přizdívky z vibrolisovaných betonových tvarovek přírodních hladkých tl 90 mm speciální malta pro současné zdění a spárování (spáry 10mm)</t>
  </si>
  <si>
    <t>1924553447</t>
  </si>
  <si>
    <t>" N22 - měřeno elektronicky "</t>
  </si>
  <si>
    <t>" atika + armatruní komora "     62,6</t>
  </si>
  <si>
    <t>" dilatační zídky "     188,6</t>
  </si>
  <si>
    <t>47</t>
  </si>
  <si>
    <t>631311124</t>
  </si>
  <si>
    <t>Mazanina tl přes 80 do 120 mm z betonu prostého bez zvýšených nároků na prostředí tř. C 16/20</t>
  </si>
  <si>
    <t>-1184763143</t>
  </si>
  <si>
    <t>" N22 - základek pod atikové zídky "</t>
  </si>
  <si>
    <t xml:space="preserve">" atika + armatruní komora "     </t>
  </si>
  <si>
    <t>0,1*0,2*(70,05+(8,0+0,4-0,45+6,35+2,15+0,4*2+1,65)*2)</t>
  </si>
  <si>
    <t xml:space="preserve">" dilatační zídky "     </t>
  </si>
  <si>
    <t>0,1*0,2*(68,35+0,55)*4</t>
  </si>
  <si>
    <t>48</t>
  </si>
  <si>
    <t>631351101</t>
  </si>
  <si>
    <t>Zřízení bednění rýh a hran v podlahách</t>
  </si>
  <si>
    <t>1277766804</t>
  </si>
  <si>
    <t>0,1*(70,05+(8,0+0,4-0,45+6,35+2,15+0,4*2+1,65)*2)</t>
  </si>
  <si>
    <t>0,1*(68,35+0,55)*4</t>
  </si>
  <si>
    <t>49</t>
  </si>
  <si>
    <t>631351102</t>
  </si>
  <si>
    <t>Odstranění bednění rýh a hran v podlahách</t>
  </si>
  <si>
    <t>69790161</t>
  </si>
  <si>
    <t>50</t>
  </si>
  <si>
    <t>388381132.1</t>
  </si>
  <si>
    <t>Kanály pro IS průřezu přes 450x450 do 600x750 mm ze ŽB volné bez dna vč. kotvení výztuže do stáv. beton.desky</t>
  </si>
  <si>
    <t>879314987</t>
  </si>
  <si>
    <t>" N23 - m.č.101 "     2,25</t>
  </si>
  <si>
    <t>Vodorovné konstrukce</t>
  </si>
  <si>
    <t>51</t>
  </si>
  <si>
    <t>411133902</t>
  </si>
  <si>
    <t>Montáž stropních panelů z betonu předpjatého bez závěsných háků hmotnosti přes 1,5 do 3 t budova v do 18 m</t>
  </si>
  <si>
    <t>1448881122</t>
  </si>
  <si>
    <t>" N18 - panely PPD 530/219 "     2*2</t>
  </si>
  <si>
    <t>52</t>
  </si>
  <si>
    <t>M</t>
  </si>
  <si>
    <t>5924391</t>
  </si>
  <si>
    <t>panel stropní předpjatý š 1190mm v 219mm  PPD530/219</t>
  </si>
  <si>
    <t>2006522161</t>
  </si>
  <si>
    <t>5,4*2*2*1,01</t>
  </si>
  <si>
    <t>53</t>
  </si>
  <si>
    <t>389381001.1</t>
  </si>
  <si>
    <t>Dobetonování prefabrikovaných konstrukcí vč. zalití otvorů panelů dle výrobce vč. výztuže a bednění</t>
  </si>
  <si>
    <t>140205950</t>
  </si>
  <si>
    <t xml:space="preserve">" N18 -dobetonování panely PPD 530/219 "     </t>
  </si>
  <si>
    <t>0,219*(2,8*5,7-5,3*1,19*2)*2</t>
  </si>
  <si>
    <t>" výplň otvorů "     0,6</t>
  </si>
  <si>
    <t>54</t>
  </si>
  <si>
    <t>435123909.1</t>
  </si>
  <si>
    <t>Montáž schodišťových ramen venkovní hmotnosti přes 5 t</t>
  </si>
  <si>
    <t>-442418895</t>
  </si>
  <si>
    <t>" N14 - prefa schodiště vč podest "     2</t>
  </si>
  <si>
    <t>55</t>
  </si>
  <si>
    <t>59372192.1</t>
  </si>
  <si>
    <t>venkovní schodiště ŽB včetně výztuže objem prefabrikátu přes 1m3 beton a povrch odolný proti mrazu beton pohledový pocrvh pochůzí - protiskluzový nátěr</t>
  </si>
  <si>
    <t>970893220</t>
  </si>
  <si>
    <t xml:space="preserve">" N14 - prefa schodiště vč podest a úpravy povrchů nášlapné vrstvy "     </t>
  </si>
  <si>
    <t>" š. -1,5m, deska tl.200mm, stupně 270/180 - (15+13x), podesty 1500/900+1500 "</t>
  </si>
  <si>
    <t>4,5</t>
  </si>
  <si>
    <t>Úpravy povrchů, podlahy a osazování výplní</t>
  </si>
  <si>
    <t>56</t>
  </si>
  <si>
    <t>783801503</t>
  </si>
  <si>
    <t>Omytí omítek tlakovou vodou před provedením nátěru</t>
  </si>
  <si>
    <t>-591380130</t>
  </si>
  <si>
    <t>" N15 - 50% "     BRIZOLIT1*0,5*0,5</t>
  </si>
  <si>
    <t>57</t>
  </si>
  <si>
    <t>783801631</t>
  </si>
  <si>
    <t>Očištění odstraňovačem graffiti hrubých betonových ošetřených povrchů nebo omítek</t>
  </si>
  <si>
    <t>-1290682387</t>
  </si>
  <si>
    <t>" N15 "     BRIZOLIT1*0,5*0,5</t>
  </si>
  <si>
    <t>58</t>
  </si>
  <si>
    <t>611335422</t>
  </si>
  <si>
    <t>Oprava vnitřní cementové štukové omítky stropů v rozsahu plochy přes 10 do 30 %</t>
  </si>
  <si>
    <t>-378405187</t>
  </si>
  <si>
    <t>" N10 - stropy "     VANDEXstrop</t>
  </si>
  <si>
    <t>59</t>
  </si>
  <si>
    <t>612335223</t>
  </si>
  <si>
    <t>Cementová štuková omítka malých ploch přes 0,25 do 1 m2 na stěnách</t>
  </si>
  <si>
    <t>-1730232760</t>
  </si>
  <si>
    <t>" vnitřní omítka "     2</t>
  </si>
  <si>
    <t>60</t>
  </si>
  <si>
    <t>612335225</t>
  </si>
  <si>
    <t>Cementová štuková omítka malých ploch přes 1 do 4 m2 na stěnách</t>
  </si>
  <si>
    <t>-1782807620</t>
  </si>
  <si>
    <t>" N1 - zazdívka copilit. oken 2100/1850 "     8</t>
  </si>
  <si>
    <t>61</t>
  </si>
  <si>
    <t>612335422</t>
  </si>
  <si>
    <t>Oprava vnitřní cementové štukové omítky stěn v rozsahu plochy přes 10 do 30 %</t>
  </si>
  <si>
    <t>-991765072</t>
  </si>
  <si>
    <t>" N10 "     VANDEXcihla</t>
  </si>
  <si>
    <t>62</t>
  </si>
  <si>
    <t>622131101</t>
  </si>
  <si>
    <t>Cementový postřik vnějších stěn nanášený celoplošně ručně</t>
  </si>
  <si>
    <t>-1482276237</t>
  </si>
  <si>
    <t>KABRINEC+BRIZOLIT</t>
  </si>
  <si>
    <t>63</t>
  </si>
  <si>
    <t>622321111</t>
  </si>
  <si>
    <t>Vápenocementová omítka hrubá jednovrstvá zatřená vnějších stěn nanášená ručně</t>
  </si>
  <si>
    <t>-827017919</t>
  </si>
  <si>
    <t>" pod kabřincový obklad "     KABRINEC</t>
  </si>
  <si>
    <t>64</t>
  </si>
  <si>
    <t>622324111</t>
  </si>
  <si>
    <t>Škrábaná omítka vápenocementová (břízolitová) vnějších stěn nanášená ručně</t>
  </si>
  <si>
    <t>-535668945</t>
  </si>
  <si>
    <t>" N15 - 50% plochy "     BRIZOLIT1*0,5</t>
  </si>
  <si>
    <t>65</t>
  </si>
  <si>
    <t>622131121</t>
  </si>
  <si>
    <t>Penetrační nátěr vnějších stěn nanášený ručně</t>
  </si>
  <si>
    <t>CS ÚRS 2021 02</t>
  </si>
  <si>
    <t>1881042064</t>
  </si>
  <si>
    <t>" N15 - pod perlinku s tmelem "     BRIZOLIT1+BRIZOLIT2</t>
  </si>
  <si>
    <t>66</t>
  </si>
  <si>
    <t>622142001</t>
  </si>
  <si>
    <t>Potažení vnějších stěn sklovláknitým pletivem vtlačeným do tenkovrstvé hmoty</t>
  </si>
  <si>
    <t>1794366306</t>
  </si>
  <si>
    <t>" N15 - sjednocení plochy fasády "     BRIZOLIT1+BRIZOLIT2</t>
  </si>
  <si>
    <t>67</t>
  </si>
  <si>
    <t>783823165.1</t>
  </si>
  <si>
    <t>Penetrační nátěr omítek pod silikonovou finální vrstvou</t>
  </si>
  <si>
    <t>857197690</t>
  </si>
  <si>
    <t>68</t>
  </si>
  <si>
    <t>622531012</t>
  </si>
  <si>
    <t>Tenkovrstvá silikonová zrnitá omítka zrnitost 1,5 mm vnějších stěn</t>
  </si>
  <si>
    <t>1276650994</t>
  </si>
  <si>
    <t>" N15 - fasáda "     BRIZOLIT1+BRIZOLIT2</t>
  </si>
  <si>
    <t>69</t>
  </si>
  <si>
    <t>629999032</t>
  </si>
  <si>
    <t>Příplatek k omítce vnějších povrchů za zvýšenou pracnost při ploše otvorů přes 65 do 95 %</t>
  </si>
  <si>
    <t>-1395506763</t>
  </si>
  <si>
    <t>70</t>
  </si>
  <si>
    <t>629991001</t>
  </si>
  <si>
    <t>Zakrytí podélných ploch fólií volně položenou</t>
  </si>
  <si>
    <t>-1734316608</t>
  </si>
  <si>
    <t>70,25*2,0</t>
  </si>
  <si>
    <t>71</t>
  </si>
  <si>
    <t>629991011</t>
  </si>
  <si>
    <t>Zakrytí výplní otvorů a svislých ploch fólií přilepenou lepící páskou</t>
  </si>
  <si>
    <t>-1518238300</t>
  </si>
  <si>
    <t>" obklady "     1,0*(8,38*2+5,88*12*2+3,4*4)</t>
  </si>
  <si>
    <t>" vrata + okno "     2,5*(2,15+1,3)</t>
  </si>
  <si>
    <t>" ostatní "     30,0</t>
  </si>
  <si>
    <t>72</t>
  </si>
  <si>
    <t>619995001</t>
  </si>
  <si>
    <t>Začištění omítek kolem oken, dveří, podlah nebo obkladů</t>
  </si>
  <si>
    <t>-1608014126</t>
  </si>
  <si>
    <t>" N1 - zazdívka copilit. oken "     2*(2,1+1,85)*8*2</t>
  </si>
  <si>
    <t>" N2 - začištění omítky okolo zárubně "     (2,4+2,1*2)*2</t>
  </si>
  <si>
    <t>" N3 - začištění omítky okolo zárubně "     (0,9+2,05*2)*2*3</t>
  </si>
  <si>
    <t>" N8 - začištění omítky okolo zárubně "     (0,8+0,9*2+2,05*2*3)*2</t>
  </si>
  <si>
    <t>" N11 - začištění omítky okolo rámu "     (2,4+1,2*2)*2</t>
  </si>
  <si>
    <t>" N16 - zazdívka "     2*(1,2+0,75)*2</t>
  </si>
  <si>
    <t>73</t>
  </si>
  <si>
    <t>985311191.1</t>
  </si>
  <si>
    <t>Sanace betonových konstrukcí - kompletní systém (Vandex) - sanace vč. přípravy</t>
  </si>
  <si>
    <t>275551573</t>
  </si>
  <si>
    <t xml:space="preserve"> " provedení podrobné diagnostiky betonových konstrukcí odbornou firmou. Na základě "</t>
  </si>
  <si>
    <t xml:space="preserve">" výsledků této podrobné diagnostiky pak v případě potřeby zpracuje zhotovitel konkrétní návrh sanace " </t>
  </si>
  <si>
    <t>" stavebních konstrukcí v souladu s ČSN EN 1504. "</t>
  </si>
  <si>
    <t>" SANACE :           "</t>
  </si>
  <si>
    <t>" Oplach celého povrchu tlakovou vodou."</t>
  </si>
  <si>
    <t xml:space="preserve">" Příprava celého povrchu pomocí vysokotlakého vodního paprsku (VVP) o tlaku na trysce " </t>
  </si>
  <si>
    <t>" min. 1500 barů "</t>
  </si>
  <si>
    <t>" Osekání (pneu kladivem, ručně,…) povrchových vrstev, které se nepodařilo odstranit pomocí VVP a "</t>
  </si>
  <si>
    <t>" následně opětovná předpříprava těchto míst pomocí VVP "</t>
  </si>
  <si>
    <t xml:space="preserve">"  Osekání (pneu kladivem, ručně,…) zdegradovaných betonů a odbourání krycích vrstev betonů kolem " </t>
  </si>
  <si>
    <t xml:space="preserve"> " zkorodované výztuže, obnažení této výztuže tak, aby bylo možné provést následné kvalitní očištění a " </t>
  </si>
  <si>
    <t xml:space="preserve"> " pasivaci celého povrchu korozí zasažené výztuže; osekání tvarových a jiných anomálií z povrchu tak, " </t>
  </si>
  <si>
    <t xml:space="preserve"> " aby mohlo být následnými kroky (reprofilací) dosaženo hladkých, lehce zvlněných povrchových ploch " </t>
  </si>
  <si>
    <t xml:space="preserve"> " bez náhlých a ostrých výstupků, přetoků a pod, vybourání svislých a vodorovných dutých spár. " </t>
  </si>
  <si>
    <t xml:space="preserve"> "  Injektáž případně zjištěných trhlin " </t>
  </si>
  <si>
    <t xml:space="preserve"> "  Otryskání obnažené a osekané výztuže na stupeň čistoty DR1 dle ČSN 038221 a následně ruční " </t>
  </si>
  <si>
    <t xml:space="preserve"> " dočištění výztuže před aplikací antikorozní ochrany " </t>
  </si>
  <si>
    <t xml:space="preserve"> "  Antikorozní ochrana obnažené a očištěné výztuže, případně doplnění výztuže " </t>
  </si>
  <si>
    <t xml:space="preserve"> "  Reprofilace průřezů vysekaných částí a povrchů do původních tvarů s opravami původních anomálií " </t>
  </si>
  <si>
    <t xml:space="preserve"> " tak, aby vznikly buď rovinné plochy nebo volně zvlněné plochy bez náhlých změn či zlomů, ostrých " </t>
  </si>
  <si>
    <t xml:space="preserve"> " výdutí a výstupků. " </t>
  </si>
  <si>
    <t xml:space="preserve"> "  Vodotěsné zabetonování veškerých stávajících, nadále nevyužívaných prostupů přes stávající " </t>
  </si>
  <si>
    <t xml:space="preserve"> " stavební konstrukce. " </t>
  </si>
  <si>
    <t xml:space="preserve"> "  Celoplošné vystěrkování povrchu vodotěsnou maltou celkové minimální tloušťky 10 mm. " </t>
  </si>
  <si>
    <t xml:space="preserve"> " Zkoušky a diagnostika pro sanační práce (prováděné před, v průběhu a po provedené sanaci) " </t>
  </si>
  <si>
    <t xml:space="preserve"> "  Pevnost v tahu připraveného podkladu je nutno ověřit odtrhovými zkouškami. " </t>
  </si>
  <si>
    <t>" sanace N10 - plocha betonových konstrukcí - 100% "</t>
  </si>
  <si>
    <t>" m101 "     5,43*13,2</t>
  </si>
  <si>
    <t>" m102-103 "     5,493*(27,795*2)</t>
  </si>
  <si>
    <t xml:space="preserve">" sanace N19 "     </t>
  </si>
  <si>
    <t>" ubourané bloky "     2*117,0</t>
  </si>
  <si>
    <t xml:space="preserve">" sanace N20 "     </t>
  </si>
  <si>
    <t>" m104 "     1,1*(79,95+0,85)</t>
  </si>
  <si>
    <t>74</t>
  </si>
  <si>
    <t>985311291.1</t>
  </si>
  <si>
    <t>Sanace betonových konstrukcí podlah - kompletní systém</t>
  </si>
  <si>
    <t>-237494147</t>
  </si>
  <si>
    <t>" skladba prací podobě viz. položka : "</t>
  </si>
  <si>
    <t>" Sanace konstrukcí beton.stěn - kompletní systém (Vnadex) - sanace vč. přípravy "</t>
  </si>
  <si>
    <t>" obsah sanace volit podle potřeby "</t>
  </si>
  <si>
    <t>" výměra = 100%, sanovat dle potřeby "</t>
  </si>
  <si>
    <t xml:space="preserve">" N10 - m102,103 " </t>
  </si>
  <si>
    <t>0,9*(27,975-0,45+314,05-313,55)*2</t>
  </si>
  <si>
    <t>75</t>
  </si>
  <si>
    <t>985311291.3</t>
  </si>
  <si>
    <t>Oprava betonových konstrukcí podlah - kompletní systém po ukončení prací</t>
  </si>
  <si>
    <t>1389803015</t>
  </si>
  <si>
    <t xml:space="preserve">" N25 - dna AN v pásu šířky 9.6m a snížená část - šířky 6,1m " </t>
  </si>
  <si>
    <t>2*759,0</t>
  </si>
  <si>
    <t>76</t>
  </si>
  <si>
    <t>985311193.1</t>
  </si>
  <si>
    <t>Sanace zhlaví betonových konstrukcí atik vč. vrchní stěrky na celém povrchu - kompletní systém</t>
  </si>
  <si>
    <t>-1243504048</t>
  </si>
  <si>
    <t>" skladba prací podobě viz. sanace beton. konstrukcí -  pro exterier - ne Vandex"</t>
  </si>
  <si>
    <t>" rozsah sanace volit podle potřeby - po odkrytí, konečná stěrka 100% povrchu "</t>
  </si>
  <si>
    <t>" sanace zhlaví vrchu atik po demnotáži izolace a klemp. prvků - TZ, kap.4.5 "</t>
  </si>
  <si>
    <t>" střecha vstupní komory "</t>
  </si>
  <si>
    <t>0,3*(14,8+9,85*2)</t>
  </si>
  <si>
    <t>(0,66+0,15+0,1*3)*(27,795+7,2+0,45)*2</t>
  </si>
  <si>
    <t>77</t>
  </si>
  <si>
    <t>618631911.1</t>
  </si>
  <si>
    <t>Nástřik stropu vodotěsnou stěrkou atest pitná voda (nappř.Vandex BB75) tl.3mm - kompletní systém vč. přípravy podkladu dle technologických listů ošetření během tvrdnutí</t>
  </si>
  <si>
    <t>-1478696838</t>
  </si>
  <si>
    <t>" N10 - strop "     VANDEXstrop</t>
  </si>
  <si>
    <t>" m102+103 "     0,9*(27,975-0,45+0,2*2*30)*2</t>
  </si>
  <si>
    <t>" N18 - skladba SH/6 s přesahem "     6,1*3,2*2</t>
  </si>
  <si>
    <t>78</t>
  </si>
  <si>
    <t>618631912.1</t>
  </si>
  <si>
    <t>Nástřik stěn vodotěsnou stěrkou atest pitná voda (nappř.Vandex BB75) tl.3mm - kompletní systém vč. přípravy podkladu dle technologických listů ošetření během tvrdnutí</t>
  </si>
  <si>
    <t>1123989953</t>
  </si>
  <si>
    <t>" N10  - omítky "     VANDEXcihla</t>
  </si>
  <si>
    <t>" N10+N19+N20  - sanovaný beton "     SANbeton</t>
  </si>
  <si>
    <t>" N19 - nobé bet. bloky "     2*146,5</t>
  </si>
  <si>
    <t>79</t>
  </si>
  <si>
    <t>618631133.1</t>
  </si>
  <si>
    <t>Nátěr podlah vodotěsnou stěrkou atest pitná voda (např.Vandex BB75) tl.3mm - kompletní systém vč. přípravy podkladu dle technologických listů ošetření během tvrdnutí</t>
  </si>
  <si>
    <t>9183392</t>
  </si>
  <si>
    <t>" N20 - m104 "     (0,8+0,3/2)*(79,95+0,24)</t>
  </si>
  <si>
    <t>(0,9+0,1)*(27,975-0,45+314,05-313,55)*2</t>
  </si>
  <si>
    <t>" oprava dna po ukončení prací "</t>
  </si>
  <si>
    <t>80</t>
  </si>
  <si>
    <t>631311123</t>
  </si>
  <si>
    <t>Mazanina tl přes 80 do 120 mm z betonu prostého bez zvýšených nároků na prostředí tř. C 12/15</t>
  </si>
  <si>
    <t>1821207403</t>
  </si>
  <si>
    <t>" N4 - skladba SH1 - mč. 101 "    SH1*0,1</t>
  </si>
  <si>
    <t>" N9 - skladba SH2 - mč. 204 -vpusť "    0,1*0,7*0,55</t>
  </si>
  <si>
    <t>81</t>
  </si>
  <si>
    <t>-206434300</t>
  </si>
  <si>
    <t>" N23 - dno pro osazení šachty - m.č.101  "     0,1*1,0*1,0</t>
  </si>
  <si>
    <t>" N23 - podklad základu konce kanálku - m.č.101  "     0,1*0,45*0,6</t>
  </si>
  <si>
    <t>82</t>
  </si>
  <si>
    <t>631311126</t>
  </si>
  <si>
    <t>Mazanina tl přes 80 do 120 mm z betonu prostého bez zvýšených nároků na prostředí tř. C 25/30</t>
  </si>
  <si>
    <t>443238595</t>
  </si>
  <si>
    <t>" N20 - m104 podbetonování potrubí (ve spádu) "</t>
  </si>
  <si>
    <t>(0,06+0,024)/2*0,85*79,95</t>
  </si>
  <si>
    <t>83</t>
  </si>
  <si>
    <t>631311137</t>
  </si>
  <si>
    <t>Mazanina tl přes 120 do 240 mm z betonu prostého bez zvýšených nároků na prostředí tř. C 30/37</t>
  </si>
  <si>
    <t>738329928</t>
  </si>
  <si>
    <t>" N23 - základ konce kanálku - m.č.101  "     0,2*0,45*0,6</t>
  </si>
  <si>
    <t>84</t>
  </si>
  <si>
    <t>-1037931785</t>
  </si>
  <si>
    <t>" N20 - m104 podbetonování potrubí (ve spádu) "     (0,06+0,024)/2*79,95+0,024*0,85</t>
  </si>
  <si>
    <t>" N23 - základ + podklad konce kanálku - m.č.101  "     (0,2+0,1)*0,45</t>
  </si>
  <si>
    <t>85</t>
  </si>
  <si>
    <t>1893909317</t>
  </si>
  <si>
    <t>86</t>
  </si>
  <si>
    <t>632451022</t>
  </si>
  <si>
    <t>Vyrovnávací potěr tl přes 20 do 30 mm z MC 15 provedený v pásu</t>
  </si>
  <si>
    <t>-1723108927</t>
  </si>
  <si>
    <t>" zhlaví atik "</t>
  </si>
  <si>
    <t xml:space="preserve">" komora "     </t>
  </si>
  <si>
    <t>0,1*(9,95*2-0,3*2+14,8)+0,3*1,95*2</t>
  </si>
  <si>
    <t>" AN "</t>
  </si>
  <si>
    <t>0,7*(70,25-14,1+7,2*2+1,2*2)</t>
  </si>
  <si>
    <t>" atiky dilat. zídek "</t>
  </si>
  <si>
    <t>0,55*68,35*2</t>
  </si>
  <si>
    <t>87</t>
  </si>
  <si>
    <t>632451024</t>
  </si>
  <si>
    <t>Vyrovnávací potěr tl přes 40 do 50 mm z MC 15 provedený v pásu</t>
  </si>
  <si>
    <t>-1492229315</t>
  </si>
  <si>
    <t>" N1 - zazdívka copilit. oken - vyspravení parapetu "     0,45*2,1*8</t>
  </si>
  <si>
    <t>" N2 - vrata - vyspravení prahu "     0,45*2,4</t>
  </si>
  <si>
    <t>" N11 - okno - vyspravení parapetu "     0,45*2,4</t>
  </si>
  <si>
    <t>88</t>
  </si>
  <si>
    <t>632451425</t>
  </si>
  <si>
    <t>Potěr pískocementový tl přes 10 do 20 mm tř. C 20 běžný</t>
  </si>
  <si>
    <t>-922552137</t>
  </si>
  <si>
    <t>" N18 - skladba SH/6 - nad vybouranými otvory - panely "</t>
  </si>
  <si>
    <t>5,7*2,8</t>
  </si>
  <si>
    <t>" celkem 3x "     SH6*3</t>
  </si>
  <si>
    <t>89</t>
  </si>
  <si>
    <t>632451446</t>
  </si>
  <si>
    <t>Potěr pískocementový tl přes 30 do 40 mm tř. C 25 běžný</t>
  </si>
  <si>
    <t>-326705511</t>
  </si>
  <si>
    <t>" N4 - skladba SH1 - mčm. 101 "    SH1</t>
  </si>
  <si>
    <t>90</t>
  </si>
  <si>
    <t>632455551</t>
  </si>
  <si>
    <t>Potěr perlitocementový tl přes 40 do 50 mm</t>
  </si>
  <si>
    <t>2098098370</t>
  </si>
  <si>
    <t>" N18 - skladba SH/6 "     SH6</t>
  </si>
  <si>
    <t>91</t>
  </si>
  <si>
    <t>635111115</t>
  </si>
  <si>
    <t>Násyp pod podlahy ze štěrkopísku s udusáním</t>
  </si>
  <si>
    <t>-1116096793</t>
  </si>
  <si>
    <t>" N4 - zásyp jímky - skladba SH1 "     0,4*2,0*0,6</t>
  </si>
  <si>
    <t>" N23 - zásyp okolo šachty "    0,8*1,55</t>
  </si>
  <si>
    <t>" N24 - zásyp šachty "    0,6*0,6*1,4</t>
  </si>
  <si>
    <t>92</t>
  </si>
  <si>
    <t>637211134</t>
  </si>
  <si>
    <t>Okapový chodník z betonových dlaždic tl 50 mm do kameniva</t>
  </si>
  <si>
    <t>-1027882469</t>
  </si>
  <si>
    <t>" N21 "     17,3</t>
  </si>
  <si>
    <t>93</t>
  </si>
  <si>
    <t>637111111</t>
  </si>
  <si>
    <t>Okapový chodník ze štěrkopísku tl 100 mm s udusáním</t>
  </si>
  <si>
    <t>876574976</t>
  </si>
  <si>
    <t>" N21 -podklad pod betonové dlaždice "     17,3</t>
  </si>
  <si>
    <t>94</t>
  </si>
  <si>
    <t>637311122</t>
  </si>
  <si>
    <t>Okapový chodník z betonových chodníkových obrubníků stojatých lože beton</t>
  </si>
  <si>
    <t>-1539578164</t>
  </si>
  <si>
    <t>" N21 "     22,215</t>
  </si>
  <si>
    <t>Trubní vedení</t>
  </si>
  <si>
    <t>95</t>
  </si>
  <si>
    <t>894812325</t>
  </si>
  <si>
    <t>Revizní a čistící šachta z PP typ DN 600/315 šachtové dno průtočné</t>
  </si>
  <si>
    <t>-1545338058</t>
  </si>
  <si>
    <t>" N23 - m.č.1 "    1</t>
  </si>
  <si>
    <t>96</t>
  </si>
  <si>
    <t>894812332</t>
  </si>
  <si>
    <t>Revizní a čistící šachta z PP DN 600 šachtová roura korugovaná světlé hloubky 2000 mm</t>
  </si>
  <si>
    <t>-1825424304</t>
  </si>
  <si>
    <t>97</t>
  </si>
  <si>
    <t>894812339</t>
  </si>
  <si>
    <t>Příplatek k rourám revizní a čistící šachty z PP DN 600 za uříznutí šachtové roury</t>
  </si>
  <si>
    <t>-1983887378</t>
  </si>
  <si>
    <t>98</t>
  </si>
  <si>
    <t>894812354.1</t>
  </si>
  <si>
    <t>Revizní a čistící šachta z PP DN 600 poklop kompozitní pro třídu zatížení A15 s plastovým konusem</t>
  </si>
  <si>
    <t>1271004271</t>
  </si>
  <si>
    <t>99</t>
  </si>
  <si>
    <t>894812614.1</t>
  </si>
  <si>
    <t>Vyříznutí a utěsnění otvoru ve stěně šachty DN 300</t>
  </si>
  <si>
    <t>436938447</t>
  </si>
  <si>
    <t>Ostatní konstrukce a práce</t>
  </si>
  <si>
    <t>100</t>
  </si>
  <si>
    <t>953331112</t>
  </si>
  <si>
    <t>Vložky do svislých dilatačních spár z lepenky pískované kladené volně</t>
  </si>
  <si>
    <t>1478008119</t>
  </si>
  <si>
    <t>" N14 - dilatace mezi budovou a schodištěm a základem "</t>
  </si>
  <si>
    <t>0,5*(1,45+1,2*2)</t>
  </si>
  <si>
    <t>0,4*(5,0+4,3+1,0)</t>
  </si>
  <si>
    <t>101</t>
  </si>
  <si>
    <t>953312123</t>
  </si>
  <si>
    <t>Vložky do svislých dilatačních spár z extrudovaných polystyrénových desek tl. přes 20 do 30 mm</t>
  </si>
  <si>
    <t>-102471380</t>
  </si>
  <si>
    <t>" oprava izolace -viz. TZ, kap.4.11.1  "     9,0</t>
  </si>
  <si>
    <t>102</t>
  </si>
  <si>
    <t>953312125.1</t>
  </si>
  <si>
    <t>Obklad svislých vnějších stěn z extrudovaných polystyrénových desek tl. 50 mm  M+D</t>
  </si>
  <si>
    <t>-1305781619</t>
  </si>
  <si>
    <t>" skladba SV3 - přihrnuto zeminou "     SV3a</t>
  </si>
  <si>
    <t>103</t>
  </si>
  <si>
    <t>931994545.1</t>
  </si>
  <si>
    <t>Prostupy vrtaný D450, š.do 850-1850 přes ŽB stěnu a schody, vrtání bourání schodů osazení potrubí DN300 vystředění utěsnění bobtnavý pásek zalití rozpínavá malta zapravení+zapravení schodů M+D</t>
  </si>
  <si>
    <t>-169450678</t>
  </si>
  <si>
    <t>" P1 "     1</t>
  </si>
  <si>
    <t>104</t>
  </si>
  <si>
    <t>931994545.3</t>
  </si>
  <si>
    <t>Prostupy D450, š.450 přes ŽB stěnu, vrtání osazení potrubí nerez 304x2 vystředění utěsnění bobtnavý pásek zalití rozpínavá malta zapravení M+D</t>
  </si>
  <si>
    <t>548670454</t>
  </si>
  <si>
    <t>" P5 "     1</t>
  </si>
  <si>
    <t>105</t>
  </si>
  <si>
    <t>952901221</t>
  </si>
  <si>
    <t>Vyčištění budov průmyslových objektů při jakékoliv výšce podlaží</t>
  </si>
  <si>
    <t>337724230</t>
  </si>
  <si>
    <t>" m101-103 "     (0,9+0,45)*70,05+2,2*14,1</t>
  </si>
  <si>
    <t>" m201-204 "     14,1*(9,2+0,45)</t>
  </si>
  <si>
    <t>106</t>
  </si>
  <si>
    <t>952903112.1</t>
  </si>
  <si>
    <t>Vyčištění objektů nádrží na pitnou vodu dezinfekce napuštění kontrola kvality vody uvedení do provozu</t>
  </si>
  <si>
    <t>1642533093</t>
  </si>
  <si>
    <t>(87,75-0,45-0,9)*68,35</t>
  </si>
  <si>
    <t>Lešení a stavební výtahy</t>
  </si>
  <si>
    <t>107</t>
  </si>
  <si>
    <t>943111111</t>
  </si>
  <si>
    <t>Montáž lešení prostorového trubkového lehkého bez podlah zatížení do 200 kg/m2 v do 10 m</t>
  </si>
  <si>
    <t>-1091351868</t>
  </si>
  <si>
    <t>" pod montážní otvor N18 "</t>
  </si>
  <si>
    <t>7,8*5,7*2,5*2</t>
  </si>
  <si>
    <t>108</t>
  </si>
  <si>
    <t>943111211</t>
  </si>
  <si>
    <t>Příplatek k lešení prostorovému trubkovému lehkému bez podlah do 200 kg/m2 v do 10 m za každý den použití</t>
  </si>
  <si>
    <t>-613731240</t>
  </si>
  <si>
    <t>222,3*92 'Přepočtené koeficientem množství</t>
  </si>
  <si>
    <t>109</t>
  </si>
  <si>
    <t>943111811</t>
  </si>
  <si>
    <t>Demontáž lešení prostorového trubkového lehkého bez podlah zatížení do 200 kg/m2 v do 10 m</t>
  </si>
  <si>
    <t>-1583614058</t>
  </si>
  <si>
    <t>110</t>
  </si>
  <si>
    <t>941111121</t>
  </si>
  <si>
    <t>Montáž lešení řadového trubkového lehkého s podlahami zatížení do 200 kg/m2 š od 0,9 do 1,2 m v do 10 m</t>
  </si>
  <si>
    <t>-506987954</t>
  </si>
  <si>
    <t>" venkovní konstrukce "</t>
  </si>
  <si>
    <t>" čelní pohled "</t>
  </si>
  <si>
    <t>6,1*(70,05-14,1+1,2*2)</t>
  </si>
  <si>
    <t>9,25*(14,1+2,2*2)</t>
  </si>
  <si>
    <t>" boky "</t>
  </si>
  <si>
    <t>(6,1+0,6)/2*8,43*2</t>
  </si>
  <si>
    <t>" střecha "</t>
  </si>
  <si>
    <t>3,8*(11,15*2-2,2*2+1,65*2+15,0+1,2*2)</t>
  </si>
  <si>
    <t>111</t>
  </si>
  <si>
    <t>941111221</t>
  </si>
  <si>
    <t>Příplatek k lešení řadovému trubkovému lehkému s podlahami do 200 kg/m2 š od 0,9 do 1,2 m v 10 m za každý den použití</t>
  </si>
  <si>
    <t>-469166963</t>
  </si>
  <si>
    <t>LESENI1*31*6</t>
  </si>
  <si>
    <t>112</t>
  </si>
  <si>
    <t>941111821</t>
  </si>
  <si>
    <t>Demontáž lešení řadového trubkového lehkého s podlahami zatížení do 200 kg/m2 š od 0,9 do 1,2 m v do 10 m</t>
  </si>
  <si>
    <t>-1584596402</t>
  </si>
  <si>
    <t>113</t>
  </si>
  <si>
    <t>949111113</t>
  </si>
  <si>
    <t>Montáž lešení lehkého kozového trubkového v přes 1,9 do 2,5 m</t>
  </si>
  <si>
    <t>sada</t>
  </si>
  <si>
    <t>-550433305</t>
  </si>
  <si>
    <t>" pro práce uvnitř objektu dle potřeby "     4</t>
  </si>
  <si>
    <t>114</t>
  </si>
  <si>
    <t>949111213</t>
  </si>
  <si>
    <t>Příplatek k lešení lehkému kozovému trubkovému v přes 1,9 do 2,5 m za každý den použití</t>
  </si>
  <si>
    <t>-785564036</t>
  </si>
  <si>
    <t>LESENI2*31*6</t>
  </si>
  <si>
    <t>115</t>
  </si>
  <si>
    <t>949111813</t>
  </si>
  <si>
    <t>Demontáž lešení lehkého kozového trubkového v přes 1,9 do 2,5 m</t>
  </si>
  <si>
    <t>-1116259431</t>
  </si>
  <si>
    <t>116</t>
  </si>
  <si>
    <t>949111114</t>
  </si>
  <si>
    <t>Montáž lešení lehkého kozového trubkového v přes 2,5 do 3,5 m</t>
  </si>
  <si>
    <t>-1894086183</t>
  </si>
  <si>
    <t xml:space="preserve">" pro práce uvnitř objektu dle potřeby "     </t>
  </si>
  <si>
    <t>" m101,102,103 "     4</t>
  </si>
  <si>
    <t>117</t>
  </si>
  <si>
    <t>949111214</t>
  </si>
  <si>
    <t>Příplatek k lešení lehkému kozovému trubkovému v přes 2,5 do 3,5 m za každý den použití</t>
  </si>
  <si>
    <t>1912253973</t>
  </si>
  <si>
    <t>LESENI3*31*6</t>
  </si>
  <si>
    <t>118</t>
  </si>
  <si>
    <t>949111814</t>
  </si>
  <si>
    <t>Demontáž lešení lehkého kozového trubkového v přes 2,5 do 3,5 m</t>
  </si>
  <si>
    <t>-694653015</t>
  </si>
  <si>
    <t>119</t>
  </si>
  <si>
    <t>949111122</t>
  </si>
  <si>
    <t>Montáž lešení lehkého kozového trubkového ve schodišti v přes 1,5 do 3,5 m</t>
  </si>
  <si>
    <t>-2125268505</t>
  </si>
  <si>
    <t>120</t>
  </si>
  <si>
    <t>949111222</t>
  </si>
  <si>
    <t>Příplatek k lešení lehkému kozovému trubkovému ve schodišti v přes 1,5 do 3,5 m za každý den použití</t>
  </si>
  <si>
    <t>708709543</t>
  </si>
  <si>
    <t>1,0*31*2</t>
  </si>
  <si>
    <t>121</t>
  </si>
  <si>
    <t>949111822</t>
  </si>
  <si>
    <t>Demontáž lešení lehkého kozového trubkového ve schodišti v přes 1,5 do 3,5 m</t>
  </si>
  <si>
    <t>1944946875</t>
  </si>
  <si>
    <t>Bourání konstrukcí</t>
  </si>
  <si>
    <t>122</t>
  </si>
  <si>
    <t>918299103.1</t>
  </si>
  <si>
    <t>Očištění graffiti z kabřinc. obkladů</t>
  </si>
  <si>
    <t>-212721226</t>
  </si>
  <si>
    <t>" N16 - cca 60% obkladů "     (FASkabr-KABRINEC)*0,6</t>
  </si>
  <si>
    <t>123</t>
  </si>
  <si>
    <t>941112390.1</t>
  </si>
  <si>
    <t>Demontáž ŽB stropních panelů PZD 65n-50/530 hmotnosti do 1,5 t vč. uvolnění - do suti</t>
  </si>
  <si>
    <t>1864481916</t>
  </si>
  <si>
    <t>" B15 - montážní otvor - panely - plocha "</t>
  </si>
  <si>
    <t>2,8*5,7*2</t>
  </si>
  <si>
    <t>" kusů "     10</t>
  </si>
  <si>
    <t>124</t>
  </si>
  <si>
    <t>974041111.1</t>
  </si>
  <si>
    <t>Vysekání cementové nebo betonové zálivky mezi panely průřezu š.20 mm</t>
  </si>
  <si>
    <t>-1129775806</t>
  </si>
  <si>
    <t>" B15 - montážní otvor - panely - spáry 20mm "</t>
  </si>
  <si>
    <t>2,8*2+5,4*6</t>
  </si>
  <si>
    <t>125</t>
  </si>
  <si>
    <t>961055111</t>
  </si>
  <si>
    <t>Bourání základů ze ŽB</t>
  </si>
  <si>
    <t>1648450239</t>
  </si>
  <si>
    <t>" viz výkaz bouracích prací "</t>
  </si>
  <si>
    <t>" bloky B17  "     6,0+11,1</t>
  </si>
  <si>
    <t>" bloky B18/PŘE1  "     11,02</t>
  </si>
  <si>
    <t>" bloky B18/PŘE2  "     7,3</t>
  </si>
  <si>
    <t>" bloky B18/PŘE3  "     6,5</t>
  </si>
  <si>
    <t>" bloky B18/PŘÍ1  "     3,52</t>
  </si>
  <si>
    <t>" bloky B18/PŘÍ2  "     5,9</t>
  </si>
  <si>
    <t>" bloky B18/PŘÍ3  "     12,6</t>
  </si>
  <si>
    <t>" bloky B18/PŘÍ4  "     8,1</t>
  </si>
  <si>
    <t>" bloky B18/PŘÍ5  "     4,44</t>
  </si>
  <si>
    <t>" bloky B18/PŘÍ6  "     8,3</t>
  </si>
  <si>
    <t>126</t>
  </si>
  <si>
    <t>358315114.1</t>
  </si>
  <si>
    <t>Bourání obetonování potrubí z prostého betonu plochy do 4 m2 vč. příplatek za omezený prostor</t>
  </si>
  <si>
    <t>-1155046139</t>
  </si>
  <si>
    <t>" výkres D.1.1.2 "     11,1</t>
  </si>
  <si>
    <t>127</t>
  </si>
  <si>
    <t>977312114</t>
  </si>
  <si>
    <t>Řezání stávajících betonových mazanin vyztužených hl do 200 mm</t>
  </si>
  <si>
    <t>-1989230498</t>
  </si>
  <si>
    <t xml:space="preserve">" výkres D.1.1.2 - řez před bouráním obetonovávky potrubí "     </t>
  </si>
  <si>
    <t>79,5+0,8</t>
  </si>
  <si>
    <t>128</t>
  </si>
  <si>
    <t>961055119.1</t>
  </si>
  <si>
    <t>Bourání schodiště venkovního na trénu ze ŽB</t>
  </si>
  <si>
    <t>-1237323087</t>
  </si>
  <si>
    <t>" viz výkaz bouracích prací na výkresech bourání "</t>
  </si>
  <si>
    <t>" bloky B14 - kompletní konstrukce rameno stupně "     6,41</t>
  </si>
  <si>
    <t>129</t>
  </si>
  <si>
    <t>962051115</t>
  </si>
  <si>
    <t>Bourání příček ze ŽB tl do 100 mm</t>
  </si>
  <si>
    <t>1033572560</t>
  </si>
  <si>
    <t>" stěny šachty B20  "     0,4*(0,9+0,7)*2*12</t>
  </si>
  <si>
    <t>" stěny šachty B21  "     0,68*(0,6+0,8)*2</t>
  </si>
  <si>
    <t>130</t>
  </si>
  <si>
    <t>963051110</t>
  </si>
  <si>
    <t>Bourání ŽB stropů deskových tl do 80 mm</t>
  </si>
  <si>
    <t>1057614823</t>
  </si>
  <si>
    <t>" B12 - část zákryt. desky atiky "     0,7</t>
  </si>
  <si>
    <t>131</t>
  </si>
  <si>
    <t>965043331</t>
  </si>
  <si>
    <t>Bourání podkladů pod dlažby betonových s potěrem nebo teracem tl do 100 mm pl do 4 m2</t>
  </si>
  <si>
    <t>1199800920</t>
  </si>
  <si>
    <t>" B22 - beton tl. 95mm  "     0,095*4,0</t>
  </si>
  <si>
    <t>132</t>
  </si>
  <si>
    <t>965045112</t>
  </si>
  <si>
    <t>Bourání potěrů cementových nebo pískocementových tl do 50 mm pl do 4 m2</t>
  </si>
  <si>
    <t>-54480140</t>
  </si>
  <si>
    <t>" B22 - beton tl. 30mm  "     4,0</t>
  </si>
  <si>
    <t>133</t>
  </si>
  <si>
    <t>965045113</t>
  </si>
  <si>
    <t>Bourání potěrů cementových nebo pískocementových tl do 50 mm pl přes 4 m2</t>
  </si>
  <si>
    <t>1721840696</t>
  </si>
  <si>
    <t>" B15 - potěr tl. 20mm  "     B15*3</t>
  </si>
  <si>
    <t>134</t>
  </si>
  <si>
    <t>965041341.1</t>
  </si>
  <si>
    <t>Bourání potěrů perlit do 100 mm pl přes 4 m2</t>
  </si>
  <si>
    <t>-292509195</t>
  </si>
  <si>
    <t>" B15 - potěr perlit tl. 50mm  "     B15*0,05</t>
  </si>
  <si>
    <t>135</t>
  </si>
  <si>
    <t>968072246.1</t>
  </si>
  <si>
    <t>Vybourání kovových rámů  pl do 4 m2</t>
  </si>
  <si>
    <t>770739341</t>
  </si>
  <si>
    <t>" B1 - rámy oken "     2,1*1,85*8</t>
  </si>
  <si>
    <t>136</t>
  </si>
  <si>
    <t>971033341</t>
  </si>
  <si>
    <t>Vybourání otvorů ve zdivu cihelném pl do 0,09 m2 na MVC nebo MV tl do 300 mm</t>
  </si>
  <si>
    <t>784117588</t>
  </si>
  <si>
    <t>137</t>
  </si>
  <si>
    <t>968072356</t>
  </si>
  <si>
    <t>Vybourání kovových rámů oken zdvojených včetně křídel pl do 4 m2</t>
  </si>
  <si>
    <t>-1943936578</t>
  </si>
  <si>
    <t>" B11 - okno "     2,4*1,2</t>
  </si>
  <si>
    <t>138</t>
  </si>
  <si>
    <t>968072455</t>
  </si>
  <si>
    <t>Vybourání kovových dveřních zárubní pl do 2 m2</t>
  </si>
  <si>
    <t>1917680941</t>
  </si>
  <si>
    <t>" B3 - dveře "     1,97*(0,8*4+0,9*2)</t>
  </si>
  <si>
    <t>139</t>
  </si>
  <si>
    <t>968072456</t>
  </si>
  <si>
    <t>Vybourání kovových dveřních zárubní pl přes 2 m2</t>
  </si>
  <si>
    <t>-1396285193</t>
  </si>
  <si>
    <t>" B2 - dveře 2,4/2,1 "     2,4*2,1</t>
  </si>
  <si>
    <t>140</t>
  </si>
  <si>
    <t>973031813</t>
  </si>
  <si>
    <t>Vysekání kapes ve zdivu cihelném na MV nebo MVC pro zavázání příček tl do 150 mm</t>
  </si>
  <si>
    <t>-60407979</t>
  </si>
  <si>
    <t>" N1 - zazdívka copilit. oken "     2*1,85*8</t>
  </si>
  <si>
    <t>141</t>
  </si>
  <si>
    <t>973031824</t>
  </si>
  <si>
    <t>Vysekání kapes ve zdivu cihelném na MV nebo MVC pro zavázání zdí tl do 300 mm</t>
  </si>
  <si>
    <t>-371468632</t>
  </si>
  <si>
    <t>" pod fasádu kabřinec "     0,75*2</t>
  </si>
  <si>
    <t>142</t>
  </si>
  <si>
    <t>974042557</t>
  </si>
  <si>
    <t>Vysekání rýh v dlažbě betonové nebo jiné monolitické hl do 100 mm š do 300 mm</t>
  </si>
  <si>
    <t>-1591562426</t>
  </si>
  <si>
    <t>" B16 - m.č.204  (550/700/100) "     0,7</t>
  </si>
  <si>
    <t>143</t>
  </si>
  <si>
    <t>974042559</t>
  </si>
  <si>
    <t>Příplatek k vysekání rýh v dlažbě betonové nebo jiné monolitické hl do 100 mm ZKD 100 mm š rýhy</t>
  </si>
  <si>
    <t>1781010747</t>
  </si>
  <si>
    <t>" B16 - m.č.204  (550/700/100) "     0,7*3</t>
  </si>
  <si>
    <t>144</t>
  </si>
  <si>
    <t>974049122.1</t>
  </si>
  <si>
    <t>Seříznití hrany 50/25  v ŽB konstrukci</t>
  </si>
  <si>
    <t>981806372</t>
  </si>
  <si>
    <t xml:space="preserve">" řez 1-1 - bourací práce - sešikmení hrany "     </t>
  </si>
  <si>
    <t>(17,0+10,525+8,43-0,45+0,3)*2</t>
  </si>
  <si>
    <t xml:space="preserve">" řez 6-6 - bourací práce - sešikmení hrany "     </t>
  </si>
  <si>
    <t>6,35*2+1,95*2+15,0+0,45*2</t>
  </si>
  <si>
    <t>145</t>
  </si>
  <si>
    <t>974049153.1</t>
  </si>
  <si>
    <t>Odřezání a vybourání části ŽB atiky 110/120</t>
  </si>
  <si>
    <t>96116844</t>
  </si>
  <si>
    <t xml:space="preserve">" řez 1-1 - bourací práce - atika "     </t>
  </si>
  <si>
    <t>(17,0+10,525+8,43-0,45+0,3*2+0,45)*2</t>
  </si>
  <si>
    <t>146</t>
  </si>
  <si>
    <t>977312112</t>
  </si>
  <si>
    <t>Řezání stávajících betonových mazanin vyztužených hl do 100 mm</t>
  </si>
  <si>
    <t>1476038712</t>
  </si>
  <si>
    <t>" B16 - m.č.204  (550/700/100) "     (0,55+0,7)*2</t>
  </si>
  <si>
    <t>147</t>
  </si>
  <si>
    <t>976084119.1</t>
  </si>
  <si>
    <t>Vybourání ochranných úhelníků s vysekáním kotev z betonu</t>
  </si>
  <si>
    <t>518358364</t>
  </si>
  <si>
    <t>" B6 - schody "     29,0</t>
  </si>
  <si>
    <t>148</t>
  </si>
  <si>
    <t>976081111.1</t>
  </si>
  <si>
    <t>Vybourání pozedního madla zazděného</t>
  </si>
  <si>
    <t>-632260027</t>
  </si>
  <si>
    <t>" bloky B14 - madlo "     8,1</t>
  </si>
  <si>
    <t>149</t>
  </si>
  <si>
    <t>977211114</t>
  </si>
  <si>
    <t>Řezání stěnovou pilou betonových nebo ŽB kcí s výztuží průměru do 16 mm hl přes 420 do 520 mm</t>
  </si>
  <si>
    <t>1425121530</t>
  </si>
  <si>
    <t>" bloky B18/PŘÍ3  "     1,75*18</t>
  </si>
  <si>
    <t>150</t>
  </si>
  <si>
    <t>977211115</t>
  </si>
  <si>
    <t>Řezání stěnovou pilou betonových nebo ŽB kcí s výztuží průměru do 16 mm hl přes 520 do 680 mm</t>
  </si>
  <si>
    <t>-577414081</t>
  </si>
  <si>
    <t>" bloky B18/PŘÍ4  "     (1,9+2,3-0,68*2)*2*2</t>
  </si>
  <si>
    <t>" bloky B18/PŘÍ5  "     (1,5+1,5-0,68*2)*2*2</t>
  </si>
  <si>
    <t>" bloky B18/PŘÍ6  "     (1,5+1,5-0,68*2)*2*4</t>
  </si>
  <si>
    <t>151</t>
  </si>
  <si>
    <t>978021141</t>
  </si>
  <si>
    <t>Otlučení (osekání) cementových omítek vnitřních stěn v rozsahu do 30 %</t>
  </si>
  <si>
    <t>-147281702</t>
  </si>
  <si>
    <t>" N10 - odstranění nesodržných omítek na cihelném zdivu "</t>
  </si>
  <si>
    <t xml:space="preserve">" m101 "     </t>
  </si>
  <si>
    <t>5,55*(13,2+3,1*2+3,1*2/2+1,95)</t>
  </si>
  <si>
    <t>-2,24*2,02+0,2*(2,4+2,1*2)</t>
  </si>
  <si>
    <t>-0,8*1,97*3</t>
  </si>
  <si>
    <t xml:space="preserve">" m102+103 "     </t>
  </si>
  <si>
    <t>5,493*(0,9+27,975-0,45)*2</t>
  </si>
  <si>
    <t>-0,8*1,97*2</t>
  </si>
  <si>
    <t>" m201-203 "</t>
  </si>
  <si>
    <t>2,95*(3,3*3+1,5+7,8+3,6)</t>
  </si>
  <si>
    <t>-2,4*1,2+0,2*(2,4+1,2*2)</t>
  </si>
  <si>
    <t>-0,9*1,97*5</t>
  </si>
  <si>
    <t>" m204 "</t>
  </si>
  <si>
    <t>3,5*(13,2+4,85)*2</t>
  </si>
  <si>
    <t>-0,9*1,97</t>
  </si>
  <si>
    <t>152</t>
  </si>
  <si>
    <t>978021241</t>
  </si>
  <si>
    <t>Otlučení (osekání) cementových omítek vnitřních stropů v rozsahu do 30 %</t>
  </si>
  <si>
    <t>-1904651385</t>
  </si>
  <si>
    <t>" N10 - odstranění nesodržných omítek na stropech "</t>
  </si>
  <si>
    <t>3,1*(13,2+0,2*2*6)</t>
  </si>
  <si>
    <t>" schodiště "</t>
  </si>
  <si>
    <t>-0,9*3,5*2</t>
  </si>
  <si>
    <t>(0,9+0,35)*(4,2+5,7+3,1)</t>
  </si>
  <si>
    <t>3,3*(1,5+7,8+3,6)</t>
  </si>
  <si>
    <t>13,2*4,85</t>
  </si>
  <si>
    <t>153</t>
  </si>
  <si>
    <t>978036161</t>
  </si>
  <si>
    <t>Otlučení (osekání) cementových omítek vnějších ploch v rozsahu přes 30 do 50 %</t>
  </si>
  <si>
    <t>63774367</t>
  </si>
  <si>
    <t>" N15 - odstranění nesodržných omítek "</t>
  </si>
  <si>
    <t>" N15 - fasáda "</t>
  </si>
  <si>
    <t>" pohled  V "</t>
  </si>
  <si>
    <t>2,1*(5,5*4+3,6*8)</t>
  </si>
  <si>
    <t>4,9*2,4</t>
  </si>
  <si>
    <t>" provozní místnosti (vysoká část uprostře) "</t>
  </si>
  <si>
    <t>" atika "     0,9*(10,6*2+15,0)</t>
  </si>
  <si>
    <t>" křídla "     3,9*((1,2+2,0)/2+0,2)*2</t>
  </si>
  <si>
    <t>" křídla "     3,2*(0,6+1,7)/2*2</t>
  </si>
  <si>
    <t>154</t>
  </si>
  <si>
    <t>978036191</t>
  </si>
  <si>
    <t>Otlučení (osekání) cementových omítek vnějších ploch v rozsahu přes 50 do 100 %</t>
  </si>
  <si>
    <t>-2036830571</t>
  </si>
  <si>
    <t>" N16 - osekání podkladů pod opravovaný kabřinec "</t>
  </si>
  <si>
    <t>FASkabr*0,2</t>
  </si>
  <si>
    <t>155</t>
  </si>
  <si>
    <t>899103211</t>
  </si>
  <si>
    <t>Demontáž poklopů litinových nebo ocelových včetně rámů hmotnosti přes 100 do 150 kg</t>
  </si>
  <si>
    <t>-2055373089</t>
  </si>
  <si>
    <t>" stěny šachty B20  "     12</t>
  </si>
  <si>
    <t>" stěny šachty B21  "     1</t>
  </si>
  <si>
    <t>156</t>
  </si>
  <si>
    <t>985131111.1</t>
  </si>
  <si>
    <t>Očištění ploch stěn obklad kabřinec tlakovou vodou</t>
  </si>
  <si>
    <t>-1511668428</t>
  </si>
  <si>
    <t>" N16 "     FASkabr*0,8</t>
  </si>
  <si>
    <t>157</t>
  </si>
  <si>
    <t>997013212</t>
  </si>
  <si>
    <t>Vnitrostaveništní doprava suti a vybouraných hmot pro budovy v přes 6 do 9 m ručně</t>
  </si>
  <si>
    <t>412015582</t>
  </si>
  <si>
    <t>158</t>
  </si>
  <si>
    <t>997013219</t>
  </si>
  <si>
    <t>Příplatek k vnitrostaveništní dopravě suti a vybouraných hmot za zvětšenou dopravu suti ZKD 10 m</t>
  </si>
  <si>
    <t>-1929804433</t>
  </si>
  <si>
    <t>159</t>
  </si>
  <si>
    <t>997013501</t>
  </si>
  <si>
    <t>Odvoz suti a vybouraných hmot na skládku nebo meziskládku do 1 km se složením</t>
  </si>
  <si>
    <t>2036589502</t>
  </si>
  <si>
    <t>160</t>
  </si>
  <si>
    <t>997013509</t>
  </si>
  <si>
    <t>Příplatek k odvozu suti a vybouraných hmot na skládku ZKD 1 km přes 1 km</t>
  </si>
  <si>
    <t>78594700</t>
  </si>
  <si>
    <t>437,27*14 'Přepočtené koeficientem množství</t>
  </si>
  <si>
    <t>161</t>
  </si>
  <si>
    <t>997013871</t>
  </si>
  <si>
    <t>Poplatek za uložení stavebního odpadu na recyklační skládce (skládkovné) směsného stavebního a demoličního kód odpadu 17 09 04</t>
  </si>
  <si>
    <t>1880218748</t>
  </si>
  <si>
    <t>998</t>
  </si>
  <si>
    <t>Přesun hmot</t>
  </si>
  <si>
    <t>162</t>
  </si>
  <si>
    <t>998142251</t>
  </si>
  <si>
    <t>Přesun hmot pro nádrže, jímky, zásobníky a jámy betonové monolitické v do 25 m</t>
  </si>
  <si>
    <t>-943795973</t>
  </si>
  <si>
    <t>PSV</t>
  </si>
  <si>
    <t>Práce a dodávky PSV</t>
  </si>
  <si>
    <t>711</t>
  </si>
  <si>
    <t>Izolace proti vodě, vlhkosti a plynům</t>
  </si>
  <si>
    <t>163</t>
  </si>
  <si>
    <t>711491172.1</t>
  </si>
  <si>
    <t>Ochraná vrstva dna AN (např. geotextilii min 1600 g/m2) vč. všech detailů vč. sejmutí a likvidace po ukončení</t>
  </si>
  <si>
    <t>56357867</t>
  </si>
  <si>
    <t>" ochranná vrstva podlahy v AN "</t>
  </si>
  <si>
    <t>" plocha celkem bez odečtení zákl patek "</t>
  </si>
  <si>
    <t>85,1*32,3*2</t>
  </si>
  <si>
    <t>" zvětšení výměry - šikmá část "</t>
  </si>
  <si>
    <t>0,82*(27,15+79,05)*2*2</t>
  </si>
  <si>
    <t>" ostatní "     250</t>
  </si>
  <si>
    <t>GEOTEXT16</t>
  </si>
  <si>
    <t>164</t>
  </si>
  <si>
    <t>711113117</t>
  </si>
  <si>
    <t>Izolace proti vlhkosti vodorovná za studena těsnicí stěrkou jednosložkovou na bázi cementu</t>
  </si>
  <si>
    <t>-2141606671</t>
  </si>
  <si>
    <t>" skladba podlahy SH2 - mč.204 "     SH2mč204</t>
  </si>
  <si>
    <t>165</t>
  </si>
  <si>
    <t>711113127</t>
  </si>
  <si>
    <t>Izolace proti vlhkosti svislá za studena těsnicí stěrkou jednosložkovou na bázi cementu</t>
  </si>
  <si>
    <t>-1159218196</t>
  </si>
  <si>
    <t xml:space="preserve">" skladba podlahy SH2 "     </t>
  </si>
  <si>
    <t>"  - m.č.204 "     0,15*(2*(4,85+14,1-0,45*2)-2*(3,45+5,15))</t>
  </si>
  <si>
    <t>166</t>
  </si>
  <si>
    <t>711113129.1</t>
  </si>
  <si>
    <t>Izolace proti vlhkosti svislá za studena těsnicí minerální stěrkou na bázi cemento-polymerové vč. napojení na stáv.izolaci a potřebných detailů</t>
  </si>
  <si>
    <t>-1939357506</t>
  </si>
  <si>
    <t>" oprava izolace -viz. TZ, kap.4.11.1  "     7,0</t>
  </si>
  <si>
    <t>167</t>
  </si>
  <si>
    <t>711131811</t>
  </si>
  <si>
    <t>Odstranění izolace proti zemní vlhkosti vodorovné</t>
  </si>
  <si>
    <t>-243964383</t>
  </si>
  <si>
    <t>" B15 - stáv. skladba SH/e - sklobit 1x "     B15</t>
  </si>
  <si>
    <t>" B15 - stáv. skladba SH/e - lepenka A400/H + 2x Na "     B15</t>
  </si>
  <si>
    <t>" B22 - m.č.1 "     4,0</t>
  </si>
  <si>
    <t>168</t>
  </si>
  <si>
    <t>711141559</t>
  </si>
  <si>
    <t>Provedení izolace proti zemní vlhkosti pásy přitavením vodorovné NAIP</t>
  </si>
  <si>
    <t>354593874</t>
  </si>
  <si>
    <t>" N9 - skladba SH2 - mč. 204 -vpusť "   0,5</t>
  </si>
  <si>
    <t>169</t>
  </si>
  <si>
    <t>62853003.1</t>
  </si>
  <si>
    <t xml:space="preserve">pás asfaltový natavitelný modifikovaný s vložkou ze skleněné tkaniny </t>
  </si>
  <si>
    <t>1299365740</t>
  </si>
  <si>
    <t>1,7*1,1655 'Přepočtené koeficientem množství</t>
  </si>
  <si>
    <t>170</t>
  </si>
  <si>
    <t>711745567</t>
  </si>
  <si>
    <t>Izolace proti vodě provedení spojů přitavením pásu NAIP 500 mm</t>
  </si>
  <si>
    <t>-1184300134</t>
  </si>
  <si>
    <t>" N4 - skladba SH1 - mčm. 101 "    2*(0,6+2,2)</t>
  </si>
  <si>
    <t>" N9 - skladba SH2 - mč. 204 -vpusť "    2*(0,9+0,55)</t>
  </si>
  <si>
    <t>171</t>
  </si>
  <si>
    <t>-695966168</t>
  </si>
  <si>
    <t>8,5*0,63 'Přepočtené koeficientem množství</t>
  </si>
  <si>
    <t>172</t>
  </si>
  <si>
    <t>711161273</t>
  </si>
  <si>
    <t>Provedení izolace proti zemní vlhkosti svislé z nopové fólie</t>
  </si>
  <si>
    <t>2018175496</t>
  </si>
  <si>
    <t xml:space="preserve">" SV3 - přihrnuto zeminou "    </t>
  </si>
  <si>
    <t>((0,8+1,11)/2+0,05*2)*(68,35+0,05*2*2)</t>
  </si>
  <si>
    <t>(0,8+0,05*2)*(87,65-8,12+0,05)*2</t>
  </si>
  <si>
    <t>173</t>
  </si>
  <si>
    <t>69334004</t>
  </si>
  <si>
    <t>fólie profilovaná (nopová) perforovaná HDPE s hydroakumulační a drenážní funkcí do vegetačních střech s výškou nopů 40mm</t>
  </si>
  <si>
    <t>-301718308</t>
  </si>
  <si>
    <t>215,56425*1,221 'Přepočtené koeficientem množství</t>
  </si>
  <si>
    <t>174</t>
  </si>
  <si>
    <t>711491272</t>
  </si>
  <si>
    <t>Provedení doplňků izolace proti vodě na ploše svislé z textilií vrstva ochranná</t>
  </si>
  <si>
    <t>-1663700875</t>
  </si>
  <si>
    <t xml:space="preserve">" SV3 - ochrana XPSpolystyrénu a nop. folie "    </t>
  </si>
  <si>
    <t>SV3nop*2</t>
  </si>
  <si>
    <t>175</t>
  </si>
  <si>
    <t>69311068.1</t>
  </si>
  <si>
    <t xml:space="preserve">geotextilie netkaná ze syntetických vláken PP min. 300g/m2 </t>
  </si>
  <si>
    <t>270763682</t>
  </si>
  <si>
    <t>SV3nop*1,2</t>
  </si>
  <si>
    <t>176</t>
  </si>
  <si>
    <t>69311059.1</t>
  </si>
  <si>
    <t>geotextilie netkaná ze syntetických vláken min. 150g/m2 (systém zelené střechy)</t>
  </si>
  <si>
    <t>600858222</t>
  </si>
  <si>
    <t>177</t>
  </si>
  <si>
    <t>711111001</t>
  </si>
  <si>
    <t>Provedení izolace proti zemní vlhkosti vodorovné za studena nátěrem penetračním</t>
  </si>
  <si>
    <t>1628038470</t>
  </si>
  <si>
    <t>178</t>
  </si>
  <si>
    <t>11163150</t>
  </si>
  <si>
    <t>lak penetrační asfaltový</t>
  </si>
  <si>
    <t>-1731606129</t>
  </si>
  <si>
    <t>21,97*0,0003 'Přepočtené koeficientem množství</t>
  </si>
  <si>
    <t>179</t>
  </si>
  <si>
    <t>711191001</t>
  </si>
  <si>
    <t>Provedení adhezního můstku na vodorovné ploše</t>
  </si>
  <si>
    <t>-1094370469</t>
  </si>
  <si>
    <t xml:space="preserve">" skladba podlahy SH1 "     </t>
  </si>
  <si>
    <t>" N4 - m.č.101 "     1,2</t>
  </si>
  <si>
    <t>" N5 - m.č.101 "     38,3</t>
  </si>
  <si>
    <t>"  - m.č.201-203 "     25,74+11,88+4,95-2,4*3,1-0,85*3,45</t>
  </si>
  <si>
    <t>"  - m.č.204 "     4,85*(14,1-0,45*2)-3,45*5,15*2</t>
  </si>
  <si>
    <t>180</t>
  </si>
  <si>
    <t>58581220</t>
  </si>
  <si>
    <t>adhezní můstek pod izolační a vyrovnávací lepící hmoty</t>
  </si>
  <si>
    <t>kg</t>
  </si>
  <si>
    <t>-1025420345</t>
  </si>
  <si>
    <t>100,1825*0,12075 'Přepočtené koeficientem množství</t>
  </si>
  <si>
    <t>181</t>
  </si>
  <si>
    <t>998711102</t>
  </si>
  <si>
    <t>Přesun hmot tonážní pro izolace proti vodě, vlhkosti a plynům v objektech v přes 6 do 12 m</t>
  </si>
  <si>
    <t>622979509</t>
  </si>
  <si>
    <t>712.1</t>
  </si>
  <si>
    <t>Povlakové krytiny - střecha AN</t>
  </si>
  <si>
    <t>182</t>
  </si>
  <si>
    <t>712331801.1</t>
  </si>
  <si>
    <t>Odstranění povlakové krytiny střech do 10° z geotextilie</t>
  </si>
  <si>
    <t>573414208</t>
  </si>
  <si>
    <t>" B19 "     SHefg</t>
  </si>
  <si>
    <t>183</t>
  </si>
  <si>
    <t>712311101</t>
  </si>
  <si>
    <t>Provedení povlakové krytiny střech do 10° za studena lakem penetračním nebo asfaltovým</t>
  </si>
  <si>
    <t>1432805448</t>
  </si>
  <si>
    <t>" N18 - skladba SH/6 2x Na "     SH6*2</t>
  </si>
  <si>
    <t>184</t>
  </si>
  <si>
    <t>11163152</t>
  </si>
  <si>
    <t>lak hydroizolační asfaltový</t>
  </si>
  <si>
    <t>-207801162</t>
  </si>
  <si>
    <t>31,92*0,00032 'Přepočtené koeficientem množství</t>
  </si>
  <si>
    <t>185</t>
  </si>
  <si>
    <t>712341559</t>
  </si>
  <si>
    <t>Provedení povlakové krytiny střech do 10° pásy NAIP přitavením v plné ploše</t>
  </si>
  <si>
    <t>1355843581</t>
  </si>
  <si>
    <t>" N18 - skladba SH/6 "     5,9*3,0</t>
  </si>
  <si>
    <t>" N18 - skladba SH/6 s přesahem "     6,3*3,4*2</t>
  </si>
  <si>
    <t>186</t>
  </si>
  <si>
    <t>62832001</t>
  </si>
  <si>
    <t>pás asfaltový natavitelný oxidovaný s vložkou ze skleněné rohože typu V60 s jemnozrnným minerálním posypem tl 3,5mm</t>
  </si>
  <si>
    <t>-850772526</t>
  </si>
  <si>
    <t>" N18 - skladba SH/6 "     5,9*3,0*1,1655</t>
  </si>
  <si>
    <t>187</t>
  </si>
  <si>
    <t>62833158</t>
  </si>
  <si>
    <t>pás asfaltový natavitelný oxidovaný s vložkou ze skleněné tkaniny typu G200, s jemnozrnným minerálním posypem tl 4,0mm</t>
  </si>
  <si>
    <t>55007333</t>
  </si>
  <si>
    <t>" N18 - skladba SH/6 s přesahem "     6,3*3,4*1,1655</t>
  </si>
  <si>
    <t>188</t>
  </si>
  <si>
    <t>62855002</t>
  </si>
  <si>
    <t>pás asfaltový natavitelný modifikovaný SBS s vložkou z polyesterové rohože a spalitelnou PE fólií nebo jemnozrnným minerálním posypem na horním povrchu tl 5,0mm</t>
  </si>
  <si>
    <t>-2129573450</t>
  </si>
  <si>
    <t>189</t>
  </si>
  <si>
    <t>712391171</t>
  </si>
  <si>
    <t>Provedení povlakové krytiny střech do 10° podkladní textilní vrstvy</t>
  </si>
  <si>
    <t>1478170965</t>
  </si>
  <si>
    <t xml:space="preserve">" N22 - skladba SH/5 - vč. vodorovné plochy atik "     </t>
  </si>
  <si>
    <t>" plocha celkem "     (87,65+0,12)*68,35</t>
  </si>
  <si>
    <t>" vstupní komora "     -14,1*(0,45*3+3,3+4,85-2,1+0,12)</t>
  </si>
  <si>
    <t>" křídla atika - boky "     (0,45*2+0,12)*(8,1+0,1*2+0,12*2)*2</t>
  </si>
  <si>
    <t>190</t>
  </si>
  <si>
    <t>712831101</t>
  </si>
  <si>
    <t>Provedení povlakové krytiny vytažením na konstrukce pásy na sucho AIP, NAIP nebo tkaninou</t>
  </si>
  <si>
    <t>1446047618</t>
  </si>
  <si>
    <t xml:space="preserve">" N22 - skladba SH/5 - svislé vytažení -  SV1+SV2+SV3 "     </t>
  </si>
  <si>
    <t>" SV1 + SV2 "</t>
  </si>
  <si>
    <t>" dilat. zídky - atiky "     (0,315+0,445-0,05)*68,35*2*2</t>
  </si>
  <si>
    <t>" čelní atika "     (0,635+0,335)/2*(70,25+0,4*2-14,1+7,2*2+0,45*2)</t>
  </si>
  <si>
    <t>" stěny vstup.komory "     0,55*(6,35*2+2,15*2+1,65*2+14,2+0,5*2)</t>
  </si>
  <si>
    <t>SV1a2a</t>
  </si>
  <si>
    <t xml:space="preserve">" SV3 "    </t>
  </si>
  <si>
    <t>((0,8+1,11)/2+0,05)*(68,35+0,05*2)</t>
  </si>
  <si>
    <t>(0,8+0,05)*(87,65-8,12)*2</t>
  </si>
  <si>
    <t>191</t>
  </si>
  <si>
    <t>69311172.3</t>
  </si>
  <si>
    <t>geotextilie PP netkaná 300g/m2</t>
  </si>
  <si>
    <t>-151095529</t>
  </si>
  <si>
    <t>SH5bV*1,2</t>
  </si>
  <si>
    <t>SH5bS*1,3</t>
  </si>
  <si>
    <t>192</t>
  </si>
  <si>
    <t>985131319.1</t>
  </si>
  <si>
    <t>Ruční dočištění stávající hydroizolace stěn</t>
  </si>
  <si>
    <t>-327785671</t>
  </si>
  <si>
    <t>" skladba SV3 "     SV3a</t>
  </si>
  <si>
    <t>193</t>
  </si>
  <si>
    <t>712361701.1</t>
  </si>
  <si>
    <t>Střešní hydroiz.folie TPO/FPO skelná netkan.rohož tl.1,8mm (Sanrafil TG-66-18) vč.systém prvků detailů  kotvení rohů koutů lišt prostupů poplast.klempíř.prvků atik aj.manžeta sloupků nakaš. vrstva pod klemp.prvky a dal. M+D</t>
  </si>
  <si>
    <t>2064564244</t>
  </si>
  <si>
    <t>194</t>
  </si>
  <si>
    <t>712861703.1</t>
  </si>
  <si>
    <t>Střešní hydroiz. folie z TPO/FPO skelná netkan.rohož tl.1,8mm (Sanrafil TG-66-18) svislé vytažení na konstrukce vč.všech systém prvků a detailů  kotvení  lišt prostupů poplast.klempíř.prvků nakaš. vrstva pod klemp. prvky dal. M+D</t>
  </si>
  <si>
    <t>-2032663656</t>
  </si>
  <si>
    <t>195</t>
  </si>
  <si>
    <t>712771101</t>
  </si>
  <si>
    <t>Provedení ochranné vrstvy z textilií nebo rohoží volně s přesahem vegetační střechy sklon do 5°</t>
  </si>
  <si>
    <t>1636808006</t>
  </si>
  <si>
    <t>196</t>
  </si>
  <si>
    <t>1747170513</t>
  </si>
  <si>
    <t xml:space="preserve">" N22 - skladba SH/5 - svislé vytažení -  SV1+SV3 "     </t>
  </si>
  <si>
    <t>" ochranná Sarnafil "     SH5bS</t>
  </si>
  <si>
    <t>" odpočet SV2 "</t>
  </si>
  <si>
    <t>" dilat. zídky - atiky "     -((0,445-0,05)*2+0,35)*68,35*2</t>
  </si>
  <si>
    <t>" čelní atika "     -((0,635+0,335)/2+0,65)*(70,25+0,4*2-14,1+7,2*2+0,45*2)</t>
  </si>
  <si>
    <t>197</t>
  </si>
  <si>
    <t>1379274332</t>
  </si>
  <si>
    <t>SH5bS1*1,3</t>
  </si>
  <si>
    <t>198</t>
  </si>
  <si>
    <t>712392909.1</t>
  </si>
  <si>
    <t>Ochrana konstrukcí střechy před znehodnocení srážkovou vodou a rozplavenou zeminou do rozpracované a hotové části izolace</t>
  </si>
  <si>
    <t>-1716067441</t>
  </si>
  <si>
    <t>" plocha střechy "</t>
  </si>
  <si>
    <t>" AN "     68,35*87,0-(6,35+0,3)*13,5</t>
  </si>
  <si>
    <t>199</t>
  </si>
  <si>
    <t>712771223</t>
  </si>
  <si>
    <t>Provedení drenážní vrstvy vegetační střechy z plastových nopových fólií v nopů přes 25 mm do 5°</t>
  </si>
  <si>
    <t>2073836971</t>
  </si>
  <si>
    <t xml:space="preserve">" střecha skladba SH5 "     </t>
  </si>
  <si>
    <t xml:space="preserve">" N22 - skladba SH/5 "     </t>
  </si>
  <si>
    <t>" plocha celkem "     87,1*68,55</t>
  </si>
  <si>
    <t>" vstupní komora "     -14,3*6,85-2,15*0,5*2</t>
  </si>
  <si>
    <t>" dilat. zídky - atiky "     0,27*68,35*2*2</t>
  </si>
  <si>
    <t>" čelní atika "     0,27*(70,25+0,4*2-14,1+7,2*2+0,45*2)</t>
  </si>
  <si>
    <t>" stěny vstup.komory "     0,27*(6,35*2+2,15*2+1,65*2+14,2+0,5*2)</t>
  </si>
  <si>
    <t>200</t>
  </si>
  <si>
    <t>712771229.1</t>
  </si>
  <si>
    <t>Provedení drenážní vrstvy vegetační střechy z plastových nopových fólií v nopů přes 25 mm - příplatek za svislé vytažení</t>
  </si>
  <si>
    <t>1671135554</t>
  </si>
  <si>
    <t>" střecha skladba SH5 "     SV1</t>
  </si>
  <si>
    <t>201</t>
  </si>
  <si>
    <t>-1479101369</t>
  </si>
  <si>
    <t>5925,67469396782*1,1 'Přepočtené koeficientem množství</t>
  </si>
  <si>
    <t>202</t>
  </si>
  <si>
    <t>712771271</t>
  </si>
  <si>
    <t>Provedení filtrační vrstvy vegetační střechy z textilií sklon do 5°</t>
  </si>
  <si>
    <t>-75436705</t>
  </si>
  <si>
    <t>" střecha skladba SH5 na nopovce "     SH5nop-SV1</t>
  </si>
  <si>
    <t>203</t>
  </si>
  <si>
    <t>-782672856</t>
  </si>
  <si>
    <t>" střecha skladba SH5 na nopovce - svisle "     SV1</t>
  </si>
  <si>
    <t>204</t>
  </si>
  <si>
    <t>1764150978</t>
  </si>
  <si>
    <t>(SH5nop-SV1)*1,2</t>
  </si>
  <si>
    <t>SV1*1,3</t>
  </si>
  <si>
    <t>205</t>
  </si>
  <si>
    <t>712771401.1</t>
  </si>
  <si>
    <t>Provedení vegetační vrstvy ze zeminy tl do 100 mm vegetační střechy sklon do 5°</t>
  </si>
  <si>
    <t>-1389674900</t>
  </si>
  <si>
    <t>" použít zeminu ze střechy z vedlejšího pole "</t>
  </si>
  <si>
    <t>" střecha bude rekonstruovaná po částech - polích "</t>
  </si>
  <si>
    <t>" tl.100mm "     SH5c</t>
  </si>
  <si>
    <t>" odpočet kačírek "     -SH5kacm2</t>
  </si>
  <si>
    <t>206</t>
  </si>
  <si>
    <t>712771411.1</t>
  </si>
  <si>
    <t>Provedení vegetační vrstvy ze zeminy tl přes 100 do 200 mm vegetační střechy sklon do 5° vč. přimíchání a Zeolitu v množství 100g/m2</t>
  </si>
  <si>
    <t>410452822</t>
  </si>
  <si>
    <t>" tl.110mm "     SH5zem</t>
  </si>
  <si>
    <t>207</t>
  </si>
  <si>
    <t>24551310.1</t>
  </si>
  <si>
    <t>Zeolit</t>
  </si>
  <si>
    <t>1060417979</t>
  </si>
  <si>
    <t>SH5a*0,1*1,05</t>
  </si>
  <si>
    <t>208</t>
  </si>
  <si>
    <t>712771601</t>
  </si>
  <si>
    <t>Provedení ochranných pásů z praného říčního kameniva šířky do 500 mm</t>
  </si>
  <si>
    <t>-463287735</t>
  </si>
  <si>
    <t xml:space="preserve">" střecha skladba SH5 tl 223mm "     </t>
  </si>
  <si>
    <t>" dilatační atik. zídky "</t>
  </si>
  <si>
    <t>(0,5*2+0,35)*(68,35+0,25*2)*2</t>
  </si>
  <si>
    <t>-0,35*68,35*2</t>
  </si>
  <si>
    <t>" atika čelo "</t>
  </si>
  <si>
    <t>0,5*(70,5+8,0*2+0,45*2+6,35*2+2,15*2+0,3*2+1,65*2+1,3*2)</t>
  </si>
  <si>
    <t>" vpusti "     0,9*0,9*12</t>
  </si>
  <si>
    <t>SH5kacm2*0,21</t>
  </si>
  <si>
    <t>SH5kacm3</t>
  </si>
  <si>
    <t>209</t>
  </si>
  <si>
    <t>58337403</t>
  </si>
  <si>
    <t>kamenivo dekorační (kačírek) frakce 16/32</t>
  </si>
  <si>
    <t>1083325476</t>
  </si>
  <si>
    <t>42,676*1,6524 'Přepočtené koeficientem množství</t>
  </si>
  <si>
    <t>210</t>
  </si>
  <si>
    <t>712771611</t>
  </si>
  <si>
    <t>Osazení ochranné kačírkové lišty přitížením konstrukcí</t>
  </si>
  <si>
    <t>2085810430</t>
  </si>
  <si>
    <t>2*(0,5*2+0,35+68,35+0,25*2)*2</t>
  </si>
  <si>
    <t>0,5*2+70,5+8,0*2+0,45*2+6,35*2+2,15*2+0,3*2+1,65*2+1,3*2</t>
  </si>
  <si>
    <t>211</t>
  </si>
  <si>
    <t>69334041</t>
  </si>
  <si>
    <t>lišta kačírková nerez výška 130mm</t>
  </si>
  <si>
    <t>1812556816</t>
  </si>
  <si>
    <t>392,7*1,02 'Přepočtené koeficientem množství</t>
  </si>
  <si>
    <t>212</t>
  </si>
  <si>
    <t>712771501</t>
  </si>
  <si>
    <t>Provedení suchého výsevu osiva vegetační střechy sklon do 5°</t>
  </si>
  <si>
    <t>584625710</t>
  </si>
  <si>
    <t>" skladba "     SH5zem</t>
  </si>
  <si>
    <t>213</t>
  </si>
  <si>
    <t>00572510</t>
  </si>
  <si>
    <t>osivo pro vegetační střechy směs bylin a tráv</t>
  </si>
  <si>
    <t>755938976</t>
  </si>
  <si>
    <t>214</t>
  </si>
  <si>
    <t>998712102.1</t>
  </si>
  <si>
    <t>Přesun hmot tonážní tonážní pro krytiny povlakové v objektech v přes 6 do 12 m</t>
  </si>
  <si>
    <t>-1255575742</t>
  </si>
  <si>
    <t>712.2</t>
  </si>
  <si>
    <t>Povlakové krytiny - střecha vstupní komory</t>
  </si>
  <si>
    <t>215</t>
  </si>
  <si>
    <t>952902021.1</t>
  </si>
  <si>
    <t>Čištění a zametení ploché střechy</t>
  </si>
  <si>
    <t>2137579777</t>
  </si>
  <si>
    <t>" příprava střechy na položení nové skladby střešního pláště "</t>
  </si>
  <si>
    <t>" N13 - skladba SH/3+4 "     SH34v</t>
  </si>
  <si>
    <t>216</t>
  </si>
  <si>
    <t>1416832287</t>
  </si>
  <si>
    <t xml:space="preserve">" N13 - skladba SH/3+4 - vč. vodorovné plochy atik "     </t>
  </si>
  <si>
    <t>" plocha celkem "     15,0*9,95</t>
  </si>
  <si>
    <t>217</t>
  </si>
  <si>
    <t>-496808772</t>
  </si>
  <si>
    <t xml:space="preserve">" N13 - skladba SH/3+4 - svislé vytažení "     </t>
  </si>
  <si>
    <t xml:space="preserve">" atika "   </t>
  </si>
  <si>
    <t>(323,300-323,014)*14,8</t>
  </si>
  <si>
    <t>(323,300-(323,014+322,753)/2)*(9,95-0,1)*2</t>
  </si>
  <si>
    <t>(323,300-322,753)*0,2*2</t>
  </si>
  <si>
    <t>218</t>
  </si>
  <si>
    <t>-39886151</t>
  </si>
  <si>
    <t>SH34v*1,2</t>
  </si>
  <si>
    <t>SH34s*1,3</t>
  </si>
  <si>
    <t>219</t>
  </si>
  <si>
    <t>712363404.1</t>
  </si>
  <si>
    <t>Vyztužená střešní PVC-P folie tl.1,5mm odolná UV záření - kompletní systém vč. všech doplňků - kotvení lemování okap poplast.plech atik aj., detaily rohů koutů prostupů přelepení spojů - kompletní systém M+D</t>
  </si>
  <si>
    <t>-1132126712</t>
  </si>
  <si>
    <t>220</t>
  </si>
  <si>
    <t>712861709.1</t>
  </si>
  <si>
    <t>Vyztužená střešní PVC-P folie tl.1,5mm svislé vytažení  odolná UV záření - kompletní systém vč. všech doplňků - kotvení lemování poplast.plech, detaily rohů koutů prostupů přelepení spojů kov.prvky nerez - kompletní systém M+D</t>
  </si>
  <si>
    <t>-622271878</t>
  </si>
  <si>
    <t>221</t>
  </si>
  <si>
    <t>712392909.2</t>
  </si>
  <si>
    <t>Ochrana konstrukcí střechy před znehodnocení srážkovou vodou  do rozpracované a hotové části izolace - plocha do 200m2</t>
  </si>
  <si>
    <t>-567892972</t>
  </si>
  <si>
    <t>" armat. komora "     9,95*15,0</t>
  </si>
  <si>
    <t>222</t>
  </si>
  <si>
    <t>998712102.2</t>
  </si>
  <si>
    <t>1126069046</t>
  </si>
  <si>
    <t>713</t>
  </si>
  <si>
    <t>Izolace tepelné</t>
  </si>
  <si>
    <t>223</t>
  </si>
  <si>
    <t>1376350930</t>
  </si>
  <si>
    <t>" N22 - skladba SH/5 "     SH5a</t>
  </si>
  <si>
    <t>224</t>
  </si>
  <si>
    <t>713141151</t>
  </si>
  <si>
    <t>Montáž izolace tepelné střech plochých kladené volně 1 vrstva rohoží, pásů, dílců, desek</t>
  </si>
  <si>
    <t>-198486614</t>
  </si>
  <si>
    <t>" plocha celkem "     87,0*68,35</t>
  </si>
  <si>
    <t>" vstupní komora "     -14,3*6,85</t>
  </si>
  <si>
    <t>225</t>
  </si>
  <si>
    <t>28376417.1</t>
  </si>
  <si>
    <t>deska XPS extrudovaný polystyren tl 50mm</t>
  </si>
  <si>
    <t>151618858</t>
  </si>
  <si>
    <t>" N22 - skladba SH/5 "     SH5a*1,05</t>
  </si>
  <si>
    <t>226</t>
  </si>
  <si>
    <t>998713102</t>
  </si>
  <si>
    <t>Přesun hmot tonážní pro izolace tepelné v objektech v přes 6 do 12 m</t>
  </si>
  <si>
    <t>-1365191336</t>
  </si>
  <si>
    <t>721</t>
  </si>
  <si>
    <t>Zdravotechnika - vnitřní kanalizace</t>
  </si>
  <si>
    <t>227</t>
  </si>
  <si>
    <t>721171808</t>
  </si>
  <si>
    <t>Demontáž potrubí z PVC D přes 75 do 114</t>
  </si>
  <si>
    <t>817376434</t>
  </si>
  <si>
    <t>" B20 - drenážní potrubí "     72,25</t>
  </si>
  <si>
    <t>228</t>
  </si>
  <si>
    <t>721210815.1</t>
  </si>
  <si>
    <t>Demontáž vpustí podlahových  DN 150</t>
  </si>
  <si>
    <t>881547347</t>
  </si>
  <si>
    <t>" B16 "     1</t>
  </si>
  <si>
    <t>229</t>
  </si>
  <si>
    <t>721210824</t>
  </si>
  <si>
    <t>Demontáž vpustí střešních DN 150</t>
  </si>
  <si>
    <t>985852447</t>
  </si>
  <si>
    <t>" B20 - litinová vpusť "     12</t>
  </si>
  <si>
    <t>230</t>
  </si>
  <si>
    <t>721233219.1</t>
  </si>
  <si>
    <t>Odvodňovací střešní vpusť DN150 prodl. 1-stěnná s manžetou ochran. plast. šachta pro zelené střechy 300/300/130 výškový nástavec 100+50mm napojení na izokaci - kompletní detail těsnění prostup stropem PUR pěna záliv.malta</t>
  </si>
  <si>
    <t>356320634</t>
  </si>
  <si>
    <t>231</t>
  </si>
  <si>
    <t>721241102</t>
  </si>
  <si>
    <t>Lapač střešních splavenin z litiny DN 125</t>
  </si>
  <si>
    <t>-1063343254</t>
  </si>
  <si>
    <t>"  2/K "     1</t>
  </si>
  <si>
    <t>232</t>
  </si>
  <si>
    <t>998721101</t>
  </si>
  <si>
    <t>Přesun hmot tonážní pro vnitřní kanalizace v objektech v do 6 m</t>
  </si>
  <si>
    <t>-591572764</t>
  </si>
  <si>
    <t>762</t>
  </si>
  <si>
    <t>Konstrukce tesařské</t>
  </si>
  <si>
    <t>233</t>
  </si>
  <si>
    <t>762341811.1</t>
  </si>
  <si>
    <t xml:space="preserve">Demontáž dřevěného obkladu </t>
  </si>
  <si>
    <t>459522288</t>
  </si>
  <si>
    <t>" B12 "     22,0</t>
  </si>
  <si>
    <t>234</t>
  </si>
  <si>
    <t>762961215.1</t>
  </si>
  <si>
    <t>Stěna 5000/3500 prachotěsná s dveřmi 600/1970 rám se svislými výztuhami 60/100 podložka pryž obklad 2strany vodovzd. překližka s igelitem lištování obvod a spoje zárubeň dveře kování zámek vč. demontáže a likvidace po ukončení</t>
  </si>
  <si>
    <t>-577366835</t>
  </si>
  <si>
    <t>235</t>
  </si>
  <si>
    <t>762961291.1</t>
  </si>
  <si>
    <t>Provizorí dřevěný poklop 2500/5700 vč. rámu (i vícedílný) a potažení izolací proti vodě vč. ohrazení po obvodu proti pádu a průniku vody</t>
  </si>
  <si>
    <t>152711780</t>
  </si>
  <si>
    <t>" B15/N18 "     2</t>
  </si>
  <si>
    <t>764</t>
  </si>
  <si>
    <t>Konstrukce klempířské</t>
  </si>
  <si>
    <t>236</t>
  </si>
  <si>
    <t>764001821</t>
  </si>
  <si>
    <t>Demontáž krytiny ze svitků nebo tabulí do suti</t>
  </si>
  <si>
    <t>812443757</t>
  </si>
  <si>
    <t>" B12 - atika široká "     2*(5,0+37,05)*1,2</t>
  </si>
  <si>
    <t>" B12 - stříška nad vchodem "     0,9*2,4+1,35</t>
  </si>
  <si>
    <t>237</t>
  </si>
  <si>
    <t>764002811</t>
  </si>
  <si>
    <t>Demontáž okapového plechu do suti v krytině povlakové</t>
  </si>
  <si>
    <t>623867925</t>
  </si>
  <si>
    <t>" B13 "     14,4</t>
  </si>
  <si>
    <t>238</t>
  </si>
  <si>
    <t>764002841</t>
  </si>
  <si>
    <t>Demontáž oplechování horních ploch zdí a nadezdívek do suti</t>
  </si>
  <si>
    <t>1623577147</t>
  </si>
  <si>
    <t>" B12 "     34,3+2*18,25+2*68,35</t>
  </si>
  <si>
    <t>239</t>
  </si>
  <si>
    <t>764004801</t>
  </si>
  <si>
    <t>Demontáž podokapního žlabu do suti</t>
  </si>
  <si>
    <t>657821392</t>
  </si>
  <si>
    <t>240</t>
  </si>
  <si>
    <t>764004861</t>
  </si>
  <si>
    <t>Demontáž svodu do suti</t>
  </si>
  <si>
    <t>-954773113</t>
  </si>
  <si>
    <t>" B13 "     4,0</t>
  </si>
  <si>
    <t>241</t>
  </si>
  <si>
    <t>764213639.1</t>
  </si>
  <si>
    <t>Krycí plech dilatačního zdiva z Pz s povrchovou úpravou vícedílná rš 2x500 mm oboustranně předlakov. plechtl. 0,6mm polyester nástřik komplet.vč. všech prvků</t>
  </si>
  <si>
    <t>920435789</t>
  </si>
  <si>
    <t>" K/9 "     136,7</t>
  </si>
  <si>
    <t>242</t>
  </si>
  <si>
    <t>764214606.1</t>
  </si>
  <si>
    <t>Oplechování horních ploch a atik bez rohů z Pz s povrch úpravou mechanicky kotvené rš 500 mm oboustranně předlakov. plechtl. 0,6mm polyester nástřik komplet.vč. všech prvků</t>
  </si>
  <si>
    <t>777946736</t>
  </si>
  <si>
    <t>" K/4 "     10,0</t>
  </si>
  <si>
    <t>243</t>
  </si>
  <si>
    <t>764216601.1</t>
  </si>
  <si>
    <t>Oplechování odskoku fasády mechanicky kotvené z Pz s povrchovou úpravou rš 150 mm oboustranně předlakov. plechtl. 0,6mm polyester nástřik komplet.vč. všech prvků</t>
  </si>
  <si>
    <t>2033852339</t>
  </si>
  <si>
    <t>" K/7 "     2,45</t>
  </si>
  <si>
    <t>244</t>
  </si>
  <si>
    <t>764216602.1</t>
  </si>
  <si>
    <t>Oplechování odskoku fasády mechanicky kotvené z Pz s povrchovou úpravou rš 200 mm oboustranně předlakov. plechtl. 0,6mm polyester nástřik komplet.vč. všech prvků</t>
  </si>
  <si>
    <t>574673522</t>
  </si>
  <si>
    <t>" K/8 "     2,45</t>
  </si>
  <si>
    <t>245</t>
  </si>
  <si>
    <t>764216603.1</t>
  </si>
  <si>
    <t>Oplechování rovných parapetů mechanicky kotvené z Pz s povrchovou úpravou rš 250 mm oboustranně předlakov. plechtl. 0,6mm polyester nástřik komplet.vč. všech prvků</t>
  </si>
  <si>
    <t>-784068608</t>
  </si>
  <si>
    <t>" K/5 "     2,45</t>
  </si>
  <si>
    <t>246</t>
  </si>
  <si>
    <t>764216605.1</t>
  </si>
  <si>
    <t>Oplechování přizdívky mechanicky kotvené z Pz s povrchovou úpravou rš 400 mm oboustranně předlakov. plechtl. 0,6mm polyester nástřik komplet.vč. všech prvků</t>
  </si>
  <si>
    <t>2132762306</t>
  </si>
  <si>
    <t>" K/10 "     36,5</t>
  </si>
  <si>
    <t>247</t>
  </si>
  <si>
    <t>764218607.1</t>
  </si>
  <si>
    <t>Oplechování stříšky mechanicky kotvené z Pz s upraveným povrchem rš 670 mm oboustranně předlakov. plechtl. 0,6mm polyester nástřik komplet.vč. všech prvků</t>
  </si>
  <si>
    <t>-1605842356</t>
  </si>
  <si>
    <t>" K/6 "     2,8</t>
  </si>
  <si>
    <t>248</t>
  </si>
  <si>
    <t>764511603.1</t>
  </si>
  <si>
    <t>Žlab podokapní půlkruhový z Pz s povrchovou úpravou rš 400 mm oboustranně předlakov. plechtl. 0,6mm polyester nástřik komplet.vč. všech prvků</t>
  </si>
  <si>
    <t>1253515729</t>
  </si>
  <si>
    <t>" K/1 "     14,4</t>
  </si>
  <si>
    <t>249</t>
  </si>
  <si>
    <t>764511644.1</t>
  </si>
  <si>
    <t>Kotlík oválný (trychtýřový) pro podokapní žlaby z Pz s povrchovou úpravou 400/120 mm oboustranně předlakov. plechtl. 0,6mm polyester nástřik komplet.vč. všech prvků</t>
  </si>
  <si>
    <t>-980316501</t>
  </si>
  <si>
    <t>" K/1 "     1</t>
  </si>
  <si>
    <t>250</t>
  </si>
  <si>
    <t>764518623.1</t>
  </si>
  <si>
    <t>Svody kruhové včetně objímek, kolen, odskoků z Pz s povrchovou úpravou průměru 120 mm oboustranně předlakov. plechtl. 0,6mm polyester nástřik komplet.vč. všech prvků</t>
  </si>
  <si>
    <t>66323573</t>
  </si>
  <si>
    <t>" 2/K "     3,5</t>
  </si>
  <si>
    <t>251</t>
  </si>
  <si>
    <t>998764102</t>
  </si>
  <si>
    <t>Přesun hmot tonážní pro konstrukce klempířské v objektech v přes 6 do 12 m</t>
  </si>
  <si>
    <t>476205375</t>
  </si>
  <si>
    <t>766</t>
  </si>
  <si>
    <t>Konstrukce truhlářské</t>
  </si>
  <si>
    <t>252</t>
  </si>
  <si>
    <t>766423124.1</t>
  </si>
  <si>
    <t>Obložení beton. zhlaví atik modřín. prkny tl.20mm vč. kotvení M+D komplet systém</t>
  </si>
  <si>
    <t>1365862847</t>
  </si>
  <si>
    <t>" N12 "     11,*2</t>
  </si>
  <si>
    <t>253</t>
  </si>
  <si>
    <t>766694126.1</t>
  </si>
  <si>
    <t>Parapet vnitřní plastový dl. 2,4m</t>
  </si>
  <si>
    <t>-1618859344</t>
  </si>
  <si>
    <t>" 1/O "     1</t>
  </si>
  <si>
    <t>254</t>
  </si>
  <si>
    <t>998766101</t>
  </si>
  <si>
    <t>Přesun hmot tonážní pro kce truhlářské v objektech v do 6 m</t>
  </si>
  <si>
    <t>2016894130</t>
  </si>
  <si>
    <t>767</t>
  </si>
  <si>
    <t>Konstrukce zámečnické</t>
  </si>
  <si>
    <t>255</t>
  </si>
  <si>
    <t>767161813</t>
  </si>
  <si>
    <t>Demontáž zábradlí rovného nerozebíratelného hmotnosti 1 m zábradlí do 20 kg do suti</t>
  </si>
  <si>
    <t>2040469189</t>
  </si>
  <si>
    <t>" B8 - zábradlí ocel. kolem otvoru "     3,5</t>
  </si>
  <si>
    <t>256</t>
  </si>
  <si>
    <t>767161823</t>
  </si>
  <si>
    <t>Demontáž zábradlí schodišťového nerozebíratelného hmotnosti 1 m zábradlí do 20 kg do suti</t>
  </si>
  <si>
    <t>537298728</t>
  </si>
  <si>
    <t>" B7 - zábradlí nerez."     11,5</t>
  </si>
  <si>
    <t>" B8 - zábradlí nerez."     30,0</t>
  </si>
  <si>
    <t>257</t>
  </si>
  <si>
    <t>767590830.1</t>
  </si>
  <si>
    <t>Demontáž podlah ocelový rošt 3100/2450 (170kg)</t>
  </si>
  <si>
    <t>223959166</t>
  </si>
  <si>
    <t>" B10 - m.č.201 "     1</t>
  </si>
  <si>
    <t>258</t>
  </si>
  <si>
    <t>767590830.3</t>
  </si>
  <si>
    <t>Demontáž plechový kryt jímky 2000/600 vč. rámu (125kg)</t>
  </si>
  <si>
    <t>-42487365</t>
  </si>
  <si>
    <t>" B4 "     1</t>
  </si>
  <si>
    <t>259</t>
  </si>
  <si>
    <t>767641805</t>
  </si>
  <si>
    <t>Demontáž zárubní dveří odřezáním plochy přes 2,5 do 4,5 m2</t>
  </si>
  <si>
    <t>1023729471</t>
  </si>
  <si>
    <t>" B2 -  "     1</t>
  </si>
  <si>
    <t>260</t>
  </si>
  <si>
    <t>767810811</t>
  </si>
  <si>
    <t>Demontáž mřížek větracích ocelových čtyřhranných nebo kruhových</t>
  </si>
  <si>
    <t>-2145043558</t>
  </si>
  <si>
    <t>" B1 - průvětrník 300/300 "     4</t>
  </si>
  <si>
    <t>" B13 - větrací mřížky DN100 "     16</t>
  </si>
  <si>
    <t>261</t>
  </si>
  <si>
    <t>767691822</t>
  </si>
  <si>
    <t>Vyvěšení nebo zavěšení kovových křídel dveří do 2 m2</t>
  </si>
  <si>
    <t>-1643119377</t>
  </si>
  <si>
    <t>" B3 - dveře "     6</t>
  </si>
  <si>
    <t>262</t>
  </si>
  <si>
    <t>767691823</t>
  </si>
  <si>
    <t>Vyvěšení nebo zavěšení kovových křídel dveří přes 2 m2</t>
  </si>
  <si>
    <t>863373781</t>
  </si>
  <si>
    <t>" B2 -  "     2</t>
  </si>
  <si>
    <t>263</t>
  </si>
  <si>
    <t>767651210.1</t>
  </si>
  <si>
    <t>1/D Vrata garážová 2400/2100 nerez otvíravá 2kř. plná zateplená zárubeň kování klika s panikovou funkcí bezpečn.zámek celoobvodové těsnění komplet M+D</t>
  </si>
  <si>
    <t>-1607598144</t>
  </si>
  <si>
    <t>264</t>
  </si>
  <si>
    <t>767640111.2</t>
  </si>
  <si>
    <t>2/D Dveře 800/1970 nerez levé otvíravé 1kř. plné doraz u prahu zárubeň kování klika s panikovou funkcí zámek práh dub lakovaný  komplet M+D</t>
  </si>
  <si>
    <t>-586494914</t>
  </si>
  <si>
    <t>265</t>
  </si>
  <si>
    <t>767640111.2a</t>
  </si>
  <si>
    <t>2/Da Dveře 800/1970 nerez levé otvíravé 1kř. plné doraz u prahu zárubeň kování klika s panikovou funkcí zámek práh dub lakovaný  komplet M+D</t>
  </si>
  <si>
    <t>81173623</t>
  </si>
  <si>
    <t>266</t>
  </si>
  <si>
    <t>767640111.3</t>
  </si>
  <si>
    <t>3/D Dveře 800/1970 nerez pravé otvíravé 1kř. plné doraz u prahu zárubeň kování klika s panikovou funkcí zámek práh dub lakovaný  komplet M+D</t>
  </si>
  <si>
    <t>-1698643870</t>
  </si>
  <si>
    <t>267</t>
  </si>
  <si>
    <t>767640111.4</t>
  </si>
  <si>
    <t>4/D Dveře 800/1860 nerez levé otvíravé 1kř. plné prachotěsné zárubeň kování klika s panikovou funkcí zámek  komplet M+D</t>
  </si>
  <si>
    <t>439638288</t>
  </si>
  <si>
    <t>268</t>
  </si>
  <si>
    <t>767640111.5</t>
  </si>
  <si>
    <t>5/D Dveře 900/1970 nerez levé otvíravé 1kř. plné doraz u prahu zárubeň kování zámek práh dub lakovaný  komplet M+D</t>
  </si>
  <si>
    <t>-206357063</t>
  </si>
  <si>
    <t>269</t>
  </si>
  <si>
    <t>767640111.6</t>
  </si>
  <si>
    <t>6/D Dveře 900/1970 nerez pravé otvíravé 1kř. plné doraz u prahu zárubeň kování zámek práh dub lakovaný komplet M+D</t>
  </si>
  <si>
    <t>946763654</t>
  </si>
  <si>
    <t>270</t>
  </si>
  <si>
    <t>767620224.1</t>
  </si>
  <si>
    <t>1/O Okno 2400/1200 hliníkové 3dílné fixní izol.dvojsklo komplet M+D</t>
  </si>
  <si>
    <t>2072048228</t>
  </si>
  <si>
    <t>271</t>
  </si>
  <si>
    <t>767220110.1</t>
  </si>
  <si>
    <t>1/Z Zábradlí schodišťové nerez v.1,1m dl.11,25m madlo a sloupky (d-48,3x3,2) dvoutyčová výplň (d35x1,5) kotvení komplet M+D</t>
  </si>
  <si>
    <t>-1917217512</t>
  </si>
  <si>
    <t>272</t>
  </si>
  <si>
    <t>767220110.2</t>
  </si>
  <si>
    <t>2/Z Zábradlí rovné nerez v.1,1m dl.3,9m madlo a sloupky (d-48,3x3,2) dvoutyčová výplň (d35x1,5) kotvení komplet M+D</t>
  </si>
  <si>
    <t>453746072</t>
  </si>
  <si>
    <t>273</t>
  </si>
  <si>
    <t>767220110.6</t>
  </si>
  <si>
    <t>6/Z Zábradlí schodišťové žárpozink v.1,1m dl.11,2m madlo a sloupky (d-48,3x3,2) dvoutyčová výplň (d35x2) kotvení komplet M+D</t>
  </si>
  <si>
    <t>526318164</t>
  </si>
  <si>
    <t>274</t>
  </si>
  <si>
    <t>767220110.7</t>
  </si>
  <si>
    <t>7/Z Zábradlí schišťové nerez v.1,1m dl.3,2m madlo a sloupky (d-48,3x3,2) dvoutyčová výplň (d35x1,5) kotvení komplet M+D</t>
  </si>
  <si>
    <t>1173171048</t>
  </si>
  <si>
    <t>275</t>
  </si>
  <si>
    <t>767220110.9</t>
  </si>
  <si>
    <t>9/Z Zábradlí rovné nerez v.1,1m dl.7,7m madlo a sloupky (d-48,3x3,2) dvoutyčová výplň (d35x1,5) kotvení komplet M+D</t>
  </si>
  <si>
    <t>1886195086</t>
  </si>
  <si>
    <t>276</t>
  </si>
  <si>
    <t>767220111.0</t>
  </si>
  <si>
    <t>10/Z Zábradlí rovné nerez v.1,1m dl.8,24m madlo a sloupky (d-48,3x3,2) jednotyčová výplň (d35x1,5) + pás P4 š.130mm kotvení komplet M+D</t>
  </si>
  <si>
    <t>528906615</t>
  </si>
  <si>
    <t>277</t>
  </si>
  <si>
    <t>767220111.1</t>
  </si>
  <si>
    <t>11/Z Zábradlí schodišťové nerez v.1,1m dl.16,55m madlo a sloupky (d-48,3x3,2) jednotyčová výplň (d35x1,5) + pás P4 š.130mm kotvení komplet M+D</t>
  </si>
  <si>
    <t>1069378761</t>
  </si>
  <si>
    <t>278</t>
  </si>
  <si>
    <t>767220111.6</t>
  </si>
  <si>
    <t>16/Z Zábradlí schodišťové žárpozink v.1,1m dl.69,8m madlo a sloupky (d-48,3x3,2) dvoutyčová výplň (d35x2) kotvení komplet M+D</t>
  </si>
  <si>
    <t>-15133474</t>
  </si>
  <si>
    <t>279</t>
  </si>
  <si>
    <t>767250113.1</t>
  </si>
  <si>
    <t>3/Z Podesta ze svařov.podlahového ocel.roštu (pásek30/3) nerez 2400/3100 odnímatelný tyč plochá30/8-5x M+D vč. repase stáv.nosníků (2xUE100) dl.2,4m - 4x nátěr vč. odstranění stáv.nátěr komplet M+D</t>
  </si>
  <si>
    <t>1609577579</t>
  </si>
  <si>
    <t>280</t>
  </si>
  <si>
    <t>767662210.1</t>
  </si>
  <si>
    <t>4/Z Okenní mříž 2400/1200 ocel žárpozink kotvení komplet M+D</t>
  </si>
  <si>
    <t>-1302480592</t>
  </si>
  <si>
    <t>281</t>
  </si>
  <si>
    <t>767165111.1</t>
  </si>
  <si>
    <t>5/Z Madlo ocel žárpozink trubka d48,3x3,2 dl. 8,2m kotvení tr.35x2  lepená kotva komplet M+D</t>
  </si>
  <si>
    <t>371395723</t>
  </si>
  <si>
    <t>282</t>
  </si>
  <si>
    <t>767810121</t>
  </si>
  <si>
    <t>Montáž mřížek větracích kruhových D do 100 mm</t>
  </si>
  <si>
    <t>1249654056</t>
  </si>
  <si>
    <t>" 12/Z "     16</t>
  </si>
  <si>
    <t>283</t>
  </si>
  <si>
    <t>55341431.1</t>
  </si>
  <si>
    <t>mřížka větrací hliník kruhová se síťovinou 100mm</t>
  </si>
  <si>
    <t>-70378455</t>
  </si>
  <si>
    <t>284</t>
  </si>
  <si>
    <t>767810113</t>
  </si>
  <si>
    <t>Montáž mřížek větracích čtyřhranných průřezu přes 0,04 do 0,09 m2</t>
  </si>
  <si>
    <t>1568429697</t>
  </si>
  <si>
    <t>" 13/Z "     4</t>
  </si>
  <si>
    <t>" 14/Z "     4</t>
  </si>
  <si>
    <t>285</t>
  </si>
  <si>
    <t>55341413.1</t>
  </si>
  <si>
    <t>průvětrník mřížový s klapkami 300x300mm hliník</t>
  </si>
  <si>
    <t>-1756724828</t>
  </si>
  <si>
    <t>286</t>
  </si>
  <si>
    <t>55341413.2</t>
  </si>
  <si>
    <t>větrací mřížka s pevnými lamelami 300x300mm hliník</t>
  </si>
  <si>
    <t>114930738</t>
  </si>
  <si>
    <t>287</t>
  </si>
  <si>
    <t>767PCZ15</t>
  </si>
  <si>
    <t>15/Z - Odnímatelný vícedílný poklop ze sklolaminátového kompozitu 600/2340 mm pro zatížení 3,5kN/m2, protiskluz. úprava obvodový rám pryž. těsnění uzamykatelný kovové prvky nerez kotvení komplet D+M</t>
  </si>
  <si>
    <t>1187271285</t>
  </si>
  <si>
    <t>288</t>
  </si>
  <si>
    <t>767731319.1</t>
  </si>
  <si>
    <t>17/Z - Odvětrání chodby - hliníková samotahová ventilační hlavice pro potrubí DN300, potrubí nerez 304x2 dl. 4,7m koleno 90° M+D</t>
  </si>
  <si>
    <t>-785299171</t>
  </si>
  <si>
    <t>290</t>
  </si>
  <si>
    <t>767731321.1</t>
  </si>
  <si>
    <t>18/Z - Prostup stěnou tl.150mm - větrací otvor 400/200 vybourání osazení zazdění překlad 2x L50/50/5-650mm zapravení úpravy povrchů protidešťová žaluzie nerez se sítí proti hmyzu regulační klapka  ruční ovládání síto M+D</t>
  </si>
  <si>
    <t>208276258</t>
  </si>
  <si>
    <t>" prostup P2 "     8</t>
  </si>
  <si>
    <t>291</t>
  </si>
  <si>
    <t>767731323.1</t>
  </si>
  <si>
    <t>19/Z - Prostup stěnou tl.450mm - větrací otvor 400/200 vybourání osazení zazdění překlad 2x L50/50/5-650mm zapravení úpravy povrchů protidešťová žaluzie nerez se sítí proti hmyzu regulační klapka  ruční ovládání síto M+D</t>
  </si>
  <si>
    <t>1149828343</t>
  </si>
  <si>
    <t>" prostup P3 "     2</t>
  </si>
  <si>
    <t>" prostup P4 "     2</t>
  </si>
  <si>
    <t>292</t>
  </si>
  <si>
    <t>767PCZ13</t>
  </si>
  <si>
    <t>8/Z - Podlahová vpusť DN50 izolační příruba nástavec pro výškovou úpravu zápach.uzávěr nerez rámeček 145/145 a mřížkou kryt rámečku a ochrana izol.příruby vč. utěsnění zapravení komplet M+D</t>
  </si>
  <si>
    <t>-518943482</t>
  </si>
  <si>
    <t>293</t>
  </si>
  <si>
    <t>767PC01</t>
  </si>
  <si>
    <t>Záchytný systém proti pádu osob. D+M+ zpracování návrhu</t>
  </si>
  <si>
    <t>1067119285</t>
  </si>
  <si>
    <t>294</t>
  </si>
  <si>
    <t>998767202</t>
  </si>
  <si>
    <t>Přesun hmot procentní pro zámečnické konstrukce v objektech v přes 6 do 12 m</t>
  </si>
  <si>
    <t>%</t>
  </si>
  <si>
    <t>-538545805</t>
  </si>
  <si>
    <t>771</t>
  </si>
  <si>
    <t>Podlahy z dlaždic</t>
  </si>
  <si>
    <t>295</t>
  </si>
  <si>
    <t>771573810</t>
  </si>
  <si>
    <t>Demontáž podlah z dlaždic keramických lepených</t>
  </si>
  <si>
    <t>959724500</t>
  </si>
  <si>
    <t>" B5 - m.č.101 "     40,47</t>
  </si>
  <si>
    <t>" B6 - podesta "     3,1*0,9</t>
  </si>
  <si>
    <t>" B9 - m.č.201-204 "     55,7</t>
  </si>
  <si>
    <t>296</t>
  </si>
  <si>
    <t>771271812</t>
  </si>
  <si>
    <t>Demontáž obkladů stupnic z dlaždic keramických kladených do malty š přes 250 do 350 mm</t>
  </si>
  <si>
    <t>1777272453</t>
  </si>
  <si>
    <t>" B6 "     29,0</t>
  </si>
  <si>
    <t>" B9 - m.č.201-204 "     0,9*4</t>
  </si>
  <si>
    <t>297</t>
  </si>
  <si>
    <t>771271832</t>
  </si>
  <si>
    <t>Demontáž obkladů podstupnic z dlaždic keramických kladených do malty v do 250 mm</t>
  </si>
  <si>
    <t>-739771129</t>
  </si>
  <si>
    <t>298</t>
  </si>
  <si>
    <t>771161022</t>
  </si>
  <si>
    <t>Montáž profilu pro schodové hrany nebo ukončení dlažby</t>
  </si>
  <si>
    <t>652378602</t>
  </si>
  <si>
    <t>" N6 - schodiště m101-201 "    SCHODkeram</t>
  </si>
  <si>
    <t>299</t>
  </si>
  <si>
    <t>59054147.1</t>
  </si>
  <si>
    <t>schodová nerez ocel. ukončovací hrana</t>
  </si>
  <si>
    <t>1504834977</t>
  </si>
  <si>
    <t>33,2*1,1 'Přepočtené koeficientem množství</t>
  </si>
  <si>
    <t>300</t>
  </si>
  <si>
    <t>771274113</t>
  </si>
  <si>
    <t>Montáž obkladů stupnic z dlaždic keramických hladkých lepených cementovým flexibilním lepidlem š přes 250 do 300 mm</t>
  </si>
  <si>
    <t>1158967885</t>
  </si>
  <si>
    <t>" N6 - mč 101-201 "     0,9*(15+17)</t>
  </si>
  <si>
    <t>" N9 - mč 201-204 "     1,1*4</t>
  </si>
  <si>
    <t>301</t>
  </si>
  <si>
    <t>771274232</t>
  </si>
  <si>
    <t>Montáž obkladů podstupnic z dlaždic keramických hladkých lepených cementovým flexibilním lepidlem v přes 150 do 200 mm</t>
  </si>
  <si>
    <t>-418740220</t>
  </si>
  <si>
    <t>" N6 - mč 101-201 "     SCHODkeram</t>
  </si>
  <si>
    <t>302</t>
  </si>
  <si>
    <t>59761415.1</t>
  </si>
  <si>
    <t>dlažba keramická slinutá protiskluzná 15mm</t>
  </si>
  <si>
    <t>-1018724371</t>
  </si>
  <si>
    <t>(SCHODkeram-0,9)*(0,17+0,265)+0,9*(0,2+0,265)</t>
  </si>
  <si>
    <t>14,469*1,1 'Přepočtené koeficientem množství</t>
  </si>
  <si>
    <t>303</t>
  </si>
  <si>
    <t>771474132</t>
  </si>
  <si>
    <t>Montáž soklů z dlaždic keramických schodišťových stupňovitých lepených cementovým flexibilním lepidlem v přes 65 do 90 mm</t>
  </si>
  <si>
    <t>-199463399</t>
  </si>
  <si>
    <t>(0,17+0,265)*(15+16)+0,2+0,265</t>
  </si>
  <si>
    <t>304</t>
  </si>
  <si>
    <t>-1380898412</t>
  </si>
  <si>
    <t>SOKLsch*0,1*1,3</t>
  </si>
  <si>
    <t>1,8135*1,1 'Přepočtené koeficientem množství</t>
  </si>
  <si>
    <t>305</t>
  </si>
  <si>
    <t>771121011</t>
  </si>
  <si>
    <t>Nátěr penetrační na podlahu</t>
  </si>
  <si>
    <t>915704690</t>
  </si>
  <si>
    <t>" skladba podlahy "     SH1+SH2</t>
  </si>
  <si>
    <t>" podesta schodiště m101-201 "     0,9*3,1</t>
  </si>
  <si>
    <t>" schodiště m101-201 "</t>
  </si>
  <si>
    <t>" místnosti "     DLAZBAK</t>
  </si>
  <si>
    <t>" pod soklík "     (SOKLK+SOKLsch)*0,01</t>
  </si>
  <si>
    <t>306</t>
  </si>
  <si>
    <t>771151012</t>
  </si>
  <si>
    <t>Samonivelační stěrka podlah pevnosti 20 MPa tl přes 3 do 5 mm</t>
  </si>
  <si>
    <t>1158552208</t>
  </si>
  <si>
    <t>" skladba podlahy SH1+SH2 "     DLAZBAK</t>
  </si>
  <si>
    <t>307</t>
  </si>
  <si>
    <t>771576141.1</t>
  </si>
  <si>
    <t xml:space="preserve">Montáž podlah keramických protiskluzných lepených flexib. tmelem vč. spárování všech detailů (dilatace, olištování, prostupy </t>
  </si>
  <si>
    <t>-227851363</t>
  </si>
  <si>
    <t>308</t>
  </si>
  <si>
    <t>1972022380</t>
  </si>
  <si>
    <t>102,9725*1,1 'Přepočtené koeficientem množství</t>
  </si>
  <si>
    <t>309</t>
  </si>
  <si>
    <t>771474113</t>
  </si>
  <si>
    <t>Montáž soklů z dlaždic keramických rovných lepených cementovým flexibilním lepidlem v přes 90 do 120 mm</t>
  </si>
  <si>
    <t>-1162383968</t>
  </si>
  <si>
    <t>" m101 "     2*(13,2+3,1+0,9+0,2+0,25)-0,9*3-2,4</t>
  </si>
  <si>
    <t>" m201-203 "     2*(1,5+7,8+3,6+3,3*3+0,25)-2,4-0,9*5</t>
  </si>
  <si>
    <t>" m204 "     2*(4,85+14,1-0,45*2)-2*(3,45+5,15)</t>
  </si>
  <si>
    <t>" podesta schodiště 101-201 "     3,1+0,9*2</t>
  </si>
  <si>
    <t>310</t>
  </si>
  <si>
    <t>-1420363080</t>
  </si>
  <si>
    <t>SOKLK*0,1*1,3</t>
  </si>
  <si>
    <t>12,116*1,1 'Přepočtené koeficientem množství</t>
  </si>
  <si>
    <t>311</t>
  </si>
  <si>
    <t>771591115</t>
  </si>
  <si>
    <t>Podlahy spárování silikonem</t>
  </si>
  <si>
    <t>-137742981</t>
  </si>
  <si>
    <t>SOKLK+SOKLsch</t>
  </si>
  <si>
    <t>312</t>
  </si>
  <si>
    <t>771592011</t>
  </si>
  <si>
    <t>Čištění vnitřních ploch podlah nebo schodišť po položení dlažby chemickými prostředky</t>
  </si>
  <si>
    <t>1564941836</t>
  </si>
  <si>
    <t>313</t>
  </si>
  <si>
    <t>998771101</t>
  </si>
  <si>
    <t>Přesun hmot tonážní pro podlahy z dlaždic v objektech v do 6 m</t>
  </si>
  <si>
    <t>-2078209017</t>
  </si>
  <si>
    <t>781</t>
  </si>
  <si>
    <t>Dokončovací práce - obklady</t>
  </si>
  <si>
    <t>314</t>
  </si>
  <si>
    <t>781121011</t>
  </si>
  <si>
    <t>Nátěr penetrační na stěnu</t>
  </si>
  <si>
    <t>-260801658</t>
  </si>
  <si>
    <t>" N16 "     KABRINEC</t>
  </si>
  <si>
    <t>315</t>
  </si>
  <si>
    <t>781734112.3</t>
  </si>
  <si>
    <t>Montáž obkladů vnějších z obkladaček nebo obkladových pásků přes 50 do 85 ks/m2 lepené flexibilním lepidlem do mrazu vč. očištění demntovaných obkladaček pro další použití</t>
  </si>
  <si>
    <t>418298755</t>
  </si>
  <si>
    <t>" N16 - fasáda s kabřincových pásků "</t>
  </si>
  <si>
    <t>" dodávka obkladů - obklady získané vybouráním "</t>
  </si>
  <si>
    <t>" očištění šetrně vybouraných obkladaček z vybouraných komínů provozní budovy "</t>
  </si>
  <si>
    <t>" fasáda "</t>
  </si>
  <si>
    <t>5,8*(2,1*12+2,7*2)</t>
  </si>
  <si>
    <t>0,3*2,1*12</t>
  </si>
  <si>
    <t>" pohled  S "</t>
  </si>
  <si>
    <t>(4,8+0,6)/2*8,2</t>
  </si>
  <si>
    <t>" pohled  J "</t>
  </si>
  <si>
    <t>(0,5+2,9)/2*3,8+0,5*2,9</t>
  </si>
  <si>
    <t>(2,9+5,7)/2*4,1</t>
  </si>
  <si>
    <t>8,5*(14,1-2,3+0,2*2+2,4*2)</t>
  </si>
  <si>
    <t>-1,45*0,65*4</t>
  </si>
  <si>
    <t>" provozní místnosti na střeše AN "</t>
  </si>
  <si>
    <t>2,9*((9,2-2,4)*2+13,1+0,55*2+0,1*2)</t>
  </si>
  <si>
    <t>" u schodiště N14 "     3,5</t>
  </si>
  <si>
    <t>" dozděné otvory "     1,2*0,75*2</t>
  </si>
  <si>
    <t>" výměna na fasádě cca 20% plochy "     FASkabr*0,2</t>
  </si>
  <si>
    <t>316</t>
  </si>
  <si>
    <t>781739191</t>
  </si>
  <si>
    <t>Příplatek k montáži obkladů vnějších z obkladaček nebo obkladových pásků cihelných za plochu do 10 m2</t>
  </si>
  <si>
    <t>-1907265920</t>
  </si>
  <si>
    <t>317</t>
  </si>
  <si>
    <t>998781101</t>
  </si>
  <si>
    <t>Přesun hmot tonážní pro obklady keramické v objektech v do 6 m</t>
  </si>
  <si>
    <t>-755247697</t>
  </si>
  <si>
    <t>783</t>
  </si>
  <si>
    <t>Dokončovací práce - nátěry</t>
  </si>
  <si>
    <t>318</t>
  </si>
  <si>
    <t>783101401</t>
  </si>
  <si>
    <t>Ometení podkladu truhlářských konstrukcí před provedením nátěru</t>
  </si>
  <si>
    <t>1372142462</t>
  </si>
  <si>
    <t>" N12 "     23,0</t>
  </si>
  <si>
    <t>319</t>
  </si>
  <si>
    <t>783118101</t>
  </si>
  <si>
    <t>Lazurovací jednonásobný syntetický nátěr truhlářských konstrukcí</t>
  </si>
  <si>
    <t>1628599639</t>
  </si>
  <si>
    <t>" N12 "     23,0*2</t>
  </si>
  <si>
    <t>320</t>
  </si>
  <si>
    <t>783306801</t>
  </si>
  <si>
    <t>Odstranění nátěru ze zámečnických konstrukcí obroušením</t>
  </si>
  <si>
    <t>464726347</t>
  </si>
  <si>
    <t>" N17 - nosník dl. 2,6m "     2,6*0,8</t>
  </si>
  <si>
    <t>" 50% "     N1*0,5</t>
  </si>
  <si>
    <t>321</t>
  </si>
  <si>
    <t>783306809</t>
  </si>
  <si>
    <t>Odstranění nátěru ze zámečnických konstrukcí okartáčováním</t>
  </si>
  <si>
    <t>-1986536601</t>
  </si>
  <si>
    <t>322</t>
  </si>
  <si>
    <t>783301401</t>
  </si>
  <si>
    <t>Ometení zámečnických konstrukcí</t>
  </si>
  <si>
    <t>-411018714</t>
  </si>
  <si>
    <t>" N17 "     N1</t>
  </si>
  <si>
    <t>323</t>
  </si>
  <si>
    <t>783344101</t>
  </si>
  <si>
    <t>Základní jednonásobný polyuretanový nátěr zámečnických konstrukcí</t>
  </si>
  <si>
    <t>-1148374997</t>
  </si>
  <si>
    <t>324</t>
  </si>
  <si>
    <t>783347101</t>
  </si>
  <si>
    <t>Krycí jednonásobný polyuretanový nátěr zámečnických konstrukcí</t>
  </si>
  <si>
    <t>1582381705</t>
  </si>
  <si>
    <t>" N17 "     N1*2</t>
  </si>
  <si>
    <t>325</t>
  </si>
  <si>
    <t>783846543</t>
  </si>
  <si>
    <t>Antigraffiti nátěr trvalý do 100 cyklů odstranění graffiti hrubých povrchů</t>
  </si>
  <si>
    <t>133385547</t>
  </si>
  <si>
    <t xml:space="preserve">" N15 na břizolitu "     </t>
  </si>
  <si>
    <t>2,1*3,0*12</t>
  </si>
  <si>
    <t>2,4*(3,0-2,1)</t>
  </si>
  <si>
    <t>" křídla "     3,0*((1,2+2,0)/2+0,2)*2</t>
  </si>
  <si>
    <t>" křídla "     3,0*(0,6+1,7)/2*2</t>
  </si>
  <si>
    <t>326</t>
  </si>
  <si>
    <t>783846503.1</t>
  </si>
  <si>
    <t>Antigraffiti nátěr trvalý do 100 cyklů odstranění graffiti povrchů obklad keramický</t>
  </si>
  <si>
    <t>766476054</t>
  </si>
  <si>
    <t>" N16 - fasáda s kabřincových pásků - do výšky 3m "</t>
  </si>
  <si>
    <t>3,0*(2,1*12+2,7*2)</t>
  </si>
  <si>
    <t>(3,0+0,6)/2*8,2</t>
  </si>
  <si>
    <t>(2,9+3,0)/2*4,1</t>
  </si>
  <si>
    <t>3,0*(14,1-2,3+0,2*2+2,4*2)</t>
  </si>
  <si>
    <t>787</t>
  </si>
  <si>
    <t>Dokončovací práce - zasklívání</t>
  </si>
  <si>
    <t>327</t>
  </si>
  <si>
    <t>787100812.1</t>
  </si>
  <si>
    <t>Vysklívání copilitových oken</t>
  </si>
  <si>
    <t>-1251000260</t>
  </si>
  <si>
    <t>" B1"     2,1*1,85*8</t>
  </si>
  <si>
    <t>328</t>
  </si>
  <si>
    <t>787600802</t>
  </si>
  <si>
    <t>Vysklívání oken a dveří plochy skla plochého přes 1 do 3 m2</t>
  </si>
  <si>
    <t>355679627</t>
  </si>
  <si>
    <t>" B11 "     2,4*1,2</t>
  </si>
  <si>
    <t>SO 02 - STAVEBNÍ ELEKTROINSTALACE - OBJEKT AN, VDJ 2 x 17 500 m3</t>
  </si>
  <si>
    <t>Ing. Petr Šulc</t>
  </si>
  <si>
    <t>M01.1 - Rozvaděč RS4</t>
  </si>
  <si>
    <t>M02 - Montážní materiál</t>
  </si>
  <si>
    <t>M07 - Uzemnění a hromosvod</t>
  </si>
  <si>
    <t>M15 - Zemní práce</t>
  </si>
  <si>
    <t>M16 - Demontáže</t>
  </si>
  <si>
    <t>M30 - Přidružené práce</t>
  </si>
  <si>
    <t>M01.1</t>
  </si>
  <si>
    <t>Rozvaděč RS4</t>
  </si>
  <si>
    <t>01.1EM01</t>
  </si>
  <si>
    <t>D+M - Elektrický rozvaděč na omítku</t>
  </si>
  <si>
    <t>kpl</t>
  </si>
  <si>
    <t>" Plastový rozvaděč pro montáž pod omítku, s DIN lištou ve dvou řadách a příslušenstvím "</t>
  </si>
  <si>
    <t>" pro 24 modulů, o celkových rozměrech v.435 x š.320 x h.155 mm, "</t>
  </si>
  <si>
    <t xml:space="preserve">" Krytí IP54/IP20, přívod zdola, vývody nahoru. " </t>
  </si>
  <si>
    <t>01.1EM02</t>
  </si>
  <si>
    <t>D - Třípólový vypínač 32A/400V</t>
  </si>
  <si>
    <t>ks</t>
  </si>
  <si>
    <t>01.1EM03</t>
  </si>
  <si>
    <t>D - Proudový chránič s nadproudovou ochranou 10C/1N/0,03A, 10A</t>
  </si>
  <si>
    <t>01.1EM04</t>
  </si>
  <si>
    <t>D - Proudový chránič 40A/4/0,03A, 40A</t>
  </si>
  <si>
    <t>01.1EM05</t>
  </si>
  <si>
    <t>D - Jistič třípólový 25/3/B, 25A</t>
  </si>
  <si>
    <t>01.1EM06</t>
  </si>
  <si>
    <t>D - Řadové svorky do 4 mm2</t>
  </si>
  <si>
    <t>01.1EM07</t>
  </si>
  <si>
    <t>D - Řadové svorky do 6 mm2</t>
  </si>
  <si>
    <t>01.1EM08</t>
  </si>
  <si>
    <t>D -  Kabelová vývodka do PG13,5</t>
  </si>
  <si>
    <t>01.1EM09</t>
  </si>
  <si>
    <t>D -  Kabelová vývodka do PG21</t>
  </si>
  <si>
    <t>01.1EM10</t>
  </si>
  <si>
    <t>D - Úložný a nosný materiál</t>
  </si>
  <si>
    <t>01.1EM11</t>
  </si>
  <si>
    <t>D - Drobný montážní materiál</t>
  </si>
  <si>
    <t>01.1EM12</t>
  </si>
  <si>
    <t>M - Osazení přístrojů do rozvaděče včetně prodrátování</t>
  </si>
  <si>
    <t>01.1EM13</t>
  </si>
  <si>
    <t>M - Zpracování výrobní dokumentace rozvaděče podle dodaných komponent</t>
  </si>
  <si>
    <t>M02</t>
  </si>
  <si>
    <t>Montážní materiál</t>
  </si>
  <si>
    <t>02EM01</t>
  </si>
  <si>
    <t>D+M - Kabel s měděným jádrem CYKY-O 2x1,5</t>
  </si>
  <si>
    <t>02EM02</t>
  </si>
  <si>
    <t>D+M - Kabel s měděným jádrem CYKY-J 3x1,5</t>
  </si>
  <si>
    <t>02EM03</t>
  </si>
  <si>
    <t>D+M - Kabel s měděným jádrem CYKY-J 5x6</t>
  </si>
  <si>
    <t>02EM04</t>
  </si>
  <si>
    <t>D+M - Kabel s měděným jádrem CYKY-O 3x1,5</t>
  </si>
  <si>
    <t>02EM05</t>
  </si>
  <si>
    <t>M - Ukončení kabelů v rozvaděči do 3x1,5 mm2</t>
  </si>
  <si>
    <t>02EM06</t>
  </si>
  <si>
    <t>M - Ukončení kabelů v rozvaděči do 5x6 mm2</t>
  </si>
  <si>
    <t>02EM07</t>
  </si>
  <si>
    <t>M - El. připojení - zásuvkové skříně</t>
  </si>
  <si>
    <t>02EM08</t>
  </si>
  <si>
    <t>D+M - Lišta vkládací z PVC  20x20 mm</t>
  </si>
  <si>
    <t>02EM09</t>
  </si>
  <si>
    <t>D+M - Lišta vkládací z PVC   60x40 mm</t>
  </si>
  <si>
    <t>02EM10</t>
  </si>
  <si>
    <t>D+M - Spínač č.1, 10A 250V nástěnný IP44</t>
  </si>
  <si>
    <t>02EM11</t>
  </si>
  <si>
    <t>D+M - Spínač č.6, 10A 250V nástěnný IP44</t>
  </si>
  <si>
    <t>02EM12</t>
  </si>
  <si>
    <t>D+M - Zásuvková skříň 1x400V/32A, 2x230V/16A, IP54</t>
  </si>
  <si>
    <t>02EM13</t>
  </si>
  <si>
    <t>D+M - "A" LED průmyslové svítidlo stropní, závěsné 1x36W, IP66</t>
  </si>
  <si>
    <t>" LED průmyslové svítidlo stropní, závěsné 230V, 1x36,1W, 5320lm, 4000K, IP66 "</t>
  </si>
  <si>
    <t>02EM14</t>
  </si>
  <si>
    <t>D+M - Boční závěs s aretací (sada pro 1 svítidlo 38W)</t>
  </si>
  <si>
    <t>02EM15</t>
  </si>
  <si>
    <t>D+M - Plastová krabicová rozvodka nástěnná, min. IP44</t>
  </si>
  <si>
    <t>02EM16</t>
  </si>
  <si>
    <t>D+M - Nástrčné instalační svorky do elektroinstalačních krabic</t>
  </si>
  <si>
    <t>02EM17</t>
  </si>
  <si>
    <t>M - Zazdění niky po rozvaděči vč. úpravy povrchu</t>
  </si>
  <si>
    <t>02EM18</t>
  </si>
  <si>
    <t>M - Vrtání - průraz zdivem v cihlové zdi tloušťky 150 mm do D=20mm</t>
  </si>
  <si>
    <t>02EM19</t>
  </si>
  <si>
    <t>D+M - Drobný montážní materiál</t>
  </si>
  <si>
    <t>M07</t>
  </si>
  <si>
    <t>Uzemnění a hromosvod</t>
  </si>
  <si>
    <t>07EM01</t>
  </si>
  <si>
    <t>D+M - Vodič Cu, H07V-K 6 zelenožlutý</t>
  </si>
  <si>
    <t>07EM02</t>
  </si>
  <si>
    <t>D - Spojovací materiál pro pospojování</t>
  </si>
  <si>
    <t>07EM03</t>
  </si>
  <si>
    <t>D+M - Ekvipotenciální svorkovnice</t>
  </si>
  <si>
    <t>07EM04</t>
  </si>
  <si>
    <t>D+M - Zemnící pásek FeZn 30x4mm uložený ve výkopu</t>
  </si>
  <si>
    <t>07EM05</t>
  </si>
  <si>
    <t>D+M - FeZn drát d=10mm  - uzemnění</t>
  </si>
  <si>
    <t>07EM06</t>
  </si>
  <si>
    <t>D+M - AlMgSi drát d8 (0,135kg/m)</t>
  </si>
  <si>
    <t>07EM07</t>
  </si>
  <si>
    <t>D+M - Podpěra vedení na plechové střechy</t>
  </si>
  <si>
    <t>07EM08</t>
  </si>
  <si>
    <t>D+M - Podpěra vedení do zdi</t>
  </si>
  <si>
    <t>07EM09</t>
  </si>
  <si>
    <t>D+M - Držák ochranné trubky</t>
  </si>
  <si>
    <t>07EM10</t>
  </si>
  <si>
    <t>D+M - Ochranná trubka 1,7m</t>
  </si>
  <si>
    <t>07EM11</t>
  </si>
  <si>
    <t>D+M - Okapová svorka</t>
  </si>
  <si>
    <t>07EM12</t>
  </si>
  <si>
    <t>D+M - Svorka spojovací</t>
  </si>
  <si>
    <t>07EM13</t>
  </si>
  <si>
    <t>D+M - Svorka připojovací</t>
  </si>
  <si>
    <t>07EM14</t>
  </si>
  <si>
    <t>D+M - Zkušební svorka</t>
  </si>
  <si>
    <t>07EM15</t>
  </si>
  <si>
    <t>D+M - Svorka křížová</t>
  </si>
  <si>
    <t>07EM16</t>
  </si>
  <si>
    <t>D+M - Svorka na potrubí ST, vč. nerez pásku délky do 1m</t>
  </si>
  <si>
    <t>07EM17</t>
  </si>
  <si>
    <t>D+M - Jímací tyč AlMgSi délky 1,5m</t>
  </si>
  <si>
    <t>07EM18</t>
  </si>
  <si>
    <t>D+M - Svorka jímací tyče</t>
  </si>
  <si>
    <t>07EM19</t>
  </si>
  <si>
    <t>D+M - Štítek pro označení svodu</t>
  </si>
  <si>
    <t>07EM20</t>
  </si>
  <si>
    <t>D+M - Spoje uzemnění - sváry v zemi, betonu včetně ochrany proti korozi</t>
  </si>
  <si>
    <t>07EM21</t>
  </si>
  <si>
    <t>M15</t>
  </si>
  <si>
    <t>15EM01</t>
  </si>
  <si>
    <t>M - Vytýčení trasy</t>
  </si>
  <si>
    <t>15EM02</t>
  </si>
  <si>
    <t>M - Výkop 35/60 cm rýhy pro uzemnění</t>
  </si>
  <si>
    <t>" Výkop 35 x 60 cm kompletní, zahrnutí, hutnění a úpravy terénu. "</t>
  </si>
  <si>
    <t>15EM03</t>
  </si>
  <si>
    <t>M - Vytýčení stávajících inženýrských sítí</t>
  </si>
  <si>
    <t>15EM04</t>
  </si>
  <si>
    <t>M - Odvoz přebytečné zeminy do 1km</t>
  </si>
  <si>
    <t>M16</t>
  </si>
  <si>
    <t>Demontáže</t>
  </si>
  <si>
    <t>16EM01</t>
  </si>
  <si>
    <t>M - Demontáž stávajících světel</t>
  </si>
  <si>
    <t>16EM02</t>
  </si>
  <si>
    <t>M - Demontáž stávajících vypínačů</t>
  </si>
  <si>
    <t>16EM03</t>
  </si>
  <si>
    <t>M - Demontáž stávající zásuvkové skříně</t>
  </si>
  <si>
    <t>16EM04</t>
  </si>
  <si>
    <t>M - Demontáž stávajících zásuvek 230, 400V</t>
  </si>
  <si>
    <t>16EM05</t>
  </si>
  <si>
    <t>M - Demontáž stávajících kabelových tras vč. kabelů</t>
  </si>
  <si>
    <t>M30</t>
  </si>
  <si>
    <t>Přidružené práce</t>
  </si>
  <si>
    <t>30EM01</t>
  </si>
  <si>
    <t>HZS - Výchozí revize elektrozařízení + TIČR vč. revizní zprávy</t>
  </si>
  <si>
    <t>512</t>
  </si>
  <si>
    <t>SO 03 - DOKUMENTACE PZTS – OBJEKT AN, VDJ 2 x 17 500 m3</t>
  </si>
  <si>
    <t>D1 - PZTS</t>
  </si>
  <si>
    <t>D2 - VSS</t>
  </si>
  <si>
    <t>D3 - Osvětlení</t>
  </si>
  <si>
    <t>D1</t>
  </si>
  <si>
    <t>PZTS</t>
  </si>
  <si>
    <t>Pol1</t>
  </si>
  <si>
    <t>Krabice propoj. s OK</t>
  </si>
  <si>
    <t>Pol2</t>
  </si>
  <si>
    <t>Sdělovací kabel 2x0,6 + 4x0,4</t>
  </si>
  <si>
    <t>Pol3</t>
  </si>
  <si>
    <t>Univerzální modul ASSET 16.20PS</t>
  </si>
  <si>
    <t>Pol4</t>
  </si>
  <si>
    <t>Magnetický kontakt těžký - DC115</t>
  </si>
  <si>
    <t>Pol5</t>
  </si>
  <si>
    <t>PIR+MW det GJD360 VENKOVNÍ</t>
  </si>
  <si>
    <t>Pol6</t>
  </si>
  <si>
    <t>lišta vkládací 40x20 s víkem</t>
  </si>
  <si>
    <t>Pol7</t>
  </si>
  <si>
    <t>lišta vkládací 40x40 s víkem</t>
  </si>
  <si>
    <t>Pol8</t>
  </si>
  <si>
    <t>Drobný motážní materiál</t>
  </si>
  <si>
    <t>Pol9</t>
  </si>
  <si>
    <t>Demontáž prvků, lišt, kabelů PZTS</t>
  </si>
  <si>
    <t>hod</t>
  </si>
  <si>
    <t>Pol10</t>
  </si>
  <si>
    <t>Opětovná montáž stávajících i nových prvků, lišt, kabeláže PZTS, zapojení, oživení</t>
  </si>
  <si>
    <t>Pol11</t>
  </si>
  <si>
    <t>Funkční zkouška a revize PZTS</t>
  </si>
  <si>
    <t>D2</t>
  </si>
  <si>
    <t>VSS</t>
  </si>
  <si>
    <t>Pol12</t>
  </si>
  <si>
    <t>Demontáž zař. VSS (kamery, trasy, kabeláž)</t>
  </si>
  <si>
    <t>Pol13</t>
  </si>
  <si>
    <t>Opětovná montáž zařízení VSS (kamery, trasy, kabeláž)</t>
  </si>
  <si>
    <t>Pol14</t>
  </si>
  <si>
    <t>Pol15</t>
  </si>
  <si>
    <t>Funkční zkouška VSS</t>
  </si>
  <si>
    <t>D3</t>
  </si>
  <si>
    <t>Osvětlení</t>
  </si>
  <si>
    <t>Pol16</t>
  </si>
  <si>
    <t>Demontáž svítidel včetně výložníků, kabeláže</t>
  </si>
  <si>
    <t>Pol17</t>
  </si>
  <si>
    <t>Opětovná montáž svítidel vč. výložníků a kabeláže</t>
  </si>
  <si>
    <t>Pol18</t>
  </si>
  <si>
    <t>Pol19</t>
  </si>
  <si>
    <t>Funkční zkouška ve spolupráci se silnoproudem</t>
  </si>
  <si>
    <t>Pol20</t>
  </si>
  <si>
    <t>PD skut. provedení</t>
  </si>
  <si>
    <t>Pol21</t>
  </si>
  <si>
    <t>Doprava</t>
  </si>
  <si>
    <t>Pol22</t>
  </si>
  <si>
    <t>Pronájem mobilního lešení pro práci ve výšce 3-5m, 2 dny demontáže, 5 pracovních dnů montáže prvků na fasádě</t>
  </si>
  <si>
    <t>DN1000</t>
  </si>
  <si>
    <t>308,2</t>
  </si>
  <si>
    <t>PS 01 - VÝMĚNA POTRUBÍ V AN</t>
  </si>
  <si>
    <t>V CENĚ POTRUBÍ NEREZ BUDE ZAHRNUTÝ POSTUP A ZKOUŠKY SVAŘOVÁNÍ A DALŠÍ PODMÍNKY DLE TZ PS 01, kap. 4.1.2.1 - Svařování nerezového potrubí</t>
  </si>
  <si>
    <t xml:space="preserve">    9 - Ostatní konstrukce a práce, bourání</t>
  </si>
  <si>
    <t>M - Práce a dodávky M</t>
  </si>
  <si>
    <t xml:space="preserve">    23-M - Montáže potrubí</t>
  </si>
  <si>
    <t>Ostatní konstrukce a práce, bourání</t>
  </si>
  <si>
    <t>931993545.1</t>
  </si>
  <si>
    <t>Těsnění horizontálního prostupu pod hladinou vody vhodným  těsněním mezikruží stávajícího potrubí DN 1200 a nového  potrubí DN 1000, vč. potřebných úprav zhotovení otvoru zazdění zapravení oprava nátěrů likvidace suti  M+D+přesun hmot</t>
  </si>
  <si>
    <t>-1992810603</t>
  </si>
  <si>
    <t>" opískování povrchů  "</t>
  </si>
  <si>
    <t>" bobtnavé pásky "</t>
  </si>
  <si>
    <t>" zalití expanzní maltou "</t>
  </si>
  <si>
    <t>" bednění, zešikmení nahoře  "</t>
  </si>
  <si>
    <t>" nalévací, odvzdušňovací drážka "</t>
  </si>
  <si>
    <t>" zapravení "</t>
  </si>
  <si>
    <t>" P1+P2+P3 "     2+2+2</t>
  </si>
  <si>
    <t>931994045.1</t>
  </si>
  <si>
    <t>Těsnění horizontálního prostupu pod hladinou vody vhodným  těsněním mezikruží stávajícího potrubí DN 250 a nového  potrubí DN 150, vč. potřebných úprav zhotovení otvoru zazdění zapravení oprava nátěrů likvidace suti  M+D+přesun hmot</t>
  </si>
  <si>
    <t>1728554189</t>
  </si>
  <si>
    <t>" P4 "     2</t>
  </si>
  <si>
    <t>Vrtání a těsnění horizontálního prostupu DN150 dl.4m pod hladinou vody vč. těsnění mezikruží DN150/ DN50, vč. potřebných úprav zhotovení otvoru zazdění zapravení oprava nátěrů likvidace suti  M+D+přesun hmot</t>
  </si>
  <si>
    <t>-1471194431</t>
  </si>
  <si>
    <t>" P5 "     2</t>
  </si>
  <si>
    <t>931994601.1</t>
  </si>
  <si>
    <t>Prostup D-450 přes ŽB zeď tl.300mm prop potrubí d-315 vč. utěsnění zapravení likvidace suti  M+D+přesun hmot</t>
  </si>
  <si>
    <t>1668280447</t>
  </si>
  <si>
    <t>" P6/Pozn2 "     1</t>
  </si>
  <si>
    <t>Práce a dodávky M</t>
  </si>
  <si>
    <t>23-M</t>
  </si>
  <si>
    <t>Montáže potrubí</t>
  </si>
  <si>
    <t>230140036.1</t>
  </si>
  <si>
    <t>Montáž trubek z nerezavějící oceli tř.17 D 54 mm, tl 2 mm</t>
  </si>
  <si>
    <t>-1176125224</t>
  </si>
  <si>
    <t>170005402.1</t>
  </si>
  <si>
    <t>trubka - nerez ocel  54 x 2 mm</t>
  </si>
  <si>
    <t>834322193</t>
  </si>
  <si>
    <t>230140070.1</t>
  </si>
  <si>
    <t>Montáž trubek z nerezavějící oceli tř.17 D 154 mm, tl 2 mm</t>
  </si>
  <si>
    <t>1578728628</t>
  </si>
  <si>
    <t>170015402.1</t>
  </si>
  <si>
    <t>trubka - nerez ocel  154 x 2 mm</t>
  </si>
  <si>
    <t>-5920922</t>
  </si>
  <si>
    <t>230140209.1</t>
  </si>
  <si>
    <t>Montáž trubní dílce přivařovací z nerezavějící oceli tř.17 D 204 mm, tl 2 mm</t>
  </si>
  <si>
    <t>-995555953</t>
  </si>
  <si>
    <t>170020402.1</t>
  </si>
  <si>
    <t>trubka - nerez ocel  204 x 2 mm</t>
  </si>
  <si>
    <t>1332566192</t>
  </si>
  <si>
    <t>230141605.1</t>
  </si>
  <si>
    <t>Montáž trubek z nerezavějící oceli tř.17 D 1016 mm, tl 5 mm</t>
  </si>
  <si>
    <t>-1872225503</t>
  </si>
  <si>
    <t>" celkem "     360,0</t>
  </si>
  <si>
    <t>" odpočet díly přivařovací "</t>
  </si>
  <si>
    <t>" přítok - rovná cca 0,4m "     -2*0,4</t>
  </si>
  <si>
    <t>" odběr - rovná cca 1,2m "     -2*1,2</t>
  </si>
  <si>
    <t>" odběr - rovná cca 1,7m "     -2*1,7</t>
  </si>
  <si>
    <t>" přítok - rovná cca 2,1m "     -4*2,1</t>
  </si>
  <si>
    <t>" přeliv, vypouštění - rovná cca 4,4m "     -4*4,4</t>
  </si>
  <si>
    <t>" přeliv, vypouštění - rovná cca 4,6m "     -2*4,6</t>
  </si>
  <si>
    <t>" odběr - rovná cca 5,0m "     -2*5,0</t>
  </si>
  <si>
    <t>170101605.0</t>
  </si>
  <si>
    <t>trubka - nerez ocel  1016 x 5 mm vč. úpravy potrubí na díly vhodné pro manipulaci v AN</t>
  </si>
  <si>
    <t>-1847096791</t>
  </si>
  <si>
    <t>230022057.1</t>
  </si>
  <si>
    <t>Montáž trubní díly přivařovací nerez do 3 kg DN 80</t>
  </si>
  <si>
    <t>2064037666</t>
  </si>
  <si>
    <t>55253660.1</t>
  </si>
  <si>
    <t>příruba nerez ocel 1.4404   DN 80</t>
  </si>
  <si>
    <t>317799710</t>
  </si>
  <si>
    <t>230032029.1</t>
  </si>
  <si>
    <t>Přírubový spoj do PN 10 DN 80 - kompletní šrouby matice podložky nerez těsnění s ocelovou vložkou M+D</t>
  </si>
  <si>
    <t>-523255114</t>
  </si>
  <si>
    <t>230023113.1</t>
  </si>
  <si>
    <t>Montáž trubní díly přivařovací nerez do 10 kg DN 250</t>
  </si>
  <si>
    <t>-343515091</t>
  </si>
  <si>
    <t>55253665.1</t>
  </si>
  <si>
    <t>příruba nerez ocel 1.4404   DN 250</t>
  </si>
  <si>
    <t>-1456992413</t>
  </si>
  <si>
    <t>230032034.1</t>
  </si>
  <si>
    <t>Přírubový spoj do PN 10 DN 250 - kompletní šrouby matice podložky nerez těsnění s ocelovou vložkou M+D</t>
  </si>
  <si>
    <t>-305895072</t>
  </si>
  <si>
    <t>230144199.1</t>
  </si>
  <si>
    <t>Montáž trubní díly přivařovací nerez do 50 kg D 1016 mm tl 5 mm</t>
  </si>
  <si>
    <t>279498770</t>
  </si>
  <si>
    <t>" přítok - rovná cca 0,4m "     2</t>
  </si>
  <si>
    <t>" přeliv, vypouštění - kolena 10° "     4</t>
  </si>
  <si>
    <t>170101605.1</t>
  </si>
  <si>
    <t>trubka - nerez ocel  1016 x 5 mm vč. výroby přivařovacího dílu z potrubí</t>
  </si>
  <si>
    <t>1789771253</t>
  </si>
  <si>
    <t>0,4*2</t>
  </si>
  <si>
    <t>170201605.1</t>
  </si>
  <si>
    <t>koleno 10° nerez segmentové DN1000</t>
  </si>
  <si>
    <t>-350639787</t>
  </si>
  <si>
    <t>230145197.1</t>
  </si>
  <si>
    <t>Montáž trubní díly přivařovací nerez do 250 kg D 1016 mm tl 5 mm</t>
  </si>
  <si>
    <t>-1875705730</t>
  </si>
  <si>
    <t>" odběr - rovná cca 1,2m "     2</t>
  </si>
  <si>
    <t>" odběr - rovná cca 1,7m "     2</t>
  </si>
  <si>
    <t>" přeliv, vypouštění - redukce DN1000/1300 "     4</t>
  </si>
  <si>
    <t>" příruba DN1000 - odběr+přítok+vypouštění "     (1+1+1)*2</t>
  </si>
  <si>
    <t>170101605.2</t>
  </si>
  <si>
    <t>1609408602</t>
  </si>
  <si>
    <t>" odběr - rovná cca 1,2m "     2*1,2</t>
  </si>
  <si>
    <t>" odběr - rovná cca 1,7m "     2*1,7</t>
  </si>
  <si>
    <t>170202605.1</t>
  </si>
  <si>
    <t>redukce nerez DN1300/1000</t>
  </si>
  <si>
    <t>210799659</t>
  </si>
  <si>
    <t>" přeliv, vypouštění "     4</t>
  </si>
  <si>
    <t>55257674.1</t>
  </si>
  <si>
    <t>příruba nerez ocel 1.4404   DN 1000</t>
  </si>
  <si>
    <t>-1647115289</t>
  </si>
  <si>
    <t>" odběr+přítok+vypouštění "     (1+1+1)*2</t>
  </si>
  <si>
    <t>230032042.1</t>
  </si>
  <si>
    <t>Přírubový spoj do PN 10 DN 1000 - kompletní šrouby matice podložky nerez těsnění s ocelovou vložkou M+D</t>
  </si>
  <si>
    <t>1119403080</t>
  </si>
  <si>
    <t>(1+1+1)*2</t>
  </si>
  <si>
    <t>230146197.1</t>
  </si>
  <si>
    <t>Montáž trubní díly přivařovací nerez do 1000 kg D 1016 mm tl 5 mm</t>
  </si>
  <si>
    <t>1195857968</t>
  </si>
  <si>
    <t>" přítok - rovná cca 2,1m "     4</t>
  </si>
  <si>
    <t>" přeliv, vypouštění - rovná cca 4,4m "     4</t>
  </si>
  <si>
    <t>" přeliv, vypouštění - rovná cca 4,6m "     2</t>
  </si>
  <si>
    <t>" odběr - rovná cca 5,0m "     2</t>
  </si>
  <si>
    <t>" přeliv, vypouštění - koleno 90° "     8</t>
  </si>
  <si>
    <t>" přítok - koleno 90° "     2</t>
  </si>
  <si>
    <t>" přeliv, vypouštění - T-kus "     4</t>
  </si>
  <si>
    <t>" přítok - T-kus "     2</t>
  </si>
  <si>
    <t>" odběr - T-kus "     2</t>
  </si>
  <si>
    <t>170101605.3</t>
  </si>
  <si>
    <t>628491877</t>
  </si>
  <si>
    <t>" přítok - rovná cca 2,1m "     4*2,1</t>
  </si>
  <si>
    <t>" přeliv, vypouštění - rovná cca 4,4m "     4*4,4</t>
  </si>
  <si>
    <t>" přeliv, vypouštění - rovná cca 4,6m "     2*4,6</t>
  </si>
  <si>
    <t>" odběr - rovná cca 5,0m "     2*5,0</t>
  </si>
  <si>
    <t>170201605.9</t>
  </si>
  <si>
    <t>koleno 90° nerez segmentové DN1000</t>
  </si>
  <si>
    <t>-1948748015</t>
  </si>
  <si>
    <t>170203605.1</t>
  </si>
  <si>
    <t xml:space="preserve">T - kus nerez DN1000/1000   </t>
  </si>
  <si>
    <t>-1561567720</t>
  </si>
  <si>
    <t>" přeliv, vypouštění - T-kus "     2</t>
  </si>
  <si>
    <t>" odběr - T-kus "     4</t>
  </si>
  <si>
    <t>230140167.1</t>
  </si>
  <si>
    <t>Montáž trubní dílce přivařovací z nerezavějící oceli DN 50</t>
  </si>
  <si>
    <t>29222390</t>
  </si>
  <si>
    <t>170205005.1</t>
  </si>
  <si>
    <t>koleno 5° nerez DN 50</t>
  </si>
  <si>
    <t>1940346070</t>
  </si>
  <si>
    <t>170205015.1</t>
  </si>
  <si>
    <t>koleno 15° nerez DN 50</t>
  </si>
  <si>
    <t>46881771</t>
  </si>
  <si>
    <t>170205090.1</t>
  </si>
  <si>
    <t>koleno 90° nerez DN 50</t>
  </si>
  <si>
    <t>755204294</t>
  </si>
  <si>
    <t>170235050.1</t>
  </si>
  <si>
    <t>T-kus nerez DN 50/50</t>
  </si>
  <si>
    <t>-2051548032</t>
  </si>
  <si>
    <t>230140178.1</t>
  </si>
  <si>
    <t>Montáž trubní dílce přivařovací z nerezavějící oceli DN 80</t>
  </si>
  <si>
    <t>-693120193</t>
  </si>
  <si>
    <t>170258050.1</t>
  </si>
  <si>
    <t>Redukce  nerez DN 80/50</t>
  </si>
  <si>
    <t>-1618296747</t>
  </si>
  <si>
    <t>230140210.1</t>
  </si>
  <si>
    <t>Montáž trubní dílce přivařovací z nerezavějící oceli DN 200</t>
  </si>
  <si>
    <t>1486794060</t>
  </si>
  <si>
    <t>17022015.1</t>
  </si>
  <si>
    <t>koleno 45° nerez DN 200</t>
  </si>
  <si>
    <t>-1407382620</t>
  </si>
  <si>
    <t>17022090.1</t>
  </si>
  <si>
    <t>koleno 90° nerez DN 200</t>
  </si>
  <si>
    <t>-269527714</t>
  </si>
  <si>
    <t>230140223.1</t>
  </si>
  <si>
    <t>Montáž trubní dílce přivařovací z nerezavějící oceli DN 250</t>
  </si>
  <si>
    <t>1268936802</t>
  </si>
  <si>
    <t>170275015.1</t>
  </si>
  <si>
    <t>Redukce  nerez DN 250/150</t>
  </si>
  <si>
    <t>-1957085776</t>
  </si>
  <si>
    <t>23025010.1</t>
  </si>
  <si>
    <t>Bajonetová rychlospojka mosazná pro napojení hadice DN 50</t>
  </si>
  <si>
    <t>332857061</t>
  </si>
  <si>
    <t>23026010.1</t>
  </si>
  <si>
    <t xml:space="preserve">Nerez. potrubní spojka na nerez. potrubí s axiálním jištěním proti posunu DN 50 </t>
  </si>
  <si>
    <t>1770696126</t>
  </si>
  <si>
    <t>230040009</t>
  </si>
  <si>
    <t>Montáž trubní díly závitové DN 2"</t>
  </si>
  <si>
    <t>1589475393</t>
  </si>
  <si>
    <t>55114154.1</t>
  </si>
  <si>
    <t xml:space="preserve">Kulový kohout DN 2" </t>
  </si>
  <si>
    <t>1708705634</t>
  </si>
  <si>
    <t>23031010.1</t>
  </si>
  <si>
    <t xml:space="preserve">Úprava nápojných míst (stávající nerez potrubí a příruby)  </t>
  </si>
  <si>
    <t>-419961857</t>
  </si>
  <si>
    <t>23032010.1</t>
  </si>
  <si>
    <t>Demontáž rušeného potrubí, armatur a dalšího vystrojení včetně odvozu a likvidace. Demontované zařízení zůstává majetkem objedantele.Vvč. příplatek za ochranu povrchů AN při přesunu vč. započítání tržeb za prodej kovového šrotu vč. ochrany povrchů AN</t>
  </si>
  <si>
    <t>-2018921276</t>
  </si>
  <si>
    <t>23005910.1</t>
  </si>
  <si>
    <t>Kotvící a upevňovací třmen 1270/1020 z nerez oceli 1.4404 š.1,27m objímka pás dl. 2,6m š.100mm s gumovou výstelkou pro upevnění potrubí a tvarovek pro DN 1000 kotvící deska pás š.200mm dl.1270mm M+D</t>
  </si>
  <si>
    <t>-636459035</t>
  </si>
  <si>
    <t>23005912.1</t>
  </si>
  <si>
    <t>Kotvící a upevňovací třmen 1270/1020 z nerez oceli 1.4404 š.1,27m objímka pás dl. 2,6m š.100mm s gumovou výstelkou pro upevnění potrubí a tvarovek pro DN 1000 kotvící deska pás š.200mm dl.1270mm + očko z pásoviny pro trubku DN50 M+D</t>
  </si>
  <si>
    <t>-1077095636</t>
  </si>
  <si>
    <t>23036010.1</t>
  </si>
  <si>
    <t>Ochrana potrubí, armatur a zařízení při stavebních pracích vhodnými obaly</t>
  </si>
  <si>
    <t>445468963</t>
  </si>
  <si>
    <t>230320191.1</t>
  </si>
  <si>
    <t>Příplatek za přesun hmot v AN vč. příplatek za ochranu povrchů AN při přesunu</t>
  </si>
  <si>
    <t>-139681577</t>
  </si>
  <si>
    <t>12,096</t>
  </si>
  <si>
    <t>ZASYP</t>
  </si>
  <si>
    <t>5,9184</t>
  </si>
  <si>
    <t>OBSYP</t>
  </si>
  <si>
    <t>5,3136</t>
  </si>
  <si>
    <t>LOZE</t>
  </si>
  <si>
    <t>0,864</t>
  </si>
  <si>
    <t>ODVOZ</t>
  </si>
  <si>
    <t>PS 02 - DEŠŤOVÁ KANALIZACE</t>
  </si>
  <si>
    <t>Soupis:</t>
  </si>
  <si>
    <t>PS 02.1 - dešťová kanalizace 1. část</t>
  </si>
  <si>
    <t xml:space="preserve">    1 - Zemní práce</t>
  </si>
  <si>
    <t>141721221.1</t>
  </si>
  <si>
    <t>Zemní protlak délky do 2m průměru pro potrubí kanalizační d-315 vč. startovací jámy prostup do šachty vč. všech potřebných prací - komplet</t>
  </si>
  <si>
    <t>603321041</t>
  </si>
  <si>
    <t>" protlak pod základy AN do plastové šachty   m101  "</t>
  </si>
  <si>
    <t>132254201</t>
  </si>
  <si>
    <t>Hloubení zapažených rýh š do 2000 mm v hornině třídy těžitelnosti I skupiny 3 objem do 20 m3</t>
  </si>
  <si>
    <t>-1038872845</t>
  </si>
  <si>
    <t xml:space="preserve">" rýha "     </t>
  </si>
  <si>
    <t>1,2*(3,1+2,5)/2*3,6</t>
  </si>
  <si>
    <t>" část ručně "     VYKOP1*0,5</t>
  </si>
  <si>
    <t>132212222</t>
  </si>
  <si>
    <t>Hloubení zapažených rýh šířky do 2000 mm v nesoudržných horninách třídy těžitelnosti I skupiny 3 ručně</t>
  </si>
  <si>
    <t>825444797</t>
  </si>
  <si>
    <t>151101102</t>
  </si>
  <si>
    <t>Zřízení příložného pažení a rozepření stěn rýh hl přes 2 do 4 m</t>
  </si>
  <si>
    <t>-546776345</t>
  </si>
  <si>
    <t>2*(3,1+2,5)/2*3,6</t>
  </si>
  <si>
    <t>151101112</t>
  </si>
  <si>
    <t>Odstranění příložného pažení a rozepření stěn rýh hl přes 2 do 4 m</t>
  </si>
  <si>
    <t>-2085609135</t>
  </si>
  <si>
    <t>-1588364024</t>
  </si>
  <si>
    <t>" odvoz přebytečné zeminy "     VYKOP1</t>
  </si>
  <si>
    <t>2068198850</t>
  </si>
  <si>
    <t>12,096*5 'Přepočtené koeficientem množství</t>
  </si>
  <si>
    <t>316761923</t>
  </si>
  <si>
    <t>-1013070835</t>
  </si>
  <si>
    <t>" odpočet lože, potrubí obsyp "</t>
  </si>
  <si>
    <t>-(0,1+0,315+0,3)*1,2*3,6*2</t>
  </si>
  <si>
    <t>58331201.1</t>
  </si>
  <si>
    <t>zhutněný zásyp náhradním zásypovým materiálem  (plná frakce)</t>
  </si>
  <si>
    <t>457164982</t>
  </si>
  <si>
    <t>ZASYP*1,9</t>
  </si>
  <si>
    <t>212705549</t>
  </si>
  <si>
    <t>162251102</t>
  </si>
  <si>
    <t>Vodorovné přemístění přes 20 do 50 m výkopku/sypaniny z horniny třídy těžitelnosti I skupiny 1 až 3</t>
  </si>
  <si>
    <t>-960959553</t>
  </si>
  <si>
    <t>175151101</t>
  </si>
  <si>
    <t>Obsypání potrubí strojně sypaninou bez prohození, uloženou do 3 m</t>
  </si>
  <si>
    <t>1934048621</t>
  </si>
  <si>
    <t>1,2*(0,315+0,3)*3,6*2</t>
  </si>
  <si>
    <t>58331351</t>
  </si>
  <si>
    <t>kamenivo těžené drobné frakce 0/4</t>
  </si>
  <si>
    <t>-125809811</t>
  </si>
  <si>
    <t>OBSYP*1,89077</t>
  </si>
  <si>
    <t>967462395</t>
  </si>
  <si>
    <t>" přesun hmot "     OBSYP</t>
  </si>
  <si>
    <t>320906000</t>
  </si>
  <si>
    <t>451572111</t>
  </si>
  <si>
    <t>Lože pod potrubí otevřený výkop z kameniva drobného těženého</t>
  </si>
  <si>
    <t>-395459769</t>
  </si>
  <si>
    <t>" pro obě potrubí "     0,1*1,2*3,6*2</t>
  </si>
  <si>
    <t>-1014533559</t>
  </si>
  <si>
    <t>" přesun hmot "     LOZE</t>
  </si>
  <si>
    <t>1472703819</t>
  </si>
  <si>
    <t>830391811.1</t>
  </si>
  <si>
    <t>Odříznutí a bourání stávajícího kameninového potrubí DN300 (do 4m) vč. likvidace do suti</t>
  </si>
  <si>
    <t>855323931</t>
  </si>
  <si>
    <t>857372122.3</t>
  </si>
  <si>
    <t>Speciální příruba jištěná proti posunu pro PVC KG potrubí d-315</t>
  </si>
  <si>
    <t>-912098193</t>
  </si>
  <si>
    <t>857372122.1</t>
  </si>
  <si>
    <t>Montáž - spojka jištěná proti posunu DN 300</t>
  </si>
  <si>
    <t>170206417</t>
  </si>
  <si>
    <t>7974300000161</t>
  </si>
  <si>
    <t>multitoleranční spojka s jištěním proti posunu DN 300 min.PN10 pro přechod kamenina/KG</t>
  </si>
  <si>
    <t>-1316045103</t>
  </si>
  <si>
    <t>871375221.1</t>
  </si>
  <si>
    <t>Kanalizační potrubí PVC KG tuhost třídy SN8 d-315x9,2 spoj hrdly s jazýčkovými těsn. kroužky</t>
  </si>
  <si>
    <t>-1451006902</t>
  </si>
  <si>
    <t>" zkoušky - viz. 2. část "</t>
  </si>
  <si>
    <t>" prostupy přes AN a stěnu kolektoru - viz. SO 01, PS 01, předchozí stavba "</t>
  </si>
  <si>
    <t>" délka potrubí "     10</t>
  </si>
  <si>
    <t>899713111.2</t>
  </si>
  <si>
    <t>Označení potrubních větví, armatur a zařízení</t>
  </si>
  <si>
    <t>781184348</t>
  </si>
  <si>
    <t>975021719.1</t>
  </si>
  <si>
    <t xml:space="preserve">Podepření  základů AN při výkopu rýhy š.1,2m pro kanalizaci hl.2,5m </t>
  </si>
  <si>
    <t>-384033329</t>
  </si>
  <si>
    <t>998276101</t>
  </si>
  <si>
    <t>Přesun hmot pro trubní vedení z trub z plastických hmot otevřený výkop</t>
  </si>
  <si>
    <t>-1987847428</t>
  </si>
  <si>
    <t>230140229.1</t>
  </si>
  <si>
    <t>Montáž trubní dílce přivařovací z nerezavějící oceli tř.17 D 306 mm, tl 3 mm</t>
  </si>
  <si>
    <t>1167030276</t>
  </si>
  <si>
    <t>" potrubí 306/3 "     2</t>
  </si>
  <si>
    <t>" koleno "     1</t>
  </si>
  <si>
    <t>" T-kus "     1</t>
  </si>
  <si>
    <t>" příruba "     2</t>
  </si>
  <si>
    <t>" příruba zaslepovací "     1</t>
  </si>
  <si>
    <t>14011112.1</t>
  </si>
  <si>
    <t>trubka - nerez ocel  306 x 3 mm</t>
  </si>
  <si>
    <t>951332098</t>
  </si>
  <si>
    <t>170230080.1</t>
  </si>
  <si>
    <t>koleno 80° nerez DN 300</t>
  </si>
  <si>
    <t>-1983340388</t>
  </si>
  <si>
    <t>170243030.1</t>
  </si>
  <si>
    <t>T-kus nerez DN 300/300 - 80°</t>
  </si>
  <si>
    <t>-1823812141</t>
  </si>
  <si>
    <t>55253720.1</t>
  </si>
  <si>
    <t>příruba nerez ocel 1.4404   DN 300</t>
  </si>
  <si>
    <t>237248206</t>
  </si>
  <si>
    <t>55254265.1</t>
  </si>
  <si>
    <t>příruba zaslepovací nerez ocel 1.4404   DN 300</t>
  </si>
  <si>
    <t>-1700916707</t>
  </si>
  <si>
    <t>230032039.1</t>
  </si>
  <si>
    <t>Přírubový spoj do PN 10 DN 300 - kompletní šrouby matice podložky nerez těsnění s ocelovou vložkou M+D</t>
  </si>
  <si>
    <t>-2133198051</t>
  </si>
  <si>
    <t>23031020.1</t>
  </si>
  <si>
    <t xml:space="preserve">Úprava nápojných míst (stávající nerez potrubí a kameninové potrubí)  </t>
  </si>
  <si>
    <t>23031030.1</t>
  </si>
  <si>
    <t>Provizorní propoje na dešťovou kanalizaci</t>
  </si>
  <si>
    <t>-947143886</t>
  </si>
  <si>
    <t>PS 02.2 - dešťová kanalizace 2. část</t>
  </si>
  <si>
    <t>899910202.3</t>
  </si>
  <si>
    <t>Výplň potrubí šachet cementopopílkovou suspenzí délky potrubí přes 50 do 100 mvč. všech potřebných prací vč. příplatku za množství do 1m3</t>
  </si>
  <si>
    <t>1171109758</t>
  </si>
  <si>
    <t>" stávající potrubí "     1,0</t>
  </si>
  <si>
    <t>899713111.3</t>
  </si>
  <si>
    <t>1478301787</t>
  </si>
  <si>
    <t>1095158099</t>
  </si>
  <si>
    <t>-1178002130</t>
  </si>
  <si>
    <t>1541776163</t>
  </si>
  <si>
    <t>5,73*14 'Přepočtené koeficientem množství</t>
  </si>
  <si>
    <t>-1212559893</t>
  </si>
  <si>
    <t>721110806.1</t>
  </si>
  <si>
    <t>Demontáž potrubí kameninové DN přes 100 do 200 vč. uchycení tvarovek</t>
  </si>
  <si>
    <t>1962981118</t>
  </si>
  <si>
    <t>" kamenina DN150 "     65</t>
  </si>
  <si>
    <t>721110809.1</t>
  </si>
  <si>
    <t>Demontáž potrubí kameninové DN přes 200 do 300 vč. uchycení tvarovek</t>
  </si>
  <si>
    <t>1152577571</t>
  </si>
  <si>
    <t>" kamenina DN300 "     78</t>
  </si>
  <si>
    <t>721173401.1</t>
  </si>
  <si>
    <t>Potrubí kanalizační z PVC KG SN 8 D 110/3,2 - potrubí vč. tvarovek vč. kotvení objímky u svislého potrubí</t>
  </si>
  <si>
    <t>1337166254</t>
  </si>
  <si>
    <t>" potrubí vč. tvarovek - 2 m potrubí "</t>
  </si>
  <si>
    <t>" na  m započítat "</t>
  </si>
  <si>
    <t>" Koleno PVC KG SN8 60°d110  -  1 ks "</t>
  </si>
  <si>
    <t>" Kotvící a upevňovací prvky z galvanizované oceli s objímkami s gumovou výstelkou "</t>
  </si>
  <si>
    <t>" pro upevnění svislého potrubí "</t>
  </si>
  <si>
    <t>721173402.1</t>
  </si>
  <si>
    <t>Potrubí kanalizační z PVC KG SN 8 D 125/3,2 - potrubí bez tvarovek</t>
  </si>
  <si>
    <t>-1795123572</t>
  </si>
  <si>
    <t>721173403.1</t>
  </si>
  <si>
    <t>Potrubí kanalizační z PVC KG SN 8 D 160/4,7 - potrubí vč. tvarovek vč. kotvení objímky u svislého potrubí</t>
  </si>
  <si>
    <t>1352598063</t>
  </si>
  <si>
    <t>" potrubí vč. tvarovek - 6372 m potrubí "</t>
  </si>
  <si>
    <t>" na 63 m započítat "</t>
  </si>
  <si>
    <t>" Koleno PVC KG SN8 90°d160  -  1 ks "</t>
  </si>
  <si>
    <t>" Koleno PVC KG SN8 45°d160  -  12 ks "</t>
  </si>
  <si>
    <t>"  Odbočka redukovaná PVC KG SN8 d160/110/60° - 1 ks "</t>
  </si>
  <si>
    <t>" Redukce PVC KG SN8 d160/125  - 1  ks "</t>
  </si>
  <si>
    <t>63,0</t>
  </si>
  <si>
    <t>721173406.1</t>
  </si>
  <si>
    <t>Potrubí kanalizační z PVC KG SN 8 D 315x9,2 - potrubí vč. tvarovek</t>
  </si>
  <si>
    <t>-1240766219</t>
  </si>
  <si>
    <t>" potrubí vč. tvarovek - 72 m potrubí "</t>
  </si>
  <si>
    <t>" na 72 m započítat "</t>
  </si>
  <si>
    <t>" Odbočka redukovaná PVC KG SN8 d315/160/45°  -  12 ks "</t>
  </si>
  <si>
    <t>" Redukce PVC KG SN8 d315/160  - 1 ks  "</t>
  </si>
  <si>
    <t>" Čistící kus d315 s obdélníkovým uzávěrem  -  2 ks "</t>
  </si>
  <si>
    <t>" podbetonování započítáno ve stavbe v SO 01 "</t>
  </si>
  <si>
    <t>" položka - 631311126 "</t>
  </si>
  <si>
    <t>72,0</t>
  </si>
  <si>
    <t>722219108.1</t>
  </si>
  <si>
    <t>Speciální příruba jištěná proti posunu pro PVC KG potrubí d315 vč. přírubového spoje spojovací materiál nerez těsnění M+D</t>
  </si>
  <si>
    <t>752975729</t>
  </si>
  <si>
    <t>998721102.1</t>
  </si>
  <si>
    <t>Přesun hmot tonážní pro vnitřní kanalizace vč. příplatku za ochranu povrchů AN a potrubí při přesunu</t>
  </si>
  <si>
    <t>1384217219</t>
  </si>
  <si>
    <t>23031020.2</t>
  </si>
  <si>
    <t>23031030.2</t>
  </si>
  <si>
    <t>SO 90 - OSTATNÍ NÁKLADY</t>
  </si>
  <si>
    <t>9 -  Ostatní konstrukce, bourání</t>
  </si>
  <si>
    <t xml:space="preserve"> Ostatní konstrukce, bourání</t>
  </si>
  <si>
    <t>900600001</t>
  </si>
  <si>
    <t xml:space="preserve">Zpracování výrobní PD </t>
  </si>
  <si>
    <t>262144</t>
  </si>
  <si>
    <t>900600002</t>
  </si>
  <si>
    <t>Poplatky a náklady na zařízení staveniště</t>
  </si>
  <si>
    <t>900600016</t>
  </si>
  <si>
    <t>Zpracování dokumentace skutečného provedení stavby</t>
  </si>
  <si>
    <t>900600018</t>
  </si>
  <si>
    <t>Zpracování a projednání návrhu provozního řádu</t>
  </si>
  <si>
    <t>900600019</t>
  </si>
  <si>
    <t>Zpracování geodet. zaměření DSPS pro GIS a MMB OTS</t>
  </si>
  <si>
    <t>900600022</t>
  </si>
  <si>
    <t>Zalévání a pokos trávníků  po přejímce dle podmínek  (Zalívání osetí, sekání 1. rok – 4x, další 1-2x)</t>
  </si>
  <si>
    <t>900600027</t>
  </si>
  <si>
    <t>Provozní vlivy</t>
  </si>
  <si>
    <t>900600032</t>
  </si>
  <si>
    <t>Vícetisky projektové dokumentace pro potřeby dodavatele stavby</t>
  </si>
  <si>
    <t>900600141</t>
  </si>
  <si>
    <t>Provedení veškerých zkoušek prokazující kvalitu díla PS01 - TLAKOVÁ ZKOUŠKA A DESINFEKCE</t>
  </si>
  <si>
    <t>900600142</t>
  </si>
  <si>
    <t>Provedení veškerých zkoušek prokazující kvalitu díla PS02 - TLAKOVÁ ZKOUŠKA A DESINFEKCE</t>
  </si>
  <si>
    <t>900600148</t>
  </si>
  <si>
    <t>Vyčištění, desinfekce a rozbor kvality vody v nádrži před uvedením do provozu</t>
  </si>
  <si>
    <t>900600203</t>
  </si>
  <si>
    <t>Provedení pasportizace objektů dotčených stavbou</t>
  </si>
  <si>
    <t>900600203.1</t>
  </si>
  <si>
    <t>Veškeré náklady zhotovitele vyplývající ze zadávací dokumentace a jejích příloh, které nejsou předmětem konkrétních položek uvedených v soupisu prací, zhotovitel do těchto položek započte (rozpustí).</t>
  </si>
  <si>
    <t>-87791810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</si>
</sst>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0"/>
      <c r="BE5" s="22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0"/>
      <c r="BE6" s="22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2"/>
      <c r="BS8" s="17" t="s">
        <v>6</v>
      </c>
    </row>
    <row r="9" spans="1:74" ht="14.4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2"/>
      <c r="BS11" s="17" t="s">
        <v>6</v>
      </c>
    </row>
    <row r="12" spans="1:74" ht="6.95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2"/>
      <c r="BS13" s="17" t="s">
        <v>6</v>
      </c>
    </row>
    <row r="14" spans="1:74" ht="12.75">
      <c r="B14" s="20"/>
      <c r="E14" s="227" t="s">
        <v>29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27</v>
      </c>
      <c r="AN14" s="29" t="s">
        <v>29</v>
      </c>
      <c r="AR14" s="20"/>
      <c r="BE14" s="222"/>
      <c r="BS14" s="17" t="s">
        <v>6</v>
      </c>
    </row>
    <row r="15" spans="1:74" ht="6.95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2"/>
      <c r="BS16" s="17" t="s">
        <v>31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</v>
      </c>
      <c r="AR17" s="20"/>
      <c r="BE17" s="222"/>
      <c r="BS17" s="17" t="s">
        <v>4</v>
      </c>
    </row>
    <row r="18" spans="2:71" ht="6.9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2"/>
      <c r="BS20" s="17" t="s">
        <v>31</v>
      </c>
    </row>
    <row r="21" spans="2:71" ht="6.95" customHeight="1">
      <c r="B21" s="20"/>
      <c r="AR21" s="20"/>
      <c r="BE21" s="222"/>
    </row>
    <row r="22" spans="2:71" ht="12" customHeight="1">
      <c r="B22" s="20"/>
      <c r="D22" s="27" t="s">
        <v>35</v>
      </c>
      <c r="AR22" s="20"/>
      <c r="BE22" s="222"/>
    </row>
    <row r="23" spans="2:71" ht="83.25" customHeight="1">
      <c r="B23" s="20"/>
      <c r="E23" s="229" t="s">
        <v>36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2"/>
    </row>
    <row r="24" spans="2:71" ht="6.95" customHeight="1">
      <c r="B24" s="20"/>
      <c r="AR24" s="20"/>
      <c r="BE24" s="22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R26" s="32"/>
      <c r="BE26" s="222"/>
    </row>
    <row r="27" spans="2:71" s="1" customFormat="1" ht="6.95" customHeight="1">
      <c r="B27" s="32"/>
      <c r="AR27" s="32"/>
      <c r="BE27" s="222"/>
    </row>
    <row r="28" spans="2:71" s="1" customFormat="1" ht="12.75">
      <c r="B28" s="32"/>
      <c r="L28" s="232" t="s">
        <v>38</v>
      </c>
      <c r="M28" s="232"/>
      <c r="N28" s="232"/>
      <c r="O28" s="232"/>
      <c r="P28" s="232"/>
      <c r="W28" s="232" t="s">
        <v>39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40</v>
      </c>
      <c r="AL28" s="232"/>
      <c r="AM28" s="232"/>
      <c r="AN28" s="232"/>
      <c r="AO28" s="232"/>
      <c r="AR28" s="32"/>
      <c r="BE28" s="222"/>
    </row>
    <row r="29" spans="2:71" s="2" customFormat="1" ht="14.45" customHeight="1">
      <c r="B29" s="36"/>
      <c r="D29" s="27" t="s">
        <v>41</v>
      </c>
      <c r="F29" s="27" t="s">
        <v>42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6"/>
      <c r="BE29" s="223"/>
    </row>
    <row r="30" spans="2:71" s="2" customFormat="1" ht="14.45" customHeight="1">
      <c r="B30" s="36"/>
      <c r="F30" s="27" t="s">
        <v>43</v>
      </c>
      <c r="L30" s="235">
        <v>0.12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6"/>
      <c r="BE30" s="223"/>
    </row>
    <row r="31" spans="2:71" s="2" customFormat="1" ht="14.45" hidden="1" customHeight="1">
      <c r="B31" s="36"/>
      <c r="F31" s="27" t="s">
        <v>44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6"/>
      <c r="BE31" s="223"/>
    </row>
    <row r="32" spans="2:71" s="2" customFormat="1" ht="14.45" hidden="1" customHeight="1">
      <c r="B32" s="36"/>
      <c r="F32" s="27" t="s">
        <v>45</v>
      </c>
      <c r="L32" s="235">
        <v>0.12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6"/>
      <c r="BE32" s="223"/>
    </row>
    <row r="33" spans="2:57" s="2" customFormat="1" ht="14.45" hidden="1" customHeight="1">
      <c r="B33" s="36"/>
      <c r="F33" s="27" t="s">
        <v>46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6"/>
      <c r="BE33" s="223"/>
    </row>
    <row r="34" spans="2:57" s="1" customFormat="1" ht="6.95" customHeight="1">
      <c r="B34" s="32"/>
      <c r="AR34" s="32"/>
      <c r="BE34" s="222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9" t="s">
        <v>49</v>
      </c>
      <c r="Y35" s="237"/>
      <c r="Z35" s="237"/>
      <c r="AA35" s="237"/>
      <c r="AB35" s="237"/>
      <c r="AC35" s="39"/>
      <c r="AD35" s="39"/>
      <c r="AE35" s="39"/>
      <c r="AF35" s="39"/>
      <c r="AG35" s="39"/>
      <c r="AH35" s="39"/>
      <c r="AI35" s="39"/>
      <c r="AJ35" s="39"/>
      <c r="AK35" s="236">
        <f>SUM(AK26:AK33)</f>
        <v>0</v>
      </c>
      <c r="AL35" s="237"/>
      <c r="AM35" s="237"/>
      <c r="AN35" s="237"/>
      <c r="AO35" s="23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23053_0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BRNO, VDJ PALACKÉHO VRCH 2X 17.500m3 - REKONSTRUKCE STŘEŠNÍHO PLÁŠTĚ NAD AN AVÝMĚNA POTRUBÍ V AN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Brno</v>
      </c>
      <c r="AI87" s="27" t="s">
        <v>22</v>
      </c>
      <c r="AM87" s="200" t="str">
        <f>IF(AN8= "","",AN8)</f>
        <v>6. 11. 2023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40.15" customHeight="1">
      <c r="B89" s="32"/>
      <c r="C89" s="27" t="s">
        <v>24</v>
      </c>
      <c r="L89" s="3" t="str">
        <f>IF(E11= "","",E11)</f>
        <v>Statutární město Brno</v>
      </c>
      <c r="AI89" s="27" t="s">
        <v>30</v>
      </c>
      <c r="AM89" s="201" t="str">
        <f>IF(E17="","",E17)</f>
        <v>AQUA PROCON s.r.o.Palackého tř. 12, 612 00 Brno</v>
      </c>
      <c r="AN89" s="202"/>
      <c r="AO89" s="202"/>
      <c r="AP89" s="202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1" t="str">
        <f>IF(E20="","",E20)</f>
        <v xml:space="preserve"> 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58</v>
      </c>
      <c r="D92" s="208"/>
      <c r="E92" s="208"/>
      <c r="F92" s="208"/>
      <c r="G92" s="208"/>
      <c r="H92" s="57"/>
      <c r="I92" s="210" t="s">
        <v>59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60</v>
      </c>
      <c r="AH92" s="208"/>
      <c r="AI92" s="208"/>
      <c r="AJ92" s="208"/>
      <c r="AK92" s="208"/>
      <c r="AL92" s="208"/>
      <c r="AM92" s="208"/>
      <c r="AN92" s="210" t="s">
        <v>61</v>
      </c>
      <c r="AO92" s="208"/>
      <c r="AP92" s="211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9">
        <f>ROUND(AG95+SUM(AG96:AG99)+AG102,2)</f>
        <v>0</v>
      </c>
      <c r="AH94" s="219"/>
      <c r="AI94" s="219"/>
      <c r="AJ94" s="219"/>
      <c r="AK94" s="219"/>
      <c r="AL94" s="219"/>
      <c r="AM94" s="219"/>
      <c r="AN94" s="220">
        <f t="shared" ref="AN94:AN102" si="0">SUM(AG94,AT94)</f>
        <v>0</v>
      </c>
      <c r="AO94" s="220"/>
      <c r="AP94" s="220"/>
      <c r="AQ94" s="67" t="s">
        <v>1</v>
      </c>
      <c r="AR94" s="63"/>
      <c r="AS94" s="68">
        <f>ROUND(AS95+SUM(AS96:AS99)+AS102,2)</f>
        <v>0</v>
      </c>
      <c r="AT94" s="69">
        <f t="shared" ref="AT94:AT102" si="1">ROUND(SUM(AV94:AW94),2)</f>
        <v>0</v>
      </c>
      <c r="AU94" s="70">
        <f>ROUND(AU95+SUM(AU96:AU99)+AU102,5)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ROUND(AZ95+SUM(AZ96:AZ99)+AZ102,2)</f>
        <v>0</v>
      </c>
      <c r="BA94" s="69">
        <f>ROUND(BA95+SUM(BA96:BA99)+BA102,2)</f>
        <v>0</v>
      </c>
      <c r="BB94" s="69">
        <f>ROUND(BB95+SUM(BB96:BB99)+BB102,2)</f>
        <v>0</v>
      </c>
      <c r="BC94" s="69">
        <f>ROUND(BC95+SUM(BC96:BC99)+BC102,2)</f>
        <v>0</v>
      </c>
      <c r="BD94" s="71">
        <f>ROUND(BD95+SUM(BD96:BD99)+BD102,2)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12" t="s">
        <v>82</v>
      </c>
      <c r="E95" s="212"/>
      <c r="F95" s="212"/>
      <c r="G95" s="212"/>
      <c r="H95" s="212"/>
      <c r="I95" s="77"/>
      <c r="J95" s="212" t="s">
        <v>83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'SO 01 - OBJEKT AN - STAVE...'!J30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84</v>
      </c>
      <c r="AR95" s="75"/>
      <c r="AS95" s="79">
        <v>0</v>
      </c>
      <c r="AT95" s="80">
        <f t="shared" si="1"/>
        <v>0</v>
      </c>
      <c r="AU95" s="81">
        <f>'SO 01 - OBJEKT AN - STAVE...'!P142</f>
        <v>0</v>
      </c>
      <c r="AV95" s="80">
        <f>'SO 01 - OBJEKT AN - STAVE...'!J33</f>
        <v>0</v>
      </c>
      <c r="AW95" s="80">
        <f>'SO 01 - OBJEKT AN - STAVE...'!J34</f>
        <v>0</v>
      </c>
      <c r="AX95" s="80">
        <f>'SO 01 - OBJEKT AN - STAVE...'!J35</f>
        <v>0</v>
      </c>
      <c r="AY95" s="80">
        <f>'SO 01 - OBJEKT AN - STAVE...'!J36</f>
        <v>0</v>
      </c>
      <c r="AZ95" s="80">
        <f>'SO 01 - OBJEKT AN - STAVE...'!F33</f>
        <v>0</v>
      </c>
      <c r="BA95" s="80">
        <f>'SO 01 - OBJEKT AN - STAVE...'!F34</f>
        <v>0</v>
      </c>
      <c r="BB95" s="80">
        <f>'SO 01 - OBJEKT AN - STAVE...'!F35</f>
        <v>0</v>
      </c>
      <c r="BC95" s="80">
        <f>'SO 01 - OBJEKT AN - STAVE...'!F36</f>
        <v>0</v>
      </c>
      <c r="BD95" s="82">
        <f>'SO 01 - OBJEKT AN - STAVE...'!F37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87</v>
      </c>
      <c r="CM95" s="83" t="s">
        <v>88</v>
      </c>
    </row>
    <row r="96" spans="1:91" s="6" customFormat="1" ht="24.75" customHeight="1">
      <c r="A96" s="74" t="s">
        <v>81</v>
      </c>
      <c r="B96" s="75"/>
      <c r="C96" s="76"/>
      <c r="D96" s="212" t="s">
        <v>89</v>
      </c>
      <c r="E96" s="212"/>
      <c r="F96" s="212"/>
      <c r="G96" s="212"/>
      <c r="H96" s="212"/>
      <c r="I96" s="77"/>
      <c r="J96" s="212" t="s">
        <v>90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'SO 02 - STAVEBNÍ ELEKTROI...'!J30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91</v>
      </c>
      <c r="AR96" s="75"/>
      <c r="AS96" s="79">
        <v>0</v>
      </c>
      <c r="AT96" s="80">
        <f t="shared" si="1"/>
        <v>0</v>
      </c>
      <c r="AU96" s="81">
        <f>'SO 02 - STAVEBNÍ ELEKTROI...'!P122</f>
        <v>0</v>
      </c>
      <c r="AV96" s="80">
        <f>'SO 02 - STAVEBNÍ ELEKTROI...'!J33</f>
        <v>0</v>
      </c>
      <c r="AW96" s="80">
        <f>'SO 02 - STAVEBNÍ ELEKTROI...'!J34</f>
        <v>0</v>
      </c>
      <c r="AX96" s="80">
        <f>'SO 02 - STAVEBNÍ ELEKTROI...'!J35</f>
        <v>0</v>
      </c>
      <c r="AY96" s="80">
        <f>'SO 02 - STAVEBNÍ ELEKTROI...'!J36</f>
        <v>0</v>
      </c>
      <c r="AZ96" s="80">
        <f>'SO 02 - STAVEBNÍ ELEKTROI...'!F33</f>
        <v>0</v>
      </c>
      <c r="BA96" s="80">
        <f>'SO 02 - STAVEBNÍ ELEKTROI...'!F34</f>
        <v>0</v>
      </c>
      <c r="BB96" s="80">
        <f>'SO 02 - STAVEBNÍ ELEKTROI...'!F35</f>
        <v>0</v>
      </c>
      <c r="BC96" s="80">
        <f>'SO 02 - STAVEBNÍ ELEKTROI...'!F36</f>
        <v>0</v>
      </c>
      <c r="BD96" s="82">
        <f>'SO 02 - STAVEBNÍ ELEKTROI...'!F37</f>
        <v>0</v>
      </c>
      <c r="BT96" s="83" t="s">
        <v>85</v>
      </c>
      <c r="BV96" s="83" t="s">
        <v>79</v>
      </c>
      <c r="BW96" s="83" t="s">
        <v>92</v>
      </c>
      <c r="BX96" s="83" t="s">
        <v>5</v>
      </c>
      <c r="CL96" s="83" t="s">
        <v>87</v>
      </c>
      <c r="CM96" s="83" t="s">
        <v>88</v>
      </c>
    </row>
    <row r="97" spans="1:91" s="6" customFormat="1" ht="24.75" customHeight="1">
      <c r="A97" s="74" t="s">
        <v>81</v>
      </c>
      <c r="B97" s="75"/>
      <c r="C97" s="76"/>
      <c r="D97" s="212" t="s">
        <v>93</v>
      </c>
      <c r="E97" s="212"/>
      <c r="F97" s="212"/>
      <c r="G97" s="212"/>
      <c r="H97" s="212"/>
      <c r="I97" s="77"/>
      <c r="J97" s="212" t="s">
        <v>94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'SO 03 - DOKUMENTACE PZTS 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91</v>
      </c>
      <c r="AR97" s="75"/>
      <c r="AS97" s="79">
        <v>0</v>
      </c>
      <c r="AT97" s="80">
        <f t="shared" si="1"/>
        <v>0</v>
      </c>
      <c r="AU97" s="81">
        <f>'SO 03 - DOKUMENTACE PZTS ...'!P119</f>
        <v>0</v>
      </c>
      <c r="AV97" s="80">
        <f>'SO 03 - DOKUMENTACE PZTS ...'!J33</f>
        <v>0</v>
      </c>
      <c r="AW97" s="80">
        <f>'SO 03 - DOKUMENTACE PZTS ...'!J34</f>
        <v>0</v>
      </c>
      <c r="AX97" s="80">
        <f>'SO 03 - DOKUMENTACE PZTS ...'!J35</f>
        <v>0</v>
      </c>
      <c r="AY97" s="80">
        <f>'SO 03 - DOKUMENTACE PZTS ...'!J36</f>
        <v>0</v>
      </c>
      <c r="AZ97" s="80">
        <f>'SO 03 - DOKUMENTACE PZTS ...'!F33</f>
        <v>0</v>
      </c>
      <c r="BA97" s="80">
        <f>'SO 03 - DOKUMENTACE PZTS ...'!F34</f>
        <v>0</v>
      </c>
      <c r="BB97" s="80">
        <f>'SO 03 - DOKUMENTACE PZTS ...'!F35</f>
        <v>0</v>
      </c>
      <c r="BC97" s="80">
        <f>'SO 03 - DOKUMENTACE PZTS ...'!F36</f>
        <v>0</v>
      </c>
      <c r="BD97" s="82">
        <f>'SO 03 - DOKUMENTACE PZTS ...'!F37</f>
        <v>0</v>
      </c>
      <c r="BT97" s="83" t="s">
        <v>85</v>
      </c>
      <c r="BV97" s="83" t="s">
        <v>79</v>
      </c>
      <c r="BW97" s="83" t="s">
        <v>95</v>
      </c>
      <c r="BX97" s="83" t="s">
        <v>5</v>
      </c>
      <c r="CL97" s="83" t="s">
        <v>87</v>
      </c>
      <c r="CM97" s="83" t="s">
        <v>88</v>
      </c>
    </row>
    <row r="98" spans="1:91" s="6" customFormat="1" ht="16.5" customHeight="1">
      <c r="A98" s="74" t="s">
        <v>81</v>
      </c>
      <c r="B98" s="75"/>
      <c r="C98" s="76"/>
      <c r="D98" s="212" t="s">
        <v>96</v>
      </c>
      <c r="E98" s="212"/>
      <c r="F98" s="212"/>
      <c r="G98" s="212"/>
      <c r="H98" s="212"/>
      <c r="I98" s="77"/>
      <c r="J98" s="212" t="s">
        <v>97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'PS 01 - VÝMĚNA POTRUBÍ V AN'!J30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98</v>
      </c>
      <c r="AR98" s="75"/>
      <c r="AS98" s="79">
        <v>0</v>
      </c>
      <c r="AT98" s="80">
        <f t="shared" si="1"/>
        <v>0</v>
      </c>
      <c r="AU98" s="81">
        <f>'PS 01 - VÝMĚNA POTRUBÍ V AN'!P120</f>
        <v>0</v>
      </c>
      <c r="AV98" s="80">
        <f>'PS 01 - VÝMĚNA POTRUBÍ V AN'!J33</f>
        <v>0</v>
      </c>
      <c r="AW98" s="80">
        <f>'PS 01 - VÝMĚNA POTRUBÍ V AN'!J34</f>
        <v>0</v>
      </c>
      <c r="AX98" s="80">
        <f>'PS 01 - VÝMĚNA POTRUBÍ V AN'!J35</f>
        <v>0</v>
      </c>
      <c r="AY98" s="80">
        <f>'PS 01 - VÝMĚNA POTRUBÍ V AN'!J36</f>
        <v>0</v>
      </c>
      <c r="AZ98" s="80">
        <f>'PS 01 - VÝMĚNA POTRUBÍ V AN'!F33</f>
        <v>0</v>
      </c>
      <c r="BA98" s="80">
        <f>'PS 01 - VÝMĚNA POTRUBÍ V AN'!F34</f>
        <v>0</v>
      </c>
      <c r="BB98" s="80">
        <f>'PS 01 - VÝMĚNA POTRUBÍ V AN'!F35</f>
        <v>0</v>
      </c>
      <c r="BC98" s="80">
        <f>'PS 01 - VÝMĚNA POTRUBÍ V AN'!F36</f>
        <v>0</v>
      </c>
      <c r="BD98" s="82">
        <f>'PS 01 - VÝMĚNA POTRUBÍ V AN'!F37</f>
        <v>0</v>
      </c>
      <c r="BT98" s="83" t="s">
        <v>85</v>
      </c>
      <c r="BV98" s="83" t="s">
        <v>79</v>
      </c>
      <c r="BW98" s="83" t="s">
        <v>99</v>
      </c>
      <c r="BX98" s="83" t="s">
        <v>5</v>
      </c>
      <c r="CL98" s="83" t="s">
        <v>1</v>
      </c>
      <c r="CM98" s="83" t="s">
        <v>88</v>
      </c>
    </row>
    <row r="99" spans="1:91" s="6" customFormat="1" ht="16.5" customHeight="1">
      <c r="B99" s="75"/>
      <c r="C99" s="76"/>
      <c r="D99" s="212" t="s">
        <v>100</v>
      </c>
      <c r="E99" s="212"/>
      <c r="F99" s="212"/>
      <c r="G99" s="212"/>
      <c r="H99" s="212"/>
      <c r="I99" s="77"/>
      <c r="J99" s="212" t="s">
        <v>101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5">
        <f>ROUND(SUM(AG100:AG101),2)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98</v>
      </c>
      <c r="AR99" s="75"/>
      <c r="AS99" s="79">
        <f>ROUND(SUM(AS100:AS101),2)</f>
        <v>0</v>
      </c>
      <c r="AT99" s="80">
        <f t="shared" si="1"/>
        <v>0</v>
      </c>
      <c r="AU99" s="81">
        <f>ROUND(SUM(AU100:AU101),5)</f>
        <v>0</v>
      </c>
      <c r="AV99" s="80">
        <f>ROUND(AZ99*L29,2)</f>
        <v>0</v>
      </c>
      <c r="AW99" s="80">
        <f>ROUND(BA99*L30,2)</f>
        <v>0</v>
      </c>
      <c r="AX99" s="80">
        <f>ROUND(BB99*L29,2)</f>
        <v>0</v>
      </c>
      <c r="AY99" s="80">
        <f>ROUND(BC99*L30,2)</f>
        <v>0</v>
      </c>
      <c r="AZ99" s="80">
        <f>ROUND(SUM(AZ100:AZ101),2)</f>
        <v>0</v>
      </c>
      <c r="BA99" s="80">
        <f>ROUND(SUM(BA100:BA101),2)</f>
        <v>0</v>
      </c>
      <c r="BB99" s="80">
        <f>ROUND(SUM(BB100:BB101),2)</f>
        <v>0</v>
      </c>
      <c r="BC99" s="80">
        <f>ROUND(SUM(BC100:BC101),2)</f>
        <v>0</v>
      </c>
      <c r="BD99" s="82">
        <f>ROUND(SUM(BD100:BD101),2)</f>
        <v>0</v>
      </c>
      <c r="BS99" s="83" t="s">
        <v>76</v>
      </c>
      <c r="BT99" s="83" t="s">
        <v>85</v>
      </c>
      <c r="BU99" s="83" t="s">
        <v>78</v>
      </c>
      <c r="BV99" s="83" t="s">
        <v>79</v>
      </c>
      <c r="BW99" s="83" t="s">
        <v>102</v>
      </c>
      <c r="BX99" s="83" t="s">
        <v>5</v>
      </c>
      <c r="CL99" s="83" t="s">
        <v>1</v>
      </c>
      <c r="CM99" s="83" t="s">
        <v>88</v>
      </c>
    </row>
    <row r="100" spans="1:91" s="3" customFormat="1" ht="16.5" customHeight="1">
      <c r="A100" s="74" t="s">
        <v>81</v>
      </c>
      <c r="B100" s="48"/>
      <c r="C100" s="9"/>
      <c r="D100" s="9"/>
      <c r="E100" s="218" t="s">
        <v>103</v>
      </c>
      <c r="F100" s="218"/>
      <c r="G100" s="218"/>
      <c r="H100" s="218"/>
      <c r="I100" s="218"/>
      <c r="J100" s="9"/>
      <c r="K100" s="218" t="s">
        <v>104</v>
      </c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6">
        <f>'PS 02.1 - dešťová kanaliz...'!J32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84" t="s">
        <v>105</v>
      </c>
      <c r="AR100" s="48"/>
      <c r="AS100" s="85">
        <v>0</v>
      </c>
      <c r="AT100" s="86">
        <f t="shared" si="1"/>
        <v>0</v>
      </c>
      <c r="AU100" s="87">
        <f>'PS 02.1 - dešťová kanaliz...'!P128</f>
        <v>0</v>
      </c>
      <c r="AV100" s="86">
        <f>'PS 02.1 - dešťová kanaliz...'!J35</f>
        <v>0</v>
      </c>
      <c r="AW100" s="86">
        <f>'PS 02.1 - dešťová kanaliz...'!J36</f>
        <v>0</v>
      </c>
      <c r="AX100" s="86">
        <f>'PS 02.1 - dešťová kanaliz...'!J37</f>
        <v>0</v>
      </c>
      <c r="AY100" s="86">
        <f>'PS 02.1 - dešťová kanaliz...'!J38</f>
        <v>0</v>
      </c>
      <c r="AZ100" s="86">
        <f>'PS 02.1 - dešťová kanaliz...'!F35</f>
        <v>0</v>
      </c>
      <c r="BA100" s="86">
        <f>'PS 02.1 - dešťová kanaliz...'!F36</f>
        <v>0</v>
      </c>
      <c r="BB100" s="86">
        <f>'PS 02.1 - dešťová kanaliz...'!F37</f>
        <v>0</v>
      </c>
      <c r="BC100" s="86">
        <f>'PS 02.1 - dešťová kanaliz...'!F38</f>
        <v>0</v>
      </c>
      <c r="BD100" s="88">
        <f>'PS 02.1 - dešťová kanaliz...'!F39</f>
        <v>0</v>
      </c>
      <c r="BT100" s="25" t="s">
        <v>88</v>
      </c>
      <c r="BV100" s="25" t="s">
        <v>79</v>
      </c>
      <c r="BW100" s="25" t="s">
        <v>106</v>
      </c>
      <c r="BX100" s="25" t="s">
        <v>102</v>
      </c>
      <c r="CL100" s="25" t="s">
        <v>1</v>
      </c>
    </row>
    <row r="101" spans="1:91" s="3" customFormat="1" ht="16.5" customHeight="1">
      <c r="A101" s="74" t="s">
        <v>81</v>
      </c>
      <c r="B101" s="48"/>
      <c r="C101" s="9"/>
      <c r="D101" s="9"/>
      <c r="E101" s="218" t="s">
        <v>107</v>
      </c>
      <c r="F101" s="218"/>
      <c r="G101" s="218"/>
      <c r="H101" s="218"/>
      <c r="I101" s="218"/>
      <c r="J101" s="9"/>
      <c r="K101" s="218" t="s">
        <v>108</v>
      </c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6">
        <f>'PS 02.2 - dešťová kanaliz...'!J32</f>
        <v>0</v>
      </c>
      <c r="AH101" s="217"/>
      <c r="AI101" s="217"/>
      <c r="AJ101" s="217"/>
      <c r="AK101" s="217"/>
      <c r="AL101" s="217"/>
      <c r="AM101" s="217"/>
      <c r="AN101" s="216">
        <f t="shared" si="0"/>
        <v>0</v>
      </c>
      <c r="AO101" s="217"/>
      <c r="AP101" s="217"/>
      <c r="AQ101" s="84" t="s">
        <v>105</v>
      </c>
      <c r="AR101" s="48"/>
      <c r="AS101" s="85">
        <v>0</v>
      </c>
      <c r="AT101" s="86">
        <f t="shared" si="1"/>
        <v>0</v>
      </c>
      <c r="AU101" s="87">
        <f>'PS 02.2 - dešťová kanaliz...'!P127</f>
        <v>0</v>
      </c>
      <c r="AV101" s="86">
        <f>'PS 02.2 - dešťová kanaliz...'!J35</f>
        <v>0</v>
      </c>
      <c r="AW101" s="86">
        <f>'PS 02.2 - dešťová kanaliz...'!J36</f>
        <v>0</v>
      </c>
      <c r="AX101" s="86">
        <f>'PS 02.2 - dešťová kanaliz...'!J37</f>
        <v>0</v>
      </c>
      <c r="AY101" s="86">
        <f>'PS 02.2 - dešťová kanaliz...'!J38</f>
        <v>0</v>
      </c>
      <c r="AZ101" s="86">
        <f>'PS 02.2 - dešťová kanaliz...'!F35</f>
        <v>0</v>
      </c>
      <c r="BA101" s="86">
        <f>'PS 02.2 - dešťová kanaliz...'!F36</f>
        <v>0</v>
      </c>
      <c r="BB101" s="86">
        <f>'PS 02.2 - dešťová kanaliz...'!F37</f>
        <v>0</v>
      </c>
      <c r="BC101" s="86">
        <f>'PS 02.2 - dešťová kanaliz...'!F38</f>
        <v>0</v>
      </c>
      <c r="BD101" s="88">
        <f>'PS 02.2 - dešťová kanaliz...'!F39</f>
        <v>0</v>
      </c>
      <c r="BT101" s="25" t="s">
        <v>88</v>
      </c>
      <c r="BV101" s="25" t="s">
        <v>79</v>
      </c>
      <c r="BW101" s="25" t="s">
        <v>109</v>
      </c>
      <c r="BX101" s="25" t="s">
        <v>102</v>
      </c>
      <c r="CL101" s="25" t="s">
        <v>1</v>
      </c>
    </row>
    <row r="102" spans="1:91" s="6" customFormat="1" ht="16.5" customHeight="1">
      <c r="A102" s="74" t="s">
        <v>81</v>
      </c>
      <c r="B102" s="75"/>
      <c r="C102" s="76"/>
      <c r="D102" s="212" t="s">
        <v>110</v>
      </c>
      <c r="E102" s="212"/>
      <c r="F102" s="212"/>
      <c r="G102" s="212"/>
      <c r="H102" s="212"/>
      <c r="I102" s="77"/>
      <c r="J102" s="212" t="s">
        <v>111</v>
      </c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3">
        <f>'SO 90 - OSTATNÍ NÁKLADY'!J30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8" t="s">
        <v>112</v>
      </c>
      <c r="AR102" s="75"/>
      <c r="AS102" s="89">
        <v>0</v>
      </c>
      <c r="AT102" s="90">
        <f t="shared" si="1"/>
        <v>0</v>
      </c>
      <c r="AU102" s="91">
        <f>'SO 90 - OSTATNÍ NÁKLADY'!P117</f>
        <v>0</v>
      </c>
      <c r="AV102" s="90">
        <f>'SO 90 - OSTATNÍ NÁKLADY'!J33</f>
        <v>0</v>
      </c>
      <c r="AW102" s="90">
        <f>'SO 90 - OSTATNÍ NÁKLADY'!J34</f>
        <v>0</v>
      </c>
      <c r="AX102" s="90">
        <f>'SO 90 - OSTATNÍ NÁKLADY'!J35</f>
        <v>0</v>
      </c>
      <c r="AY102" s="90">
        <f>'SO 90 - OSTATNÍ NÁKLADY'!J36</f>
        <v>0</v>
      </c>
      <c r="AZ102" s="90">
        <f>'SO 90 - OSTATNÍ NÁKLADY'!F33</f>
        <v>0</v>
      </c>
      <c r="BA102" s="90">
        <f>'SO 90 - OSTATNÍ NÁKLADY'!F34</f>
        <v>0</v>
      </c>
      <c r="BB102" s="90">
        <f>'SO 90 - OSTATNÍ NÁKLADY'!F35</f>
        <v>0</v>
      </c>
      <c r="BC102" s="90">
        <f>'SO 90 - OSTATNÍ NÁKLADY'!F36</f>
        <v>0</v>
      </c>
      <c r="BD102" s="92">
        <f>'SO 90 - OSTATNÍ NÁKLADY'!F37</f>
        <v>0</v>
      </c>
      <c r="BT102" s="83" t="s">
        <v>85</v>
      </c>
      <c r="BV102" s="83" t="s">
        <v>79</v>
      </c>
      <c r="BW102" s="83" t="s">
        <v>113</v>
      </c>
      <c r="BX102" s="83" t="s">
        <v>5</v>
      </c>
      <c r="CL102" s="83" t="s">
        <v>1</v>
      </c>
      <c r="CM102" s="83" t="s">
        <v>88</v>
      </c>
    </row>
    <row r="103" spans="1:91" s="1" customFormat="1" ht="30" customHeight="1">
      <c r="B103" s="32"/>
      <c r="AR103" s="32"/>
    </row>
    <row r="104" spans="1:91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sheetProtection algorithmName="SHA-512" hashValue="MdMkpyRpTTmXoVdqlY0ZhU18qukAf9KJbrcRfSHiDFvcfS8B6AGtE56L2kvSEtUxvCiuJpR8LV40QmbyeIw40A==" saltValue="wUKx+DHkXHZmdYL0UuzKgV33AWaDW30IP/ph3vB0YrHSIDstxbJinlyKTNBpR2C5PvEQU0bJ5mFu+bfrznek2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 - OBJEKT AN - STAVE...'!C2" display="/" xr:uid="{00000000-0004-0000-0000-000000000000}"/>
    <hyperlink ref="A96" location="'SO 02 - STAVEBNÍ ELEKTROI...'!C2" display="/" xr:uid="{00000000-0004-0000-0000-000001000000}"/>
    <hyperlink ref="A97" location="'SO 03 - DOKUMENTACE PZTS ...'!C2" display="/" xr:uid="{00000000-0004-0000-0000-000002000000}"/>
    <hyperlink ref="A98" location="'PS 01 - VÝMĚNA POTRUBÍ V AN'!C2" display="/" xr:uid="{00000000-0004-0000-0000-000003000000}"/>
    <hyperlink ref="A100" location="'PS 02.1 - dešťová kanaliz...'!C2" display="/" xr:uid="{00000000-0004-0000-0000-000004000000}"/>
    <hyperlink ref="A101" location="'PS 02.2 - dešťová kanaliz...'!C2" display="/" xr:uid="{00000000-0004-0000-0000-000005000000}"/>
    <hyperlink ref="A102" location="'SO 90 - OSTATNÍ NÁKLADY'!C2" display="/" xr:uid="{00000000-0004-0000-0000-000006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1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86</v>
      </c>
      <c r="AZ2" s="93" t="s">
        <v>114</v>
      </c>
      <c r="BA2" s="93" t="s">
        <v>1</v>
      </c>
      <c r="BB2" s="93" t="s">
        <v>1</v>
      </c>
      <c r="BC2" s="93" t="s">
        <v>115</v>
      </c>
      <c r="BD2" s="93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116</v>
      </c>
      <c r="BA3" s="93" t="s">
        <v>1</v>
      </c>
      <c r="BB3" s="93" t="s">
        <v>1</v>
      </c>
      <c r="BC3" s="93" t="s">
        <v>117</v>
      </c>
      <c r="BD3" s="93" t="s">
        <v>88</v>
      </c>
    </row>
    <row r="4" spans="2:56" ht="24.95" customHeight="1">
      <c r="B4" s="20"/>
      <c r="D4" s="21" t="s">
        <v>118</v>
      </c>
      <c r="L4" s="20"/>
      <c r="M4" s="94" t="s">
        <v>10</v>
      </c>
      <c r="AT4" s="17" t="s">
        <v>4</v>
      </c>
      <c r="AZ4" s="93" t="s">
        <v>119</v>
      </c>
      <c r="BA4" s="93" t="s">
        <v>1</v>
      </c>
      <c r="BB4" s="93" t="s">
        <v>1</v>
      </c>
      <c r="BC4" s="93" t="s">
        <v>120</v>
      </c>
      <c r="BD4" s="93" t="s">
        <v>88</v>
      </c>
    </row>
    <row r="5" spans="2:56" ht="6.95" customHeight="1">
      <c r="B5" s="20"/>
      <c r="L5" s="20"/>
      <c r="AZ5" s="93" t="s">
        <v>121</v>
      </c>
      <c r="BA5" s="93" t="s">
        <v>1</v>
      </c>
      <c r="BB5" s="93" t="s">
        <v>1</v>
      </c>
      <c r="BC5" s="93" t="s">
        <v>122</v>
      </c>
      <c r="BD5" s="93" t="s">
        <v>88</v>
      </c>
    </row>
    <row r="6" spans="2:56" ht="12" customHeight="1">
      <c r="B6" s="20"/>
      <c r="D6" s="27" t="s">
        <v>16</v>
      </c>
      <c r="L6" s="20"/>
      <c r="AZ6" s="93" t="s">
        <v>123</v>
      </c>
      <c r="BA6" s="93" t="s">
        <v>1</v>
      </c>
      <c r="BB6" s="93" t="s">
        <v>1</v>
      </c>
      <c r="BC6" s="93" t="s">
        <v>124</v>
      </c>
      <c r="BD6" s="93" t="s">
        <v>88</v>
      </c>
    </row>
    <row r="7" spans="2:5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  <c r="AZ7" s="93" t="s">
        <v>125</v>
      </c>
      <c r="BA7" s="93" t="s">
        <v>1</v>
      </c>
      <c r="BB7" s="93" t="s">
        <v>1</v>
      </c>
      <c r="BC7" s="93" t="s">
        <v>117</v>
      </c>
      <c r="BD7" s="93" t="s">
        <v>88</v>
      </c>
    </row>
    <row r="8" spans="2:56" s="1" customFormat="1" ht="12" customHeight="1">
      <c r="B8" s="32"/>
      <c r="D8" s="27" t="s">
        <v>126</v>
      </c>
      <c r="L8" s="32"/>
      <c r="AZ8" s="93" t="s">
        <v>127</v>
      </c>
      <c r="BA8" s="93" t="s">
        <v>1</v>
      </c>
      <c r="BB8" s="93" t="s">
        <v>1</v>
      </c>
      <c r="BC8" s="93" t="s">
        <v>128</v>
      </c>
      <c r="BD8" s="93" t="s">
        <v>88</v>
      </c>
    </row>
    <row r="9" spans="2:56" s="1" customFormat="1" ht="16.5" customHeight="1">
      <c r="B9" s="32"/>
      <c r="E9" s="198" t="s">
        <v>129</v>
      </c>
      <c r="F9" s="242"/>
      <c r="G9" s="242"/>
      <c r="H9" s="242"/>
      <c r="L9" s="32"/>
      <c r="AZ9" s="93" t="s">
        <v>130</v>
      </c>
      <c r="BA9" s="93" t="s">
        <v>1</v>
      </c>
      <c r="BB9" s="93" t="s">
        <v>1</v>
      </c>
      <c r="BC9" s="93" t="s">
        <v>131</v>
      </c>
      <c r="BD9" s="93" t="s">
        <v>88</v>
      </c>
    </row>
    <row r="10" spans="2:56" s="1" customFormat="1" ht="11.25">
      <c r="B10" s="32"/>
      <c r="L10" s="32"/>
      <c r="AZ10" s="93" t="s">
        <v>132</v>
      </c>
      <c r="BA10" s="93" t="s">
        <v>1</v>
      </c>
      <c r="BB10" s="93" t="s">
        <v>1</v>
      </c>
      <c r="BC10" s="93" t="s">
        <v>133</v>
      </c>
      <c r="BD10" s="93" t="s">
        <v>88</v>
      </c>
    </row>
    <row r="11" spans="2:56" s="1" customFormat="1" ht="12" customHeight="1">
      <c r="B11" s="32"/>
      <c r="D11" s="27" t="s">
        <v>18</v>
      </c>
      <c r="F11" s="25" t="s">
        <v>87</v>
      </c>
      <c r="I11" s="27" t="s">
        <v>19</v>
      </c>
      <c r="J11" s="25" t="s">
        <v>1</v>
      </c>
      <c r="L11" s="32"/>
      <c r="AZ11" s="93" t="s">
        <v>134</v>
      </c>
      <c r="BA11" s="93" t="s">
        <v>1</v>
      </c>
      <c r="BB11" s="93" t="s">
        <v>1</v>
      </c>
      <c r="BC11" s="93" t="s">
        <v>135</v>
      </c>
      <c r="BD11" s="93" t="s">
        <v>88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6. 11. 2023</v>
      </c>
      <c r="L12" s="32"/>
      <c r="AZ12" s="93" t="s">
        <v>136</v>
      </c>
      <c r="BA12" s="93" t="s">
        <v>1</v>
      </c>
      <c r="BB12" s="93" t="s">
        <v>1</v>
      </c>
      <c r="BC12" s="93" t="s">
        <v>137</v>
      </c>
      <c r="BD12" s="93" t="s">
        <v>88</v>
      </c>
    </row>
    <row r="13" spans="2:56" s="1" customFormat="1" ht="10.9" customHeight="1">
      <c r="B13" s="32"/>
      <c r="L13" s="32"/>
      <c r="AZ13" s="93" t="s">
        <v>138</v>
      </c>
      <c r="BA13" s="93" t="s">
        <v>1</v>
      </c>
      <c r="BB13" s="93" t="s">
        <v>1</v>
      </c>
      <c r="BC13" s="93" t="s">
        <v>139</v>
      </c>
      <c r="BD13" s="93" t="s">
        <v>88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140</v>
      </c>
      <c r="BA14" s="93" t="s">
        <v>1</v>
      </c>
      <c r="BB14" s="93" t="s">
        <v>1</v>
      </c>
      <c r="BC14" s="93" t="s">
        <v>141</v>
      </c>
      <c r="BD14" s="93" t="s">
        <v>88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142</v>
      </c>
      <c r="BA15" s="93" t="s">
        <v>1</v>
      </c>
      <c r="BB15" s="93" t="s">
        <v>1</v>
      </c>
      <c r="BC15" s="93" t="s">
        <v>143</v>
      </c>
      <c r="BD15" s="93" t="s">
        <v>88</v>
      </c>
    </row>
    <row r="16" spans="2:56" s="1" customFormat="1" ht="6.95" customHeight="1">
      <c r="B16" s="32"/>
      <c r="L16" s="32"/>
      <c r="AZ16" s="93" t="s">
        <v>144</v>
      </c>
      <c r="BA16" s="93" t="s">
        <v>1</v>
      </c>
      <c r="BB16" s="93" t="s">
        <v>1</v>
      </c>
      <c r="BC16" s="93" t="s">
        <v>145</v>
      </c>
      <c r="BD16" s="93" t="s">
        <v>88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146</v>
      </c>
      <c r="BA17" s="93" t="s">
        <v>1</v>
      </c>
      <c r="BB17" s="93" t="s">
        <v>1</v>
      </c>
      <c r="BC17" s="93" t="s">
        <v>147</v>
      </c>
      <c r="BD17" s="93" t="s">
        <v>88</v>
      </c>
    </row>
    <row r="18" spans="2:56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  <c r="AZ18" s="93" t="s">
        <v>148</v>
      </c>
      <c r="BA18" s="93" t="s">
        <v>1</v>
      </c>
      <c r="BB18" s="93" t="s">
        <v>1</v>
      </c>
      <c r="BC18" s="93" t="s">
        <v>149</v>
      </c>
      <c r="BD18" s="93" t="s">
        <v>88</v>
      </c>
    </row>
    <row r="19" spans="2:56" s="1" customFormat="1" ht="6.95" customHeight="1">
      <c r="B19" s="32"/>
      <c r="L19" s="32"/>
      <c r="AZ19" s="93" t="s">
        <v>150</v>
      </c>
      <c r="BA19" s="93" t="s">
        <v>1</v>
      </c>
      <c r="BB19" s="93" t="s">
        <v>1</v>
      </c>
      <c r="BC19" s="93" t="s">
        <v>151</v>
      </c>
      <c r="BD19" s="93" t="s">
        <v>88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152</v>
      </c>
      <c r="BA20" s="93" t="s">
        <v>1</v>
      </c>
      <c r="BB20" s="93" t="s">
        <v>1</v>
      </c>
      <c r="BC20" s="93" t="s">
        <v>153</v>
      </c>
      <c r="BD20" s="93" t="s">
        <v>88</v>
      </c>
    </row>
    <row r="21" spans="2:56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  <c r="AZ21" s="93" t="s">
        <v>154</v>
      </c>
      <c r="BA21" s="93" t="s">
        <v>1</v>
      </c>
      <c r="BB21" s="93" t="s">
        <v>1</v>
      </c>
      <c r="BC21" s="93" t="s">
        <v>155</v>
      </c>
      <c r="BD21" s="93" t="s">
        <v>88</v>
      </c>
    </row>
    <row r="22" spans="2:56" s="1" customFormat="1" ht="6.95" customHeight="1">
      <c r="B22" s="32"/>
      <c r="L22" s="32"/>
      <c r="AZ22" s="93" t="s">
        <v>156</v>
      </c>
      <c r="BA22" s="93" t="s">
        <v>1</v>
      </c>
      <c r="BB22" s="93" t="s">
        <v>1</v>
      </c>
      <c r="BC22" s="93" t="s">
        <v>157</v>
      </c>
      <c r="BD22" s="93" t="s">
        <v>88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158</v>
      </c>
      <c r="BA23" s="93" t="s">
        <v>1</v>
      </c>
      <c r="BB23" s="93" t="s">
        <v>1</v>
      </c>
      <c r="BC23" s="93" t="s">
        <v>159</v>
      </c>
      <c r="BD23" s="93" t="s">
        <v>88</v>
      </c>
    </row>
    <row r="24" spans="2:56" s="1" customFormat="1" ht="18" customHeight="1">
      <c r="B24" s="32"/>
      <c r="E24" s="25" t="s">
        <v>160</v>
      </c>
      <c r="I24" s="27" t="s">
        <v>27</v>
      </c>
      <c r="J24" s="25" t="s">
        <v>1</v>
      </c>
      <c r="L24" s="32"/>
      <c r="AZ24" s="93" t="s">
        <v>161</v>
      </c>
      <c r="BA24" s="93" t="s">
        <v>1</v>
      </c>
      <c r="BB24" s="93" t="s">
        <v>1</v>
      </c>
      <c r="BC24" s="93" t="s">
        <v>162</v>
      </c>
      <c r="BD24" s="93" t="s">
        <v>88</v>
      </c>
    </row>
    <row r="25" spans="2:56" s="1" customFormat="1" ht="6.95" customHeight="1">
      <c r="B25" s="32"/>
      <c r="L25" s="32"/>
      <c r="AZ25" s="93" t="s">
        <v>163</v>
      </c>
      <c r="BA25" s="93" t="s">
        <v>1</v>
      </c>
      <c r="BB25" s="93" t="s">
        <v>1</v>
      </c>
      <c r="BC25" s="93" t="s">
        <v>164</v>
      </c>
      <c r="BD25" s="93" t="s">
        <v>88</v>
      </c>
    </row>
    <row r="26" spans="2:56" s="1" customFormat="1" ht="12" customHeight="1">
      <c r="B26" s="32"/>
      <c r="D26" s="27" t="s">
        <v>35</v>
      </c>
      <c r="L26" s="32"/>
      <c r="AZ26" s="93" t="s">
        <v>165</v>
      </c>
      <c r="BA26" s="93" t="s">
        <v>1</v>
      </c>
      <c r="BB26" s="93" t="s">
        <v>1</v>
      </c>
      <c r="BC26" s="93" t="s">
        <v>166</v>
      </c>
      <c r="BD26" s="93" t="s">
        <v>88</v>
      </c>
    </row>
    <row r="27" spans="2:56" s="7" customFormat="1" ht="16.5" customHeight="1">
      <c r="B27" s="95"/>
      <c r="E27" s="229" t="s">
        <v>1</v>
      </c>
      <c r="F27" s="229"/>
      <c r="G27" s="229"/>
      <c r="H27" s="229"/>
      <c r="L27" s="95"/>
      <c r="AZ27" s="96" t="s">
        <v>167</v>
      </c>
      <c r="BA27" s="96" t="s">
        <v>1</v>
      </c>
      <c r="BB27" s="96" t="s">
        <v>1</v>
      </c>
      <c r="BC27" s="96" t="s">
        <v>168</v>
      </c>
      <c r="BD27" s="96" t="s">
        <v>88</v>
      </c>
    </row>
    <row r="28" spans="2:56" s="1" customFormat="1" ht="6.95" customHeight="1">
      <c r="B28" s="32"/>
      <c r="L28" s="32"/>
      <c r="AZ28" s="93" t="s">
        <v>169</v>
      </c>
      <c r="BA28" s="93" t="s">
        <v>1</v>
      </c>
      <c r="BB28" s="93" t="s">
        <v>1</v>
      </c>
      <c r="BC28" s="93" t="s">
        <v>170</v>
      </c>
      <c r="BD28" s="93" t="s">
        <v>88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171</v>
      </c>
      <c r="BA29" s="93" t="s">
        <v>1</v>
      </c>
      <c r="BB29" s="93" t="s">
        <v>1</v>
      </c>
      <c r="BC29" s="93" t="s">
        <v>172</v>
      </c>
      <c r="BD29" s="93" t="s">
        <v>88</v>
      </c>
    </row>
    <row r="30" spans="2:56" s="1" customFormat="1" ht="25.35" customHeight="1">
      <c r="B30" s="32"/>
      <c r="D30" s="97" t="s">
        <v>37</v>
      </c>
      <c r="J30" s="66">
        <f>ROUND(J142, 2)</f>
        <v>0</v>
      </c>
      <c r="L30" s="32"/>
      <c r="AZ30" s="93" t="s">
        <v>173</v>
      </c>
      <c r="BA30" s="93" t="s">
        <v>1</v>
      </c>
      <c r="BB30" s="93" t="s">
        <v>1</v>
      </c>
      <c r="BC30" s="93" t="s">
        <v>174</v>
      </c>
      <c r="BD30" s="93" t="s">
        <v>88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175</v>
      </c>
      <c r="BA31" s="93" t="s">
        <v>1</v>
      </c>
      <c r="BB31" s="93" t="s">
        <v>1</v>
      </c>
      <c r="BC31" s="93" t="s">
        <v>176</v>
      </c>
      <c r="BD31" s="93" t="s">
        <v>88</v>
      </c>
    </row>
    <row r="32" spans="2:56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  <c r="AZ32" s="93" t="s">
        <v>177</v>
      </c>
      <c r="BA32" s="93" t="s">
        <v>1</v>
      </c>
      <c r="BB32" s="93" t="s">
        <v>1</v>
      </c>
      <c r="BC32" s="93" t="s">
        <v>178</v>
      </c>
      <c r="BD32" s="93" t="s">
        <v>88</v>
      </c>
    </row>
    <row r="33" spans="2:56" s="1" customFormat="1" ht="14.45" customHeight="1">
      <c r="B33" s="32"/>
      <c r="D33" s="55" t="s">
        <v>41</v>
      </c>
      <c r="E33" s="27" t="s">
        <v>42</v>
      </c>
      <c r="F33" s="86">
        <f>ROUND((SUM(BE142:BE1286)),  2)</f>
        <v>0</v>
      </c>
      <c r="I33" s="98">
        <v>0.21</v>
      </c>
      <c r="J33" s="86">
        <f>ROUND(((SUM(BE142:BE1286))*I33),  2)</f>
        <v>0</v>
      </c>
      <c r="L33" s="32"/>
      <c r="AZ33" s="93" t="s">
        <v>179</v>
      </c>
      <c r="BA33" s="93" t="s">
        <v>1</v>
      </c>
      <c r="BB33" s="93" t="s">
        <v>1</v>
      </c>
      <c r="BC33" s="93" t="s">
        <v>180</v>
      </c>
      <c r="BD33" s="93" t="s">
        <v>88</v>
      </c>
    </row>
    <row r="34" spans="2:56" s="1" customFormat="1" ht="14.45" customHeight="1">
      <c r="B34" s="32"/>
      <c r="E34" s="27" t="s">
        <v>43</v>
      </c>
      <c r="F34" s="86">
        <f>ROUND((SUM(BF142:BF1286)),  2)</f>
        <v>0</v>
      </c>
      <c r="I34" s="98">
        <v>0.12</v>
      </c>
      <c r="J34" s="86">
        <f>ROUND(((SUM(BF142:BF1286))*I34),  2)</f>
        <v>0</v>
      </c>
      <c r="L34" s="32"/>
      <c r="AZ34" s="93" t="s">
        <v>181</v>
      </c>
      <c r="BA34" s="93" t="s">
        <v>1</v>
      </c>
      <c r="BB34" s="93" t="s">
        <v>1</v>
      </c>
      <c r="BC34" s="93" t="s">
        <v>182</v>
      </c>
      <c r="BD34" s="93" t="s">
        <v>88</v>
      </c>
    </row>
    <row r="35" spans="2:56" s="1" customFormat="1" ht="14.45" hidden="1" customHeight="1">
      <c r="B35" s="32"/>
      <c r="E35" s="27" t="s">
        <v>44</v>
      </c>
      <c r="F35" s="86">
        <f>ROUND((SUM(BG142:BG1286)),  2)</f>
        <v>0</v>
      </c>
      <c r="I35" s="98">
        <v>0.21</v>
      </c>
      <c r="J35" s="86">
        <f>0</f>
        <v>0</v>
      </c>
      <c r="L35" s="32"/>
      <c r="AZ35" s="93" t="s">
        <v>183</v>
      </c>
      <c r="BA35" s="93" t="s">
        <v>1</v>
      </c>
      <c r="BB35" s="93" t="s">
        <v>1</v>
      </c>
      <c r="BC35" s="93" t="s">
        <v>184</v>
      </c>
      <c r="BD35" s="93" t="s">
        <v>88</v>
      </c>
    </row>
    <row r="36" spans="2:56" s="1" customFormat="1" ht="14.45" hidden="1" customHeight="1">
      <c r="B36" s="32"/>
      <c r="E36" s="27" t="s">
        <v>45</v>
      </c>
      <c r="F36" s="86">
        <f>ROUND((SUM(BH142:BH1286)),  2)</f>
        <v>0</v>
      </c>
      <c r="I36" s="98">
        <v>0.12</v>
      </c>
      <c r="J36" s="86">
        <f>0</f>
        <v>0</v>
      </c>
      <c r="L36" s="32"/>
      <c r="AZ36" s="93" t="s">
        <v>185</v>
      </c>
      <c r="BA36" s="93" t="s">
        <v>1</v>
      </c>
      <c r="BB36" s="93" t="s">
        <v>1</v>
      </c>
      <c r="BC36" s="93" t="s">
        <v>186</v>
      </c>
      <c r="BD36" s="93" t="s">
        <v>88</v>
      </c>
    </row>
    <row r="37" spans="2:56" s="1" customFormat="1" ht="14.45" hidden="1" customHeight="1">
      <c r="B37" s="32"/>
      <c r="E37" s="27" t="s">
        <v>46</v>
      </c>
      <c r="F37" s="86">
        <f>ROUND((SUM(BI142:BI1286)),  2)</f>
        <v>0</v>
      </c>
      <c r="I37" s="98">
        <v>0</v>
      </c>
      <c r="J37" s="86">
        <f>0</f>
        <v>0</v>
      </c>
      <c r="L37" s="32"/>
      <c r="AZ37" s="93" t="s">
        <v>187</v>
      </c>
      <c r="BA37" s="93" t="s">
        <v>1</v>
      </c>
      <c r="BB37" s="93" t="s">
        <v>1</v>
      </c>
      <c r="BC37" s="93" t="s">
        <v>188</v>
      </c>
      <c r="BD37" s="93" t="s">
        <v>88</v>
      </c>
    </row>
    <row r="38" spans="2:56" s="1" customFormat="1" ht="6.95" customHeight="1">
      <c r="B38" s="32"/>
      <c r="L38" s="32"/>
      <c r="AZ38" s="93" t="s">
        <v>189</v>
      </c>
      <c r="BA38" s="93" t="s">
        <v>1</v>
      </c>
      <c r="BB38" s="93" t="s">
        <v>1</v>
      </c>
      <c r="BC38" s="93" t="s">
        <v>190</v>
      </c>
      <c r="BD38" s="93" t="s">
        <v>88</v>
      </c>
    </row>
    <row r="39" spans="2:56" s="1" customFormat="1" ht="25.35" customHeight="1">
      <c r="B39" s="32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0</v>
      </c>
      <c r="K39" s="104"/>
      <c r="L39" s="32"/>
      <c r="AZ39" s="93" t="s">
        <v>191</v>
      </c>
      <c r="BA39" s="93" t="s">
        <v>1</v>
      </c>
      <c r="BB39" s="93" t="s">
        <v>1</v>
      </c>
      <c r="BC39" s="93" t="s">
        <v>192</v>
      </c>
      <c r="BD39" s="93" t="s">
        <v>88</v>
      </c>
    </row>
    <row r="40" spans="2:56" s="1" customFormat="1" ht="14.45" customHeight="1">
      <c r="B40" s="32"/>
      <c r="L40" s="32"/>
      <c r="AZ40" s="93" t="s">
        <v>193</v>
      </c>
      <c r="BA40" s="93" t="s">
        <v>1</v>
      </c>
      <c r="BB40" s="93" t="s">
        <v>1</v>
      </c>
      <c r="BC40" s="93" t="s">
        <v>194</v>
      </c>
      <c r="BD40" s="93" t="s">
        <v>88</v>
      </c>
    </row>
    <row r="41" spans="2:56" ht="14.45" customHeight="1">
      <c r="B41" s="20"/>
      <c r="L41" s="20"/>
      <c r="AZ41" s="93" t="s">
        <v>195</v>
      </c>
      <c r="BA41" s="93" t="s">
        <v>1</v>
      </c>
      <c r="BB41" s="93" t="s">
        <v>1</v>
      </c>
      <c r="BC41" s="93" t="s">
        <v>196</v>
      </c>
      <c r="BD41" s="93" t="s">
        <v>88</v>
      </c>
    </row>
    <row r="42" spans="2:56" ht="14.45" customHeight="1">
      <c r="B42" s="20"/>
      <c r="L42" s="20"/>
      <c r="AZ42" s="93" t="s">
        <v>197</v>
      </c>
      <c r="BA42" s="93" t="s">
        <v>1</v>
      </c>
      <c r="BB42" s="93" t="s">
        <v>1</v>
      </c>
      <c r="BC42" s="93" t="s">
        <v>198</v>
      </c>
      <c r="BD42" s="93" t="s">
        <v>88</v>
      </c>
    </row>
    <row r="43" spans="2:56" ht="14.45" customHeight="1">
      <c r="B43" s="20"/>
      <c r="L43" s="20"/>
      <c r="AZ43" s="93" t="s">
        <v>199</v>
      </c>
      <c r="BA43" s="93" t="s">
        <v>1</v>
      </c>
      <c r="BB43" s="93" t="s">
        <v>1</v>
      </c>
      <c r="BC43" s="93" t="s">
        <v>200</v>
      </c>
      <c r="BD43" s="93" t="s">
        <v>88</v>
      </c>
    </row>
    <row r="44" spans="2:56" ht="14.45" customHeight="1">
      <c r="B44" s="20"/>
      <c r="L44" s="20"/>
      <c r="AZ44" s="93" t="s">
        <v>201</v>
      </c>
      <c r="BA44" s="93" t="s">
        <v>1</v>
      </c>
      <c r="BB44" s="93" t="s">
        <v>1</v>
      </c>
      <c r="BC44" s="93" t="s">
        <v>202</v>
      </c>
      <c r="BD44" s="93" t="s">
        <v>88</v>
      </c>
    </row>
    <row r="45" spans="2:56" ht="14.45" customHeight="1">
      <c r="B45" s="20"/>
      <c r="L45" s="20"/>
      <c r="AZ45" s="93" t="s">
        <v>203</v>
      </c>
      <c r="BA45" s="93" t="s">
        <v>1</v>
      </c>
      <c r="BB45" s="93" t="s">
        <v>1</v>
      </c>
      <c r="BC45" s="93" t="s">
        <v>204</v>
      </c>
      <c r="BD45" s="93" t="s">
        <v>88</v>
      </c>
    </row>
    <row r="46" spans="2:56" ht="14.45" customHeight="1">
      <c r="B46" s="20"/>
      <c r="L46" s="20"/>
      <c r="AZ46" s="93" t="s">
        <v>205</v>
      </c>
      <c r="BA46" s="93" t="s">
        <v>1</v>
      </c>
      <c r="BB46" s="93" t="s">
        <v>1</v>
      </c>
      <c r="BC46" s="93" t="s">
        <v>206</v>
      </c>
      <c r="BD46" s="93" t="s">
        <v>88</v>
      </c>
    </row>
    <row r="47" spans="2:56" ht="14.45" customHeight="1">
      <c r="B47" s="20"/>
      <c r="L47" s="20"/>
      <c r="AZ47" s="93" t="s">
        <v>207</v>
      </c>
      <c r="BA47" s="93" t="s">
        <v>1</v>
      </c>
      <c r="BB47" s="93" t="s">
        <v>1</v>
      </c>
      <c r="BC47" s="93" t="s">
        <v>208</v>
      </c>
      <c r="BD47" s="93" t="s">
        <v>88</v>
      </c>
    </row>
    <row r="48" spans="2:56" ht="14.45" customHeight="1">
      <c r="B48" s="20"/>
      <c r="L48" s="20"/>
      <c r="AZ48" s="93" t="s">
        <v>209</v>
      </c>
      <c r="BA48" s="93" t="s">
        <v>1</v>
      </c>
      <c r="BB48" s="93" t="s">
        <v>1</v>
      </c>
      <c r="BC48" s="93" t="s">
        <v>210</v>
      </c>
      <c r="BD48" s="93" t="s">
        <v>88</v>
      </c>
    </row>
    <row r="49" spans="2:56" ht="14.45" customHeight="1">
      <c r="B49" s="20"/>
      <c r="L49" s="20"/>
      <c r="AZ49" s="93" t="s">
        <v>211</v>
      </c>
      <c r="BA49" s="93" t="s">
        <v>1</v>
      </c>
      <c r="BB49" s="93" t="s">
        <v>1</v>
      </c>
      <c r="BC49" s="93" t="s">
        <v>212</v>
      </c>
      <c r="BD49" s="93" t="s">
        <v>88</v>
      </c>
    </row>
    <row r="50" spans="2:56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  <c r="AZ50" s="93" t="s">
        <v>213</v>
      </c>
      <c r="BA50" s="93" t="s">
        <v>1</v>
      </c>
      <c r="BB50" s="93" t="s">
        <v>1</v>
      </c>
      <c r="BC50" s="93" t="s">
        <v>214</v>
      </c>
      <c r="BD50" s="93" t="s">
        <v>88</v>
      </c>
    </row>
    <row r="51" spans="2:56" ht="11.25">
      <c r="B51" s="20"/>
      <c r="L51" s="20"/>
      <c r="AZ51" s="93" t="s">
        <v>215</v>
      </c>
      <c r="BA51" s="93" t="s">
        <v>1</v>
      </c>
      <c r="BB51" s="93" t="s">
        <v>1</v>
      </c>
      <c r="BC51" s="93" t="s">
        <v>122</v>
      </c>
      <c r="BD51" s="93" t="s">
        <v>88</v>
      </c>
    </row>
    <row r="52" spans="2:56" ht="11.25">
      <c r="B52" s="20"/>
      <c r="L52" s="20"/>
    </row>
    <row r="53" spans="2:56" ht="11.25">
      <c r="B53" s="20"/>
      <c r="L53" s="20"/>
    </row>
    <row r="54" spans="2:56" ht="11.25">
      <c r="B54" s="20"/>
      <c r="L54" s="20"/>
    </row>
    <row r="55" spans="2:56" ht="11.25">
      <c r="B55" s="20"/>
      <c r="L55" s="20"/>
    </row>
    <row r="56" spans="2:56" ht="11.25">
      <c r="B56" s="20"/>
      <c r="L56" s="20"/>
    </row>
    <row r="57" spans="2:56" ht="11.25">
      <c r="B57" s="20"/>
      <c r="L57" s="20"/>
    </row>
    <row r="58" spans="2:56" ht="11.25">
      <c r="B58" s="20"/>
      <c r="L58" s="20"/>
    </row>
    <row r="59" spans="2:56" ht="11.25">
      <c r="B59" s="20"/>
      <c r="L59" s="20"/>
    </row>
    <row r="60" spans="2:56" ht="11.25">
      <c r="B60" s="20"/>
      <c r="L60" s="20"/>
    </row>
    <row r="61" spans="2:56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56" ht="11.25">
      <c r="B62" s="20"/>
      <c r="L62" s="20"/>
    </row>
    <row r="63" spans="2:56" ht="11.25">
      <c r="B63" s="20"/>
      <c r="L63" s="20"/>
    </row>
    <row r="64" spans="2:56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16.5" customHeight="1">
      <c r="B87" s="32"/>
      <c r="E87" s="198" t="str">
        <f>E9</f>
        <v>SO 01 - OBJEKT AN - STAVEBNÍ ÚPRAVY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6. 11. 2023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217</v>
      </c>
      <c r="D94" s="99"/>
      <c r="E94" s="99"/>
      <c r="F94" s="99"/>
      <c r="G94" s="99"/>
      <c r="H94" s="99"/>
      <c r="I94" s="99"/>
      <c r="J94" s="108" t="s">
        <v>218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219</v>
      </c>
      <c r="J96" s="66">
        <f>J142</f>
        <v>0</v>
      </c>
      <c r="L96" s="32"/>
      <c r="AU96" s="17" t="s">
        <v>220</v>
      </c>
    </row>
    <row r="97" spans="2:12" s="8" customFormat="1" ht="24.95" customHeight="1">
      <c r="B97" s="110"/>
      <c r="D97" s="111" t="s">
        <v>221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9" customFormat="1" ht="19.899999999999999" customHeight="1">
      <c r="B98" s="114"/>
      <c r="D98" s="115" t="s">
        <v>222</v>
      </c>
      <c r="E98" s="116"/>
      <c r="F98" s="116"/>
      <c r="G98" s="116"/>
      <c r="H98" s="116"/>
      <c r="I98" s="116"/>
      <c r="J98" s="117">
        <f>J144</f>
        <v>0</v>
      </c>
      <c r="L98" s="114"/>
    </row>
    <row r="99" spans="2:12" s="9" customFormat="1" ht="19.899999999999999" customHeight="1">
      <c r="B99" s="114"/>
      <c r="D99" s="115" t="s">
        <v>223</v>
      </c>
      <c r="E99" s="116"/>
      <c r="F99" s="116"/>
      <c r="G99" s="116"/>
      <c r="H99" s="116"/>
      <c r="I99" s="116"/>
      <c r="J99" s="117">
        <f>J228</f>
        <v>0</v>
      </c>
      <c r="L99" s="114"/>
    </row>
    <row r="100" spans="2:12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J285</f>
        <v>0</v>
      </c>
      <c r="L100" s="114"/>
    </row>
    <row r="101" spans="2:12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J346</f>
        <v>0</v>
      </c>
      <c r="L101" s="114"/>
    </row>
    <row r="102" spans="2:12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J377</f>
        <v>0</v>
      </c>
      <c r="L102" s="114"/>
    </row>
    <row r="103" spans="2:12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J393</f>
        <v>0</v>
      </c>
      <c r="L103" s="114"/>
    </row>
    <row r="104" spans="2:12" s="9" customFormat="1" ht="19.899999999999999" customHeight="1">
      <c r="B104" s="114"/>
      <c r="D104" s="115" t="s">
        <v>228</v>
      </c>
      <c r="E104" s="116"/>
      <c r="F104" s="116"/>
      <c r="G104" s="116"/>
      <c r="H104" s="116"/>
      <c r="I104" s="116"/>
      <c r="J104" s="117">
        <f>J573</f>
        <v>0</v>
      </c>
      <c r="L104" s="114"/>
    </row>
    <row r="105" spans="2:12" s="9" customFormat="1" ht="19.899999999999999" customHeight="1">
      <c r="B105" s="114"/>
      <c r="D105" s="115" t="s">
        <v>229</v>
      </c>
      <c r="E105" s="116"/>
      <c r="F105" s="116"/>
      <c r="G105" s="116"/>
      <c r="H105" s="116"/>
      <c r="I105" s="116"/>
      <c r="J105" s="117">
        <f>J580</f>
        <v>0</v>
      </c>
      <c r="L105" s="114"/>
    </row>
    <row r="106" spans="2:12" s="9" customFormat="1" ht="19.899999999999999" customHeight="1">
      <c r="B106" s="114"/>
      <c r="D106" s="115" t="s">
        <v>230</v>
      </c>
      <c r="E106" s="116"/>
      <c r="F106" s="116"/>
      <c r="G106" s="116"/>
      <c r="H106" s="116"/>
      <c r="I106" s="116"/>
      <c r="J106" s="117">
        <f>J601</f>
        <v>0</v>
      </c>
      <c r="L106" s="114"/>
    </row>
    <row r="107" spans="2:12" s="9" customFormat="1" ht="19.899999999999999" customHeight="1">
      <c r="B107" s="114"/>
      <c r="D107" s="115" t="s">
        <v>231</v>
      </c>
      <c r="E107" s="116"/>
      <c r="F107" s="116"/>
      <c r="G107" s="116"/>
      <c r="H107" s="116"/>
      <c r="I107" s="116"/>
      <c r="J107" s="117">
        <f>J641</f>
        <v>0</v>
      </c>
      <c r="L107" s="114"/>
    </row>
    <row r="108" spans="2:12" s="9" customFormat="1" ht="19.899999999999999" customHeight="1">
      <c r="B108" s="114"/>
      <c r="D108" s="115" t="s">
        <v>232</v>
      </c>
      <c r="E108" s="116"/>
      <c r="F108" s="116"/>
      <c r="G108" s="116"/>
      <c r="H108" s="116"/>
      <c r="I108" s="116"/>
      <c r="J108" s="117">
        <f>J791</f>
        <v>0</v>
      </c>
      <c r="L108" s="114"/>
    </row>
    <row r="109" spans="2:12" s="8" customFormat="1" ht="24.95" customHeight="1">
      <c r="B109" s="110"/>
      <c r="D109" s="111" t="s">
        <v>233</v>
      </c>
      <c r="E109" s="112"/>
      <c r="F109" s="112"/>
      <c r="G109" s="112"/>
      <c r="H109" s="112"/>
      <c r="I109" s="112"/>
      <c r="J109" s="113">
        <f>J793</f>
        <v>0</v>
      </c>
      <c r="L109" s="110"/>
    </row>
    <row r="110" spans="2:12" s="9" customFormat="1" ht="19.899999999999999" customHeight="1">
      <c r="B110" s="114"/>
      <c r="D110" s="115" t="s">
        <v>234</v>
      </c>
      <c r="E110" s="116"/>
      <c r="F110" s="116"/>
      <c r="G110" s="116"/>
      <c r="H110" s="116"/>
      <c r="I110" s="116"/>
      <c r="J110" s="117">
        <f>J794</f>
        <v>0</v>
      </c>
      <c r="L110" s="114"/>
    </row>
    <row r="111" spans="2:12" s="9" customFormat="1" ht="19.899999999999999" customHeight="1">
      <c r="B111" s="114"/>
      <c r="D111" s="115" t="s">
        <v>235</v>
      </c>
      <c r="E111" s="116"/>
      <c r="F111" s="116"/>
      <c r="G111" s="116"/>
      <c r="H111" s="116"/>
      <c r="I111" s="116"/>
      <c r="J111" s="117">
        <f>J862</f>
        <v>0</v>
      </c>
      <c r="L111" s="114"/>
    </row>
    <row r="112" spans="2:12" s="9" customFormat="1" ht="19.899999999999999" customHeight="1">
      <c r="B112" s="114"/>
      <c r="D112" s="115" t="s">
        <v>236</v>
      </c>
      <c r="E112" s="116"/>
      <c r="F112" s="116"/>
      <c r="G112" s="116"/>
      <c r="H112" s="116"/>
      <c r="I112" s="116"/>
      <c r="J112" s="117">
        <f>J992</f>
        <v>0</v>
      </c>
      <c r="L112" s="114"/>
    </row>
    <row r="113" spans="2:12" s="9" customFormat="1" ht="19.899999999999999" customHeight="1">
      <c r="B113" s="114"/>
      <c r="D113" s="115" t="s">
        <v>237</v>
      </c>
      <c r="E113" s="116"/>
      <c r="F113" s="116"/>
      <c r="G113" s="116"/>
      <c r="H113" s="116"/>
      <c r="I113" s="116"/>
      <c r="J113" s="117">
        <f>J1021</f>
        <v>0</v>
      </c>
      <c r="L113" s="114"/>
    </row>
    <row r="114" spans="2:12" s="9" customFormat="1" ht="19.899999999999999" customHeight="1">
      <c r="B114" s="114"/>
      <c r="D114" s="115" t="s">
        <v>238</v>
      </c>
      <c r="E114" s="116"/>
      <c r="F114" s="116"/>
      <c r="G114" s="116"/>
      <c r="H114" s="116"/>
      <c r="I114" s="116"/>
      <c r="J114" s="117">
        <f>J1035</f>
        <v>0</v>
      </c>
      <c r="L114" s="114"/>
    </row>
    <row r="115" spans="2:12" s="9" customFormat="1" ht="19.899999999999999" customHeight="1">
      <c r="B115" s="114"/>
      <c r="D115" s="115" t="s">
        <v>239</v>
      </c>
      <c r="E115" s="116"/>
      <c r="F115" s="116"/>
      <c r="G115" s="116"/>
      <c r="H115" s="116"/>
      <c r="I115" s="116"/>
      <c r="J115" s="117">
        <f>J1048</f>
        <v>0</v>
      </c>
      <c r="L115" s="114"/>
    </row>
    <row r="116" spans="2:12" s="9" customFormat="1" ht="19.899999999999999" customHeight="1">
      <c r="B116" s="114"/>
      <c r="D116" s="115" t="s">
        <v>240</v>
      </c>
      <c r="E116" s="116"/>
      <c r="F116" s="116"/>
      <c r="G116" s="116"/>
      <c r="H116" s="116"/>
      <c r="I116" s="116"/>
      <c r="J116" s="117">
        <f>J1054</f>
        <v>0</v>
      </c>
      <c r="L116" s="114"/>
    </row>
    <row r="117" spans="2:12" s="9" customFormat="1" ht="19.899999999999999" customHeight="1">
      <c r="B117" s="114"/>
      <c r="D117" s="115" t="s">
        <v>241</v>
      </c>
      <c r="E117" s="116"/>
      <c r="F117" s="116"/>
      <c r="G117" s="116"/>
      <c r="H117" s="116"/>
      <c r="I117" s="116"/>
      <c r="J117" s="117">
        <f>J1088</f>
        <v>0</v>
      </c>
      <c r="L117" s="114"/>
    </row>
    <row r="118" spans="2:12" s="9" customFormat="1" ht="19.899999999999999" customHeight="1">
      <c r="B118" s="114"/>
      <c r="D118" s="115" t="s">
        <v>242</v>
      </c>
      <c r="E118" s="116"/>
      <c r="F118" s="116"/>
      <c r="G118" s="116"/>
      <c r="H118" s="116"/>
      <c r="I118" s="116"/>
      <c r="J118" s="117">
        <f>J1094</f>
        <v>0</v>
      </c>
      <c r="L118" s="114"/>
    </row>
    <row r="119" spans="2:12" s="9" customFormat="1" ht="19.899999999999999" customHeight="1">
      <c r="B119" s="114"/>
      <c r="D119" s="115" t="s">
        <v>243</v>
      </c>
      <c r="E119" s="116"/>
      <c r="F119" s="116"/>
      <c r="G119" s="116"/>
      <c r="H119" s="116"/>
      <c r="I119" s="116"/>
      <c r="J119" s="117">
        <f>J1154</f>
        <v>0</v>
      </c>
      <c r="L119" s="114"/>
    </row>
    <row r="120" spans="2:12" s="9" customFormat="1" ht="19.899999999999999" customHeight="1">
      <c r="B120" s="114"/>
      <c r="D120" s="115" t="s">
        <v>244</v>
      </c>
      <c r="E120" s="116"/>
      <c r="F120" s="116"/>
      <c r="G120" s="116"/>
      <c r="H120" s="116"/>
      <c r="I120" s="116"/>
      <c r="J120" s="117">
        <f>J1213</f>
        <v>0</v>
      </c>
      <c r="L120" s="114"/>
    </row>
    <row r="121" spans="2:12" s="9" customFormat="1" ht="19.899999999999999" customHeight="1">
      <c r="B121" s="114"/>
      <c r="D121" s="115" t="s">
        <v>245</v>
      </c>
      <c r="E121" s="116"/>
      <c r="F121" s="116"/>
      <c r="G121" s="116"/>
      <c r="H121" s="116"/>
      <c r="I121" s="116"/>
      <c r="J121" s="117">
        <f>J1242</f>
        <v>0</v>
      </c>
      <c r="L121" s="114"/>
    </row>
    <row r="122" spans="2:12" s="9" customFormat="1" ht="19.899999999999999" customHeight="1">
      <c r="B122" s="114"/>
      <c r="D122" s="115" t="s">
        <v>246</v>
      </c>
      <c r="E122" s="116"/>
      <c r="F122" s="116"/>
      <c r="G122" s="116"/>
      <c r="H122" s="116"/>
      <c r="I122" s="116"/>
      <c r="J122" s="117">
        <f>J1282</f>
        <v>0</v>
      </c>
      <c r="L122" s="114"/>
    </row>
    <row r="123" spans="2:12" s="1" customFormat="1" ht="21.75" customHeight="1">
      <c r="B123" s="32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>
      <c r="B129" s="32"/>
      <c r="C129" s="21" t="s">
        <v>247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16</v>
      </c>
      <c r="L131" s="32"/>
    </row>
    <row r="132" spans="2:63" s="1" customFormat="1" ht="39.75" customHeight="1">
      <c r="B132" s="32"/>
      <c r="E132" s="240" t="str">
        <f>E7</f>
        <v>BRNO, VDJ PALACKÉHO VRCH 2X 17.500m3 - REKONSTRUKCE STŘEŠNÍHO PLÁŠTĚ NAD AN AVÝMĚNA POTRUBÍ V AN</v>
      </c>
      <c r="F132" s="241"/>
      <c r="G132" s="241"/>
      <c r="H132" s="241"/>
      <c r="L132" s="32"/>
    </row>
    <row r="133" spans="2:63" s="1" customFormat="1" ht="12" customHeight="1">
      <c r="B133" s="32"/>
      <c r="C133" s="27" t="s">
        <v>126</v>
      </c>
      <c r="L133" s="32"/>
    </row>
    <row r="134" spans="2:63" s="1" customFormat="1" ht="16.5" customHeight="1">
      <c r="B134" s="32"/>
      <c r="E134" s="198" t="str">
        <f>E9</f>
        <v>SO 01 - OBJEKT AN - STAVEBNÍ ÚPRAVY</v>
      </c>
      <c r="F134" s="242"/>
      <c r="G134" s="242"/>
      <c r="H134" s="242"/>
      <c r="L134" s="32"/>
    </row>
    <row r="135" spans="2:63" s="1" customFormat="1" ht="6.95" customHeight="1">
      <c r="B135" s="32"/>
      <c r="L135" s="32"/>
    </row>
    <row r="136" spans="2:63" s="1" customFormat="1" ht="12" customHeight="1">
      <c r="B136" s="32"/>
      <c r="C136" s="27" t="s">
        <v>20</v>
      </c>
      <c r="F136" s="25" t="str">
        <f>F12</f>
        <v>Brno</v>
      </c>
      <c r="I136" s="27" t="s">
        <v>22</v>
      </c>
      <c r="J136" s="52" t="str">
        <f>IF(J12="","",J12)</f>
        <v>6. 11. 2023</v>
      </c>
      <c r="L136" s="32"/>
    </row>
    <row r="137" spans="2:63" s="1" customFormat="1" ht="6.95" customHeight="1">
      <c r="B137" s="32"/>
      <c r="L137" s="32"/>
    </row>
    <row r="138" spans="2:63" s="1" customFormat="1" ht="40.15" customHeight="1">
      <c r="B138" s="32"/>
      <c r="C138" s="27" t="s">
        <v>24</v>
      </c>
      <c r="F138" s="25" t="str">
        <f>E15</f>
        <v>Statutární město Brno</v>
      </c>
      <c r="I138" s="27" t="s">
        <v>30</v>
      </c>
      <c r="J138" s="30" t="str">
        <f>E21</f>
        <v>AQUA PROCON s.r.o.Palackého tř. 12, 612 00 Brno</v>
      </c>
      <c r="L138" s="32"/>
    </row>
    <row r="139" spans="2:63" s="1" customFormat="1" ht="15.2" customHeight="1">
      <c r="B139" s="32"/>
      <c r="C139" s="27" t="s">
        <v>28</v>
      </c>
      <c r="F139" s="25" t="str">
        <f>IF(E18="","",E18)</f>
        <v>Vyplň údaj</v>
      </c>
      <c r="I139" s="27" t="s">
        <v>33</v>
      </c>
      <c r="J139" s="30" t="str">
        <f>E24</f>
        <v>Obrtel M.</v>
      </c>
      <c r="L139" s="32"/>
    </row>
    <row r="140" spans="2:63" s="1" customFormat="1" ht="10.35" customHeight="1">
      <c r="B140" s="32"/>
      <c r="L140" s="32"/>
    </row>
    <row r="141" spans="2:63" s="10" customFormat="1" ht="29.25" customHeight="1">
      <c r="B141" s="118"/>
      <c r="C141" s="119" t="s">
        <v>248</v>
      </c>
      <c r="D141" s="120" t="s">
        <v>62</v>
      </c>
      <c r="E141" s="120" t="s">
        <v>58</v>
      </c>
      <c r="F141" s="120" t="s">
        <v>59</v>
      </c>
      <c r="G141" s="120" t="s">
        <v>249</v>
      </c>
      <c r="H141" s="120" t="s">
        <v>250</v>
      </c>
      <c r="I141" s="120" t="s">
        <v>251</v>
      </c>
      <c r="J141" s="120" t="s">
        <v>218</v>
      </c>
      <c r="K141" s="121" t="s">
        <v>252</v>
      </c>
      <c r="L141" s="118"/>
      <c r="M141" s="59" t="s">
        <v>1</v>
      </c>
      <c r="N141" s="60" t="s">
        <v>41</v>
      </c>
      <c r="O141" s="60" t="s">
        <v>253</v>
      </c>
      <c r="P141" s="60" t="s">
        <v>254</v>
      </c>
      <c r="Q141" s="60" t="s">
        <v>255</v>
      </c>
      <c r="R141" s="60" t="s">
        <v>256</v>
      </c>
      <c r="S141" s="60" t="s">
        <v>257</v>
      </c>
      <c r="T141" s="61" t="s">
        <v>258</v>
      </c>
    </row>
    <row r="142" spans="2:63" s="1" customFormat="1" ht="22.9" customHeight="1">
      <c r="B142" s="32"/>
      <c r="C142" s="64" t="s">
        <v>259</v>
      </c>
      <c r="J142" s="122">
        <f>BK142</f>
        <v>0</v>
      </c>
      <c r="L142" s="32"/>
      <c r="M142" s="62"/>
      <c r="N142" s="53"/>
      <c r="O142" s="53"/>
      <c r="P142" s="123">
        <f>P143+P793</f>
        <v>0</v>
      </c>
      <c r="Q142" s="53"/>
      <c r="R142" s="123">
        <f>R143+R793</f>
        <v>604.10035938999999</v>
      </c>
      <c r="S142" s="53"/>
      <c r="T142" s="124">
        <f>T143+T793</f>
        <v>437.27007480000009</v>
      </c>
      <c r="AT142" s="17" t="s">
        <v>76</v>
      </c>
      <c r="AU142" s="17" t="s">
        <v>220</v>
      </c>
      <c r="BK142" s="125">
        <f>BK143+BK793</f>
        <v>0</v>
      </c>
    </row>
    <row r="143" spans="2:63" s="11" customFormat="1" ht="25.9" customHeight="1">
      <c r="B143" s="126"/>
      <c r="D143" s="127" t="s">
        <v>76</v>
      </c>
      <c r="E143" s="128" t="s">
        <v>260</v>
      </c>
      <c r="F143" s="128" t="s">
        <v>261</v>
      </c>
      <c r="I143" s="129"/>
      <c r="J143" s="130">
        <f>BK143</f>
        <v>0</v>
      </c>
      <c r="L143" s="126"/>
      <c r="M143" s="131"/>
      <c r="P143" s="132">
        <f>P144+P228+P285+P346+P377+P393+P573+P580+P601+P641+P791</f>
        <v>0</v>
      </c>
      <c r="R143" s="132">
        <f>R144+R228+R285+R346+R377+R393+R573+R580+R601+R641+R791</f>
        <v>464.99367190999999</v>
      </c>
      <c r="T143" s="133">
        <f>T144+T228+T285+T346+T377+T393+T573+T580+T601+T641+T791</f>
        <v>415.1280210000001</v>
      </c>
      <c r="AR143" s="127" t="s">
        <v>85</v>
      </c>
      <c r="AT143" s="134" t="s">
        <v>76</v>
      </c>
      <c r="AU143" s="134" t="s">
        <v>77</v>
      </c>
      <c r="AY143" s="127" t="s">
        <v>262</v>
      </c>
      <c r="BK143" s="135">
        <f>BK144+BK228+BK285+BK346+BK377+BK393+BK573+BK580+BK601+BK641+BK791</f>
        <v>0</v>
      </c>
    </row>
    <row r="144" spans="2:63" s="11" customFormat="1" ht="22.9" customHeight="1">
      <c r="B144" s="126"/>
      <c r="D144" s="127" t="s">
        <v>76</v>
      </c>
      <c r="E144" s="136" t="s">
        <v>263</v>
      </c>
      <c r="F144" s="136" t="s">
        <v>264</v>
      </c>
      <c r="I144" s="129"/>
      <c r="J144" s="137">
        <f>BK144</f>
        <v>0</v>
      </c>
      <c r="L144" s="126"/>
      <c r="M144" s="131"/>
      <c r="P144" s="132">
        <f>SUM(P145:P227)</f>
        <v>0</v>
      </c>
      <c r="R144" s="132">
        <f>SUM(R145:R227)</f>
        <v>0</v>
      </c>
      <c r="T144" s="133">
        <f>SUM(T145:T227)</f>
        <v>0</v>
      </c>
      <c r="AR144" s="127" t="s">
        <v>85</v>
      </c>
      <c r="AT144" s="134" t="s">
        <v>76</v>
      </c>
      <c r="AU144" s="134" t="s">
        <v>85</v>
      </c>
      <c r="AY144" s="127" t="s">
        <v>262</v>
      </c>
      <c r="BK144" s="135">
        <f>SUM(BK145:BK227)</f>
        <v>0</v>
      </c>
    </row>
    <row r="145" spans="2:65" s="1" customFormat="1" ht="16.5" customHeight="1">
      <c r="B145" s="32"/>
      <c r="C145" s="138" t="s">
        <v>85</v>
      </c>
      <c r="D145" s="138" t="s">
        <v>265</v>
      </c>
      <c r="E145" s="139" t="s">
        <v>266</v>
      </c>
      <c r="F145" s="140" t="s">
        <v>267</v>
      </c>
      <c r="G145" s="141" t="s">
        <v>268</v>
      </c>
      <c r="H145" s="142">
        <v>371.90800000000002</v>
      </c>
      <c r="I145" s="143"/>
      <c r="J145" s="144">
        <f>ROUND(I145*H145,2)</f>
        <v>0</v>
      </c>
      <c r="K145" s="140" t="s">
        <v>269</v>
      </c>
      <c r="L145" s="32"/>
      <c r="M145" s="145" t="s">
        <v>1</v>
      </c>
      <c r="N145" s="146" t="s">
        <v>42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122</v>
      </c>
      <c r="AT145" s="149" t="s">
        <v>265</v>
      </c>
      <c r="AU145" s="149" t="s">
        <v>88</v>
      </c>
      <c r="AY145" s="17" t="s">
        <v>262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85</v>
      </c>
      <c r="BK145" s="150">
        <f>ROUND(I145*H145,2)</f>
        <v>0</v>
      </c>
      <c r="BL145" s="17" t="s">
        <v>122</v>
      </c>
      <c r="BM145" s="149" t="s">
        <v>270</v>
      </c>
    </row>
    <row r="146" spans="2:65" s="12" customFormat="1" ht="11.25">
      <c r="B146" s="151"/>
      <c r="D146" s="152" t="s">
        <v>271</v>
      </c>
      <c r="E146" s="153" t="s">
        <v>1</v>
      </c>
      <c r="F146" s="154" t="s">
        <v>272</v>
      </c>
      <c r="H146" s="153" t="s">
        <v>1</v>
      </c>
      <c r="I146" s="155"/>
      <c r="L146" s="151"/>
      <c r="M146" s="156"/>
      <c r="T146" s="157"/>
      <c r="AT146" s="153" t="s">
        <v>271</v>
      </c>
      <c r="AU146" s="153" t="s">
        <v>88</v>
      </c>
      <c r="AV146" s="12" t="s">
        <v>85</v>
      </c>
      <c r="AW146" s="12" t="s">
        <v>31</v>
      </c>
      <c r="AX146" s="12" t="s">
        <v>77</v>
      </c>
      <c r="AY146" s="153" t="s">
        <v>262</v>
      </c>
    </row>
    <row r="147" spans="2:65" s="12" customFormat="1" ht="11.25">
      <c r="B147" s="151"/>
      <c r="D147" s="152" t="s">
        <v>271</v>
      </c>
      <c r="E147" s="153" t="s">
        <v>1</v>
      </c>
      <c r="F147" s="154" t="s">
        <v>273</v>
      </c>
      <c r="H147" s="153" t="s">
        <v>1</v>
      </c>
      <c r="I147" s="155"/>
      <c r="L147" s="151"/>
      <c r="M147" s="156"/>
      <c r="T147" s="157"/>
      <c r="AT147" s="153" t="s">
        <v>271</v>
      </c>
      <c r="AU147" s="153" t="s">
        <v>88</v>
      </c>
      <c r="AV147" s="12" t="s">
        <v>85</v>
      </c>
      <c r="AW147" s="12" t="s">
        <v>31</v>
      </c>
      <c r="AX147" s="12" t="s">
        <v>77</v>
      </c>
      <c r="AY147" s="153" t="s">
        <v>262</v>
      </c>
    </row>
    <row r="148" spans="2:65" s="13" customFormat="1" ht="11.25">
      <c r="B148" s="158"/>
      <c r="D148" s="152" t="s">
        <v>271</v>
      </c>
      <c r="E148" s="159" t="s">
        <v>1</v>
      </c>
      <c r="F148" s="160" t="s">
        <v>274</v>
      </c>
      <c r="H148" s="161">
        <v>101.26560000000001</v>
      </c>
      <c r="I148" s="162"/>
      <c r="L148" s="158"/>
      <c r="M148" s="163"/>
      <c r="T148" s="164"/>
      <c r="AT148" s="159" t="s">
        <v>271</v>
      </c>
      <c r="AU148" s="159" t="s">
        <v>88</v>
      </c>
      <c r="AV148" s="13" t="s">
        <v>88</v>
      </c>
      <c r="AW148" s="13" t="s">
        <v>31</v>
      </c>
      <c r="AX148" s="13" t="s">
        <v>77</v>
      </c>
      <c r="AY148" s="159" t="s">
        <v>262</v>
      </c>
    </row>
    <row r="149" spans="2:65" s="12" customFormat="1" ht="11.25">
      <c r="B149" s="151"/>
      <c r="D149" s="152" t="s">
        <v>271</v>
      </c>
      <c r="E149" s="153" t="s">
        <v>1</v>
      </c>
      <c r="F149" s="154" t="s">
        <v>275</v>
      </c>
      <c r="H149" s="153" t="s">
        <v>1</v>
      </c>
      <c r="I149" s="155"/>
      <c r="L149" s="151"/>
      <c r="M149" s="156"/>
      <c r="T149" s="157"/>
      <c r="AT149" s="153" t="s">
        <v>271</v>
      </c>
      <c r="AU149" s="153" t="s">
        <v>88</v>
      </c>
      <c r="AV149" s="12" t="s">
        <v>85</v>
      </c>
      <c r="AW149" s="12" t="s">
        <v>31</v>
      </c>
      <c r="AX149" s="12" t="s">
        <v>77</v>
      </c>
      <c r="AY149" s="153" t="s">
        <v>262</v>
      </c>
    </row>
    <row r="150" spans="2:65" s="13" customFormat="1" ht="11.25">
      <c r="B150" s="158"/>
      <c r="D150" s="152" t="s">
        <v>271</v>
      </c>
      <c r="E150" s="159" t="s">
        <v>1</v>
      </c>
      <c r="F150" s="160" t="s">
        <v>276</v>
      </c>
      <c r="H150" s="161">
        <v>216.678</v>
      </c>
      <c r="I150" s="162"/>
      <c r="L150" s="158"/>
      <c r="M150" s="163"/>
      <c r="T150" s="164"/>
      <c r="AT150" s="159" t="s">
        <v>271</v>
      </c>
      <c r="AU150" s="159" t="s">
        <v>88</v>
      </c>
      <c r="AV150" s="13" t="s">
        <v>88</v>
      </c>
      <c r="AW150" s="13" t="s">
        <v>31</v>
      </c>
      <c r="AX150" s="13" t="s">
        <v>77</v>
      </c>
      <c r="AY150" s="159" t="s">
        <v>262</v>
      </c>
    </row>
    <row r="151" spans="2:65" s="14" customFormat="1" ht="11.25">
      <c r="B151" s="165"/>
      <c r="D151" s="152" t="s">
        <v>271</v>
      </c>
      <c r="E151" s="166" t="s">
        <v>144</v>
      </c>
      <c r="F151" s="167" t="s">
        <v>277</v>
      </c>
      <c r="H151" s="168">
        <v>317.9436</v>
      </c>
      <c r="I151" s="169"/>
      <c r="L151" s="165"/>
      <c r="M151" s="170"/>
      <c r="T151" s="171"/>
      <c r="AT151" s="166" t="s">
        <v>271</v>
      </c>
      <c r="AU151" s="166" t="s">
        <v>88</v>
      </c>
      <c r="AV151" s="14" t="s">
        <v>278</v>
      </c>
      <c r="AW151" s="14" t="s">
        <v>31</v>
      </c>
      <c r="AX151" s="14" t="s">
        <v>77</v>
      </c>
      <c r="AY151" s="166" t="s">
        <v>262</v>
      </c>
    </row>
    <row r="152" spans="2:65" s="13" customFormat="1" ht="11.25">
      <c r="B152" s="158"/>
      <c r="D152" s="152" t="s">
        <v>271</v>
      </c>
      <c r="E152" s="159" t="s">
        <v>1</v>
      </c>
      <c r="F152" s="160" t="s">
        <v>279</v>
      </c>
      <c r="H152" s="161">
        <v>30</v>
      </c>
      <c r="I152" s="162"/>
      <c r="L152" s="158"/>
      <c r="M152" s="163"/>
      <c r="T152" s="164"/>
      <c r="AT152" s="159" t="s">
        <v>271</v>
      </c>
      <c r="AU152" s="159" t="s">
        <v>88</v>
      </c>
      <c r="AV152" s="13" t="s">
        <v>88</v>
      </c>
      <c r="AW152" s="13" t="s">
        <v>31</v>
      </c>
      <c r="AX152" s="13" t="s">
        <v>77</v>
      </c>
      <c r="AY152" s="159" t="s">
        <v>262</v>
      </c>
    </row>
    <row r="153" spans="2:65" s="12" customFormat="1" ht="11.25">
      <c r="B153" s="151"/>
      <c r="D153" s="152" t="s">
        <v>271</v>
      </c>
      <c r="E153" s="153" t="s">
        <v>1</v>
      </c>
      <c r="F153" s="154" t="s">
        <v>280</v>
      </c>
      <c r="H153" s="153" t="s">
        <v>1</v>
      </c>
      <c r="I153" s="155"/>
      <c r="L153" s="151"/>
      <c r="M153" s="156"/>
      <c r="T153" s="157"/>
      <c r="AT153" s="153" t="s">
        <v>271</v>
      </c>
      <c r="AU153" s="153" t="s">
        <v>88</v>
      </c>
      <c r="AV153" s="12" t="s">
        <v>85</v>
      </c>
      <c r="AW153" s="12" t="s">
        <v>31</v>
      </c>
      <c r="AX153" s="12" t="s">
        <v>77</v>
      </c>
      <c r="AY153" s="153" t="s">
        <v>262</v>
      </c>
    </row>
    <row r="154" spans="2:65" s="13" customFormat="1" ht="11.25">
      <c r="B154" s="158"/>
      <c r="D154" s="152" t="s">
        <v>271</v>
      </c>
      <c r="E154" s="159" t="s">
        <v>1</v>
      </c>
      <c r="F154" s="160" t="s">
        <v>281</v>
      </c>
      <c r="H154" s="161">
        <v>23.964500000000001</v>
      </c>
      <c r="I154" s="162"/>
      <c r="L154" s="158"/>
      <c r="M154" s="163"/>
      <c r="T154" s="164"/>
      <c r="AT154" s="159" t="s">
        <v>271</v>
      </c>
      <c r="AU154" s="159" t="s">
        <v>88</v>
      </c>
      <c r="AV154" s="13" t="s">
        <v>88</v>
      </c>
      <c r="AW154" s="13" t="s">
        <v>31</v>
      </c>
      <c r="AX154" s="13" t="s">
        <v>77</v>
      </c>
      <c r="AY154" s="159" t="s">
        <v>262</v>
      </c>
    </row>
    <row r="155" spans="2:65" s="15" customFormat="1" ht="11.25">
      <c r="B155" s="172"/>
      <c r="D155" s="152" t="s">
        <v>271</v>
      </c>
      <c r="E155" s="173" t="s">
        <v>116</v>
      </c>
      <c r="F155" s="174" t="s">
        <v>282</v>
      </c>
      <c r="H155" s="175">
        <v>371.90809999999999</v>
      </c>
      <c r="I155" s="176"/>
      <c r="L155" s="172"/>
      <c r="M155" s="177"/>
      <c r="T155" s="178"/>
      <c r="AT155" s="173" t="s">
        <v>271</v>
      </c>
      <c r="AU155" s="173" t="s">
        <v>88</v>
      </c>
      <c r="AV155" s="15" t="s">
        <v>122</v>
      </c>
      <c r="AW155" s="15" t="s">
        <v>31</v>
      </c>
      <c r="AX155" s="15" t="s">
        <v>85</v>
      </c>
      <c r="AY155" s="173" t="s">
        <v>262</v>
      </c>
    </row>
    <row r="156" spans="2:65" s="1" customFormat="1" ht="24.2" customHeight="1">
      <c r="B156" s="32"/>
      <c r="C156" s="138" t="s">
        <v>88</v>
      </c>
      <c r="D156" s="138" t="s">
        <v>265</v>
      </c>
      <c r="E156" s="139" t="s">
        <v>283</v>
      </c>
      <c r="F156" s="140" t="s">
        <v>284</v>
      </c>
      <c r="G156" s="141" t="s">
        <v>268</v>
      </c>
      <c r="H156" s="142">
        <v>371.90800000000002</v>
      </c>
      <c r="I156" s="143"/>
      <c r="J156" s="144">
        <f>ROUND(I156*H156,2)</f>
        <v>0</v>
      </c>
      <c r="K156" s="140" t="s">
        <v>285</v>
      </c>
      <c r="L156" s="32"/>
      <c r="M156" s="145" t="s">
        <v>1</v>
      </c>
      <c r="N156" s="146" t="s">
        <v>42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122</v>
      </c>
      <c r="AT156" s="149" t="s">
        <v>265</v>
      </c>
      <c r="AU156" s="149" t="s">
        <v>88</v>
      </c>
      <c r="AY156" s="17" t="s">
        <v>262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85</v>
      </c>
      <c r="BK156" s="150">
        <f>ROUND(I156*H156,2)</f>
        <v>0</v>
      </c>
      <c r="BL156" s="17" t="s">
        <v>122</v>
      </c>
      <c r="BM156" s="149" t="s">
        <v>286</v>
      </c>
    </row>
    <row r="157" spans="2:65" s="13" customFormat="1" ht="11.25">
      <c r="B157" s="158"/>
      <c r="D157" s="152" t="s">
        <v>271</v>
      </c>
      <c r="E157" s="159" t="s">
        <v>1</v>
      </c>
      <c r="F157" s="160" t="s">
        <v>287</v>
      </c>
      <c r="H157" s="161">
        <v>371.90809999999999</v>
      </c>
      <c r="I157" s="162"/>
      <c r="L157" s="158"/>
      <c r="M157" s="163"/>
      <c r="T157" s="164"/>
      <c r="AT157" s="159" t="s">
        <v>271</v>
      </c>
      <c r="AU157" s="159" t="s">
        <v>88</v>
      </c>
      <c r="AV157" s="13" t="s">
        <v>88</v>
      </c>
      <c r="AW157" s="13" t="s">
        <v>31</v>
      </c>
      <c r="AX157" s="13" t="s">
        <v>77</v>
      </c>
      <c r="AY157" s="159" t="s">
        <v>262</v>
      </c>
    </row>
    <row r="158" spans="2:65" s="15" customFormat="1" ht="11.25">
      <c r="B158" s="172"/>
      <c r="D158" s="152" t="s">
        <v>271</v>
      </c>
      <c r="E158" s="173" t="s">
        <v>125</v>
      </c>
      <c r="F158" s="174" t="s">
        <v>282</v>
      </c>
      <c r="H158" s="175">
        <v>371.90809999999999</v>
      </c>
      <c r="I158" s="176"/>
      <c r="L158" s="172"/>
      <c r="M158" s="177"/>
      <c r="T158" s="178"/>
      <c r="AT158" s="173" t="s">
        <v>271</v>
      </c>
      <c r="AU158" s="173" t="s">
        <v>88</v>
      </c>
      <c r="AV158" s="15" t="s">
        <v>122</v>
      </c>
      <c r="AW158" s="15" t="s">
        <v>31</v>
      </c>
      <c r="AX158" s="15" t="s">
        <v>85</v>
      </c>
      <c r="AY158" s="173" t="s">
        <v>262</v>
      </c>
    </row>
    <row r="159" spans="2:65" s="1" customFormat="1" ht="33" customHeight="1">
      <c r="B159" s="32"/>
      <c r="C159" s="138" t="s">
        <v>278</v>
      </c>
      <c r="D159" s="138" t="s">
        <v>265</v>
      </c>
      <c r="E159" s="139" t="s">
        <v>288</v>
      </c>
      <c r="F159" s="140" t="s">
        <v>289</v>
      </c>
      <c r="G159" s="141" t="s">
        <v>290</v>
      </c>
      <c r="H159" s="142">
        <v>291.255</v>
      </c>
      <c r="I159" s="143"/>
      <c r="J159" s="144">
        <f>ROUND(I159*H159,2)</f>
        <v>0</v>
      </c>
      <c r="K159" s="140" t="s">
        <v>285</v>
      </c>
      <c r="L159" s="32"/>
      <c r="M159" s="145" t="s">
        <v>1</v>
      </c>
      <c r="N159" s="146" t="s">
        <v>42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122</v>
      </c>
      <c r="AT159" s="149" t="s">
        <v>265</v>
      </c>
      <c r="AU159" s="149" t="s">
        <v>88</v>
      </c>
      <c r="AY159" s="17" t="s">
        <v>262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85</v>
      </c>
      <c r="BK159" s="150">
        <f>ROUND(I159*H159,2)</f>
        <v>0</v>
      </c>
      <c r="BL159" s="17" t="s">
        <v>122</v>
      </c>
      <c r="BM159" s="149" t="s">
        <v>291</v>
      </c>
    </row>
    <row r="160" spans="2:65" s="13" customFormat="1" ht="22.5">
      <c r="B160" s="158"/>
      <c r="D160" s="152" t="s">
        <v>271</v>
      </c>
      <c r="E160" s="159" t="s">
        <v>1</v>
      </c>
      <c r="F160" s="160" t="s">
        <v>292</v>
      </c>
      <c r="H160" s="161">
        <v>419</v>
      </c>
      <c r="I160" s="162"/>
      <c r="L160" s="158"/>
      <c r="M160" s="163"/>
      <c r="T160" s="164"/>
      <c r="AT160" s="159" t="s">
        <v>271</v>
      </c>
      <c r="AU160" s="159" t="s">
        <v>88</v>
      </c>
      <c r="AV160" s="13" t="s">
        <v>88</v>
      </c>
      <c r="AW160" s="13" t="s">
        <v>31</v>
      </c>
      <c r="AX160" s="13" t="s">
        <v>77</v>
      </c>
      <c r="AY160" s="159" t="s">
        <v>262</v>
      </c>
    </row>
    <row r="161" spans="2:65" s="14" customFormat="1" ht="11.25">
      <c r="B161" s="165"/>
      <c r="D161" s="152" t="s">
        <v>271</v>
      </c>
      <c r="E161" s="166" t="s">
        <v>134</v>
      </c>
      <c r="F161" s="167" t="s">
        <v>277</v>
      </c>
      <c r="H161" s="168">
        <v>419</v>
      </c>
      <c r="I161" s="169"/>
      <c r="L161" s="165"/>
      <c r="M161" s="170"/>
      <c r="T161" s="171"/>
      <c r="AT161" s="166" t="s">
        <v>271</v>
      </c>
      <c r="AU161" s="166" t="s">
        <v>88</v>
      </c>
      <c r="AV161" s="14" t="s">
        <v>278</v>
      </c>
      <c r="AW161" s="14" t="s">
        <v>31</v>
      </c>
      <c r="AX161" s="14" t="s">
        <v>77</v>
      </c>
      <c r="AY161" s="166" t="s">
        <v>262</v>
      </c>
    </row>
    <row r="162" spans="2:65" s="12" customFormat="1" ht="11.25">
      <c r="B162" s="151"/>
      <c r="D162" s="152" t="s">
        <v>271</v>
      </c>
      <c r="E162" s="153" t="s">
        <v>1</v>
      </c>
      <c r="F162" s="154" t="s">
        <v>293</v>
      </c>
      <c r="H162" s="153" t="s">
        <v>1</v>
      </c>
      <c r="I162" s="155"/>
      <c r="L162" s="151"/>
      <c r="M162" s="156"/>
      <c r="T162" s="157"/>
      <c r="AT162" s="153" t="s">
        <v>271</v>
      </c>
      <c r="AU162" s="153" t="s">
        <v>88</v>
      </c>
      <c r="AV162" s="12" t="s">
        <v>85</v>
      </c>
      <c r="AW162" s="12" t="s">
        <v>31</v>
      </c>
      <c r="AX162" s="12" t="s">
        <v>77</v>
      </c>
      <c r="AY162" s="153" t="s">
        <v>262</v>
      </c>
    </row>
    <row r="163" spans="2:65" s="13" customFormat="1" ht="11.25">
      <c r="B163" s="158"/>
      <c r="D163" s="152" t="s">
        <v>271</v>
      </c>
      <c r="E163" s="159" t="s">
        <v>1</v>
      </c>
      <c r="F163" s="160" t="s">
        <v>294</v>
      </c>
      <c r="H163" s="161">
        <v>-95.383080000000007</v>
      </c>
      <c r="I163" s="162"/>
      <c r="L163" s="158"/>
      <c r="M163" s="163"/>
      <c r="T163" s="164"/>
      <c r="AT163" s="159" t="s">
        <v>271</v>
      </c>
      <c r="AU163" s="159" t="s">
        <v>88</v>
      </c>
      <c r="AV163" s="13" t="s">
        <v>88</v>
      </c>
      <c r="AW163" s="13" t="s">
        <v>31</v>
      </c>
      <c r="AX163" s="13" t="s">
        <v>77</v>
      </c>
      <c r="AY163" s="159" t="s">
        <v>262</v>
      </c>
    </row>
    <row r="164" spans="2:65" s="15" customFormat="1" ht="11.25">
      <c r="B164" s="172"/>
      <c r="D164" s="152" t="s">
        <v>271</v>
      </c>
      <c r="E164" s="173" t="s">
        <v>185</v>
      </c>
      <c r="F164" s="174" t="s">
        <v>282</v>
      </c>
      <c r="H164" s="175">
        <v>323.61691999999999</v>
      </c>
      <c r="I164" s="176"/>
      <c r="L164" s="172"/>
      <c r="M164" s="177"/>
      <c r="T164" s="178"/>
      <c r="AT164" s="173" t="s">
        <v>271</v>
      </c>
      <c r="AU164" s="173" t="s">
        <v>88</v>
      </c>
      <c r="AV164" s="15" t="s">
        <v>122</v>
      </c>
      <c r="AW164" s="15" t="s">
        <v>31</v>
      </c>
      <c r="AX164" s="15" t="s">
        <v>77</v>
      </c>
      <c r="AY164" s="173" t="s">
        <v>262</v>
      </c>
    </row>
    <row r="165" spans="2:65" s="13" customFormat="1" ht="11.25">
      <c r="B165" s="158"/>
      <c r="D165" s="152" t="s">
        <v>271</v>
      </c>
      <c r="E165" s="159" t="s">
        <v>1</v>
      </c>
      <c r="F165" s="160" t="s">
        <v>295</v>
      </c>
      <c r="H165" s="161">
        <v>291.25522799999999</v>
      </c>
      <c r="I165" s="162"/>
      <c r="L165" s="158"/>
      <c r="M165" s="163"/>
      <c r="T165" s="164"/>
      <c r="AT165" s="159" t="s">
        <v>271</v>
      </c>
      <c r="AU165" s="159" t="s">
        <v>88</v>
      </c>
      <c r="AV165" s="13" t="s">
        <v>88</v>
      </c>
      <c r="AW165" s="13" t="s">
        <v>31</v>
      </c>
      <c r="AX165" s="13" t="s">
        <v>77</v>
      </c>
      <c r="AY165" s="159" t="s">
        <v>262</v>
      </c>
    </row>
    <row r="166" spans="2:65" s="15" customFormat="1" ht="11.25">
      <c r="B166" s="172"/>
      <c r="D166" s="152" t="s">
        <v>271</v>
      </c>
      <c r="E166" s="173" t="s">
        <v>1</v>
      </c>
      <c r="F166" s="174" t="s">
        <v>282</v>
      </c>
      <c r="H166" s="175">
        <v>291.25522799999999</v>
      </c>
      <c r="I166" s="176"/>
      <c r="L166" s="172"/>
      <c r="M166" s="177"/>
      <c r="T166" s="178"/>
      <c r="AT166" s="173" t="s">
        <v>271</v>
      </c>
      <c r="AU166" s="173" t="s">
        <v>88</v>
      </c>
      <c r="AV166" s="15" t="s">
        <v>122</v>
      </c>
      <c r="AW166" s="15" t="s">
        <v>31</v>
      </c>
      <c r="AX166" s="15" t="s">
        <v>85</v>
      </c>
      <c r="AY166" s="173" t="s">
        <v>262</v>
      </c>
    </row>
    <row r="167" spans="2:65" s="1" customFormat="1" ht="37.9" customHeight="1">
      <c r="B167" s="32"/>
      <c r="C167" s="138" t="s">
        <v>122</v>
      </c>
      <c r="D167" s="138" t="s">
        <v>265</v>
      </c>
      <c r="E167" s="139" t="s">
        <v>296</v>
      </c>
      <c r="F167" s="140" t="s">
        <v>297</v>
      </c>
      <c r="G167" s="141" t="s">
        <v>290</v>
      </c>
      <c r="H167" s="142">
        <v>32.362000000000002</v>
      </c>
      <c r="I167" s="143"/>
      <c r="J167" s="144">
        <f>ROUND(I167*H167,2)</f>
        <v>0</v>
      </c>
      <c r="K167" s="140" t="s">
        <v>285</v>
      </c>
      <c r="L167" s="32"/>
      <c r="M167" s="145" t="s">
        <v>1</v>
      </c>
      <c r="N167" s="146" t="s">
        <v>42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122</v>
      </c>
      <c r="AT167" s="149" t="s">
        <v>265</v>
      </c>
      <c r="AU167" s="149" t="s">
        <v>88</v>
      </c>
      <c r="AY167" s="17" t="s">
        <v>262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122</v>
      </c>
      <c r="BM167" s="149" t="s">
        <v>298</v>
      </c>
    </row>
    <row r="168" spans="2:65" s="13" customFormat="1" ht="11.25">
      <c r="B168" s="158"/>
      <c r="D168" s="152" t="s">
        <v>271</v>
      </c>
      <c r="E168" s="159" t="s">
        <v>1</v>
      </c>
      <c r="F168" s="160" t="s">
        <v>299</v>
      </c>
      <c r="H168" s="161">
        <v>32.361691999999998</v>
      </c>
      <c r="I168" s="162"/>
      <c r="L168" s="158"/>
      <c r="M168" s="163"/>
      <c r="T168" s="164"/>
      <c r="AT168" s="159" t="s">
        <v>271</v>
      </c>
      <c r="AU168" s="159" t="s">
        <v>88</v>
      </c>
      <c r="AV168" s="13" t="s">
        <v>88</v>
      </c>
      <c r="AW168" s="13" t="s">
        <v>31</v>
      </c>
      <c r="AX168" s="13" t="s">
        <v>85</v>
      </c>
      <c r="AY168" s="159" t="s">
        <v>262</v>
      </c>
    </row>
    <row r="169" spans="2:65" s="1" customFormat="1" ht="24.2" customHeight="1">
      <c r="B169" s="32"/>
      <c r="C169" s="138" t="s">
        <v>300</v>
      </c>
      <c r="D169" s="138" t="s">
        <v>265</v>
      </c>
      <c r="E169" s="139" t="s">
        <v>301</v>
      </c>
      <c r="F169" s="140" t="s">
        <v>302</v>
      </c>
      <c r="G169" s="141" t="s">
        <v>290</v>
      </c>
      <c r="H169" s="142">
        <v>5.3</v>
      </c>
      <c r="I169" s="143"/>
      <c r="J169" s="144">
        <f>ROUND(I169*H169,2)</f>
        <v>0</v>
      </c>
      <c r="K169" s="140" t="s">
        <v>285</v>
      </c>
      <c r="L169" s="32"/>
      <c r="M169" s="145" t="s">
        <v>1</v>
      </c>
      <c r="N169" s="146" t="s">
        <v>42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122</v>
      </c>
      <c r="AT169" s="149" t="s">
        <v>265</v>
      </c>
      <c r="AU169" s="149" t="s">
        <v>88</v>
      </c>
      <c r="AY169" s="17" t="s">
        <v>262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85</v>
      </c>
      <c r="BK169" s="150">
        <f>ROUND(I169*H169,2)</f>
        <v>0</v>
      </c>
      <c r="BL169" s="17" t="s">
        <v>122</v>
      </c>
      <c r="BM169" s="149" t="s">
        <v>303</v>
      </c>
    </row>
    <row r="170" spans="2:65" s="13" customFormat="1" ht="11.25">
      <c r="B170" s="158"/>
      <c r="D170" s="152" t="s">
        <v>271</v>
      </c>
      <c r="E170" s="159" t="s">
        <v>1</v>
      </c>
      <c r="F170" s="160" t="s">
        <v>304</v>
      </c>
      <c r="H170" s="161">
        <v>5.3</v>
      </c>
      <c r="I170" s="162"/>
      <c r="L170" s="158"/>
      <c r="M170" s="163"/>
      <c r="T170" s="164"/>
      <c r="AT170" s="159" t="s">
        <v>271</v>
      </c>
      <c r="AU170" s="159" t="s">
        <v>88</v>
      </c>
      <c r="AV170" s="13" t="s">
        <v>88</v>
      </c>
      <c r="AW170" s="13" t="s">
        <v>31</v>
      </c>
      <c r="AX170" s="13" t="s">
        <v>77</v>
      </c>
      <c r="AY170" s="159" t="s">
        <v>262</v>
      </c>
    </row>
    <row r="171" spans="2:65" s="15" customFormat="1" ht="11.25">
      <c r="B171" s="172"/>
      <c r="D171" s="152" t="s">
        <v>271</v>
      </c>
      <c r="E171" s="173" t="s">
        <v>191</v>
      </c>
      <c r="F171" s="174" t="s">
        <v>282</v>
      </c>
      <c r="H171" s="175">
        <v>5.3</v>
      </c>
      <c r="I171" s="176"/>
      <c r="L171" s="172"/>
      <c r="M171" s="177"/>
      <c r="T171" s="178"/>
      <c r="AT171" s="173" t="s">
        <v>271</v>
      </c>
      <c r="AU171" s="173" t="s">
        <v>88</v>
      </c>
      <c r="AV171" s="15" t="s">
        <v>122</v>
      </c>
      <c r="AW171" s="15" t="s">
        <v>31</v>
      </c>
      <c r="AX171" s="15" t="s">
        <v>85</v>
      </c>
      <c r="AY171" s="173" t="s">
        <v>262</v>
      </c>
    </row>
    <row r="172" spans="2:65" s="1" customFormat="1" ht="37.9" customHeight="1">
      <c r="B172" s="32"/>
      <c r="C172" s="138" t="s">
        <v>305</v>
      </c>
      <c r="D172" s="138" t="s">
        <v>265</v>
      </c>
      <c r="E172" s="139" t="s">
        <v>306</v>
      </c>
      <c r="F172" s="140" t="s">
        <v>307</v>
      </c>
      <c r="G172" s="141" t="s">
        <v>290</v>
      </c>
      <c r="H172" s="142">
        <v>238.84</v>
      </c>
      <c r="I172" s="143"/>
      <c r="J172" s="144">
        <f>ROUND(I172*H172,2)</f>
        <v>0</v>
      </c>
      <c r="K172" s="140" t="s">
        <v>285</v>
      </c>
      <c r="L172" s="32"/>
      <c r="M172" s="145" t="s">
        <v>1</v>
      </c>
      <c r="N172" s="146" t="s">
        <v>42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122</v>
      </c>
      <c r="AT172" s="149" t="s">
        <v>265</v>
      </c>
      <c r="AU172" s="149" t="s">
        <v>88</v>
      </c>
      <c r="AY172" s="17" t="s">
        <v>262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85</v>
      </c>
      <c r="BK172" s="150">
        <f>ROUND(I172*H172,2)</f>
        <v>0</v>
      </c>
      <c r="BL172" s="17" t="s">
        <v>122</v>
      </c>
      <c r="BM172" s="149" t="s">
        <v>308</v>
      </c>
    </row>
    <row r="173" spans="2:65" s="12" customFormat="1" ht="11.25">
      <c r="B173" s="151"/>
      <c r="D173" s="152" t="s">
        <v>271</v>
      </c>
      <c r="E173" s="153" t="s">
        <v>1</v>
      </c>
      <c r="F173" s="154" t="s">
        <v>309</v>
      </c>
      <c r="H173" s="153" t="s">
        <v>1</v>
      </c>
      <c r="I173" s="155"/>
      <c r="L173" s="151"/>
      <c r="M173" s="156"/>
      <c r="T173" s="157"/>
      <c r="AT173" s="153" t="s">
        <v>271</v>
      </c>
      <c r="AU173" s="153" t="s">
        <v>88</v>
      </c>
      <c r="AV173" s="12" t="s">
        <v>85</v>
      </c>
      <c r="AW173" s="12" t="s">
        <v>31</v>
      </c>
      <c r="AX173" s="12" t="s">
        <v>77</v>
      </c>
      <c r="AY173" s="153" t="s">
        <v>262</v>
      </c>
    </row>
    <row r="174" spans="2:65" s="12" customFormat="1" ht="11.25">
      <c r="B174" s="151"/>
      <c r="D174" s="152" t="s">
        <v>271</v>
      </c>
      <c r="E174" s="153" t="s">
        <v>1</v>
      </c>
      <c r="F174" s="154" t="s">
        <v>310</v>
      </c>
      <c r="H174" s="153" t="s">
        <v>1</v>
      </c>
      <c r="I174" s="155"/>
      <c r="L174" s="151"/>
      <c r="M174" s="156"/>
      <c r="T174" s="157"/>
      <c r="AT174" s="153" t="s">
        <v>271</v>
      </c>
      <c r="AU174" s="153" t="s">
        <v>88</v>
      </c>
      <c r="AV174" s="12" t="s">
        <v>85</v>
      </c>
      <c r="AW174" s="12" t="s">
        <v>31</v>
      </c>
      <c r="AX174" s="12" t="s">
        <v>77</v>
      </c>
      <c r="AY174" s="153" t="s">
        <v>262</v>
      </c>
    </row>
    <row r="175" spans="2:65" s="12" customFormat="1" ht="11.25">
      <c r="B175" s="151"/>
      <c r="D175" s="152" t="s">
        <v>271</v>
      </c>
      <c r="E175" s="153" t="s">
        <v>1</v>
      </c>
      <c r="F175" s="154" t="s">
        <v>311</v>
      </c>
      <c r="H175" s="153" t="s">
        <v>1</v>
      </c>
      <c r="I175" s="155"/>
      <c r="L175" s="151"/>
      <c r="M175" s="156"/>
      <c r="T175" s="157"/>
      <c r="AT175" s="153" t="s">
        <v>271</v>
      </c>
      <c r="AU175" s="153" t="s">
        <v>88</v>
      </c>
      <c r="AV175" s="12" t="s">
        <v>85</v>
      </c>
      <c r="AW175" s="12" t="s">
        <v>31</v>
      </c>
      <c r="AX175" s="12" t="s">
        <v>77</v>
      </c>
      <c r="AY175" s="153" t="s">
        <v>262</v>
      </c>
    </row>
    <row r="176" spans="2:65" s="12" customFormat="1" ht="11.25">
      <c r="B176" s="151"/>
      <c r="D176" s="152" t="s">
        <v>271</v>
      </c>
      <c r="E176" s="153" t="s">
        <v>1</v>
      </c>
      <c r="F176" s="154" t="s">
        <v>312</v>
      </c>
      <c r="H176" s="153" t="s">
        <v>1</v>
      </c>
      <c r="I176" s="155"/>
      <c r="L176" s="151"/>
      <c r="M176" s="156"/>
      <c r="T176" s="157"/>
      <c r="AT176" s="153" t="s">
        <v>271</v>
      </c>
      <c r="AU176" s="153" t="s">
        <v>88</v>
      </c>
      <c r="AV176" s="12" t="s">
        <v>85</v>
      </c>
      <c r="AW176" s="12" t="s">
        <v>31</v>
      </c>
      <c r="AX176" s="12" t="s">
        <v>77</v>
      </c>
      <c r="AY176" s="153" t="s">
        <v>262</v>
      </c>
    </row>
    <row r="177" spans="2:65" s="12" customFormat="1" ht="11.25">
      <c r="B177" s="151"/>
      <c r="D177" s="152" t="s">
        <v>271</v>
      </c>
      <c r="E177" s="153" t="s">
        <v>1</v>
      </c>
      <c r="F177" s="154" t="s">
        <v>313</v>
      </c>
      <c r="H177" s="153" t="s">
        <v>1</v>
      </c>
      <c r="I177" s="155"/>
      <c r="L177" s="151"/>
      <c r="M177" s="156"/>
      <c r="T177" s="157"/>
      <c r="AT177" s="153" t="s">
        <v>271</v>
      </c>
      <c r="AU177" s="153" t="s">
        <v>88</v>
      </c>
      <c r="AV177" s="12" t="s">
        <v>85</v>
      </c>
      <c r="AW177" s="12" t="s">
        <v>31</v>
      </c>
      <c r="AX177" s="12" t="s">
        <v>77</v>
      </c>
      <c r="AY177" s="153" t="s">
        <v>262</v>
      </c>
    </row>
    <row r="178" spans="2:65" s="13" customFormat="1" ht="11.25">
      <c r="B178" s="158"/>
      <c r="D178" s="152" t="s">
        <v>271</v>
      </c>
      <c r="E178" s="159" t="s">
        <v>1</v>
      </c>
      <c r="F178" s="160" t="s">
        <v>314</v>
      </c>
      <c r="H178" s="161">
        <v>74.381619999999998</v>
      </c>
      <c r="I178" s="162"/>
      <c r="L178" s="158"/>
      <c r="M178" s="163"/>
      <c r="T178" s="164"/>
      <c r="AT178" s="159" t="s">
        <v>271</v>
      </c>
      <c r="AU178" s="159" t="s">
        <v>88</v>
      </c>
      <c r="AV178" s="13" t="s">
        <v>88</v>
      </c>
      <c r="AW178" s="13" t="s">
        <v>31</v>
      </c>
      <c r="AX178" s="13" t="s">
        <v>77</v>
      </c>
      <c r="AY178" s="159" t="s">
        <v>262</v>
      </c>
    </row>
    <row r="179" spans="2:65" s="13" customFormat="1" ht="11.25">
      <c r="B179" s="158"/>
      <c r="D179" s="152" t="s">
        <v>271</v>
      </c>
      <c r="E179" s="159" t="s">
        <v>1</v>
      </c>
      <c r="F179" s="160" t="s">
        <v>315</v>
      </c>
      <c r="H179" s="161">
        <v>164.45846</v>
      </c>
      <c r="I179" s="162"/>
      <c r="L179" s="158"/>
      <c r="M179" s="163"/>
      <c r="T179" s="164"/>
      <c r="AT179" s="159" t="s">
        <v>271</v>
      </c>
      <c r="AU179" s="159" t="s">
        <v>88</v>
      </c>
      <c r="AV179" s="13" t="s">
        <v>88</v>
      </c>
      <c r="AW179" s="13" t="s">
        <v>31</v>
      </c>
      <c r="AX179" s="13" t="s">
        <v>77</v>
      </c>
      <c r="AY179" s="159" t="s">
        <v>262</v>
      </c>
    </row>
    <row r="180" spans="2:65" s="15" customFormat="1" ht="11.25">
      <c r="B180" s="172"/>
      <c r="D180" s="152" t="s">
        <v>271</v>
      </c>
      <c r="E180" s="173" t="s">
        <v>132</v>
      </c>
      <c r="F180" s="174" t="s">
        <v>282</v>
      </c>
      <c r="H180" s="175">
        <v>238.84008</v>
      </c>
      <c r="I180" s="176"/>
      <c r="L180" s="172"/>
      <c r="M180" s="177"/>
      <c r="T180" s="178"/>
      <c r="AT180" s="173" t="s">
        <v>271</v>
      </c>
      <c r="AU180" s="173" t="s">
        <v>88</v>
      </c>
      <c r="AV180" s="15" t="s">
        <v>122</v>
      </c>
      <c r="AW180" s="15" t="s">
        <v>31</v>
      </c>
      <c r="AX180" s="15" t="s">
        <v>85</v>
      </c>
      <c r="AY180" s="173" t="s">
        <v>262</v>
      </c>
    </row>
    <row r="181" spans="2:65" s="1" customFormat="1" ht="16.5" customHeight="1">
      <c r="B181" s="32"/>
      <c r="C181" s="138" t="s">
        <v>316</v>
      </c>
      <c r="D181" s="138" t="s">
        <v>265</v>
      </c>
      <c r="E181" s="139" t="s">
        <v>317</v>
      </c>
      <c r="F181" s="140" t="s">
        <v>318</v>
      </c>
      <c r="G181" s="141" t="s">
        <v>290</v>
      </c>
      <c r="H181" s="142">
        <v>238.84</v>
      </c>
      <c r="I181" s="143"/>
      <c r="J181" s="144">
        <f>ROUND(I181*H181,2)</f>
        <v>0</v>
      </c>
      <c r="K181" s="140" t="s">
        <v>285</v>
      </c>
      <c r="L181" s="32"/>
      <c r="M181" s="145" t="s">
        <v>1</v>
      </c>
      <c r="N181" s="146" t="s">
        <v>42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122</v>
      </c>
      <c r="AT181" s="149" t="s">
        <v>265</v>
      </c>
      <c r="AU181" s="149" t="s">
        <v>88</v>
      </c>
      <c r="AY181" s="17" t="s">
        <v>262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85</v>
      </c>
      <c r="BK181" s="150">
        <f>ROUND(I181*H181,2)</f>
        <v>0</v>
      </c>
      <c r="BL181" s="17" t="s">
        <v>122</v>
      </c>
      <c r="BM181" s="149" t="s">
        <v>319</v>
      </c>
    </row>
    <row r="182" spans="2:65" s="1" customFormat="1" ht="24.2" customHeight="1">
      <c r="B182" s="32"/>
      <c r="C182" s="138" t="s">
        <v>320</v>
      </c>
      <c r="D182" s="138" t="s">
        <v>265</v>
      </c>
      <c r="E182" s="139" t="s">
        <v>321</v>
      </c>
      <c r="F182" s="140" t="s">
        <v>322</v>
      </c>
      <c r="G182" s="141" t="s">
        <v>290</v>
      </c>
      <c r="H182" s="142">
        <v>224.85400000000001</v>
      </c>
      <c r="I182" s="143"/>
      <c r="J182" s="144">
        <f>ROUND(I182*H182,2)</f>
        <v>0</v>
      </c>
      <c r="K182" s="140" t="s">
        <v>285</v>
      </c>
      <c r="L182" s="32"/>
      <c r="M182" s="145" t="s">
        <v>1</v>
      </c>
      <c r="N182" s="146" t="s">
        <v>42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122</v>
      </c>
      <c r="AT182" s="149" t="s">
        <v>265</v>
      </c>
      <c r="AU182" s="149" t="s">
        <v>88</v>
      </c>
      <c r="AY182" s="17" t="s">
        <v>262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85</v>
      </c>
      <c r="BK182" s="150">
        <f>ROUND(I182*H182,2)</f>
        <v>0</v>
      </c>
      <c r="BL182" s="17" t="s">
        <v>122</v>
      </c>
      <c r="BM182" s="149" t="s">
        <v>323</v>
      </c>
    </row>
    <row r="183" spans="2:65" s="12" customFormat="1" ht="11.25">
      <c r="B183" s="151"/>
      <c r="D183" s="152" t="s">
        <v>271</v>
      </c>
      <c r="E183" s="153" t="s">
        <v>1</v>
      </c>
      <c r="F183" s="154" t="s">
        <v>324</v>
      </c>
      <c r="H183" s="153" t="s">
        <v>1</v>
      </c>
      <c r="I183" s="155"/>
      <c r="L183" s="151"/>
      <c r="M183" s="156"/>
      <c r="T183" s="157"/>
      <c r="AT183" s="153" t="s">
        <v>271</v>
      </c>
      <c r="AU183" s="153" t="s">
        <v>88</v>
      </c>
      <c r="AV183" s="12" t="s">
        <v>85</v>
      </c>
      <c r="AW183" s="12" t="s">
        <v>31</v>
      </c>
      <c r="AX183" s="12" t="s">
        <v>77</v>
      </c>
      <c r="AY183" s="153" t="s">
        <v>262</v>
      </c>
    </row>
    <row r="184" spans="2:65" s="13" customFormat="1" ht="11.25">
      <c r="B184" s="158"/>
      <c r="D184" s="152" t="s">
        <v>271</v>
      </c>
      <c r="E184" s="159" t="s">
        <v>1</v>
      </c>
      <c r="F184" s="160" t="s">
        <v>325</v>
      </c>
      <c r="H184" s="161">
        <v>419</v>
      </c>
      <c r="I184" s="162"/>
      <c r="L184" s="158"/>
      <c r="M184" s="163"/>
      <c r="T184" s="164"/>
      <c r="AT184" s="159" t="s">
        <v>271</v>
      </c>
      <c r="AU184" s="159" t="s">
        <v>88</v>
      </c>
      <c r="AV184" s="13" t="s">
        <v>88</v>
      </c>
      <c r="AW184" s="13" t="s">
        <v>31</v>
      </c>
      <c r="AX184" s="13" t="s">
        <v>77</v>
      </c>
      <c r="AY184" s="159" t="s">
        <v>262</v>
      </c>
    </row>
    <row r="185" spans="2:65" s="12" customFormat="1" ht="11.25">
      <c r="B185" s="151"/>
      <c r="D185" s="152" t="s">
        <v>271</v>
      </c>
      <c r="E185" s="153" t="s">
        <v>1</v>
      </c>
      <c r="F185" s="154" t="s">
        <v>326</v>
      </c>
      <c r="H185" s="153" t="s">
        <v>1</v>
      </c>
      <c r="I185" s="155"/>
      <c r="L185" s="151"/>
      <c r="M185" s="156"/>
      <c r="T185" s="157"/>
      <c r="AT185" s="153" t="s">
        <v>271</v>
      </c>
      <c r="AU185" s="153" t="s">
        <v>88</v>
      </c>
      <c r="AV185" s="12" t="s">
        <v>85</v>
      </c>
      <c r="AW185" s="12" t="s">
        <v>31</v>
      </c>
      <c r="AX185" s="12" t="s">
        <v>77</v>
      </c>
      <c r="AY185" s="153" t="s">
        <v>262</v>
      </c>
    </row>
    <row r="186" spans="2:65" s="13" customFormat="1" ht="11.25">
      <c r="B186" s="158"/>
      <c r="D186" s="152" t="s">
        <v>271</v>
      </c>
      <c r="E186" s="159" t="s">
        <v>1</v>
      </c>
      <c r="F186" s="160" t="s">
        <v>327</v>
      </c>
      <c r="H186" s="161">
        <v>-18.130635000000002</v>
      </c>
      <c r="I186" s="162"/>
      <c r="L186" s="158"/>
      <c r="M186" s="163"/>
      <c r="T186" s="164"/>
      <c r="AT186" s="159" t="s">
        <v>271</v>
      </c>
      <c r="AU186" s="159" t="s">
        <v>88</v>
      </c>
      <c r="AV186" s="13" t="s">
        <v>88</v>
      </c>
      <c r="AW186" s="13" t="s">
        <v>31</v>
      </c>
      <c r="AX186" s="13" t="s">
        <v>77</v>
      </c>
      <c r="AY186" s="159" t="s">
        <v>262</v>
      </c>
    </row>
    <row r="187" spans="2:65" s="13" customFormat="1" ht="11.25">
      <c r="B187" s="158"/>
      <c r="D187" s="152" t="s">
        <v>271</v>
      </c>
      <c r="E187" s="159" t="s">
        <v>1</v>
      </c>
      <c r="F187" s="160" t="s">
        <v>328</v>
      </c>
      <c r="H187" s="161">
        <v>-63.588720000000002</v>
      </c>
      <c r="I187" s="162"/>
      <c r="L187" s="158"/>
      <c r="M187" s="163"/>
      <c r="T187" s="164"/>
      <c r="AT187" s="159" t="s">
        <v>271</v>
      </c>
      <c r="AU187" s="159" t="s">
        <v>88</v>
      </c>
      <c r="AV187" s="13" t="s">
        <v>88</v>
      </c>
      <c r="AW187" s="13" t="s">
        <v>31</v>
      </c>
      <c r="AX187" s="13" t="s">
        <v>77</v>
      </c>
      <c r="AY187" s="159" t="s">
        <v>262</v>
      </c>
    </row>
    <row r="188" spans="2:65" s="15" customFormat="1" ht="11.25">
      <c r="B188" s="172"/>
      <c r="D188" s="152" t="s">
        <v>271</v>
      </c>
      <c r="E188" s="173" t="s">
        <v>136</v>
      </c>
      <c r="F188" s="174" t="s">
        <v>282</v>
      </c>
      <c r="H188" s="175">
        <v>337.28064499999999</v>
      </c>
      <c r="I188" s="176"/>
      <c r="L188" s="172"/>
      <c r="M188" s="177"/>
      <c r="T188" s="178"/>
      <c r="AT188" s="173" t="s">
        <v>271</v>
      </c>
      <c r="AU188" s="173" t="s">
        <v>88</v>
      </c>
      <c r="AV188" s="15" t="s">
        <v>122</v>
      </c>
      <c r="AW188" s="15" t="s">
        <v>31</v>
      </c>
      <c r="AX188" s="15" t="s">
        <v>77</v>
      </c>
      <c r="AY188" s="173" t="s">
        <v>262</v>
      </c>
    </row>
    <row r="189" spans="2:65" s="12" customFormat="1" ht="11.25">
      <c r="B189" s="151"/>
      <c r="D189" s="152" t="s">
        <v>271</v>
      </c>
      <c r="E189" s="153" t="s">
        <v>1</v>
      </c>
      <c r="F189" s="154" t="s">
        <v>329</v>
      </c>
      <c r="H189" s="153" t="s">
        <v>1</v>
      </c>
      <c r="I189" s="155"/>
      <c r="L189" s="151"/>
      <c r="M189" s="156"/>
      <c r="T189" s="157"/>
      <c r="AT189" s="153" t="s">
        <v>271</v>
      </c>
      <c r="AU189" s="153" t="s">
        <v>88</v>
      </c>
      <c r="AV189" s="12" t="s">
        <v>85</v>
      </c>
      <c r="AW189" s="12" t="s">
        <v>31</v>
      </c>
      <c r="AX189" s="12" t="s">
        <v>77</v>
      </c>
      <c r="AY189" s="153" t="s">
        <v>262</v>
      </c>
    </row>
    <row r="190" spans="2:65" s="13" customFormat="1" ht="11.25">
      <c r="B190" s="158"/>
      <c r="D190" s="152" t="s">
        <v>271</v>
      </c>
      <c r="E190" s="159" t="s">
        <v>1</v>
      </c>
      <c r="F190" s="160" t="s">
        <v>330</v>
      </c>
      <c r="H190" s="161">
        <v>224.85376333333301</v>
      </c>
      <c r="I190" s="162"/>
      <c r="L190" s="158"/>
      <c r="M190" s="163"/>
      <c r="T190" s="164"/>
      <c r="AT190" s="159" t="s">
        <v>271</v>
      </c>
      <c r="AU190" s="159" t="s">
        <v>88</v>
      </c>
      <c r="AV190" s="13" t="s">
        <v>88</v>
      </c>
      <c r="AW190" s="13" t="s">
        <v>31</v>
      </c>
      <c r="AX190" s="13" t="s">
        <v>77</v>
      </c>
      <c r="AY190" s="159" t="s">
        <v>262</v>
      </c>
    </row>
    <row r="191" spans="2:65" s="15" customFormat="1" ht="11.25">
      <c r="B191" s="172"/>
      <c r="D191" s="152" t="s">
        <v>271</v>
      </c>
      <c r="E191" s="173" t="s">
        <v>1</v>
      </c>
      <c r="F191" s="174" t="s">
        <v>282</v>
      </c>
      <c r="H191" s="175">
        <v>224.85376333333301</v>
      </c>
      <c r="I191" s="176"/>
      <c r="L191" s="172"/>
      <c r="M191" s="177"/>
      <c r="T191" s="178"/>
      <c r="AT191" s="173" t="s">
        <v>271</v>
      </c>
      <c r="AU191" s="173" t="s">
        <v>88</v>
      </c>
      <c r="AV191" s="15" t="s">
        <v>122</v>
      </c>
      <c r="AW191" s="15" t="s">
        <v>31</v>
      </c>
      <c r="AX191" s="15" t="s">
        <v>85</v>
      </c>
      <c r="AY191" s="173" t="s">
        <v>262</v>
      </c>
    </row>
    <row r="192" spans="2:65" s="1" customFormat="1" ht="24.2" customHeight="1">
      <c r="B192" s="32"/>
      <c r="C192" s="138" t="s">
        <v>331</v>
      </c>
      <c r="D192" s="138" t="s">
        <v>265</v>
      </c>
      <c r="E192" s="139" t="s">
        <v>332</v>
      </c>
      <c r="F192" s="140" t="s">
        <v>333</v>
      </c>
      <c r="G192" s="141" t="s">
        <v>290</v>
      </c>
      <c r="H192" s="142">
        <v>114.227</v>
      </c>
      <c r="I192" s="143"/>
      <c r="J192" s="144">
        <f>ROUND(I192*H192,2)</f>
        <v>0</v>
      </c>
      <c r="K192" s="140" t="s">
        <v>285</v>
      </c>
      <c r="L192" s="32"/>
      <c r="M192" s="145" t="s">
        <v>1</v>
      </c>
      <c r="N192" s="146" t="s">
        <v>42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122</v>
      </c>
      <c r="AT192" s="149" t="s">
        <v>265</v>
      </c>
      <c r="AU192" s="149" t="s">
        <v>88</v>
      </c>
      <c r="AY192" s="17" t="s">
        <v>262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85</v>
      </c>
      <c r="BK192" s="150">
        <f>ROUND(I192*H192,2)</f>
        <v>0</v>
      </c>
      <c r="BL192" s="17" t="s">
        <v>122</v>
      </c>
      <c r="BM192" s="149" t="s">
        <v>334</v>
      </c>
    </row>
    <row r="193" spans="2:65" s="12" customFormat="1" ht="11.25">
      <c r="B193" s="151"/>
      <c r="D193" s="152" t="s">
        <v>271</v>
      </c>
      <c r="E193" s="153" t="s">
        <v>1</v>
      </c>
      <c r="F193" s="154" t="s">
        <v>329</v>
      </c>
      <c r="H193" s="153" t="s">
        <v>1</v>
      </c>
      <c r="I193" s="155"/>
      <c r="L193" s="151"/>
      <c r="M193" s="156"/>
      <c r="T193" s="157"/>
      <c r="AT193" s="153" t="s">
        <v>271</v>
      </c>
      <c r="AU193" s="153" t="s">
        <v>88</v>
      </c>
      <c r="AV193" s="12" t="s">
        <v>85</v>
      </c>
      <c r="AW193" s="12" t="s">
        <v>31</v>
      </c>
      <c r="AX193" s="12" t="s">
        <v>77</v>
      </c>
      <c r="AY193" s="153" t="s">
        <v>262</v>
      </c>
    </row>
    <row r="194" spans="2:65" s="13" customFormat="1" ht="11.25">
      <c r="B194" s="158"/>
      <c r="D194" s="152" t="s">
        <v>271</v>
      </c>
      <c r="E194" s="159" t="s">
        <v>1</v>
      </c>
      <c r="F194" s="160" t="s">
        <v>335</v>
      </c>
      <c r="H194" s="161">
        <v>112.426881666667</v>
      </c>
      <c r="I194" s="162"/>
      <c r="L194" s="158"/>
      <c r="M194" s="163"/>
      <c r="T194" s="164"/>
      <c r="AT194" s="159" t="s">
        <v>271</v>
      </c>
      <c r="AU194" s="159" t="s">
        <v>88</v>
      </c>
      <c r="AV194" s="13" t="s">
        <v>88</v>
      </c>
      <c r="AW194" s="13" t="s">
        <v>31</v>
      </c>
      <c r="AX194" s="13" t="s">
        <v>77</v>
      </c>
      <c r="AY194" s="159" t="s">
        <v>262</v>
      </c>
    </row>
    <row r="195" spans="2:65" s="13" customFormat="1" ht="11.25">
      <c r="B195" s="158"/>
      <c r="D195" s="152" t="s">
        <v>271</v>
      </c>
      <c r="E195" s="159" t="s">
        <v>167</v>
      </c>
      <c r="F195" s="160" t="s">
        <v>336</v>
      </c>
      <c r="H195" s="161">
        <v>1.8</v>
      </c>
      <c r="I195" s="162"/>
      <c r="L195" s="158"/>
      <c r="M195" s="163"/>
      <c r="T195" s="164"/>
      <c r="AT195" s="159" t="s">
        <v>271</v>
      </c>
      <c r="AU195" s="159" t="s">
        <v>88</v>
      </c>
      <c r="AV195" s="13" t="s">
        <v>88</v>
      </c>
      <c r="AW195" s="13" t="s">
        <v>31</v>
      </c>
      <c r="AX195" s="13" t="s">
        <v>77</v>
      </c>
      <c r="AY195" s="159" t="s">
        <v>262</v>
      </c>
    </row>
    <row r="196" spans="2:65" s="15" customFormat="1" ht="11.25">
      <c r="B196" s="172"/>
      <c r="D196" s="152" t="s">
        <v>271</v>
      </c>
      <c r="E196" s="173" t="s">
        <v>1</v>
      </c>
      <c r="F196" s="174" t="s">
        <v>282</v>
      </c>
      <c r="H196" s="175">
        <v>114.226881666667</v>
      </c>
      <c r="I196" s="176"/>
      <c r="L196" s="172"/>
      <c r="M196" s="177"/>
      <c r="T196" s="178"/>
      <c r="AT196" s="173" t="s">
        <v>271</v>
      </c>
      <c r="AU196" s="173" t="s">
        <v>88</v>
      </c>
      <c r="AV196" s="15" t="s">
        <v>122</v>
      </c>
      <c r="AW196" s="15" t="s">
        <v>31</v>
      </c>
      <c r="AX196" s="15" t="s">
        <v>85</v>
      </c>
      <c r="AY196" s="173" t="s">
        <v>262</v>
      </c>
    </row>
    <row r="197" spans="2:65" s="1" customFormat="1" ht="24.2" customHeight="1">
      <c r="B197" s="32"/>
      <c r="C197" s="138" t="s">
        <v>337</v>
      </c>
      <c r="D197" s="138" t="s">
        <v>265</v>
      </c>
      <c r="E197" s="139" t="s">
        <v>338</v>
      </c>
      <c r="F197" s="140" t="s">
        <v>339</v>
      </c>
      <c r="G197" s="141" t="s">
        <v>268</v>
      </c>
      <c r="H197" s="142">
        <v>352.387</v>
      </c>
      <c r="I197" s="143"/>
      <c r="J197" s="144">
        <f>ROUND(I197*H197,2)</f>
        <v>0</v>
      </c>
      <c r="K197" s="140" t="s">
        <v>285</v>
      </c>
      <c r="L197" s="32"/>
      <c r="M197" s="145" t="s">
        <v>1</v>
      </c>
      <c r="N197" s="146" t="s">
        <v>42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122</v>
      </c>
      <c r="AT197" s="149" t="s">
        <v>265</v>
      </c>
      <c r="AU197" s="149" t="s">
        <v>88</v>
      </c>
      <c r="AY197" s="17" t="s">
        <v>262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85</v>
      </c>
      <c r="BK197" s="150">
        <f>ROUND(I197*H197,2)</f>
        <v>0</v>
      </c>
      <c r="BL197" s="17" t="s">
        <v>122</v>
      </c>
      <c r="BM197" s="149" t="s">
        <v>340</v>
      </c>
    </row>
    <row r="198" spans="2:65" s="13" customFormat="1" ht="11.25">
      <c r="B198" s="158"/>
      <c r="D198" s="152" t="s">
        <v>271</v>
      </c>
      <c r="E198" s="159" t="s">
        <v>1</v>
      </c>
      <c r="F198" s="160" t="s">
        <v>341</v>
      </c>
      <c r="H198" s="161">
        <v>371.90809999999999</v>
      </c>
      <c r="I198" s="162"/>
      <c r="L198" s="158"/>
      <c r="M198" s="163"/>
      <c r="T198" s="164"/>
      <c r="AT198" s="159" t="s">
        <v>271</v>
      </c>
      <c r="AU198" s="159" t="s">
        <v>88</v>
      </c>
      <c r="AV198" s="13" t="s">
        <v>88</v>
      </c>
      <c r="AW198" s="13" t="s">
        <v>31</v>
      </c>
      <c r="AX198" s="13" t="s">
        <v>77</v>
      </c>
      <c r="AY198" s="159" t="s">
        <v>262</v>
      </c>
    </row>
    <row r="199" spans="2:65" s="12" customFormat="1" ht="11.25">
      <c r="B199" s="151"/>
      <c r="D199" s="152" t="s">
        <v>271</v>
      </c>
      <c r="E199" s="153" t="s">
        <v>1</v>
      </c>
      <c r="F199" s="154" t="s">
        <v>342</v>
      </c>
      <c r="H199" s="153" t="s">
        <v>1</v>
      </c>
      <c r="I199" s="155"/>
      <c r="L199" s="151"/>
      <c r="M199" s="156"/>
      <c r="T199" s="157"/>
      <c r="AT199" s="153" t="s">
        <v>271</v>
      </c>
      <c r="AU199" s="153" t="s">
        <v>88</v>
      </c>
      <c r="AV199" s="12" t="s">
        <v>85</v>
      </c>
      <c r="AW199" s="12" t="s">
        <v>31</v>
      </c>
      <c r="AX199" s="12" t="s">
        <v>77</v>
      </c>
      <c r="AY199" s="153" t="s">
        <v>262</v>
      </c>
    </row>
    <row r="200" spans="2:65" s="13" customFormat="1" ht="11.25">
      <c r="B200" s="158"/>
      <c r="D200" s="152" t="s">
        <v>271</v>
      </c>
      <c r="E200" s="159" t="s">
        <v>1</v>
      </c>
      <c r="F200" s="160" t="s">
        <v>343</v>
      </c>
      <c r="H200" s="161">
        <v>-19.5215</v>
      </c>
      <c r="I200" s="162"/>
      <c r="L200" s="158"/>
      <c r="M200" s="163"/>
      <c r="T200" s="164"/>
      <c r="AT200" s="159" t="s">
        <v>271</v>
      </c>
      <c r="AU200" s="159" t="s">
        <v>88</v>
      </c>
      <c r="AV200" s="13" t="s">
        <v>88</v>
      </c>
      <c r="AW200" s="13" t="s">
        <v>31</v>
      </c>
      <c r="AX200" s="13" t="s">
        <v>77</v>
      </c>
      <c r="AY200" s="159" t="s">
        <v>262</v>
      </c>
    </row>
    <row r="201" spans="2:65" s="15" customFormat="1" ht="11.25">
      <c r="B201" s="172"/>
      <c r="D201" s="152" t="s">
        <v>271</v>
      </c>
      <c r="E201" s="173" t="s">
        <v>165</v>
      </c>
      <c r="F201" s="174" t="s">
        <v>282</v>
      </c>
      <c r="H201" s="175">
        <v>352.38659999999999</v>
      </c>
      <c r="I201" s="176"/>
      <c r="L201" s="172"/>
      <c r="M201" s="177"/>
      <c r="T201" s="178"/>
      <c r="AT201" s="173" t="s">
        <v>271</v>
      </c>
      <c r="AU201" s="173" t="s">
        <v>88</v>
      </c>
      <c r="AV201" s="15" t="s">
        <v>122</v>
      </c>
      <c r="AW201" s="15" t="s">
        <v>31</v>
      </c>
      <c r="AX201" s="15" t="s">
        <v>85</v>
      </c>
      <c r="AY201" s="173" t="s">
        <v>262</v>
      </c>
    </row>
    <row r="202" spans="2:65" s="1" customFormat="1" ht="37.9" customHeight="1">
      <c r="B202" s="32"/>
      <c r="C202" s="138" t="s">
        <v>344</v>
      </c>
      <c r="D202" s="138" t="s">
        <v>265</v>
      </c>
      <c r="E202" s="139" t="s">
        <v>345</v>
      </c>
      <c r="F202" s="140" t="s">
        <v>346</v>
      </c>
      <c r="G202" s="141" t="s">
        <v>268</v>
      </c>
      <c r="H202" s="142">
        <v>352.387</v>
      </c>
      <c r="I202" s="143"/>
      <c r="J202" s="144">
        <f>ROUND(I202*H202,2)</f>
        <v>0</v>
      </c>
      <c r="K202" s="140" t="s">
        <v>269</v>
      </c>
      <c r="L202" s="32"/>
      <c r="M202" s="145" t="s">
        <v>1</v>
      </c>
      <c r="N202" s="146" t="s">
        <v>42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122</v>
      </c>
      <c r="AT202" s="149" t="s">
        <v>265</v>
      </c>
      <c r="AU202" s="149" t="s">
        <v>88</v>
      </c>
      <c r="AY202" s="17" t="s">
        <v>262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85</v>
      </c>
      <c r="BK202" s="150">
        <f>ROUND(I202*H202,2)</f>
        <v>0</v>
      </c>
      <c r="BL202" s="17" t="s">
        <v>122</v>
      </c>
      <c r="BM202" s="149" t="s">
        <v>347</v>
      </c>
    </row>
    <row r="203" spans="2:65" s="13" customFormat="1" ht="11.25">
      <c r="B203" s="158"/>
      <c r="D203" s="152" t="s">
        <v>271</v>
      </c>
      <c r="E203" s="159" t="s">
        <v>1</v>
      </c>
      <c r="F203" s="160" t="s">
        <v>165</v>
      </c>
      <c r="H203" s="161">
        <v>352.38659999999999</v>
      </c>
      <c r="I203" s="162"/>
      <c r="L203" s="158"/>
      <c r="M203" s="163"/>
      <c r="T203" s="164"/>
      <c r="AT203" s="159" t="s">
        <v>271</v>
      </c>
      <c r="AU203" s="159" t="s">
        <v>88</v>
      </c>
      <c r="AV203" s="13" t="s">
        <v>88</v>
      </c>
      <c r="AW203" s="13" t="s">
        <v>31</v>
      </c>
      <c r="AX203" s="13" t="s">
        <v>85</v>
      </c>
      <c r="AY203" s="159" t="s">
        <v>262</v>
      </c>
    </row>
    <row r="204" spans="2:65" s="1" customFormat="1" ht="49.15" customHeight="1">
      <c r="B204" s="32"/>
      <c r="C204" s="138" t="s">
        <v>8</v>
      </c>
      <c r="D204" s="138" t="s">
        <v>265</v>
      </c>
      <c r="E204" s="139" t="s">
        <v>348</v>
      </c>
      <c r="F204" s="140" t="s">
        <v>349</v>
      </c>
      <c r="G204" s="141" t="s">
        <v>268</v>
      </c>
      <c r="H204" s="142">
        <v>352.387</v>
      </c>
      <c r="I204" s="143"/>
      <c r="J204" s="144">
        <f>ROUND(I204*H204,2)</f>
        <v>0</v>
      </c>
      <c r="K204" s="140" t="s">
        <v>269</v>
      </c>
      <c r="L204" s="32"/>
      <c r="M204" s="145" t="s">
        <v>1</v>
      </c>
      <c r="N204" s="146" t="s">
        <v>42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122</v>
      </c>
      <c r="AT204" s="149" t="s">
        <v>265</v>
      </c>
      <c r="AU204" s="149" t="s">
        <v>88</v>
      </c>
      <c r="AY204" s="17" t="s">
        <v>262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85</v>
      </c>
      <c r="BK204" s="150">
        <f>ROUND(I204*H204,2)</f>
        <v>0</v>
      </c>
      <c r="BL204" s="17" t="s">
        <v>122</v>
      </c>
      <c r="BM204" s="149" t="s">
        <v>350</v>
      </c>
    </row>
    <row r="205" spans="2:65" s="13" customFormat="1" ht="11.25">
      <c r="B205" s="158"/>
      <c r="D205" s="152" t="s">
        <v>271</v>
      </c>
      <c r="E205" s="159" t="s">
        <v>1</v>
      </c>
      <c r="F205" s="160" t="s">
        <v>165</v>
      </c>
      <c r="H205" s="161">
        <v>352.38659999999999</v>
      </c>
      <c r="I205" s="162"/>
      <c r="L205" s="158"/>
      <c r="M205" s="163"/>
      <c r="T205" s="164"/>
      <c r="AT205" s="159" t="s">
        <v>271</v>
      </c>
      <c r="AU205" s="159" t="s">
        <v>88</v>
      </c>
      <c r="AV205" s="13" t="s">
        <v>88</v>
      </c>
      <c r="AW205" s="13" t="s">
        <v>31</v>
      </c>
      <c r="AX205" s="13" t="s">
        <v>85</v>
      </c>
      <c r="AY205" s="159" t="s">
        <v>262</v>
      </c>
    </row>
    <row r="206" spans="2:65" s="1" customFormat="1" ht="24.2" customHeight="1">
      <c r="B206" s="32"/>
      <c r="C206" s="138" t="s">
        <v>351</v>
      </c>
      <c r="D206" s="138" t="s">
        <v>265</v>
      </c>
      <c r="E206" s="139" t="s">
        <v>352</v>
      </c>
      <c r="F206" s="140" t="s">
        <v>353</v>
      </c>
      <c r="G206" s="141" t="s">
        <v>290</v>
      </c>
      <c r="H206" s="142">
        <v>238.84</v>
      </c>
      <c r="I206" s="143"/>
      <c r="J206" s="144">
        <f>ROUND(I206*H206,2)</f>
        <v>0</v>
      </c>
      <c r="K206" s="140" t="s">
        <v>285</v>
      </c>
      <c r="L206" s="32"/>
      <c r="M206" s="145" t="s">
        <v>1</v>
      </c>
      <c r="N206" s="146" t="s">
        <v>42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122</v>
      </c>
      <c r="AT206" s="149" t="s">
        <v>265</v>
      </c>
      <c r="AU206" s="149" t="s">
        <v>88</v>
      </c>
      <c r="AY206" s="17" t="s">
        <v>262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85</v>
      </c>
      <c r="BK206" s="150">
        <f>ROUND(I206*H206,2)</f>
        <v>0</v>
      </c>
      <c r="BL206" s="17" t="s">
        <v>122</v>
      </c>
      <c r="BM206" s="149" t="s">
        <v>354</v>
      </c>
    </row>
    <row r="207" spans="2:65" s="12" customFormat="1" ht="11.25">
      <c r="B207" s="151"/>
      <c r="D207" s="152" t="s">
        <v>271</v>
      </c>
      <c r="E207" s="153" t="s">
        <v>1</v>
      </c>
      <c r="F207" s="154" t="s">
        <v>324</v>
      </c>
      <c r="H207" s="153" t="s">
        <v>1</v>
      </c>
      <c r="I207" s="155"/>
      <c r="L207" s="151"/>
      <c r="M207" s="156"/>
      <c r="T207" s="157"/>
      <c r="AT207" s="153" t="s">
        <v>271</v>
      </c>
      <c r="AU207" s="153" t="s">
        <v>88</v>
      </c>
      <c r="AV207" s="12" t="s">
        <v>85</v>
      </c>
      <c r="AW207" s="12" t="s">
        <v>31</v>
      </c>
      <c r="AX207" s="12" t="s">
        <v>77</v>
      </c>
      <c r="AY207" s="153" t="s">
        <v>262</v>
      </c>
    </row>
    <row r="208" spans="2:65" s="12" customFormat="1" ht="11.25">
      <c r="B208" s="151"/>
      <c r="D208" s="152" t="s">
        <v>271</v>
      </c>
      <c r="E208" s="153" t="s">
        <v>1</v>
      </c>
      <c r="F208" s="154" t="s">
        <v>355</v>
      </c>
      <c r="H208" s="153" t="s">
        <v>1</v>
      </c>
      <c r="I208" s="155"/>
      <c r="L208" s="151"/>
      <c r="M208" s="156"/>
      <c r="T208" s="157"/>
      <c r="AT208" s="153" t="s">
        <v>271</v>
      </c>
      <c r="AU208" s="153" t="s">
        <v>88</v>
      </c>
      <c r="AV208" s="12" t="s">
        <v>85</v>
      </c>
      <c r="AW208" s="12" t="s">
        <v>31</v>
      </c>
      <c r="AX208" s="12" t="s">
        <v>77</v>
      </c>
      <c r="AY208" s="153" t="s">
        <v>262</v>
      </c>
    </row>
    <row r="209" spans="2:65" s="12" customFormat="1" ht="11.25">
      <c r="B209" s="151"/>
      <c r="D209" s="152" t="s">
        <v>271</v>
      </c>
      <c r="E209" s="153" t="s">
        <v>1</v>
      </c>
      <c r="F209" s="154" t="s">
        <v>356</v>
      </c>
      <c r="H209" s="153" t="s">
        <v>1</v>
      </c>
      <c r="I209" s="155"/>
      <c r="L209" s="151"/>
      <c r="M209" s="156"/>
      <c r="T209" s="157"/>
      <c r="AT209" s="153" t="s">
        <v>271</v>
      </c>
      <c r="AU209" s="153" t="s">
        <v>88</v>
      </c>
      <c r="AV209" s="12" t="s">
        <v>85</v>
      </c>
      <c r="AW209" s="12" t="s">
        <v>31</v>
      </c>
      <c r="AX209" s="12" t="s">
        <v>77</v>
      </c>
      <c r="AY209" s="153" t="s">
        <v>262</v>
      </c>
    </row>
    <row r="210" spans="2:65" s="13" customFormat="1" ht="11.25">
      <c r="B210" s="158"/>
      <c r="D210" s="152" t="s">
        <v>271</v>
      </c>
      <c r="E210" s="159" t="s">
        <v>1</v>
      </c>
      <c r="F210" s="160" t="s">
        <v>357</v>
      </c>
      <c r="H210" s="161">
        <v>238.84008</v>
      </c>
      <c r="I210" s="162"/>
      <c r="L210" s="158"/>
      <c r="M210" s="163"/>
      <c r="T210" s="164"/>
      <c r="AT210" s="159" t="s">
        <v>271</v>
      </c>
      <c r="AU210" s="159" t="s">
        <v>88</v>
      </c>
      <c r="AV210" s="13" t="s">
        <v>88</v>
      </c>
      <c r="AW210" s="13" t="s">
        <v>31</v>
      </c>
      <c r="AX210" s="13" t="s">
        <v>85</v>
      </c>
      <c r="AY210" s="159" t="s">
        <v>262</v>
      </c>
    </row>
    <row r="211" spans="2:65" s="1" customFormat="1" ht="37.9" customHeight="1">
      <c r="B211" s="32"/>
      <c r="C211" s="138" t="s">
        <v>358</v>
      </c>
      <c r="D211" s="138" t="s">
        <v>265</v>
      </c>
      <c r="E211" s="139" t="s">
        <v>306</v>
      </c>
      <c r="F211" s="140" t="s">
        <v>307</v>
      </c>
      <c r="G211" s="141" t="s">
        <v>290</v>
      </c>
      <c r="H211" s="142">
        <v>238.84</v>
      </c>
      <c r="I211" s="143"/>
      <c r="J211" s="144">
        <f>ROUND(I211*H211,2)</f>
        <v>0</v>
      </c>
      <c r="K211" s="140" t="s">
        <v>285</v>
      </c>
      <c r="L211" s="32"/>
      <c r="M211" s="145" t="s">
        <v>1</v>
      </c>
      <c r="N211" s="146" t="s">
        <v>42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122</v>
      </c>
      <c r="AT211" s="149" t="s">
        <v>265</v>
      </c>
      <c r="AU211" s="149" t="s">
        <v>88</v>
      </c>
      <c r="AY211" s="17" t="s">
        <v>262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85</v>
      </c>
      <c r="BK211" s="150">
        <f>ROUND(I211*H211,2)</f>
        <v>0</v>
      </c>
      <c r="BL211" s="17" t="s">
        <v>122</v>
      </c>
      <c r="BM211" s="149" t="s">
        <v>359</v>
      </c>
    </row>
    <row r="212" spans="2:65" s="12" customFormat="1" ht="11.25">
      <c r="B212" s="151"/>
      <c r="D212" s="152" t="s">
        <v>271</v>
      </c>
      <c r="E212" s="153" t="s">
        <v>1</v>
      </c>
      <c r="F212" s="154" t="s">
        <v>360</v>
      </c>
      <c r="H212" s="153" t="s">
        <v>1</v>
      </c>
      <c r="I212" s="155"/>
      <c r="L212" s="151"/>
      <c r="M212" s="156"/>
      <c r="T212" s="157"/>
      <c r="AT212" s="153" t="s">
        <v>271</v>
      </c>
      <c r="AU212" s="153" t="s">
        <v>88</v>
      </c>
      <c r="AV212" s="12" t="s">
        <v>85</v>
      </c>
      <c r="AW212" s="12" t="s">
        <v>31</v>
      </c>
      <c r="AX212" s="12" t="s">
        <v>77</v>
      </c>
      <c r="AY212" s="153" t="s">
        <v>262</v>
      </c>
    </row>
    <row r="213" spans="2:65" s="13" customFormat="1" ht="11.25">
      <c r="B213" s="158"/>
      <c r="D213" s="152" t="s">
        <v>271</v>
      </c>
      <c r="E213" s="159" t="s">
        <v>1</v>
      </c>
      <c r="F213" s="160" t="s">
        <v>132</v>
      </c>
      <c r="H213" s="161">
        <v>238.84008</v>
      </c>
      <c r="I213" s="162"/>
      <c r="L213" s="158"/>
      <c r="M213" s="163"/>
      <c r="T213" s="164"/>
      <c r="AT213" s="159" t="s">
        <v>271</v>
      </c>
      <c r="AU213" s="159" t="s">
        <v>88</v>
      </c>
      <c r="AV213" s="13" t="s">
        <v>88</v>
      </c>
      <c r="AW213" s="13" t="s">
        <v>31</v>
      </c>
      <c r="AX213" s="13" t="s">
        <v>85</v>
      </c>
      <c r="AY213" s="159" t="s">
        <v>262</v>
      </c>
    </row>
    <row r="214" spans="2:65" s="1" customFormat="1" ht="37.9" customHeight="1">
      <c r="B214" s="32"/>
      <c r="C214" s="138" t="s">
        <v>361</v>
      </c>
      <c r="D214" s="138" t="s">
        <v>265</v>
      </c>
      <c r="E214" s="139" t="s">
        <v>362</v>
      </c>
      <c r="F214" s="140" t="s">
        <v>363</v>
      </c>
      <c r="G214" s="141" t="s">
        <v>290</v>
      </c>
      <c r="H214" s="142">
        <v>30.931000000000001</v>
      </c>
      <c r="I214" s="143"/>
      <c r="J214" s="144">
        <f>ROUND(I214*H214,2)</f>
        <v>0</v>
      </c>
      <c r="K214" s="140" t="s">
        <v>285</v>
      </c>
      <c r="L214" s="32"/>
      <c r="M214" s="145" t="s">
        <v>1</v>
      </c>
      <c r="N214" s="146" t="s">
        <v>42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122</v>
      </c>
      <c r="AT214" s="149" t="s">
        <v>265</v>
      </c>
      <c r="AU214" s="149" t="s">
        <v>88</v>
      </c>
      <c r="AY214" s="17" t="s">
        <v>262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85</v>
      </c>
      <c r="BK214" s="150">
        <f>ROUND(I214*H214,2)</f>
        <v>0</v>
      </c>
      <c r="BL214" s="17" t="s">
        <v>122</v>
      </c>
      <c r="BM214" s="149" t="s">
        <v>364</v>
      </c>
    </row>
    <row r="215" spans="2:65" s="12" customFormat="1" ht="11.25">
      <c r="B215" s="151"/>
      <c r="D215" s="152" t="s">
        <v>271</v>
      </c>
      <c r="E215" s="153" t="s">
        <v>1</v>
      </c>
      <c r="F215" s="154" t="s">
        <v>365</v>
      </c>
      <c r="H215" s="153" t="s">
        <v>1</v>
      </c>
      <c r="I215" s="155"/>
      <c r="L215" s="151"/>
      <c r="M215" s="156"/>
      <c r="T215" s="157"/>
      <c r="AT215" s="153" t="s">
        <v>271</v>
      </c>
      <c r="AU215" s="153" t="s">
        <v>88</v>
      </c>
      <c r="AV215" s="12" t="s">
        <v>85</v>
      </c>
      <c r="AW215" s="12" t="s">
        <v>31</v>
      </c>
      <c r="AX215" s="12" t="s">
        <v>77</v>
      </c>
      <c r="AY215" s="153" t="s">
        <v>262</v>
      </c>
    </row>
    <row r="216" spans="2:65" s="12" customFormat="1" ht="11.25">
      <c r="B216" s="151"/>
      <c r="D216" s="152" t="s">
        <v>271</v>
      </c>
      <c r="E216" s="153" t="s">
        <v>1</v>
      </c>
      <c r="F216" s="154" t="s">
        <v>366</v>
      </c>
      <c r="H216" s="153" t="s">
        <v>1</v>
      </c>
      <c r="I216" s="155"/>
      <c r="L216" s="151"/>
      <c r="M216" s="156"/>
      <c r="T216" s="157"/>
      <c r="AT216" s="153" t="s">
        <v>271</v>
      </c>
      <c r="AU216" s="153" t="s">
        <v>88</v>
      </c>
      <c r="AV216" s="12" t="s">
        <v>85</v>
      </c>
      <c r="AW216" s="12" t="s">
        <v>31</v>
      </c>
      <c r="AX216" s="12" t="s">
        <v>77</v>
      </c>
      <c r="AY216" s="153" t="s">
        <v>262</v>
      </c>
    </row>
    <row r="217" spans="2:65" s="13" customFormat="1" ht="11.25">
      <c r="B217" s="158"/>
      <c r="D217" s="152" t="s">
        <v>271</v>
      </c>
      <c r="E217" s="159" t="s">
        <v>1</v>
      </c>
      <c r="F217" s="160" t="s">
        <v>367</v>
      </c>
      <c r="H217" s="161">
        <v>328.91692</v>
      </c>
      <c r="I217" s="162"/>
      <c r="L217" s="158"/>
      <c r="M217" s="163"/>
      <c r="T217" s="164"/>
      <c r="AT217" s="159" t="s">
        <v>271</v>
      </c>
      <c r="AU217" s="159" t="s">
        <v>88</v>
      </c>
      <c r="AV217" s="13" t="s">
        <v>88</v>
      </c>
      <c r="AW217" s="13" t="s">
        <v>31</v>
      </c>
      <c r="AX217" s="13" t="s">
        <v>77</v>
      </c>
      <c r="AY217" s="159" t="s">
        <v>262</v>
      </c>
    </row>
    <row r="218" spans="2:65" s="13" customFormat="1" ht="11.25">
      <c r="B218" s="158"/>
      <c r="D218" s="152" t="s">
        <v>271</v>
      </c>
      <c r="E218" s="159" t="s">
        <v>1</v>
      </c>
      <c r="F218" s="160" t="s">
        <v>368</v>
      </c>
      <c r="H218" s="161">
        <v>111.57243</v>
      </c>
      <c r="I218" s="162"/>
      <c r="L218" s="158"/>
      <c r="M218" s="163"/>
      <c r="T218" s="164"/>
      <c r="AT218" s="159" t="s">
        <v>271</v>
      </c>
      <c r="AU218" s="159" t="s">
        <v>88</v>
      </c>
      <c r="AV218" s="13" t="s">
        <v>88</v>
      </c>
      <c r="AW218" s="13" t="s">
        <v>31</v>
      </c>
      <c r="AX218" s="13" t="s">
        <v>77</v>
      </c>
      <c r="AY218" s="159" t="s">
        <v>262</v>
      </c>
    </row>
    <row r="219" spans="2:65" s="14" customFormat="1" ht="11.25">
      <c r="B219" s="165"/>
      <c r="D219" s="152" t="s">
        <v>271</v>
      </c>
      <c r="E219" s="166" t="s">
        <v>1</v>
      </c>
      <c r="F219" s="167" t="s">
        <v>277</v>
      </c>
      <c r="H219" s="168">
        <v>440.48935</v>
      </c>
      <c r="I219" s="169"/>
      <c r="L219" s="165"/>
      <c r="M219" s="170"/>
      <c r="T219" s="171"/>
      <c r="AT219" s="166" t="s">
        <v>271</v>
      </c>
      <c r="AU219" s="166" t="s">
        <v>88</v>
      </c>
      <c r="AV219" s="14" t="s">
        <v>278</v>
      </c>
      <c r="AW219" s="14" t="s">
        <v>31</v>
      </c>
      <c r="AX219" s="14" t="s">
        <v>77</v>
      </c>
      <c r="AY219" s="166" t="s">
        <v>262</v>
      </c>
    </row>
    <row r="220" spans="2:65" s="12" customFormat="1" ht="11.25">
      <c r="B220" s="151"/>
      <c r="D220" s="152" t="s">
        <v>271</v>
      </c>
      <c r="E220" s="153" t="s">
        <v>1</v>
      </c>
      <c r="F220" s="154" t="s">
        <v>369</v>
      </c>
      <c r="H220" s="153" t="s">
        <v>1</v>
      </c>
      <c r="I220" s="155"/>
      <c r="L220" s="151"/>
      <c r="M220" s="156"/>
      <c r="T220" s="157"/>
      <c r="AT220" s="153" t="s">
        <v>271</v>
      </c>
      <c r="AU220" s="153" t="s">
        <v>88</v>
      </c>
      <c r="AV220" s="12" t="s">
        <v>85</v>
      </c>
      <c r="AW220" s="12" t="s">
        <v>31</v>
      </c>
      <c r="AX220" s="12" t="s">
        <v>77</v>
      </c>
      <c r="AY220" s="153" t="s">
        <v>262</v>
      </c>
    </row>
    <row r="221" spans="2:65" s="13" customFormat="1" ht="11.25">
      <c r="B221" s="158"/>
      <c r="D221" s="152" t="s">
        <v>271</v>
      </c>
      <c r="E221" s="159" t="s">
        <v>1</v>
      </c>
      <c r="F221" s="160" t="s">
        <v>370</v>
      </c>
      <c r="H221" s="161">
        <v>-409.55796500000002</v>
      </c>
      <c r="I221" s="162"/>
      <c r="L221" s="158"/>
      <c r="M221" s="163"/>
      <c r="T221" s="164"/>
      <c r="AT221" s="159" t="s">
        <v>271</v>
      </c>
      <c r="AU221" s="159" t="s">
        <v>88</v>
      </c>
      <c r="AV221" s="13" t="s">
        <v>88</v>
      </c>
      <c r="AW221" s="13" t="s">
        <v>31</v>
      </c>
      <c r="AX221" s="13" t="s">
        <v>77</v>
      </c>
      <c r="AY221" s="159" t="s">
        <v>262</v>
      </c>
    </row>
    <row r="222" spans="2:65" s="14" customFormat="1" ht="11.25">
      <c r="B222" s="165"/>
      <c r="D222" s="152" t="s">
        <v>271</v>
      </c>
      <c r="E222" s="166" t="s">
        <v>1</v>
      </c>
      <c r="F222" s="167" t="s">
        <v>277</v>
      </c>
      <c r="H222" s="168">
        <v>-409.55796500000002</v>
      </c>
      <c r="I222" s="169"/>
      <c r="L222" s="165"/>
      <c r="M222" s="170"/>
      <c r="T222" s="171"/>
      <c r="AT222" s="166" t="s">
        <v>271</v>
      </c>
      <c r="AU222" s="166" t="s">
        <v>88</v>
      </c>
      <c r="AV222" s="14" t="s">
        <v>278</v>
      </c>
      <c r="AW222" s="14" t="s">
        <v>31</v>
      </c>
      <c r="AX222" s="14" t="s">
        <v>77</v>
      </c>
      <c r="AY222" s="166" t="s">
        <v>262</v>
      </c>
    </row>
    <row r="223" spans="2:65" s="15" customFormat="1" ht="11.25">
      <c r="B223" s="172"/>
      <c r="D223" s="152" t="s">
        <v>271</v>
      </c>
      <c r="E223" s="173" t="s">
        <v>123</v>
      </c>
      <c r="F223" s="174" t="s">
        <v>282</v>
      </c>
      <c r="H223" s="175">
        <v>30.931384999999999</v>
      </c>
      <c r="I223" s="176"/>
      <c r="L223" s="172"/>
      <c r="M223" s="177"/>
      <c r="T223" s="178"/>
      <c r="AT223" s="173" t="s">
        <v>271</v>
      </c>
      <c r="AU223" s="173" t="s">
        <v>88</v>
      </c>
      <c r="AV223" s="15" t="s">
        <v>122</v>
      </c>
      <c r="AW223" s="15" t="s">
        <v>31</v>
      </c>
      <c r="AX223" s="15" t="s">
        <v>85</v>
      </c>
      <c r="AY223" s="173" t="s">
        <v>262</v>
      </c>
    </row>
    <row r="224" spans="2:65" s="1" customFormat="1" ht="37.9" customHeight="1">
      <c r="B224" s="32"/>
      <c r="C224" s="138" t="s">
        <v>371</v>
      </c>
      <c r="D224" s="138" t="s">
        <v>265</v>
      </c>
      <c r="E224" s="139" t="s">
        <v>372</v>
      </c>
      <c r="F224" s="140" t="s">
        <v>373</v>
      </c>
      <c r="G224" s="141" t="s">
        <v>290</v>
      </c>
      <c r="H224" s="142">
        <v>154.65700000000001</v>
      </c>
      <c r="I224" s="143"/>
      <c r="J224" s="144">
        <f>ROUND(I224*H224,2)</f>
        <v>0</v>
      </c>
      <c r="K224" s="140" t="s">
        <v>285</v>
      </c>
      <c r="L224" s="32"/>
      <c r="M224" s="145" t="s">
        <v>1</v>
      </c>
      <c r="N224" s="146" t="s">
        <v>42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122</v>
      </c>
      <c r="AT224" s="149" t="s">
        <v>265</v>
      </c>
      <c r="AU224" s="149" t="s">
        <v>88</v>
      </c>
      <c r="AY224" s="17" t="s">
        <v>262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85</v>
      </c>
      <c r="BK224" s="150">
        <f>ROUND(I224*H224,2)</f>
        <v>0</v>
      </c>
      <c r="BL224" s="17" t="s">
        <v>122</v>
      </c>
      <c r="BM224" s="149" t="s">
        <v>374</v>
      </c>
    </row>
    <row r="225" spans="2:65" s="13" customFormat="1" ht="11.25">
      <c r="B225" s="158"/>
      <c r="D225" s="152" t="s">
        <v>271</v>
      </c>
      <c r="F225" s="160" t="s">
        <v>375</v>
      </c>
      <c r="H225" s="161">
        <v>154.65700000000001</v>
      </c>
      <c r="I225" s="162"/>
      <c r="L225" s="158"/>
      <c r="M225" s="163"/>
      <c r="T225" s="164"/>
      <c r="AT225" s="159" t="s">
        <v>271</v>
      </c>
      <c r="AU225" s="159" t="s">
        <v>88</v>
      </c>
      <c r="AV225" s="13" t="s">
        <v>88</v>
      </c>
      <c r="AW225" s="13" t="s">
        <v>4</v>
      </c>
      <c r="AX225" s="13" t="s">
        <v>85</v>
      </c>
      <c r="AY225" s="159" t="s">
        <v>262</v>
      </c>
    </row>
    <row r="226" spans="2:65" s="1" customFormat="1" ht="21.75" customHeight="1">
      <c r="B226" s="32"/>
      <c r="C226" s="138" t="s">
        <v>376</v>
      </c>
      <c r="D226" s="138" t="s">
        <v>265</v>
      </c>
      <c r="E226" s="139" t="s">
        <v>377</v>
      </c>
      <c r="F226" s="140" t="s">
        <v>378</v>
      </c>
      <c r="G226" s="141" t="s">
        <v>290</v>
      </c>
      <c r="H226" s="142">
        <v>30.931000000000001</v>
      </c>
      <c r="I226" s="143"/>
      <c r="J226" s="144">
        <f>ROUND(I226*H226,2)</f>
        <v>0</v>
      </c>
      <c r="K226" s="140" t="s">
        <v>269</v>
      </c>
      <c r="L226" s="32"/>
      <c r="M226" s="145" t="s">
        <v>1</v>
      </c>
      <c r="N226" s="146" t="s">
        <v>42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122</v>
      </c>
      <c r="AT226" s="149" t="s">
        <v>265</v>
      </c>
      <c r="AU226" s="149" t="s">
        <v>88</v>
      </c>
      <c r="AY226" s="17" t="s">
        <v>262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85</v>
      </c>
      <c r="BK226" s="150">
        <f>ROUND(I226*H226,2)</f>
        <v>0</v>
      </c>
      <c r="BL226" s="17" t="s">
        <v>122</v>
      </c>
      <c r="BM226" s="149" t="s">
        <v>379</v>
      </c>
    </row>
    <row r="227" spans="2:65" s="13" customFormat="1" ht="11.25">
      <c r="B227" s="158"/>
      <c r="D227" s="152" t="s">
        <v>271</v>
      </c>
      <c r="E227" s="159" t="s">
        <v>1</v>
      </c>
      <c r="F227" s="160" t="s">
        <v>123</v>
      </c>
      <c r="H227" s="161">
        <v>30.931384999999999</v>
      </c>
      <c r="I227" s="162"/>
      <c r="L227" s="158"/>
      <c r="M227" s="163"/>
      <c r="T227" s="164"/>
      <c r="AT227" s="159" t="s">
        <v>271</v>
      </c>
      <c r="AU227" s="159" t="s">
        <v>88</v>
      </c>
      <c r="AV227" s="13" t="s">
        <v>88</v>
      </c>
      <c r="AW227" s="13" t="s">
        <v>31</v>
      </c>
      <c r="AX227" s="13" t="s">
        <v>85</v>
      </c>
      <c r="AY227" s="159" t="s">
        <v>262</v>
      </c>
    </row>
    <row r="228" spans="2:65" s="11" customFormat="1" ht="22.9" customHeight="1">
      <c r="B228" s="126"/>
      <c r="D228" s="127" t="s">
        <v>76</v>
      </c>
      <c r="E228" s="136" t="s">
        <v>380</v>
      </c>
      <c r="F228" s="136" t="s">
        <v>381</v>
      </c>
      <c r="I228" s="129"/>
      <c r="J228" s="137">
        <f>BK228</f>
        <v>0</v>
      </c>
      <c r="L228" s="126"/>
      <c r="M228" s="131"/>
      <c r="P228" s="132">
        <f>SUM(P229:P284)</f>
        <v>0</v>
      </c>
      <c r="R228" s="132">
        <f>SUM(R229:R284)</f>
        <v>0</v>
      </c>
      <c r="T228" s="133">
        <f>SUM(T229:T284)</f>
        <v>0</v>
      </c>
      <c r="AR228" s="127" t="s">
        <v>85</v>
      </c>
      <c r="AT228" s="134" t="s">
        <v>76</v>
      </c>
      <c r="AU228" s="134" t="s">
        <v>85</v>
      </c>
      <c r="AY228" s="127" t="s">
        <v>262</v>
      </c>
      <c r="BK228" s="135">
        <f>SUM(BK229:BK284)</f>
        <v>0</v>
      </c>
    </row>
    <row r="229" spans="2:65" s="1" customFormat="1" ht="24.2" customHeight="1">
      <c r="B229" s="32"/>
      <c r="C229" s="138" t="s">
        <v>382</v>
      </c>
      <c r="D229" s="138" t="s">
        <v>265</v>
      </c>
      <c r="E229" s="139" t="s">
        <v>383</v>
      </c>
      <c r="F229" s="140" t="s">
        <v>384</v>
      </c>
      <c r="G229" s="141" t="s">
        <v>290</v>
      </c>
      <c r="H229" s="142">
        <v>1939.241</v>
      </c>
      <c r="I229" s="143"/>
      <c r="J229" s="144">
        <f>ROUND(I229*H229,2)</f>
        <v>0</v>
      </c>
      <c r="K229" s="140" t="s">
        <v>285</v>
      </c>
      <c r="L229" s="32"/>
      <c r="M229" s="145" t="s">
        <v>1</v>
      </c>
      <c r="N229" s="146" t="s">
        <v>42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371</v>
      </c>
      <c r="AT229" s="149" t="s">
        <v>265</v>
      </c>
      <c r="AU229" s="149" t="s">
        <v>88</v>
      </c>
      <c r="AY229" s="17" t="s">
        <v>262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85</v>
      </c>
      <c r="BK229" s="150">
        <f>ROUND(I229*H229,2)</f>
        <v>0</v>
      </c>
      <c r="BL229" s="17" t="s">
        <v>371</v>
      </c>
      <c r="BM229" s="149" t="s">
        <v>385</v>
      </c>
    </row>
    <row r="230" spans="2:65" s="12" customFormat="1" ht="11.25">
      <c r="B230" s="151"/>
      <c r="D230" s="152" t="s">
        <v>271</v>
      </c>
      <c r="E230" s="153" t="s">
        <v>1</v>
      </c>
      <c r="F230" s="154" t="s">
        <v>386</v>
      </c>
      <c r="H230" s="153" t="s">
        <v>1</v>
      </c>
      <c r="I230" s="155"/>
      <c r="L230" s="151"/>
      <c r="M230" s="156"/>
      <c r="T230" s="157"/>
      <c r="AT230" s="153" t="s">
        <v>271</v>
      </c>
      <c r="AU230" s="153" t="s">
        <v>88</v>
      </c>
      <c r="AV230" s="12" t="s">
        <v>85</v>
      </c>
      <c r="AW230" s="12" t="s">
        <v>31</v>
      </c>
      <c r="AX230" s="12" t="s">
        <v>77</v>
      </c>
      <c r="AY230" s="153" t="s">
        <v>262</v>
      </c>
    </row>
    <row r="231" spans="2:65" s="12" customFormat="1" ht="11.25">
      <c r="B231" s="151"/>
      <c r="D231" s="152" t="s">
        <v>271</v>
      </c>
      <c r="E231" s="153" t="s">
        <v>1</v>
      </c>
      <c r="F231" s="154" t="s">
        <v>387</v>
      </c>
      <c r="H231" s="153" t="s">
        <v>1</v>
      </c>
      <c r="I231" s="155"/>
      <c r="L231" s="151"/>
      <c r="M231" s="156"/>
      <c r="T231" s="157"/>
      <c r="AT231" s="153" t="s">
        <v>271</v>
      </c>
      <c r="AU231" s="153" t="s">
        <v>88</v>
      </c>
      <c r="AV231" s="12" t="s">
        <v>85</v>
      </c>
      <c r="AW231" s="12" t="s">
        <v>31</v>
      </c>
      <c r="AX231" s="12" t="s">
        <v>77</v>
      </c>
      <c r="AY231" s="153" t="s">
        <v>262</v>
      </c>
    </row>
    <row r="232" spans="2:65" s="12" customFormat="1" ht="11.25">
      <c r="B232" s="151"/>
      <c r="D232" s="152" t="s">
        <v>271</v>
      </c>
      <c r="E232" s="153" t="s">
        <v>1</v>
      </c>
      <c r="F232" s="154" t="s">
        <v>388</v>
      </c>
      <c r="H232" s="153" t="s">
        <v>1</v>
      </c>
      <c r="I232" s="155"/>
      <c r="L232" s="151"/>
      <c r="M232" s="156"/>
      <c r="T232" s="157"/>
      <c r="AT232" s="153" t="s">
        <v>271</v>
      </c>
      <c r="AU232" s="153" t="s">
        <v>88</v>
      </c>
      <c r="AV232" s="12" t="s">
        <v>85</v>
      </c>
      <c r="AW232" s="12" t="s">
        <v>31</v>
      </c>
      <c r="AX232" s="12" t="s">
        <v>77</v>
      </c>
      <c r="AY232" s="153" t="s">
        <v>262</v>
      </c>
    </row>
    <row r="233" spans="2:65" s="12" customFormat="1" ht="11.25">
      <c r="B233" s="151"/>
      <c r="D233" s="152" t="s">
        <v>271</v>
      </c>
      <c r="E233" s="153" t="s">
        <v>1</v>
      </c>
      <c r="F233" s="154" t="s">
        <v>389</v>
      </c>
      <c r="H233" s="153" t="s">
        <v>1</v>
      </c>
      <c r="I233" s="155"/>
      <c r="L233" s="151"/>
      <c r="M233" s="156"/>
      <c r="T233" s="157"/>
      <c r="AT233" s="153" t="s">
        <v>271</v>
      </c>
      <c r="AU233" s="153" t="s">
        <v>88</v>
      </c>
      <c r="AV233" s="12" t="s">
        <v>85</v>
      </c>
      <c r="AW233" s="12" t="s">
        <v>31</v>
      </c>
      <c r="AX233" s="12" t="s">
        <v>77</v>
      </c>
      <c r="AY233" s="153" t="s">
        <v>262</v>
      </c>
    </row>
    <row r="234" spans="2:65" s="12" customFormat="1" ht="11.25">
      <c r="B234" s="151"/>
      <c r="D234" s="152" t="s">
        <v>271</v>
      </c>
      <c r="E234" s="153" t="s">
        <v>1</v>
      </c>
      <c r="F234" s="154" t="s">
        <v>390</v>
      </c>
      <c r="H234" s="153" t="s">
        <v>1</v>
      </c>
      <c r="I234" s="155"/>
      <c r="L234" s="151"/>
      <c r="M234" s="156"/>
      <c r="T234" s="157"/>
      <c r="AT234" s="153" t="s">
        <v>271</v>
      </c>
      <c r="AU234" s="153" t="s">
        <v>88</v>
      </c>
      <c r="AV234" s="12" t="s">
        <v>85</v>
      </c>
      <c r="AW234" s="12" t="s">
        <v>31</v>
      </c>
      <c r="AX234" s="12" t="s">
        <v>77</v>
      </c>
      <c r="AY234" s="153" t="s">
        <v>262</v>
      </c>
    </row>
    <row r="235" spans="2:65" s="13" customFormat="1" ht="11.25">
      <c r="B235" s="158"/>
      <c r="D235" s="152" t="s">
        <v>271</v>
      </c>
      <c r="E235" s="159" t="s">
        <v>1</v>
      </c>
      <c r="F235" s="160" t="s">
        <v>391</v>
      </c>
      <c r="H235" s="161">
        <v>5946.45</v>
      </c>
      <c r="I235" s="162"/>
      <c r="L235" s="158"/>
      <c r="M235" s="163"/>
      <c r="T235" s="164"/>
      <c r="AT235" s="159" t="s">
        <v>271</v>
      </c>
      <c r="AU235" s="159" t="s">
        <v>88</v>
      </c>
      <c r="AV235" s="13" t="s">
        <v>88</v>
      </c>
      <c r="AW235" s="13" t="s">
        <v>31</v>
      </c>
      <c r="AX235" s="13" t="s">
        <v>77</v>
      </c>
      <c r="AY235" s="159" t="s">
        <v>262</v>
      </c>
    </row>
    <row r="236" spans="2:65" s="13" customFormat="1" ht="11.25">
      <c r="B236" s="158"/>
      <c r="D236" s="152" t="s">
        <v>271</v>
      </c>
      <c r="E236" s="159" t="s">
        <v>1</v>
      </c>
      <c r="F236" s="160" t="s">
        <v>392</v>
      </c>
      <c r="H236" s="161">
        <v>-100.105</v>
      </c>
      <c r="I236" s="162"/>
      <c r="L236" s="158"/>
      <c r="M236" s="163"/>
      <c r="T236" s="164"/>
      <c r="AT236" s="159" t="s">
        <v>271</v>
      </c>
      <c r="AU236" s="159" t="s">
        <v>88</v>
      </c>
      <c r="AV236" s="13" t="s">
        <v>88</v>
      </c>
      <c r="AW236" s="13" t="s">
        <v>31</v>
      </c>
      <c r="AX236" s="13" t="s">
        <v>77</v>
      </c>
      <c r="AY236" s="159" t="s">
        <v>262</v>
      </c>
    </row>
    <row r="237" spans="2:65" s="13" customFormat="1" ht="11.25">
      <c r="B237" s="158"/>
      <c r="D237" s="152" t="s">
        <v>271</v>
      </c>
      <c r="E237" s="159" t="s">
        <v>1</v>
      </c>
      <c r="F237" s="160" t="s">
        <v>393</v>
      </c>
      <c r="H237" s="161">
        <v>-47.844999999999999</v>
      </c>
      <c r="I237" s="162"/>
      <c r="L237" s="158"/>
      <c r="M237" s="163"/>
      <c r="T237" s="164"/>
      <c r="AT237" s="159" t="s">
        <v>271</v>
      </c>
      <c r="AU237" s="159" t="s">
        <v>88</v>
      </c>
      <c r="AV237" s="13" t="s">
        <v>88</v>
      </c>
      <c r="AW237" s="13" t="s">
        <v>31</v>
      </c>
      <c r="AX237" s="13" t="s">
        <v>77</v>
      </c>
      <c r="AY237" s="159" t="s">
        <v>262</v>
      </c>
    </row>
    <row r="238" spans="2:65" s="13" customFormat="1" ht="11.25">
      <c r="B238" s="158"/>
      <c r="D238" s="152" t="s">
        <v>271</v>
      </c>
      <c r="E238" s="159" t="s">
        <v>1</v>
      </c>
      <c r="F238" s="160" t="s">
        <v>394</v>
      </c>
      <c r="H238" s="161">
        <v>-9.7200000000000006</v>
      </c>
      <c r="I238" s="162"/>
      <c r="L238" s="158"/>
      <c r="M238" s="163"/>
      <c r="T238" s="164"/>
      <c r="AT238" s="159" t="s">
        <v>271</v>
      </c>
      <c r="AU238" s="159" t="s">
        <v>88</v>
      </c>
      <c r="AV238" s="13" t="s">
        <v>88</v>
      </c>
      <c r="AW238" s="13" t="s">
        <v>31</v>
      </c>
      <c r="AX238" s="13" t="s">
        <v>77</v>
      </c>
      <c r="AY238" s="159" t="s">
        <v>262</v>
      </c>
    </row>
    <row r="239" spans="2:65" s="15" customFormat="1" ht="11.25">
      <c r="B239" s="172"/>
      <c r="D239" s="152" t="s">
        <v>271</v>
      </c>
      <c r="E239" s="173" t="s">
        <v>183</v>
      </c>
      <c r="F239" s="174" t="s">
        <v>282</v>
      </c>
      <c r="H239" s="175">
        <v>5788.78</v>
      </c>
      <c r="I239" s="176"/>
      <c r="L239" s="172"/>
      <c r="M239" s="177"/>
      <c r="T239" s="178"/>
      <c r="AT239" s="173" t="s">
        <v>271</v>
      </c>
      <c r="AU239" s="173" t="s">
        <v>88</v>
      </c>
      <c r="AV239" s="15" t="s">
        <v>122</v>
      </c>
      <c r="AW239" s="15" t="s">
        <v>31</v>
      </c>
      <c r="AX239" s="15" t="s">
        <v>77</v>
      </c>
      <c r="AY239" s="173" t="s">
        <v>262</v>
      </c>
    </row>
    <row r="240" spans="2:65" s="12" customFormat="1" ht="11.25">
      <c r="B240" s="151"/>
      <c r="D240" s="152" t="s">
        <v>271</v>
      </c>
      <c r="E240" s="153" t="s">
        <v>1</v>
      </c>
      <c r="F240" s="154" t="s">
        <v>395</v>
      </c>
      <c r="H240" s="153" t="s">
        <v>1</v>
      </c>
      <c r="I240" s="155"/>
      <c r="L240" s="151"/>
      <c r="M240" s="156"/>
      <c r="T240" s="157"/>
      <c r="AT240" s="153" t="s">
        <v>271</v>
      </c>
      <c r="AU240" s="153" t="s">
        <v>88</v>
      </c>
      <c r="AV240" s="12" t="s">
        <v>85</v>
      </c>
      <c r="AW240" s="12" t="s">
        <v>31</v>
      </c>
      <c r="AX240" s="12" t="s">
        <v>77</v>
      </c>
      <c r="AY240" s="153" t="s">
        <v>262</v>
      </c>
    </row>
    <row r="241" spans="2:65" s="13" customFormat="1" ht="11.25">
      <c r="B241" s="158"/>
      <c r="D241" s="152" t="s">
        <v>271</v>
      </c>
      <c r="E241" s="159" t="s">
        <v>1</v>
      </c>
      <c r="F241" s="160" t="s">
        <v>396</v>
      </c>
      <c r="H241" s="161">
        <v>1939.2412999999999</v>
      </c>
      <c r="I241" s="162"/>
      <c r="L241" s="158"/>
      <c r="M241" s="163"/>
      <c r="T241" s="164"/>
      <c r="AT241" s="159" t="s">
        <v>271</v>
      </c>
      <c r="AU241" s="159" t="s">
        <v>88</v>
      </c>
      <c r="AV241" s="13" t="s">
        <v>88</v>
      </c>
      <c r="AW241" s="13" t="s">
        <v>31</v>
      </c>
      <c r="AX241" s="13" t="s">
        <v>77</v>
      </c>
      <c r="AY241" s="159" t="s">
        <v>262</v>
      </c>
    </row>
    <row r="242" spans="2:65" s="15" customFormat="1" ht="11.25">
      <c r="B242" s="172"/>
      <c r="D242" s="152" t="s">
        <v>271</v>
      </c>
      <c r="E242" s="173" t="s">
        <v>189</v>
      </c>
      <c r="F242" s="174" t="s">
        <v>282</v>
      </c>
      <c r="H242" s="175">
        <v>1939.2412999999999</v>
      </c>
      <c r="I242" s="176"/>
      <c r="L242" s="172"/>
      <c r="M242" s="177"/>
      <c r="T242" s="178"/>
      <c r="AT242" s="173" t="s">
        <v>271</v>
      </c>
      <c r="AU242" s="173" t="s">
        <v>88</v>
      </c>
      <c r="AV242" s="15" t="s">
        <v>122</v>
      </c>
      <c r="AW242" s="15" t="s">
        <v>31</v>
      </c>
      <c r="AX242" s="15" t="s">
        <v>85</v>
      </c>
      <c r="AY242" s="173" t="s">
        <v>262</v>
      </c>
    </row>
    <row r="243" spans="2:65" s="1" customFormat="1" ht="24.2" customHeight="1">
      <c r="B243" s="32"/>
      <c r="C243" s="138" t="s">
        <v>397</v>
      </c>
      <c r="D243" s="138" t="s">
        <v>265</v>
      </c>
      <c r="E243" s="139" t="s">
        <v>398</v>
      </c>
      <c r="F243" s="140" t="s">
        <v>399</v>
      </c>
      <c r="G243" s="141" t="s">
        <v>290</v>
      </c>
      <c r="H243" s="142">
        <v>1163.5450000000001</v>
      </c>
      <c r="I243" s="143"/>
      <c r="J243" s="144">
        <f>ROUND(I243*H243,2)</f>
        <v>0</v>
      </c>
      <c r="K243" s="140" t="s">
        <v>285</v>
      </c>
      <c r="L243" s="32"/>
      <c r="M243" s="145" t="s">
        <v>1</v>
      </c>
      <c r="N243" s="146" t="s">
        <v>42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122</v>
      </c>
      <c r="AT243" s="149" t="s">
        <v>265</v>
      </c>
      <c r="AU243" s="149" t="s">
        <v>88</v>
      </c>
      <c r="AY243" s="17" t="s">
        <v>262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85</v>
      </c>
      <c r="BK243" s="150">
        <f>ROUND(I243*H243,2)</f>
        <v>0</v>
      </c>
      <c r="BL243" s="17" t="s">
        <v>122</v>
      </c>
      <c r="BM243" s="149" t="s">
        <v>400</v>
      </c>
    </row>
    <row r="244" spans="2:65" s="12" customFormat="1" ht="11.25">
      <c r="B244" s="151"/>
      <c r="D244" s="152" t="s">
        <v>271</v>
      </c>
      <c r="E244" s="153" t="s">
        <v>1</v>
      </c>
      <c r="F244" s="154" t="s">
        <v>401</v>
      </c>
      <c r="H244" s="153" t="s">
        <v>1</v>
      </c>
      <c r="I244" s="155"/>
      <c r="L244" s="151"/>
      <c r="M244" s="156"/>
      <c r="T244" s="157"/>
      <c r="AT244" s="153" t="s">
        <v>271</v>
      </c>
      <c r="AU244" s="153" t="s">
        <v>88</v>
      </c>
      <c r="AV244" s="12" t="s">
        <v>85</v>
      </c>
      <c r="AW244" s="12" t="s">
        <v>31</v>
      </c>
      <c r="AX244" s="12" t="s">
        <v>77</v>
      </c>
      <c r="AY244" s="153" t="s">
        <v>262</v>
      </c>
    </row>
    <row r="245" spans="2:65" s="12" customFormat="1" ht="11.25">
      <c r="B245" s="151"/>
      <c r="D245" s="152" t="s">
        <v>271</v>
      </c>
      <c r="E245" s="153" t="s">
        <v>1</v>
      </c>
      <c r="F245" s="154" t="s">
        <v>402</v>
      </c>
      <c r="H245" s="153" t="s">
        <v>1</v>
      </c>
      <c r="I245" s="155"/>
      <c r="L245" s="151"/>
      <c r="M245" s="156"/>
      <c r="T245" s="157"/>
      <c r="AT245" s="153" t="s">
        <v>271</v>
      </c>
      <c r="AU245" s="153" t="s">
        <v>88</v>
      </c>
      <c r="AV245" s="12" t="s">
        <v>85</v>
      </c>
      <c r="AW245" s="12" t="s">
        <v>31</v>
      </c>
      <c r="AX245" s="12" t="s">
        <v>77</v>
      </c>
      <c r="AY245" s="153" t="s">
        <v>262</v>
      </c>
    </row>
    <row r="246" spans="2:65" s="13" customFormat="1" ht="11.25">
      <c r="B246" s="158"/>
      <c r="D246" s="152" t="s">
        <v>271</v>
      </c>
      <c r="E246" s="159" t="s">
        <v>1</v>
      </c>
      <c r="F246" s="160" t="s">
        <v>403</v>
      </c>
      <c r="H246" s="161">
        <v>1163.5447799999999</v>
      </c>
      <c r="I246" s="162"/>
      <c r="L246" s="158"/>
      <c r="M246" s="163"/>
      <c r="T246" s="164"/>
      <c r="AT246" s="159" t="s">
        <v>271</v>
      </c>
      <c r="AU246" s="159" t="s">
        <v>88</v>
      </c>
      <c r="AV246" s="13" t="s">
        <v>88</v>
      </c>
      <c r="AW246" s="13" t="s">
        <v>31</v>
      </c>
      <c r="AX246" s="13" t="s">
        <v>85</v>
      </c>
      <c r="AY246" s="159" t="s">
        <v>262</v>
      </c>
    </row>
    <row r="247" spans="2:65" s="1" customFormat="1" ht="37.9" customHeight="1">
      <c r="B247" s="32"/>
      <c r="C247" s="138" t="s">
        <v>404</v>
      </c>
      <c r="D247" s="138" t="s">
        <v>265</v>
      </c>
      <c r="E247" s="139" t="s">
        <v>405</v>
      </c>
      <c r="F247" s="140" t="s">
        <v>406</v>
      </c>
      <c r="G247" s="141" t="s">
        <v>290</v>
      </c>
      <c r="H247" s="142">
        <v>1143.5619999999999</v>
      </c>
      <c r="I247" s="143"/>
      <c r="J247" s="144">
        <f>ROUND(I247*H247,2)</f>
        <v>0</v>
      </c>
      <c r="K247" s="140" t="s">
        <v>285</v>
      </c>
      <c r="L247" s="32"/>
      <c r="M247" s="145" t="s">
        <v>1</v>
      </c>
      <c r="N247" s="146" t="s">
        <v>42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122</v>
      </c>
      <c r="AT247" s="149" t="s">
        <v>265</v>
      </c>
      <c r="AU247" s="149" t="s">
        <v>88</v>
      </c>
      <c r="AY247" s="17" t="s">
        <v>262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85</v>
      </c>
      <c r="BK247" s="150">
        <f>ROUND(I247*H247,2)</f>
        <v>0</v>
      </c>
      <c r="BL247" s="17" t="s">
        <v>122</v>
      </c>
      <c r="BM247" s="149" t="s">
        <v>407</v>
      </c>
    </row>
    <row r="248" spans="2:65" s="12" customFormat="1" ht="11.25">
      <c r="B248" s="151"/>
      <c r="D248" s="152" t="s">
        <v>271</v>
      </c>
      <c r="E248" s="153" t="s">
        <v>1</v>
      </c>
      <c r="F248" s="154" t="s">
        <v>408</v>
      </c>
      <c r="H248" s="153" t="s">
        <v>1</v>
      </c>
      <c r="I248" s="155"/>
      <c r="L248" s="151"/>
      <c r="M248" s="156"/>
      <c r="T248" s="157"/>
      <c r="AT248" s="153" t="s">
        <v>271</v>
      </c>
      <c r="AU248" s="153" t="s">
        <v>88</v>
      </c>
      <c r="AV248" s="12" t="s">
        <v>85</v>
      </c>
      <c r="AW248" s="12" t="s">
        <v>31</v>
      </c>
      <c r="AX248" s="12" t="s">
        <v>77</v>
      </c>
      <c r="AY248" s="153" t="s">
        <v>262</v>
      </c>
    </row>
    <row r="249" spans="2:65" s="12" customFormat="1" ht="22.5">
      <c r="B249" s="151"/>
      <c r="D249" s="152" t="s">
        <v>271</v>
      </c>
      <c r="E249" s="153" t="s">
        <v>1</v>
      </c>
      <c r="F249" s="154" t="s">
        <v>409</v>
      </c>
      <c r="H249" s="153" t="s">
        <v>1</v>
      </c>
      <c r="I249" s="155"/>
      <c r="L249" s="151"/>
      <c r="M249" s="156"/>
      <c r="T249" s="157"/>
      <c r="AT249" s="153" t="s">
        <v>271</v>
      </c>
      <c r="AU249" s="153" t="s">
        <v>88</v>
      </c>
      <c r="AV249" s="12" t="s">
        <v>85</v>
      </c>
      <c r="AW249" s="12" t="s">
        <v>31</v>
      </c>
      <c r="AX249" s="12" t="s">
        <v>77</v>
      </c>
      <c r="AY249" s="153" t="s">
        <v>262</v>
      </c>
    </row>
    <row r="250" spans="2:65" s="12" customFormat="1" ht="11.25">
      <c r="B250" s="151"/>
      <c r="D250" s="152" t="s">
        <v>271</v>
      </c>
      <c r="E250" s="153" t="s">
        <v>1</v>
      </c>
      <c r="F250" s="154" t="s">
        <v>410</v>
      </c>
      <c r="H250" s="153" t="s">
        <v>1</v>
      </c>
      <c r="I250" s="155"/>
      <c r="L250" s="151"/>
      <c r="M250" s="156"/>
      <c r="T250" s="157"/>
      <c r="AT250" s="153" t="s">
        <v>271</v>
      </c>
      <c r="AU250" s="153" t="s">
        <v>88</v>
      </c>
      <c r="AV250" s="12" t="s">
        <v>85</v>
      </c>
      <c r="AW250" s="12" t="s">
        <v>31</v>
      </c>
      <c r="AX250" s="12" t="s">
        <v>77</v>
      </c>
      <c r="AY250" s="153" t="s">
        <v>262</v>
      </c>
    </row>
    <row r="251" spans="2:65" s="12" customFormat="1" ht="11.25">
      <c r="B251" s="151"/>
      <c r="D251" s="152" t="s">
        <v>271</v>
      </c>
      <c r="E251" s="153" t="s">
        <v>1</v>
      </c>
      <c r="F251" s="154" t="s">
        <v>411</v>
      </c>
      <c r="H251" s="153" t="s">
        <v>1</v>
      </c>
      <c r="I251" s="155"/>
      <c r="L251" s="151"/>
      <c r="M251" s="156"/>
      <c r="T251" s="157"/>
      <c r="AT251" s="153" t="s">
        <v>271</v>
      </c>
      <c r="AU251" s="153" t="s">
        <v>88</v>
      </c>
      <c r="AV251" s="12" t="s">
        <v>85</v>
      </c>
      <c r="AW251" s="12" t="s">
        <v>31</v>
      </c>
      <c r="AX251" s="12" t="s">
        <v>77</v>
      </c>
      <c r="AY251" s="153" t="s">
        <v>262</v>
      </c>
    </row>
    <row r="252" spans="2:65" s="13" customFormat="1" ht="11.25">
      <c r="B252" s="158"/>
      <c r="D252" s="152" t="s">
        <v>271</v>
      </c>
      <c r="E252" s="159" t="s">
        <v>1</v>
      </c>
      <c r="F252" s="160" t="s">
        <v>412</v>
      </c>
      <c r="H252" s="161">
        <v>1143.5623499999999</v>
      </c>
      <c r="I252" s="162"/>
      <c r="L252" s="158"/>
      <c r="M252" s="163"/>
      <c r="T252" s="164"/>
      <c r="AT252" s="159" t="s">
        <v>271</v>
      </c>
      <c r="AU252" s="159" t="s">
        <v>88</v>
      </c>
      <c r="AV252" s="13" t="s">
        <v>88</v>
      </c>
      <c r="AW252" s="13" t="s">
        <v>31</v>
      </c>
      <c r="AX252" s="13" t="s">
        <v>85</v>
      </c>
      <c r="AY252" s="159" t="s">
        <v>262</v>
      </c>
    </row>
    <row r="253" spans="2:65" s="1" customFormat="1" ht="37.9" customHeight="1">
      <c r="B253" s="32"/>
      <c r="C253" s="138" t="s">
        <v>7</v>
      </c>
      <c r="D253" s="138" t="s">
        <v>265</v>
      </c>
      <c r="E253" s="139" t="s">
        <v>405</v>
      </c>
      <c r="F253" s="140" t="s">
        <v>406</v>
      </c>
      <c r="G253" s="141" t="s">
        <v>290</v>
      </c>
      <c r="H253" s="142">
        <v>36.54</v>
      </c>
      <c r="I253" s="143"/>
      <c r="J253" s="144">
        <f>ROUND(I253*H253,2)</f>
        <v>0</v>
      </c>
      <c r="K253" s="140" t="s">
        <v>285</v>
      </c>
      <c r="L253" s="32"/>
      <c r="M253" s="145" t="s">
        <v>1</v>
      </c>
      <c r="N253" s="146" t="s">
        <v>42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122</v>
      </c>
      <c r="AT253" s="149" t="s">
        <v>265</v>
      </c>
      <c r="AU253" s="149" t="s">
        <v>88</v>
      </c>
      <c r="AY253" s="17" t="s">
        <v>262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85</v>
      </c>
      <c r="BK253" s="150">
        <f>ROUND(I253*H253,2)</f>
        <v>0</v>
      </c>
      <c r="BL253" s="17" t="s">
        <v>122</v>
      </c>
      <c r="BM253" s="149" t="s">
        <v>413</v>
      </c>
    </row>
    <row r="254" spans="2:65" s="13" customFormat="1" ht="11.25">
      <c r="B254" s="158"/>
      <c r="D254" s="152" t="s">
        <v>271</v>
      </c>
      <c r="E254" s="159" t="s">
        <v>1</v>
      </c>
      <c r="F254" s="160" t="s">
        <v>414</v>
      </c>
      <c r="H254" s="161">
        <v>36.54</v>
      </c>
      <c r="I254" s="162"/>
      <c r="L254" s="158"/>
      <c r="M254" s="163"/>
      <c r="T254" s="164"/>
      <c r="AT254" s="159" t="s">
        <v>271</v>
      </c>
      <c r="AU254" s="159" t="s">
        <v>88</v>
      </c>
      <c r="AV254" s="13" t="s">
        <v>88</v>
      </c>
      <c r="AW254" s="13" t="s">
        <v>31</v>
      </c>
      <c r="AX254" s="13" t="s">
        <v>77</v>
      </c>
      <c r="AY254" s="159" t="s">
        <v>262</v>
      </c>
    </row>
    <row r="255" spans="2:65" s="15" customFormat="1" ht="11.25">
      <c r="B255" s="172"/>
      <c r="D255" s="152" t="s">
        <v>271</v>
      </c>
      <c r="E255" s="173" t="s">
        <v>193</v>
      </c>
      <c r="F255" s="174" t="s">
        <v>282</v>
      </c>
      <c r="H255" s="175">
        <v>36.54</v>
      </c>
      <c r="I255" s="176"/>
      <c r="L255" s="172"/>
      <c r="M255" s="177"/>
      <c r="T255" s="178"/>
      <c r="AT255" s="173" t="s">
        <v>271</v>
      </c>
      <c r="AU255" s="173" t="s">
        <v>88</v>
      </c>
      <c r="AV255" s="15" t="s">
        <v>122</v>
      </c>
      <c r="AW255" s="15" t="s">
        <v>31</v>
      </c>
      <c r="AX255" s="15" t="s">
        <v>85</v>
      </c>
      <c r="AY255" s="173" t="s">
        <v>262</v>
      </c>
    </row>
    <row r="256" spans="2:65" s="1" customFormat="1" ht="37.9" customHeight="1">
      <c r="B256" s="32"/>
      <c r="C256" s="138" t="s">
        <v>415</v>
      </c>
      <c r="D256" s="138" t="s">
        <v>265</v>
      </c>
      <c r="E256" s="139" t="s">
        <v>416</v>
      </c>
      <c r="F256" s="140" t="s">
        <v>417</v>
      </c>
      <c r="G256" s="141" t="s">
        <v>290</v>
      </c>
      <c r="H256" s="142">
        <v>36.54</v>
      </c>
      <c r="I256" s="143"/>
      <c r="J256" s="144">
        <f>ROUND(I256*H256,2)</f>
        <v>0</v>
      </c>
      <c r="K256" s="140" t="s">
        <v>285</v>
      </c>
      <c r="L256" s="32"/>
      <c r="M256" s="145" t="s">
        <v>1</v>
      </c>
      <c r="N256" s="146" t="s">
        <v>42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122</v>
      </c>
      <c r="AT256" s="149" t="s">
        <v>265</v>
      </c>
      <c r="AU256" s="149" t="s">
        <v>88</v>
      </c>
      <c r="AY256" s="17" t="s">
        <v>262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85</v>
      </c>
      <c r="BK256" s="150">
        <f>ROUND(I256*H256,2)</f>
        <v>0</v>
      </c>
      <c r="BL256" s="17" t="s">
        <v>122</v>
      </c>
      <c r="BM256" s="149" t="s">
        <v>418</v>
      </c>
    </row>
    <row r="257" spans="2:65" s="13" customFormat="1" ht="11.25">
      <c r="B257" s="158"/>
      <c r="D257" s="152" t="s">
        <v>271</v>
      </c>
      <c r="E257" s="159" t="s">
        <v>1</v>
      </c>
      <c r="F257" s="160" t="s">
        <v>193</v>
      </c>
      <c r="H257" s="161">
        <v>36.54</v>
      </c>
      <c r="I257" s="162"/>
      <c r="L257" s="158"/>
      <c r="M257" s="163"/>
      <c r="T257" s="164"/>
      <c r="AT257" s="159" t="s">
        <v>271</v>
      </c>
      <c r="AU257" s="159" t="s">
        <v>88</v>
      </c>
      <c r="AV257" s="13" t="s">
        <v>88</v>
      </c>
      <c r="AW257" s="13" t="s">
        <v>31</v>
      </c>
      <c r="AX257" s="13" t="s">
        <v>85</v>
      </c>
      <c r="AY257" s="159" t="s">
        <v>262</v>
      </c>
    </row>
    <row r="258" spans="2:65" s="1" customFormat="1" ht="37.9" customHeight="1">
      <c r="B258" s="32"/>
      <c r="C258" s="138" t="s">
        <v>419</v>
      </c>
      <c r="D258" s="138" t="s">
        <v>265</v>
      </c>
      <c r="E258" s="139" t="s">
        <v>306</v>
      </c>
      <c r="F258" s="140" t="s">
        <v>307</v>
      </c>
      <c r="G258" s="141" t="s">
        <v>290</v>
      </c>
      <c r="H258" s="142">
        <v>36.54</v>
      </c>
      <c r="I258" s="143"/>
      <c r="J258" s="144">
        <f>ROUND(I258*H258,2)</f>
        <v>0</v>
      </c>
      <c r="K258" s="140" t="s">
        <v>285</v>
      </c>
      <c r="L258" s="32"/>
      <c r="M258" s="145" t="s">
        <v>1</v>
      </c>
      <c r="N258" s="146" t="s">
        <v>42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122</v>
      </c>
      <c r="AT258" s="149" t="s">
        <v>265</v>
      </c>
      <c r="AU258" s="149" t="s">
        <v>88</v>
      </c>
      <c r="AY258" s="17" t="s">
        <v>262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85</v>
      </c>
      <c r="BK258" s="150">
        <f>ROUND(I258*H258,2)</f>
        <v>0</v>
      </c>
      <c r="BL258" s="17" t="s">
        <v>122</v>
      </c>
      <c r="BM258" s="149" t="s">
        <v>420</v>
      </c>
    </row>
    <row r="259" spans="2:65" s="13" customFormat="1" ht="11.25">
      <c r="B259" s="158"/>
      <c r="D259" s="152" t="s">
        <v>271</v>
      </c>
      <c r="E259" s="159" t="s">
        <v>1</v>
      </c>
      <c r="F259" s="160" t="s">
        <v>421</v>
      </c>
      <c r="H259" s="161">
        <v>36.54</v>
      </c>
      <c r="I259" s="162"/>
      <c r="L259" s="158"/>
      <c r="M259" s="163"/>
      <c r="T259" s="164"/>
      <c r="AT259" s="159" t="s">
        <v>271</v>
      </c>
      <c r="AU259" s="159" t="s">
        <v>88</v>
      </c>
      <c r="AV259" s="13" t="s">
        <v>88</v>
      </c>
      <c r="AW259" s="13" t="s">
        <v>31</v>
      </c>
      <c r="AX259" s="13" t="s">
        <v>85</v>
      </c>
      <c r="AY259" s="159" t="s">
        <v>262</v>
      </c>
    </row>
    <row r="260" spans="2:65" s="1" customFormat="1" ht="16.5" customHeight="1">
      <c r="B260" s="32"/>
      <c r="C260" s="138" t="s">
        <v>422</v>
      </c>
      <c r="D260" s="138" t="s">
        <v>265</v>
      </c>
      <c r="E260" s="139" t="s">
        <v>317</v>
      </c>
      <c r="F260" s="140" t="s">
        <v>318</v>
      </c>
      <c r="G260" s="141" t="s">
        <v>290</v>
      </c>
      <c r="H260" s="142">
        <v>36.54</v>
      </c>
      <c r="I260" s="143"/>
      <c r="J260" s="144">
        <f>ROUND(I260*H260,2)</f>
        <v>0</v>
      </c>
      <c r="K260" s="140" t="s">
        <v>285</v>
      </c>
      <c r="L260" s="32"/>
      <c r="M260" s="145" t="s">
        <v>1</v>
      </c>
      <c r="N260" s="146" t="s">
        <v>42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122</v>
      </c>
      <c r="AT260" s="149" t="s">
        <v>265</v>
      </c>
      <c r="AU260" s="149" t="s">
        <v>88</v>
      </c>
      <c r="AY260" s="17" t="s">
        <v>262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85</v>
      </c>
      <c r="BK260" s="150">
        <f>ROUND(I260*H260,2)</f>
        <v>0</v>
      </c>
      <c r="BL260" s="17" t="s">
        <v>122</v>
      </c>
      <c r="BM260" s="149" t="s">
        <v>423</v>
      </c>
    </row>
    <row r="261" spans="2:65" s="1" customFormat="1" ht="24.2" customHeight="1">
      <c r="B261" s="32"/>
      <c r="C261" s="138" t="s">
        <v>424</v>
      </c>
      <c r="D261" s="138" t="s">
        <v>265</v>
      </c>
      <c r="E261" s="139" t="s">
        <v>425</v>
      </c>
      <c r="F261" s="140" t="s">
        <v>426</v>
      </c>
      <c r="G261" s="141" t="s">
        <v>290</v>
      </c>
      <c r="H261" s="142">
        <v>36.54</v>
      </c>
      <c r="I261" s="143"/>
      <c r="J261" s="144">
        <f>ROUND(I261*H261,2)</f>
        <v>0</v>
      </c>
      <c r="K261" s="140" t="s">
        <v>285</v>
      </c>
      <c r="L261" s="32"/>
      <c r="M261" s="145" t="s">
        <v>1</v>
      </c>
      <c r="N261" s="146" t="s">
        <v>42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122</v>
      </c>
      <c r="AT261" s="149" t="s">
        <v>265</v>
      </c>
      <c r="AU261" s="149" t="s">
        <v>88</v>
      </c>
      <c r="AY261" s="17" t="s">
        <v>262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85</v>
      </c>
      <c r="BK261" s="150">
        <f>ROUND(I261*H261,2)</f>
        <v>0</v>
      </c>
      <c r="BL261" s="17" t="s">
        <v>122</v>
      </c>
      <c r="BM261" s="149" t="s">
        <v>427</v>
      </c>
    </row>
    <row r="262" spans="2:65" s="12" customFormat="1" ht="11.25">
      <c r="B262" s="151"/>
      <c r="D262" s="152" t="s">
        <v>271</v>
      </c>
      <c r="E262" s="153" t="s">
        <v>1</v>
      </c>
      <c r="F262" s="154" t="s">
        <v>360</v>
      </c>
      <c r="H262" s="153" t="s">
        <v>1</v>
      </c>
      <c r="I262" s="155"/>
      <c r="L262" s="151"/>
      <c r="M262" s="156"/>
      <c r="T262" s="157"/>
      <c r="AT262" s="153" t="s">
        <v>271</v>
      </c>
      <c r="AU262" s="153" t="s">
        <v>88</v>
      </c>
      <c r="AV262" s="12" t="s">
        <v>85</v>
      </c>
      <c r="AW262" s="12" t="s">
        <v>31</v>
      </c>
      <c r="AX262" s="12" t="s">
        <v>77</v>
      </c>
      <c r="AY262" s="153" t="s">
        <v>262</v>
      </c>
    </row>
    <row r="263" spans="2:65" s="13" customFormat="1" ht="11.25">
      <c r="B263" s="158"/>
      <c r="D263" s="152" t="s">
        <v>271</v>
      </c>
      <c r="E263" s="159" t="s">
        <v>1</v>
      </c>
      <c r="F263" s="160" t="s">
        <v>428</v>
      </c>
      <c r="H263" s="161">
        <v>36.54</v>
      </c>
      <c r="I263" s="162"/>
      <c r="L263" s="158"/>
      <c r="M263" s="163"/>
      <c r="T263" s="164"/>
      <c r="AT263" s="159" t="s">
        <v>271</v>
      </c>
      <c r="AU263" s="159" t="s">
        <v>88</v>
      </c>
      <c r="AV263" s="13" t="s">
        <v>88</v>
      </c>
      <c r="AW263" s="13" t="s">
        <v>31</v>
      </c>
      <c r="AX263" s="13" t="s">
        <v>85</v>
      </c>
      <c r="AY263" s="159" t="s">
        <v>262</v>
      </c>
    </row>
    <row r="264" spans="2:65" s="1" customFormat="1" ht="37.9" customHeight="1">
      <c r="B264" s="32"/>
      <c r="C264" s="138" t="s">
        <v>429</v>
      </c>
      <c r="D264" s="138" t="s">
        <v>265</v>
      </c>
      <c r="E264" s="139" t="s">
        <v>306</v>
      </c>
      <c r="F264" s="140" t="s">
        <v>307</v>
      </c>
      <c r="G264" s="141" t="s">
        <v>290</v>
      </c>
      <c r="H264" s="142">
        <v>36.54</v>
      </c>
      <c r="I264" s="143"/>
      <c r="J264" s="144">
        <f>ROUND(I264*H264,2)</f>
        <v>0</v>
      </c>
      <c r="K264" s="140" t="s">
        <v>285</v>
      </c>
      <c r="L264" s="32"/>
      <c r="M264" s="145" t="s">
        <v>1</v>
      </c>
      <c r="N264" s="146" t="s">
        <v>42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122</v>
      </c>
      <c r="AT264" s="149" t="s">
        <v>265</v>
      </c>
      <c r="AU264" s="149" t="s">
        <v>88</v>
      </c>
      <c r="AY264" s="17" t="s">
        <v>262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85</v>
      </c>
      <c r="BK264" s="150">
        <f>ROUND(I264*H264,2)</f>
        <v>0</v>
      </c>
      <c r="BL264" s="17" t="s">
        <v>122</v>
      </c>
      <c r="BM264" s="149" t="s">
        <v>430</v>
      </c>
    </row>
    <row r="265" spans="2:65" s="12" customFormat="1" ht="11.25">
      <c r="B265" s="151"/>
      <c r="D265" s="152" t="s">
        <v>271</v>
      </c>
      <c r="E265" s="153" t="s">
        <v>1</v>
      </c>
      <c r="F265" s="154" t="s">
        <v>360</v>
      </c>
      <c r="H265" s="153" t="s">
        <v>1</v>
      </c>
      <c r="I265" s="155"/>
      <c r="L265" s="151"/>
      <c r="M265" s="156"/>
      <c r="T265" s="157"/>
      <c r="AT265" s="153" t="s">
        <v>271</v>
      </c>
      <c r="AU265" s="153" t="s">
        <v>88</v>
      </c>
      <c r="AV265" s="12" t="s">
        <v>85</v>
      </c>
      <c r="AW265" s="12" t="s">
        <v>31</v>
      </c>
      <c r="AX265" s="12" t="s">
        <v>77</v>
      </c>
      <c r="AY265" s="153" t="s">
        <v>262</v>
      </c>
    </row>
    <row r="266" spans="2:65" s="13" customFormat="1" ht="11.25">
      <c r="B266" s="158"/>
      <c r="D266" s="152" t="s">
        <v>271</v>
      </c>
      <c r="E266" s="159" t="s">
        <v>1</v>
      </c>
      <c r="F266" s="160" t="s">
        <v>193</v>
      </c>
      <c r="H266" s="161">
        <v>36.54</v>
      </c>
      <c r="I266" s="162"/>
      <c r="L266" s="158"/>
      <c r="M266" s="163"/>
      <c r="T266" s="164"/>
      <c r="AT266" s="159" t="s">
        <v>271</v>
      </c>
      <c r="AU266" s="159" t="s">
        <v>88</v>
      </c>
      <c r="AV266" s="13" t="s">
        <v>88</v>
      </c>
      <c r="AW266" s="13" t="s">
        <v>31</v>
      </c>
      <c r="AX266" s="13" t="s">
        <v>85</v>
      </c>
      <c r="AY266" s="159" t="s">
        <v>262</v>
      </c>
    </row>
    <row r="267" spans="2:65" s="1" customFormat="1" ht="24.2" customHeight="1">
      <c r="B267" s="32"/>
      <c r="C267" s="138" t="s">
        <v>431</v>
      </c>
      <c r="D267" s="138" t="s">
        <v>265</v>
      </c>
      <c r="E267" s="139" t="s">
        <v>432</v>
      </c>
      <c r="F267" s="140" t="s">
        <v>433</v>
      </c>
      <c r="G267" s="141" t="s">
        <v>290</v>
      </c>
      <c r="H267" s="142">
        <v>36.54</v>
      </c>
      <c r="I267" s="143"/>
      <c r="J267" s="144">
        <f>ROUND(I267*H267,2)</f>
        <v>0</v>
      </c>
      <c r="K267" s="140" t="s">
        <v>285</v>
      </c>
      <c r="L267" s="32"/>
      <c r="M267" s="145" t="s">
        <v>1</v>
      </c>
      <c r="N267" s="146" t="s">
        <v>42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122</v>
      </c>
      <c r="AT267" s="149" t="s">
        <v>265</v>
      </c>
      <c r="AU267" s="149" t="s">
        <v>88</v>
      </c>
      <c r="AY267" s="17" t="s">
        <v>262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85</v>
      </c>
      <c r="BK267" s="150">
        <f>ROUND(I267*H267,2)</f>
        <v>0</v>
      </c>
      <c r="BL267" s="17" t="s">
        <v>122</v>
      </c>
      <c r="BM267" s="149" t="s">
        <v>434</v>
      </c>
    </row>
    <row r="268" spans="2:65" s="12" customFormat="1" ht="11.25">
      <c r="B268" s="151"/>
      <c r="D268" s="152" t="s">
        <v>271</v>
      </c>
      <c r="E268" s="153" t="s">
        <v>1</v>
      </c>
      <c r="F268" s="154" t="s">
        <v>435</v>
      </c>
      <c r="H268" s="153" t="s">
        <v>1</v>
      </c>
      <c r="I268" s="155"/>
      <c r="L268" s="151"/>
      <c r="M268" s="156"/>
      <c r="T268" s="157"/>
      <c r="AT268" s="153" t="s">
        <v>271</v>
      </c>
      <c r="AU268" s="153" t="s">
        <v>88</v>
      </c>
      <c r="AV268" s="12" t="s">
        <v>85</v>
      </c>
      <c r="AW268" s="12" t="s">
        <v>31</v>
      </c>
      <c r="AX268" s="12" t="s">
        <v>77</v>
      </c>
      <c r="AY268" s="153" t="s">
        <v>262</v>
      </c>
    </row>
    <row r="269" spans="2:65" s="13" customFormat="1" ht="11.25">
      <c r="B269" s="158"/>
      <c r="D269" s="152" t="s">
        <v>271</v>
      </c>
      <c r="E269" s="159" t="s">
        <v>1</v>
      </c>
      <c r="F269" s="160" t="s">
        <v>436</v>
      </c>
      <c r="H269" s="161">
        <v>36.54</v>
      </c>
      <c r="I269" s="162"/>
      <c r="L269" s="158"/>
      <c r="M269" s="163"/>
      <c r="T269" s="164"/>
      <c r="AT269" s="159" t="s">
        <v>271</v>
      </c>
      <c r="AU269" s="159" t="s">
        <v>88</v>
      </c>
      <c r="AV269" s="13" t="s">
        <v>88</v>
      </c>
      <c r="AW269" s="13" t="s">
        <v>31</v>
      </c>
      <c r="AX269" s="13" t="s">
        <v>85</v>
      </c>
      <c r="AY269" s="159" t="s">
        <v>262</v>
      </c>
    </row>
    <row r="270" spans="2:65" s="1" customFormat="1" ht="37.9" customHeight="1">
      <c r="B270" s="32"/>
      <c r="C270" s="138" t="s">
        <v>437</v>
      </c>
      <c r="D270" s="138" t="s">
        <v>265</v>
      </c>
      <c r="E270" s="139" t="s">
        <v>405</v>
      </c>
      <c r="F270" s="140" t="s">
        <v>406</v>
      </c>
      <c r="G270" s="141" t="s">
        <v>290</v>
      </c>
      <c r="H270" s="142">
        <v>36.54</v>
      </c>
      <c r="I270" s="143"/>
      <c r="J270" s="144">
        <f>ROUND(I270*H270,2)</f>
        <v>0</v>
      </c>
      <c r="K270" s="140" t="s">
        <v>285</v>
      </c>
      <c r="L270" s="32"/>
      <c r="M270" s="145" t="s">
        <v>1</v>
      </c>
      <c r="N270" s="146" t="s">
        <v>42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122</v>
      </c>
      <c r="AT270" s="149" t="s">
        <v>265</v>
      </c>
      <c r="AU270" s="149" t="s">
        <v>88</v>
      </c>
      <c r="AY270" s="17" t="s">
        <v>262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85</v>
      </c>
      <c r="BK270" s="150">
        <f>ROUND(I270*H270,2)</f>
        <v>0</v>
      </c>
      <c r="BL270" s="17" t="s">
        <v>122</v>
      </c>
      <c r="BM270" s="149" t="s">
        <v>438</v>
      </c>
    </row>
    <row r="271" spans="2:65" s="12" customFormat="1" ht="11.25">
      <c r="B271" s="151"/>
      <c r="D271" s="152" t="s">
        <v>271</v>
      </c>
      <c r="E271" s="153" t="s">
        <v>1</v>
      </c>
      <c r="F271" s="154" t="s">
        <v>435</v>
      </c>
      <c r="H271" s="153" t="s">
        <v>1</v>
      </c>
      <c r="I271" s="155"/>
      <c r="L271" s="151"/>
      <c r="M271" s="156"/>
      <c r="T271" s="157"/>
      <c r="AT271" s="153" t="s">
        <v>271</v>
      </c>
      <c r="AU271" s="153" t="s">
        <v>88</v>
      </c>
      <c r="AV271" s="12" t="s">
        <v>85</v>
      </c>
      <c r="AW271" s="12" t="s">
        <v>31</v>
      </c>
      <c r="AX271" s="12" t="s">
        <v>77</v>
      </c>
      <c r="AY271" s="153" t="s">
        <v>262</v>
      </c>
    </row>
    <row r="272" spans="2:65" s="13" customFormat="1" ht="11.25">
      <c r="B272" s="158"/>
      <c r="D272" s="152" t="s">
        <v>271</v>
      </c>
      <c r="E272" s="159" t="s">
        <v>1</v>
      </c>
      <c r="F272" s="160" t="s">
        <v>436</v>
      </c>
      <c r="H272" s="161">
        <v>36.54</v>
      </c>
      <c r="I272" s="162"/>
      <c r="L272" s="158"/>
      <c r="M272" s="163"/>
      <c r="T272" s="164"/>
      <c r="AT272" s="159" t="s">
        <v>271</v>
      </c>
      <c r="AU272" s="159" t="s">
        <v>88</v>
      </c>
      <c r="AV272" s="13" t="s">
        <v>88</v>
      </c>
      <c r="AW272" s="13" t="s">
        <v>31</v>
      </c>
      <c r="AX272" s="13" t="s">
        <v>85</v>
      </c>
      <c r="AY272" s="159" t="s">
        <v>262</v>
      </c>
    </row>
    <row r="273" spans="2:65" s="1" customFormat="1" ht="37.9" customHeight="1">
      <c r="B273" s="32"/>
      <c r="C273" s="138" t="s">
        <v>439</v>
      </c>
      <c r="D273" s="138" t="s">
        <v>265</v>
      </c>
      <c r="E273" s="139" t="s">
        <v>416</v>
      </c>
      <c r="F273" s="140" t="s">
        <v>417</v>
      </c>
      <c r="G273" s="141" t="s">
        <v>290</v>
      </c>
      <c r="H273" s="142">
        <v>36.54</v>
      </c>
      <c r="I273" s="143"/>
      <c r="J273" s="144">
        <f>ROUND(I273*H273,2)</f>
        <v>0</v>
      </c>
      <c r="K273" s="140" t="s">
        <v>285</v>
      </c>
      <c r="L273" s="32"/>
      <c r="M273" s="145" t="s">
        <v>1</v>
      </c>
      <c r="N273" s="146" t="s">
        <v>42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122</v>
      </c>
      <c r="AT273" s="149" t="s">
        <v>265</v>
      </c>
      <c r="AU273" s="149" t="s">
        <v>88</v>
      </c>
      <c r="AY273" s="17" t="s">
        <v>262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85</v>
      </c>
      <c r="BK273" s="150">
        <f>ROUND(I273*H273,2)</f>
        <v>0</v>
      </c>
      <c r="BL273" s="17" t="s">
        <v>122</v>
      </c>
      <c r="BM273" s="149" t="s">
        <v>440</v>
      </c>
    </row>
    <row r="274" spans="2:65" s="13" customFormat="1" ht="11.25">
      <c r="B274" s="158"/>
      <c r="D274" s="152" t="s">
        <v>271</v>
      </c>
      <c r="E274" s="159" t="s">
        <v>1</v>
      </c>
      <c r="F274" s="160" t="s">
        <v>193</v>
      </c>
      <c r="H274" s="161">
        <v>36.54</v>
      </c>
      <c r="I274" s="162"/>
      <c r="L274" s="158"/>
      <c r="M274" s="163"/>
      <c r="T274" s="164"/>
      <c r="AT274" s="159" t="s">
        <v>271</v>
      </c>
      <c r="AU274" s="159" t="s">
        <v>88</v>
      </c>
      <c r="AV274" s="13" t="s">
        <v>88</v>
      </c>
      <c r="AW274" s="13" t="s">
        <v>31</v>
      </c>
      <c r="AX274" s="13" t="s">
        <v>85</v>
      </c>
      <c r="AY274" s="159" t="s">
        <v>262</v>
      </c>
    </row>
    <row r="275" spans="2:65" s="1" customFormat="1" ht="37.9" customHeight="1">
      <c r="B275" s="32"/>
      <c r="C275" s="138" t="s">
        <v>441</v>
      </c>
      <c r="D275" s="138" t="s">
        <v>265</v>
      </c>
      <c r="E275" s="139" t="s">
        <v>362</v>
      </c>
      <c r="F275" s="140" t="s">
        <v>363</v>
      </c>
      <c r="G275" s="141" t="s">
        <v>290</v>
      </c>
      <c r="H275" s="142">
        <v>5619.5349999999999</v>
      </c>
      <c r="I275" s="143"/>
      <c r="J275" s="144">
        <f>ROUND(I275*H275,2)</f>
        <v>0</v>
      </c>
      <c r="K275" s="140" t="s">
        <v>285</v>
      </c>
      <c r="L275" s="32"/>
      <c r="M275" s="145" t="s">
        <v>1</v>
      </c>
      <c r="N275" s="146" t="s">
        <v>42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122</v>
      </c>
      <c r="AT275" s="149" t="s">
        <v>265</v>
      </c>
      <c r="AU275" s="149" t="s">
        <v>88</v>
      </c>
      <c r="AY275" s="17" t="s">
        <v>262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85</v>
      </c>
      <c r="BK275" s="150">
        <f>ROUND(I275*H275,2)</f>
        <v>0</v>
      </c>
      <c r="BL275" s="17" t="s">
        <v>122</v>
      </c>
      <c r="BM275" s="149" t="s">
        <v>442</v>
      </c>
    </row>
    <row r="276" spans="2:65" s="12" customFormat="1" ht="11.25">
      <c r="B276" s="151"/>
      <c r="D276" s="152" t="s">
        <v>271</v>
      </c>
      <c r="E276" s="153" t="s">
        <v>1</v>
      </c>
      <c r="F276" s="154" t="s">
        <v>365</v>
      </c>
      <c r="H276" s="153" t="s">
        <v>1</v>
      </c>
      <c r="I276" s="155"/>
      <c r="L276" s="151"/>
      <c r="M276" s="156"/>
      <c r="T276" s="157"/>
      <c r="AT276" s="153" t="s">
        <v>271</v>
      </c>
      <c r="AU276" s="153" t="s">
        <v>88</v>
      </c>
      <c r="AV276" s="12" t="s">
        <v>85</v>
      </c>
      <c r="AW276" s="12" t="s">
        <v>31</v>
      </c>
      <c r="AX276" s="12" t="s">
        <v>77</v>
      </c>
      <c r="AY276" s="153" t="s">
        <v>262</v>
      </c>
    </row>
    <row r="277" spans="2:65" s="13" customFormat="1" ht="11.25">
      <c r="B277" s="158"/>
      <c r="D277" s="152" t="s">
        <v>271</v>
      </c>
      <c r="E277" s="159" t="s">
        <v>1</v>
      </c>
      <c r="F277" s="160" t="s">
        <v>443</v>
      </c>
      <c r="H277" s="161">
        <v>1939.2412999999999</v>
      </c>
      <c r="I277" s="162"/>
      <c r="L277" s="158"/>
      <c r="M277" s="163"/>
      <c r="T277" s="164"/>
      <c r="AT277" s="159" t="s">
        <v>271</v>
      </c>
      <c r="AU277" s="159" t="s">
        <v>88</v>
      </c>
      <c r="AV277" s="13" t="s">
        <v>88</v>
      </c>
      <c r="AW277" s="13" t="s">
        <v>31</v>
      </c>
      <c r="AX277" s="13" t="s">
        <v>77</v>
      </c>
      <c r="AY277" s="159" t="s">
        <v>262</v>
      </c>
    </row>
    <row r="278" spans="2:65" s="13" customFormat="1" ht="11.25">
      <c r="B278" s="158"/>
      <c r="D278" s="152" t="s">
        <v>271</v>
      </c>
      <c r="E278" s="159" t="s">
        <v>1</v>
      </c>
      <c r="F278" s="160" t="s">
        <v>444</v>
      </c>
      <c r="H278" s="161">
        <v>-1180.1023499999999</v>
      </c>
      <c r="I278" s="162"/>
      <c r="L278" s="158"/>
      <c r="M278" s="163"/>
      <c r="T278" s="164"/>
      <c r="AT278" s="159" t="s">
        <v>271</v>
      </c>
      <c r="AU278" s="159" t="s">
        <v>88</v>
      </c>
      <c r="AV278" s="13" t="s">
        <v>88</v>
      </c>
      <c r="AW278" s="13" t="s">
        <v>31</v>
      </c>
      <c r="AX278" s="13" t="s">
        <v>77</v>
      </c>
      <c r="AY278" s="159" t="s">
        <v>262</v>
      </c>
    </row>
    <row r="279" spans="2:65" s="15" customFormat="1" ht="11.25">
      <c r="B279" s="172"/>
      <c r="D279" s="152" t="s">
        <v>271</v>
      </c>
      <c r="E279" s="173" t="s">
        <v>177</v>
      </c>
      <c r="F279" s="174" t="s">
        <v>282</v>
      </c>
      <c r="H279" s="175">
        <v>759.13895000000002</v>
      </c>
      <c r="I279" s="176"/>
      <c r="L279" s="172"/>
      <c r="M279" s="177"/>
      <c r="T279" s="178"/>
      <c r="AT279" s="173" t="s">
        <v>271</v>
      </c>
      <c r="AU279" s="173" t="s">
        <v>88</v>
      </c>
      <c r="AV279" s="15" t="s">
        <v>122</v>
      </c>
      <c r="AW279" s="15" t="s">
        <v>31</v>
      </c>
      <c r="AX279" s="15" t="s">
        <v>77</v>
      </c>
      <c r="AY279" s="173" t="s">
        <v>262</v>
      </c>
    </row>
    <row r="280" spans="2:65" s="13" customFormat="1" ht="11.25">
      <c r="B280" s="158"/>
      <c r="D280" s="152" t="s">
        <v>271</v>
      </c>
      <c r="E280" s="159" t="s">
        <v>1</v>
      </c>
      <c r="F280" s="160" t="s">
        <v>130</v>
      </c>
      <c r="H280" s="161">
        <v>5619.5349999999999</v>
      </c>
      <c r="I280" s="162"/>
      <c r="L280" s="158"/>
      <c r="M280" s="163"/>
      <c r="T280" s="164"/>
      <c r="AT280" s="159" t="s">
        <v>271</v>
      </c>
      <c r="AU280" s="159" t="s">
        <v>88</v>
      </c>
      <c r="AV280" s="13" t="s">
        <v>88</v>
      </c>
      <c r="AW280" s="13" t="s">
        <v>31</v>
      </c>
      <c r="AX280" s="13" t="s">
        <v>85</v>
      </c>
      <c r="AY280" s="159" t="s">
        <v>262</v>
      </c>
    </row>
    <row r="281" spans="2:65" s="1" customFormat="1" ht="37.9" customHeight="1">
      <c r="B281" s="32"/>
      <c r="C281" s="138" t="s">
        <v>445</v>
      </c>
      <c r="D281" s="138" t="s">
        <v>265</v>
      </c>
      <c r="E281" s="139" t="s">
        <v>372</v>
      </c>
      <c r="F281" s="140" t="s">
        <v>373</v>
      </c>
      <c r="G281" s="141" t="s">
        <v>290</v>
      </c>
      <c r="H281" s="142">
        <v>28097.674999999999</v>
      </c>
      <c r="I281" s="143"/>
      <c r="J281" s="144">
        <f>ROUND(I281*H281,2)</f>
        <v>0</v>
      </c>
      <c r="K281" s="140" t="s">
        <v>285</v>
      </c>
      <c r="L281" s="32"/>
      <c r="M281" s="145" t="s">
        <v>1</v>
      </c>
      <c r="N281" s="146" t="s">
        <v>42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122</v>
      </c>
      <c r="AT281" s="149" t="s">
        <v>265</v>
      </c>
      <c r="AU281" s="149" t="s">
        <v>88</v>
      </c>
      <c r="AY281" s="17" t="s">
        <v>262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85</v>
      </c>
      <c r="BK281" s="150">
        <f>ROUND(I281*H281,2)</f>
        <v>0</v>
      </c>
      <c r="BL281" s="17" t="s">
        <v>122</v>
      </c>
      <c r="BM281" s="149" t="s">
        <v>446</v>
      </c>
    </row>
    <row r="282" spans="2:65" s="13" customFormat="1" ht="11.25">
      <c r="B282" s="158"/>
      <c r="D282" s="152" t="s">
        <v>271</v>
      </c>
      <c r="F282" s="160" t="s">
        <v>447</v>
      </c>
      <c r="H282" s="161">
        <v>28097.674999999999</v>
      </c>
      <c r="I282" s="162"/>
      <c r="L282" s="158"/>
      <c r="M282" s="163"/>
      <c r="T282" s="164"/>
      <c r="AT282" s="159" t="s">
        <v>271</v>
      </c>
      <c r="AU282" s="159" t="s">
        <v>88</v>
      </c>
      <c r="AV282" s="13" t="s">
        <v>88</v>
      </c>
      <c r="AW282" s="13" t="s">
        <v>4</v>
      </c>
      <c r="AX282" s="13" t="s">
        <v>85</v>
      </c>
      <c r="AY282" s="159" t="s">
        <v>262</v>
      </c>
    </row>
    <row r="283" spans="2:65" s="1" customFormat="1" ht="21.75" customHeight="1">
      <c r="B283" s="32"/>
      <c r="C283" s="138" t="s">
        <v>448</v>
      </c>
      <c r="D283" s="138" t="s">
        <v>265</v>
      </c>
      <c r="E283" s="139" t="s">
        <v>377</v>
      </c>
      <c r="F283" s="140" t="s">
        <v>378</v>
      </c>
      <c r="G283" s="141" t="s">
        <v>290</v>
      </c>
      <c r="H283" s="142">
        <v>759.13900000000001</v>
      </c>
      <c r="I283" s="143"/>
      <c r="J283" s="144">
        <f>ROUND(I283*H283,2)</f>
        <v>0</v>
      </c>
      <c r="K283" s="140" t="s">
        <v>269</v>
      </c>
      <c r="L283" s="32"/>
      <c r="M283" s="145" t="s">
        <v>1</v>
      </c>
      <c r="N283" s="146" t="s">
        <v>42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122</v>
      </c>
      <c r="AT283" s="149" t="s">
        <v>265</v>
      </c>
      <c r="AU283" s="149" t="s">
        <v>88</v>
      </c>
      <c r="AY283" s="17" t="s">
        <v>262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85</v>
      </c>
      <c r="BK283" s="150">
        <f>ROUND(I283*H283,2)</f>
        <v>0</v>
      </c>
      <c r="BL283" s="17" t="s">
        <v>122</v>
      </c>
      <c r="BM283" s="149" t="s">
        <v>449</v>
      </c>
    </row>
    <row r="284" spans="2:65" s="13" customFormat="1" ht="11.25">
      <c r="B284" s="158"/>
      <c r="D284" s="152" t="s">
        <v>271</v>
      </c>
      <c r="E284" s="159" t="s">
        <v>1</v>
      </c>
      <c r="F284" s="160" t="s">
        <v>177</v>
      </c>
      <c r="H284" s="161">
        <v>759.13895000000002</v>
      </c>
      <c r="I284" s="162"/>
      <c r="L284" s="158"/>
      <c r="M284" s="163"/>
      <c r="T284" s="164"/>
      <c r="AT284" s="159" t="s">
        <v>271</v>
      </c>
      <c r="AU284" s="159" t="s">
        <v>88</v>
      </c>
      <c r="AV284" s="13" t="s">
        <v>88</v>
      </c>
      <c r="AW284" s="13" t="s">
        <v>31</v>
      </c>
      <c r="AX284" s="13" t="s">
        <v>85</v>
      </c>
      <c r="AY284" s="159" t="s">
        <v>262</v>
      </c>
    </row>
    <row r="285" spans="2:65" s="11" customFormat="1" ht="22.9" customHeight="1">
      <c r="B285" s="126"/>
      <c r="D285" s="127" t="s">
        <v>76</v>
      </c>
      <c r="E285" s="136" t="s">
        <v>88</v>
      </c>
      <c r="F285" s="136" t="s">
        <v>450</v>
      </c>
      <c r="I285" s="129"/>
      <c r="J285" s="137">
        <f>BK285</f>
        <v>0</v>
      </c>
      <c r="L285" s="126"/>
      <c r="M285" s="131"/>
      <c r="P285" s="132">
        <f>SUM(P286:P345)</f>
        <v>0</v>
      </c>
      <c r="R285" s="132">
        <f>SUM(R286:R345)</f>
        <v>182.37672461000002</v>
      </c>
      <c r="T285" s="133">
        <f>SUM(T286:T345)</f>
        <v>0</v>
      </c>
      <c r="AR285" s="127" t="s">
        <v>85</v>
      </c>
      <c r="AT285" s="134" t="s">
        <v>76</v>
      </c>
      <c r="AU285" s="134" t="s">
        <v>85</v>
      </c>
      <c r="AY285" s="127" t="s">
        <v>262</v>
      </c>
      <c r="BK285" s="135">
        <f>SUM(BK286:BK345)</f>
        <v>0</v>
      </c>
    </row>
    <row r="286" spans="2:65" s="1" customFormat="1" ht="24.2" customHeight="1">
      <c r="B286" s="32"/>
      <c r="C286" s="138" t="s">
        <v>451</v>
      </c>
      <c r="D286" s="138" t="s">
        <v>265</v>
      </c>
      <c r="E286" s="139" t="s">
        <v>452</v>
      </c>
      <c r="F286" s="140" t="s">
        <v>453</v>
      </c>
      <c r="G286" s="141" t="s">
        <v>290</v>
      </c>
      <c r="H286" s="142">
        <v>3.4849999999999999</v>
      </c>
      <c r="I286" s="143"/>
      <c r="J286" s="144">
        <f>ROUND(I286*H286,2)</f>
        <v>0</v>
      </c>
      <c r="K286" s="140" t="s">
        <v>285</v>
      </c>
      <c r="L286" s="32"/>
      <c r="M286" s="145" t="s">
        <v>1</v>
      </c>
      <c r="N286" s="146" t="s">
        <v>42</v>
      </c>
      <c r="P286" s="147">
        <f>O286*H286</f>
        <v>0</v>
      </c>
      <c r="Q286" s="147">
        <v>2.16</v>
      </c>
      <c r="R286" s="147">
        <f>Q286*H286</f>
        <v>7.5276000000000005</v>
      </c>
      <c r="S286" s="147">
        <v>0</v>
      </c>
      <c r="T286" s="148">
        <f>S286*H286</f>
        <v>0</v>
      </c>
      <c r="AR286" s="149" t="s">
        <v>122</v>
      </c>
      <c r="AT286" s="149" t="s">
        <v>265</v>
      </c>
      <c r="AU286" s="149" t="s">
        <v>88</v>
      </c>
      <c r="AY286" s="17" t="s">
        <v>262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85</v>
      </c>
      <c r="BK286" s="150">
        <f>ROUND(I286*H286,2)</f>
        <v>0</v>
      </c>
      <c r="BL286" s="17" t="s">
        <v>122</v>
      </c>
      <c r="BM286" s="149" t="s">
        <v>454</v>
      </c>
    </row>
    <row r="287" spans="2:65" s="12" customFormat="1" ht="22.5">
      <c r="B287" s="151"/>
      <c r="D287" s="152" t="s">
        <v>271</v>
      </c>
      <c r="E287" s="153" t="s">
        <v>1</v>
      </c>
      <c r="F287" s="154" t="s">
        <v>455</v>
      </c>
      <c r="H287" s="153" t="s">
        <v>1</v>
      </c>
      <c r="I287" s="155"/>
      <c r="L287" s="151"/>
      <c r="M287" s="156"/>
      <c r="T287" s="157"/>
      <c r="AT287" s="153" t="s">
        <v>271</v>
      </c>
      <c r="AU287" s="153" t="s">
        <v>88</v>
      </c>
      <c r="AV287" s="12" t="s">
        <v>85</v>
      </c>
      <c r="AW287" s="12" t="s">
        <v>31</v>
      </c>
      <c r="AX287" s="12" t="s">
        <v>77</v>
      </c>
      <c r="AY287" s="153" t="s">
        <v>262</v>
      </c>
    </row>
    <row r="288" spans="2:65" s="13" customFormat="1" ht="11.25">
      <c r="B288" s="158"/>
      <c r="D288" s="152" t="s">
        <v>271</v>
      </c>
      <c r="E288" s="159" t="s">
        <v>1</v>
      </c>
      <c r="F288" s="160" t="s">
        <v>456</v>
      </c>
      <c r="H288" s="161">
        <v>3.4849999999999999</v>
      </c>
      <c r="I288" s="162"/>
      <c r="L288" s="158"/>
      <c r="M288" s="163"/>
      <c r="T288" s="164"/>
      <c r="AT288" s="159" t="s">
        <v>271</v>
      </c>
      <c r="AU288" s="159" t="s">
        <v>88</v>
      </c>
      <c r="AV288" s="13" t="s">
        <v>88</v>
      </c>
      <c r="AW288" s="13" t="s">
        <v>31</v>
      </c>
      <c r="AX288" s="13" t="s">
        <v>85</v>
      </c>
      <c r="AY288" s="159" t="s">
        <v>262</v>
      </c>
    </row>
    <row r="289" spans="2:65" s="1" customFormat="1" ht="21.75" customHeight="1">
      <c r="B289" s="32"/>
      <c r="C289" s="138" t="s">
        <v>457</v>
      </c>
      <c r="D289" s="138" t="s">
        <v>265</v>
      </c>
      <c r="E289" s="139" t="s">
        <v>458</v>
      </c>
      <c r="F289" s="140" t="s">
        <v>459</v>
      </c>
      <c r="G289" s="141" t="s">
        <v>290</v>
      </c>
      <c r="H289" s="142">
        <v>1.7</v>
      </c>
      <c r="I289" s="143"/>
      <c r="J289" s="144">
        <f>ROUND(I289*H289,2)</f>
        <v>0</v>
      </c>
      <c r="K289" s="140" t="s">
        <v>269</v>
      </c>
      <c r="L289" s="32"/>
      <c r="M289" s="145" t="s">
        <v>1</v>
      </c>
      <c r="N289" s="146" t="s">
        <v>42</v>
      </c>
      <c r="P289" s="147">
        <f>O289*H289</f>
        <v>0</v>
      </c>
      <c r="Q289" s="147">
        <v>2.5018699999999998</v>
      </c>
      <c r="R289" s="147">
        <f>Q289*H289</f>
        <v>4.2531789999999994</v>
      </c>
      <c r="S289" s="147">
        <v>0</v>
      </c>
      <c r="T289" s="148">
        <f>S289*H289</f>
        <v>0</v>
      </c>
      <c r="AR289" s="149" t="s">
        <v>122</v>
      </c>
      <c r="AT289" s="149" t="s">
        <v>265</v>
      </c>
      <c r="AU289" s="149" t="s">
        <v>88</v>
      </c>
      <c r="AY289" s="17" t="s">
        <v>262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85</v>
      </c>
      <c r="BK289" s="150">
        <f>ROUND(I289*H289,2)</f>
        <v>0</v>
      </c>
      <c r="BL289" s="17" t="s">
        <v>122</v>
      </c>
      <c r="BM289" s="149" t="s">
        <v>460</v>
      </c>
    </row>
    <row r="290" spans="2:65" s="13" customFormat="1" ht="11.25">
      <c r="B290" s="158"/>
      <c r="D290" s="152" t="s">
        <v>271</v>
      </c>
      <c r="E290" s="159" t="s">
        <v>1</v>
      </c>
      <c r="F290" s="160" t="s">
        <v>461</v>
      </c>
      <c r="H290" s="161">
        <v>1.7</v>
      </c>
      <c r="I290" s="162"/>
      <c r="L290" s="158"/>
      <c r="M290" s="163"/>
      <c r="T290" s="164"/>
      <c r="AT290" s="159" t="s">
        <v>271</v>
      </c>
      <c r="AU290" s="159" t="s">
        <v>88</v>
      </c>
      <c r="AV290" s="13" t="s">
        <v>88</v>
      </c>
      <c r="AW290" s="13" t="s">
        <v>31</v>
      </c>
      <c r="AX290" s="13" t="s">
        <v>85</v>
      </c>
      <c r="AY290" s="159" t="s">
        <v>262</v>
      </c>
    </row>
    <row r="291" spans="2:65" s="1" customFormat="1" ht="16.5" customHeight="1">
      <c r="B291" s="32"/>
      <c r="C291" s="138" t="s">
        <v>462</v>
      </c>
      <c r="D291" s="138" t="s">
        <v>265</v>
      </c>
      <c r="E291" s="139" t="s">
        <v>463</v>
      </c>
      <c r="F291" s="140" t="s">
        <v>464</v>
      </c>
      <c r="G291" s="141" t="s">
        <v>268</v>
      </c>
      <c r="H291" s="142">
        <v>1.2</v>
      </c>
      <c r="I291" s="143"/>
      <c r="J291" s="144">
        <f>ROUND(I291*H291,2)</f>
        <v>0</v>
      </c>
      <c r="K291" s="140" t="s">
        <v>285</v>
      </c>
      <c r="L291" s="32"/>
      <c r="M291" s="145" t="s">
        <v>1</v>
      </c>
      <c r="N291" s="146" t="s">
        <v>42</v>
      </c>
      <c r="P291" s="147">
        <f>O291*H291</f>
        <v>0</v>
      </c>
      <c r="Q291" s="147">
        <v>2.6900000000000001E-3</v>
      </c>
      <c r="R291" s="147">
        <f>Q291*H291</f>
        <v>3.228E-3</v>
      </c>
      <c r="S291" s="147">
        <v>0</v>
      </c>
      <c r="T291" s="148">
        <f>S291*H291</f>
        <v>0</v>
      </c>
      <c r="AR291" s="149" t="s">
        <v>122</v>
      </c>
      <c r="AT291" s="149" t="s">
        <v>265</v>
      </c>
      <c r="AU291" s="149" t="s">
        <v>88</v>
      </c>
      <c r="AY291" s="17" t="s">
        <v>262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85</v>
      </c>
      <c r="BK291" s="150">
        <f>ROUND(I291*H291,2)</f>
        <v>0</v>
      </c>
      <c r="BL291" s="17" t="s">
        <v>122</v>
      </c>
      <c r="BM291" s="149" t="s">
        <v>465</v>
      </c>
    </row>
    <row r="292" spans="2:65" s="12" customFormat="1" ht="11.25">
      <c r="B292" s="151"/>
      <c r="D292" s="152" t="s">
        <v>271</v>
      </c>
      <c r="E292" s="153" t="s">
        <v>1</v>
      </c>
      <c r="F292" s="154" t="s">
        <v>466</v>
      </c>
      <c r="H292" s="153" t="s">
        <v>1</v>
      </c>
      <c r="I292" s="155"/>
      <c r="L292" s="151"/>
      <c r="M292" s="156"/>
      <c r="T292" s="157"/>
      <c r="AT292" s="153" t="s">
        <v>271</v>
      </c>
      <c r="AU292" s="153" t="s">
        <v>88</v>
      </c>
      <c r="AV292" s="12" t="s">
        <v>85</v>
      </c>
      <c r="AW292" s="12" t="s">
        <v>31</v>
      </c>
      <c r="AX292" s="12" t="s">
        <v>77</v>
      </c>
      <c r="AY292" s="153" t="s">
        <v>262</v>
      </c>
    </row>
    <row r="293" spans="2:65" s="13" customFormat="1" ht="11.25">
      <c r="B293" s="158"/>
      <c r="D293" s="152" t="s">
        <v>271</v>
      </c>
      <c r="E293" s="159" t="s">
        <v>1</v>
      </c>
      <c r="F293" s="160" t="s">
        <v>467</v>
      </c>
      <c r="H293" s="161">
        <v>1.2</v>
      </c>
      <c r="I293" s="162"/>
      <c r="L293" s="158"/>
      <c r="M293" s="163"/>
      <c r="T293" s="164"/>
      <c r="AT293" s="159" t="s">
        <v>271</v>
      </c>
      <c r="AU293" s="159" t="s">
        <v>88</v>
      </c>
      <c r="AV293" s="13" t="s">
        <v>88</v>
      </c>
      <c r="AW293" s="13" t="s">
        <v>31</v>
      </c>
      <c r="AX293" s="13" t="s">
        <v>85</v>
      </c>
      <c r="AY293" s="159" t="s">
        <v>262</v>
      </c>
    </row>
    <row r="294" spans="2:65" s="1" customFormat="1" ht="16.5" customHeight="1">
      <c r="B294" s="32"/>
      <c r="C294" s="138" t="s">
        <v>468</v>
      </c>
      <c r="D294" s="138" t="s">
        <v>265</v>
      </c>
      <c r="E294" s="139" t="s">
        <v>469</v>
      </c>
      <c r="F294" s="140" t="s">
        <v>470</v>
      </c>
      <c r="G294" s="141" t="s">
        <v>268</v>
      </c>
      <c r="H294" s="142">
        <v>1.2</v>
      </c>
      <c r="I294" s="143"/>
      <c r="J294" s="144">
        <f>ROUND(I294*H294,2)</f>
        <v>0</v>
      </c>
      <c r="K294" s="140" t="s">
        <v>285</v>
      </c>
      <c r="L294" s="32"/>
      <c r="M294" s="145" t="s">
        <v>1</v>
      </c>
      <c r="N294" s="146" t="s">
        <v>42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122</v>
      </c>
      <c r="AT294" s="149" t="s">
        <v>265</v>
      </c>
      <c r="AU294" s="149" t="s">
        <v>88</v>
      </c>
      <c r="AY294" s="17" t="s">
        <v>262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85</v>
      </c>
      <c r="BK294" s="150">
        <f>ROUND(I294*H294,2)</f>
        <v>0</v>
      </c>
      <c r="BL294" s="17" t="s">
        <v>122</v>
      </c>
      <c r="BM294" s="149" t="s">
        <v>471</v>
      </c>
    </row>
    <row r="295" spans="2:65" s="1" customFormat="1" ht="24.2" customHeight="1">
      <c r="B295" s="32"/>
      <c r="C295" s="138" t="s">
        <v>472</v>
      </c>
      <c r="D295" s="138" t="s">
        <v>265</v>
      </c>
      <c r="E295" s="139" t="s">
        <v>473</v>
      </c>
      <c r="F295" s="140" t="s">
        <v>474</v>
      </c>
      <c r="G295" s="141" t="s">
        <v>290</v>
      </c>
      <c r="H295" s="142">
        <v>0.51</v>
      </c>
      <c r="I295" s="143"/>
      <c r="J295" s="144">
        <f>ROUND(I295*H295,2)</f>
        <v>0</v>
      </c>
      <c r="K295" s="140" t="s">
        <v>285</v>
      </c>
      <c r="L295" s="32"/>
      <c r="M295" s="145" t="s">
        <v>1</v>
      </c>
      <c r="N295" s="146" t="s">
        <v>42</v>
      </c>
      <c r="P295" s="147">
        <f>O295*H295</f>
        <v>0</v>
      </c>
      <c r="Q295" s="147">
        <v>2.47214</v>
      </c>
      <c r="R295" s="147">
        <f>Q295*H295</f>
        <v>1.2607914</v>
      </c>
      <c r="S295" s="147">
        <v>0</v>
      </c>
      <c r="T295" s="148">
        <f>S295*H295</f>
        <v>0</v>
      </c>
      <c r="AR295" s="149" t="s">
        <v>122</v>
      </c>
      <c r="AT295" s="149" t="s">
        <v>265</v>
      </c>
      <c r="AU295" s="149" t="s">
        <v>88</v>
      </c>
      <c r="AY295" s="17" t="s">
        <v>262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85</v>
      </c>
      <c r="BK295" s="150">
        <f>ROUND(I295*H295,2)</f>
        <v>0</v>
      </c>
      <c r="BL295" s="17" t="s">
        <v>122</v>
      </c>
      <c r="BM295" s="149" t="s">
        <v>475</v>
      </c>
    </row>
    <row r="296" spans="2:65" s="13" customFormat="1" ht="11.25">
      <c r="B296" s="158"/>
      <c r="D296" s="152" t="s">
        <v>271</v>
      </c>
      <c r="E296" s="159" t="s">
        <v>1</v>
      </c>
      <c r="F296" s="160" t="s">
        <v>476</v>
      </c>
      <c r="H296" s="161">
        <v>0.51</v>
      </c>
      <c r="I296" s="162"/>
      <c r="L296" s="158"/>
      <c r="M296" s="163"/>
      <c r="T296" s="164"/>
      <c r="AT296" s="159" t="s">
        <v>271</v>
      </c>
      <c r="AU296" s="159" t="s">
        <v>88</v>
      </c>
      <c r="AV296" s="13" t="s">
        <v>88</v>
      </c>
      <c r="AW296" s="13" t="s">
        <v>31</v>
      </c>
      <c r="AX296" s="13" t="s">
        <v>85</v>
      </c>
      <c r="AY296" s="159" t="s">
        <v>262</v>
      </c>
    </row>
    <row r="297" spans="2:65" s="1" customFormat="1" ht="16.5" customHeight="1">
      <c r="B297" s="32"/>
      <c r="C297" s="138" t="s">
        <v>477</v>
      </c>
      <c r="D297" s="138" t="s">
        <v>265</v>
      </c>
      <c r="E297" s="139" t="s">
        <v>478</v>
      </c>
      <c r="F297" s="140" t="s">
        <v>479</v>
      </c>
      <c r="G297" s="141" t="s">
        <v>268</v>
      </c>
      <c r="H297" s="142">
        <v>2.2999999999999998</v>
      </c>
      <c r="I297" s="143"/>
      <c r="J297" s="144">
        <f>ROUND(I297*H297,2)</f>
        <v>0</v>
      </c>
      <c r="K297" s="140" t="s">
        <v>285</v>
      </c>
      <c r="L297" s="32"/>
      <c r="M297" s="145" t="s">
        <v>1</v>
      </c>
      <c r="N297" s="146" t="s">
        <v>42</v>
      </c>
      <c r="P297" s="147">
        <f>O297*H297</f>
        <v>0</v>
      </c>
      <c r="Q297" s="147">
        <v>2.64E-3</v>
      </c>
      <c r="R297" s="147">
        <f>Q297*H297</f>
        <v>6.0719999999999993E-3</v>
      </c>
      <c r="S297" s="147">
        <v>0</v>
      </c>
      <c r="T297" s="148">
        <f>S297*H297</f>
        <v>0</v>
      </c>
      <c r="AR297" s="149" t="s">
        <v>122</v>
      </c>
      <c r="AT297" s="149" t="s">
        <v>265</v>
      </c>
      <c r="AU297" s="149" t="s">
        <v>88</v>
      </c>
      <c r="AY297" s="17" t="s">
        <v>262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85</v>
      </c>
      <c r="BK297" s="150">
        <f>ROUND(I297*H297,2)</f>
        <v>0</v>
      </c>
      <c r="BL297" s="17" t="s">
        <v>122</v>
      </c>
      <c r="BM297" s="149" t="s">
        <v>480</v>
      </c>
    </row>
    <row r="298" spans="2:65" s="13" customFormat="1" ht="11.25">
      <c r="B298" s="158"/>
      <c r="D298" s="152" t="s">
        <v>271</v>
      </c>
      <c r="E298" s="159" t="s">
        <v>1</v>
      </c>
      <c r="F298" s="160" t="s">
        <v>481</v>
      </c>
      <c r="H298" s="161">
        <v>2.2999999999999998</v>
      </c>
      <c r="I298" s="162"/>
      <c r="L298" s="158"/>
      <c r="M298" s="163"/>
      <c r="T298" s="164"/>
      <c r="AT298" s="159" t="s">
        <v>271</v>
      </c>
      <c r="AU298" s="159" t="s">
        <v>88</v>
      </c>
      <c r="AV298" s="13" t="s">
        <v>88</v>
      </c>
      <c r="AW298" s="13" t="s">
        <v>31</v>
      </c>
      <c r="AX298" s="13" t="s">
        <v>85</v>
      </c>
      <c r="AY298" s="159" t="s">
        <v>262</v>
      </c>
    </row>
    <row r="299" spans="2:65" s="1" customFormat="1" ht="16.5" customHeight="1">
      <c r="B299" s="32"/>
      <c r="C299" s="138" t="s">
        <v>482</v>
      </c>
      <c r="D299" s="138" t="s">
        <v>265</v>
      </c>
      <c r="E299" s="139" t="s">
        <v>483</v>
      </c>
      <c r="F299" s="140" t="s">
        <v>484</v>
      </c>
      <c r="G299" s="141" t="s">
        <v>268</v>
      </c>
      <c r="H299" s="142">
        <v>2.2999999999999998</v>
      </c>
      <c r="I299" s="143"/>
      <c r="J299" s="144">
        <f>ROUND(I299*H299,2)</f>
        <v>0</v>
      </c>
      <c r="K299" s="140" t="s">
        <v>285</v>
      </c>
      <c r="L299" s="32"/>
      <c r="M299" s="145" t="s">
        <v>1</v>
      </c>
      <c r="N299" s="146" t="s">
        <v>42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122</v>
      </c>
      <c r="AT299" s="149" t="s">
        <v>265</v>
      </c>
      <c r="AU299" s="149" t="s">
        <v>88</v>
      </c>
      <c r="AY299" s="17" t="s">
        <v>262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85</v>
      </c>
      <c r="BK299" s="150">
        <f>ROUND(I299*H299,2)</f>
        <v>0</v>
      </c>
      <c r="BL299" s="17" t="s">
        <v>122</v>
      </c>
      <c r="BM299" s="149" t="s">
        <v>485</v>
      </c>
    </row>
    <row r="300" spans="2:65" s="1" customFormat="1" ht="21.75" customHeight="1">
      <c r="B300" s="32"/>
      <c r="C300" s="138" t="s">
        <v>486</v>
      </c>
      <c r="D300" s="138" t="s">
        <v>265</v>
      </c>
      <c r="E300" s="139" t="s">
        <v>487</v>
      </c>
      <c r="F300" s="140" t="s">
        <v>488</v>
      </c>
      <c r="G300" s="141" t="s">
        <v>290</v>
      </c>
      <c r="H300" s="142">
        <v>66.576999999999998</v>
      </c>
      <c r="I300" s="143"/>
      <c r="J300" s="144">
        <f>ROUND(I300*H300,2)</f>
        <v>0</v>
      </c>
      <c r="K300" s="140" t="s">
        <v>285</v>
      </c>
      <c r="L300" s="32"/>
      <c r="M300" s="145" t="s">
        <v>1</v>
      </c>
      <c r="N300" s="146" t="s">
        <v>42</v>
      </c>
      <c r="P300" s="147">
        <f>O300*H300</f>
        <v>0</v>
      </c>
      <c r="Q300" s="147">
        <v>2.5242900000000001</v>
      </c>
      <c r="R300" s="147">
        <f>Q300*H300</f>
        <v>168.05965533</v>
      </c>
      <c r="S300" s="147">
        <v>0</v>
      </c>
      <c r="T300" s="148">
        <f>S300*H300</f>
        <v>0</v>
      </c>
      <c r="AR300" s="149" t="s">
        <v>122</v>
      </c>
      <c r="AT300" s="149" t="s">
        <v>265</v>
      </c>
      <c r="AU300" s="149" t="s">
        <v>88</v>
      </c>
      <c r="AY300" s="17" t="s">
        <v>262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85</v>
      </c>
      <c r="BK300" s="150">
        <f>ROUND(I300*H300,2)</f>
        <v>0</v>
      </c>
      <c r="BL300" s="17" t="s">
        <v>122</v>
      </c>
      <c r="BM300" s="149" t="s">
        <v>489</v>
      </c>
    </row>
    <row r="301" spans="2:65" s="12" customFormat="1" ht="11.25">
      <c r="B301" s="151"/>
      <c r="D301" s="152" t="s">
        <v>271</v>
      </c>
      <c r="E301" s="153" t="s">
        <v>1</v>
      </c>
      <c r="F301" s="154" t="s">
        <v>490</v>
      </c>
      <c r="H301" s="153" t="s">
        <v>1</v>
      </c>
      <c r="I301" s="155"/>
      <c r="L301" s="151"/>
      <c r="M301" s="156"/>
      <c r="T301" s="157"/>
      <c r="AT301" s="153" t="s">
        <v>271</v>
      </c>
      <c r="AU301" s="153" t="s">
        <v>88</v>
      </c>
      <c r="AV301" s="12" t="s">
        <v>85</v>
      </c>
      <c r="AW301" s="12" t="s">
        <v>31</v>
      </c>
      <c r="AX301" s="12" t="s">
        <v>77</v>
      </c>
      <c r="AY301" s="153" t="s">
        <v>262</v>
      </c>
    </row>
    <row r="302" spans="2:65" s="12" customFormat="1" ht="11.25">
      <c r="B302" s="151"/>
      <c r="D302" s="152" t="s">
        <v>271</v>
      </c>
      <c r="E302" s="153" t="s">
        <v>1</v>
      </c>
      <c r="F302" s="154" t="s">
        <v>491</v>
      </c>
      <c r="H302" s="153" t="s">
        <v>1</v>
      </c>
      <c r="I302" s="155"/>
      <c r="L302" s="151"/>
      <c r="M302" s="156"/>
      <c r="T302" s="157"/>
      <c r="AT302" s="153" t="s">
        <v>271</v>
      </c>
      <c r="AU302" s="153" t="s">
        <v>88</v>
      </c>
      <c r="AV302" s="12" t="s">
        <v>85</v>
      </c>
      <c r="AW302" s="12" t="s">
        <v>31</v>
      </c>
      <c r="AX302" s="12" t="s">
        <v>77</v>
      </c>
      <c r="AY302" s="153" t="s">
        <v>262</v>
      </c>
    </row>
    <row r="303" spans="2:65" s="13" customFormat="1" ht="11.25">
      <c r="B303" s="158"/>
      <c r="D303" s="152" t="s">
        <v>271</v>
      </c>
      <c r="E303" s="159" t="s">
        <v>1</v>
      </c>
      <c r="F303" s="160" t="s">
        <v>492</v>
      </c>
      <c r="H303" s="161">
        <v>9.4575666117689998</v>
      </c>
      <c r="I303" s="162"/>
      <c r="L303" s="158"/>
      <c r="M303" s="163"/>
      <c r="T303" s="164"/>
      <c r="AT303" s="159" t="s">
        <v>271</v>
      </c>
      <c r="AU303" s="159" t="s">
        <v>88</v>
      </c>
      <c r="AV303" s="13" t="s">
        <v>88</v>
      </c>
      <c r="AW303" s="13" t="s">
        <v>31</v>
      </c>
      <c r="AX303" s="13" t="s">
        <v>77</v>
      </c>
      <c r="AY303" s="159" t="s">
        <v>262</v>
      </c>
    </row>
    <row r="304" spans="2:65" s="14" customFormat="1" ht="11.25">
      <c r="B304" s="165"/>
      <c r="D304" s="152" t="s">
        <v>271</v>
      </c>
      <c r="E304" s="166" t="s">
        <v>1</v>
      </c>
      <c r="F304" s="167" t="s">
        <v>277</v>
      </c>
      <c r="H304" s="168">
        <v>9.4575666117689998</v>
      </c>
      <c r="I304" s="169"/>
      <c r="L304" s="165"/>
      <c r="M304" s="170"/>
      <c r="T304" s="171"/>
      <c r="AT304" s="166" t="s">
        <v>271</v>
      </c>
      <c r="AU304" s="166" t="s">
        <v>88</v>
      </c>
      <c r="AV304" s="14" t="s">
        <v>278</v>
      </c>
      <c r="AW304" s="14" t="s">
        <v>31</v>
      </c>
      <c r="AX304" s="14" t="s">
        <v>77</v>
      </c>
      <c r="AY304" s="166" t="s">
        <v>262</v>
      </c>
    </row>
    <row r="305" spans="2:51" s="12" customFormat="1" ht="11.25">
      <c r="B305" s="151"/>
      <c r="D305" s="152" t="s">
        <v>271</v>
      </c>
      <c r="E305" s="153" t="s">
        <v>1</v>
      </c>
      <c r="F305" s="154" t="s">
        <v>493</v>
      </c>
      <c r="H305" s="153" t="s">
        <v>1</v>
      </c>
      <c r="I305" s="155"/>
      <c r="L305" s="151"/>
      <c r="M305" s="156"/>
      <c r="T305" s="157"/>
      <c r="AT305" s="153" t="s">
        <v>271</v>
      </c>
      <c r="AU305" s="153" t="s">
        <v>88</v>
      </c>
      <c r="AV305" s="12" t="s">
        <v>85</v>
      </c>
      <c r="AW305" s="12" t="s">
        <v>31</v>
      </c>
      <c r="AX305" s="12" t="s">
        <v>77</v>
      </c>
      <c r="AY305" s="153" t="s">
        <v>262</v>
      </c>
    </row>
    <row r="306" spans="2:51" s="13" customFormat="1" ht="11.25">
      <c r="B306" s="158"/>
      <c r="D306" s="152" t="s">
        <v>271</v>
      </c>
      <c r="E306" s="159" t="s">
        <v>1</v>
      </c>
      <c r="F306" s="160" t="s">
        <v>494</v>
      </c>
      <c r="H306" s="161">
        <v>27.588983141191498</v>
      </c>
      <c r="I306" s="162"/>
      <c r="L306" s="158"/>
      <c r="M306" s="163"/>
      <c r="T306" s="164"/>
      <c r="AT306" s="159" t="s">
        <v>271</v>
      </c>
      <c r="AU306" s="159" t="s">
        <v>88</v>
      </c>
      <c r="AV306" s="13" t="s">
        <v>88</v>
      </c>
      <c r="AW306" s="13" t="s">
        <v>31</v>
      </c>
      <c r="AX306" s="13" t="s">
        <v>77</v>
      </c>
      <c r="AY306" s="159" t="s">
        <v>262</v>
      </c>
    </row>
    <row r="307" spans="2:51" s="13" customFormat="1" ht="11.25">
      <c r="B307" s="158"/>
      <c r="D307" s="152" t="s">
        <v>271</v>
      </c>
      <c r="E307" s="159" t="s">
        <v>1</v>
      </c>
      <c r="F307" s="160" t="s">
        <v>495</v>
      </c>
      <c r="H307" s="161">
        <v>-5.5174000000000003</v>
      </c>
      <c r="I307" s="162"/>
      <c r="L307" s="158"/>
      <c r="M307" s="163"/>
      <c r="T307" s="164"/>
      <c r="AT307" s="159" t="s">
        <v>271</v>
      </c>
      <c r="AU307" s="159" t="s">
        <v>88</v>
      </c>
      <c r="AV307" s="13" t="s">
        <v>88</v>
      </c>
      <c r="AW307" s="13" t="s">
        <v>31</v>
      </c>
      <c r="AX307" s="13" t="s">
        <v>77</v>
      </c>
      <c r="AY307" s="159" t="s">
        <v>262</v>
      </c>
    </row>
    <row r="308" spans="2:51" s="14" customFormat="1" ht="11.25">
      <c r="B308" s="165"/>
      <c r="D308" s="152" t="s">
        <v>271</v>
      </c>
      <c r="E308" s="166" t="s">
        <v>1</v>
      </c>
      <c r="F308" s="167" t="s">
        <v>277</v>
      </c>
      <c r="H308" s="168">
        <v>22.0715831411915</v>
      </c>
      <c r="I308" s="169"/>
      <c r="L308" s="165"/>
      <c r="M308" s="170"/>
      <c r="T308" s="171"/>
      <c r="AT308" s="166" t="s">
        <v>271</v>
      </c>
      <c r="AU308" s="166" t="s">
        <v>88</v>
      </c>
      <c r="AV308" s="14" t="s">
        <v>278</v>
      </c>
      <c r="AW308" s="14" t="s">
        <v>31</v>
      </c>
      <c r="AX308" s="14" t="s">
        <v>77</v>
      </c>
      <c r="AY308" s="166" t="s">
        <v>262</v>
      </c>
    </row>
    <row r="309" spans="2:51" s="12" customFormat="1" ht="11.25">
      <c r="B309" s="151"/>
      <c r="D309" s="152" t="s">
        <v>271</v>
      </c>
      <c r="E309" s="153" t="s">
        <v>1</v>
      </c>
      <c r="F309" s="154" t="s">
        <v>496</v>
      </c>
      <c r="H309" s="153" t="s">
        <v>1</v>
      </c>
      <c r="I309" s="155"/>
      <c r="L309" s="151"/>
      <c r="M309" s="156"/>
      <c r="T309" s="157"/>
      <c r="AT309" s="153" t="s">
        <v>271</v>
      </c>
      <c r="AU309" s="153" t="s">
        <v>88</v>
      </c>
      <c r="AV309" s="12" t="s">
        <v>85</v>
      </c>
      <c r="AW309" s="12" t="s">
        <v>31</v>
      </c>
      <c r="AX309" s="12" t="s">
        <v>77</v>
      </c>
      <c r="AY309" s="153" t="s">
        <v>262</v>
      </c>
    </row>
    <row r="310" spans="2:51" s="13" customFormat="1" ht="11.25">
      <c r="B310" s="158"/>
      <c r="D310" s="152" t="s">
        <v>271</v>
      </c>
      <c r="E310" s="159" t="s">
        <v>1</v>
      </c>
      <c r="F310" s="160" t="s">
        <v>497</v>
      </c>
      <c r="H310" s="161">
        <v>12.174725877127999</v>
      </c>
      <c r="I310" s="162"/>
      <c r="L310" s="158"/>
      <c r="M310" s="163"/>
      <c r="T310" s="164"/>
      <c r="AT310" s="159" t="s">
        <v>271</v>
      </c>
      <c r="AU310" s="159" t="s">
        <v>88</v>
      </c>
      <c r="AV310" s="13" t="s">
        <v>88</v>
      </c>
      <c r="AW310" s="13" t="s">
        <v>31</v>
      </c>
      <c r="AX310" s="13" t="s">
        <v>77</v>
      </c>
      <c r="AY310" s="159" t="s">
        <v>262</v>
      </c>
    </row>
    <row r="311" spans="2:51" s="13" customFormat="1" ht="11.25">
      <c r="B311" s="158"/>
      <c r="D311" s="152" t="s">
        <v>271</v>
      </c>
      <c r="E311" s="159" t="s">
        <v>1</v>
      </c>
      <c r="F311" s="160" t="s">
        <v>498</v>
      </c>
      <c r="H311" s="161">
        <v>-2.6976</v>
      </c>
      <c r="I311" s="162"/>
      <c r="L311" s="158"/>
      <c r="M311" s="163"/>
      <c r="T311" s="164"/>
      <c r="AT311" s="159" t="s">
        <v>271</v>
      </c>
      <c r="AU311" s="159" t="s">
        <v>88</v>
      </c>
      <c r="AV311" s="13" t="s">
        <v>88</v>
      </c>
      <c r="AW311" s="13" t="s">
        <v>31</v>
      </c>
      <c r="AX311" s="13" t="s">
        <v>77</v>
      </c>
      <c r="AY311" s="159" t="s">
        <v>262</v>
      </c>
    </row>
    <row r="312" spans="2:51" s="14" customFormat="1" ht="11.25">
      <c r="B312" s="165"/>
      <c r="D312" s="152" t="s">
        <v>271</v>
      </c>
      <c r="E312" s="166" t="s">
        <v>1</v>
      </c>
      <c r="F312" s="167" t="s">
        <v>277</v>
      </c>
      <c r="H312" s="168">
        <v>9.4771258771279996</v>
      </c>
      <c r="I312" s="169"/>
      <c r="L312" s="165"/>
      <c r="M312" s="170"/>
      <c r="T312" s="171"/>
      <c r="AT312" s="166" t="s">
        <v>271</v>
      </c>
      <c r="AU312" s="166" t="s">
        <v>88</v>
      </c>
      <c r="AV312" s="14" t="s">
        <v>278</v>
      </c>
      <c r="AW312" s="14" t="s">
        <v>31</v>
      </c>
      <c r="AX312" s="14" t="s">
        <v>77</v>
      </c>
      <c r="AY312" s="166" t="s">
        <v>262</v>
      </c>
    </row>
    <row r="313" spans="2:51" s="12" customFormat="1" ht="11.25">
      <c r="B313" s="151"/>
      <c r="D313" s="152" t="s">
        <v>271</v>
      </c>
      <c r="E313" s="153" t="s">
        <v>1</v>
      </c>
      <c r="F313" s="154" t="s">
        <v>499</v>
      </c>
      <c r="H313" s="153" t="s">
        <v>1</v>
      </c>
      <c r="I313" s="155"/>
      <c r="L313" s="151"/>
      <c r="M313" s="156"/>
      <c r="T313" s="157"/>
      <c r="AT313" s="153" t="s">
        <v>271</v>
      </c>
      <c r="AU313" s="153" t="s">
        <v>88</v>
      </c>
      <c r="AV313" s="12" t="s">
        <v>85</v>
      </c>
      <c r="AW313" s="12" t="s">
        <v>31</v>
      </c>
      <c r="AX313" s="12" t="s">
        <v>77</v>
      </c>
      <c r="AY313" s="153" t="s">
        <v>262</v>
      </c>
    </row>
    <row r="314" spans="2:51" s="13" customFormat="1" ht="11.25">
      <c r="B314" s="158"/>
      <c r="D314" s="152" t="s">
        <v>271</v>
      </c>
      <c r="E314" s="159" t="s">
        <v>1</v>
      </c>
      <c r="F314" s="160" t="s">
        <v>500</v>
      </c>
      <c r="H314" s="161">
        <v>18.143999999999998</v>
      </c>
      <c r="I314" s="162"/>
      <c r="L314" s="158"/>
      <c r="M314" s="163"/>
      <c r="T314" s="164"/>
      <c r="AT314" s="159" t="s">
        <v>271</v>
      </c>
      <c r="AU314" s="159" t="s">
        <v>88</v>
      </c>
      <c r="AV314" s="13" t="s">
        <v>88</v>
      </c>
      <c r="AW314" s="13" t="s">
        <v>31</v>
      </c>
      <c r="AX314" s="13" t="s">
        <v>77</v>
      </c>
      <c r="AY314" s="159" t="s">
        <v>262</v>
      </c>
    </row>
    <row r="315" spans="2:51" s="13" customFormat="1" ht="11.25">
      <c r="B315" s="158"/>
      <c r="D315" s="152" t="s">
        <v>271</v>
      </c>
      <c r="E315" s="159" t="s">
        <v>1</v>
      </c>
      <c r="F315" s="160" t="s">
        <v>501</v>
      </c>
      <c r="H315" s="161">
        <v>-3.2986722862694999</v>
      </c>
      <c r="I315" s="162"/>
      <c r="L315" s="158"/>
      <c r="M315" s="163"/>
      <c r="T315" s="164"/>
      <c r="AT315" s="159" t="s">
        <v>271</v>
      </c>
      <c r="AU315" s="159" t="s">
        <v>88</v>
      </c>
      <c r="AV315" s="13" t="s">
        <v>88</v>
      </c>
      <c r="AW315" s="13" t="s">
        <v>31</v>
      </c>
      <c r="AX315" s="13" t="s">
        <v>77</v>
      </c>
      <c r="AY315" s="159" t="s">
        <v>262</v>
      </c>
    </row>
    <row r="316" spans="2:51" s="13" customFormat="1" ht="11.25">
      <c r="B316" s="158"/>
      <c r="D316" s="152" t="s">
        <v>271</v>
      </c>
      <c r="E316" s="159" t="s">
        <v>1</v>
      </c>
      <c r="F316" s="160" t="s">
        <v>502</v>
      </c>
      <c r="H316" s="161">
        <v>-7.9645699835306996</v>
      </c>
      <c r="I316" s="162"/>
      <c r="L316" s="158"/>
      <c r="M316" s="163"/>
      <c r="T316" s="164"/>
      <c r="AT316" s="159" t="s">
        <v>271</v>
      </c>
      <c r="AU316" s="159" t="s">
        <v>88</v>
      </c>
      <c r="AV316" s="13" t="s">
        <v>88</v>
      </c>
      <c r="AW316" s="13" t="s">
        <v>31</v>
      </c>
      <c r="AX316" s="13" t="s">
        <v>77</v>
      </c>
      <c r="AY316" s="159" t="s">
        <v>262</v>
      </c>
    </row>
    <row r="317" spans="2:51" s="14" customFormat="1" ht="11.25">
      <c r="B317" s="165"/>
      <c r="D317" s="152" t="s">
        <v>271</v>
      </c>
      <c r="E317" s="166" t="s">
        <v>1</v>
      </c>
      <c r="F317" s="167" t="s">
        <v>277</v>
      </c>
      <c r="H317" s="168">
        <v>6.8807577301998002</v>
      </c>
      <c r="I317" s="169"/>
      <c r="L317" s="165"/>
      <c r="M317" s="170"/>
      <c r="T317" s="171"/>
      <c r="AT317" s="166" t="s">
        <v>271</v>
      </c>
      <c r="AU317" s="166" t="s">
        <v>88</v>
      </c>
      <c r="AV317" s="14" t="s">
        <v>278</v>
      </c>
      <c r="AW317" s="14" t="s">
        <v>31</v>
      </c>
      <c r="AX317" s="14" t="s">
        <v>77</v>
      </c>
      <c r="AY317" s="166" t="s">
        <v>262</v>
      </c>
    </row>
    <row r="318" spans="2:51" s="12" customFormat="1" ht="11.25">
      <c r="B318" s="151"/>
      <c r="D318" s="152" t="s">
        <v>271</v>
      </c>
      <c r="E318" s="153" t="s">
        <v>1</v>
      </c>
      <c r="F318" s="154" t="s">
        <v>503</v>
      </c>
      <c r="H318" s="153" t="s">
        <v>1</v>
      </c>
      <c r="I318" s="155"/>
      <c r="L318" s="151"/>
      <c r="M318" s="156"/>
      <c r="T318" s="157"/>
      <c r="AT318" s="153" t="s">
        <v>271</v>
      </c>
      <c r="AU318" s="153" t="s">
        <v>88</v>
      </c>
      <c r="AV318" s="12" t="s">
        <v>85</v>
      </c>
      <c r="AW318" s="12" t="s">
        <v>31</v>
      </c>
      <c r="AX318" s="12" t="s">
        <v>77</v>
      </c>
      <c r="AY318" s="153" t="s">
        <v>262</v>
      </c>
    </row>
    <row r="319" spans="2:51" s="13" customFormat="1" ht="11.25">
      <c r="B319" s="158"/>
      <c r="D319" s="152" t="s">
        <v>271</v>
      </c>
      <c r="E319" s="159" t="s">
        <v>1</v>
      </c>
      <c r="F319" s="160" t="s">
        <v>504</v>
      </c>
      <c r="H319" s="161">
        <v>58.274999999999999</v>
      </c>
      <c r="I319" s="162"/>
      <c r="L319" s="158"/>
      <c r="M319" s="163"/>
      <c r="T319" s="164"/>
      <c r="AT319" s="159" t="s">
        <v>271</v>
      </c>
      <c r="AU319" s="159" t="s">
        <v>88</v>
      </c>
      <c r="AV319" s="13" t="s">
        <v>88</v>
      </c>
      <c r="AW319" s="13" t="s">
        <v>31</v>
      </c>
      <c r="AX319" s="13" t="s">
        <v>77</v>
      </c>
      <c r="AY319" s="159" t="s">
        <v>262</v>
      </c>
    </row>
    <row r="320" spans="2:51" s="13" customFormat="1" ht="11.25">
      <c r="B320" s="158"/>
      <c r="D320" s="152" t="s">
        <v>271</v>
      </c>
      <c r="E320" s="159" t="s">
        <v>1</v>
      </c>
      <c r="F320" s="160" t="s">
        <v>505</v>
      </c>
      <c r="H320" s="161">
        <v>-6.5973445725389999</v>
      </c>
      <c r="I320" s="162"/>
      <c r="L320" s="158"/>
      <c r="M320" s="163"/>
      <c r="T320" s="164"/>
      <c r="AT320" s="159" t="s">
        <v>271</v>
      </c>
      <c r="AU320" s="159" t="s">
        <v>88</v>
      </c>
      <c r="AV320" s="13" t="s">
        <v>88</v>
      </c>
      <c r="AW320" s="13" t="s">
        <v>31</v>
      </c>
      <c r="AX320" s="13" t="s">
        <v>77</v>
      </c>
      <c r="AY320" s="159" t="s">
        <v>262</v>
      </c>
    </row>
    <row r="321" spans="2:65" s="13" customFormat="1" ht="11.25">
      <c r="B321" s="158"/>
      <c r="D321" s="152" t="s">
        <v>271</v>
      </c>
      <c r="E321" s="159" t="s">
        <v>1</v>
      </c>
      <c r="F321" s="160" t="s">
        <v>506</v>
      </c>
      <c r="H321" s="161">
        <v>-38.203539967061403</v>
      </c>
      <c r="I321" s="162"/>
      <c r="L321" s="158"/>
      <c r="M321" s="163"/>
      <c r="T321" s="164"/>
      <c r="AT321" s="159" t="s">
        <v>271</v>
      </c>
      <c r="AU321" s="159" t="s">
        <v>88</v>
      </c>
      <c r="AV321" s="13" t="s">
        <v>88</v>
      </c>
      <c r="AW321" s="13" t="s">
        <v>31</v>
      </c>
      <c r="AX321" s="13" t="s">
        <v>77</v>
      </c>
      <c r="AY321" s="159" t="s">
        <v>262</v>
      </c>
    </row>
    <row r="322" spans="2:65" s="14" customFormat="1" ht="11.25">
      <c r="B322" s="165"/>
      <c r="D322" s="152" t="s">
        <v>271</v>
      </c>
      <c r="E322" s="166" t="s">
        <v>1</v>
      </c>
      <c r="F322" s="167" t="s">
        <v>277</v>
      </c>
      <c r="H322" s="168">
        <v>13.474115460399601</v>
      </c>
      <c r="I322" s="169"/>
      <c r="L322" s="165"/>
      <c r="M322" s="170"/>
      <c r="T322" s="171"/>
      <c r="AT322" s="166" t="s">
        <v>271</v>
      </c>
      <c r="AU322" s="166" t="s">
        <v>88</v>
      </c>
      <c r="AV322" s="14" t="s">
        <v>278</v>
      </c>
      <c r="AW322" s="14" t="s">
        <v>31</v>
      </c>
      <c r="AX322" s="14" t="s">
        <v>77</v>
      </c>
      <c r="AY322" s="166" t="s">
        <v>262</v>
      </c>
    </row>
    <row r="323" spans="2:65" s="12" customFormat="1" ht="11.25">
      <c r="B323" s="151"/>
      <c r="D323" s="152" t="s">
        <v>271</v>
      </c>
      <c r="E323" s="153" t="s">
        <v>1</v>
      </c>
      <c r="F323" s="154" t="s">
        <v>507</v>
      </c>
      <c r="H323" s="153" t="s">
        <v>1</v>
      </c>
      <c r="I323" s="155"/>
      <c r="L323" s="151"/>
      <c r="M323" s="156"/>
      <c r="T323" s="157"/>
      <c r="AT323" s="153" t="s">
        <v>271</v>
      </c>
      <c r="AU323" s="153" t="s">
        <v>88</v>
      </c>
      <c r="AV323" s="12" t="s">
        <v>85</v>
      </c>
      <c r="AW323" s="12" t="s">
        <v>31</v>
      </c>
      <c r="AX323" s="12" t="s">
        <v>77</v>
      </c>
      <c r="AY323" s="153" t="s">
        <v>262</v>
      </c>
    </row>
    <row r="324" spans="2:65" s="13" customFormat="1" ht="11.25">
      <c r="B324" s="158"/>
      <c r="D324" s="152" t="s">
        <v>271</v>
      </c>
      <c r="E324" s="159" t="s">
        <v>1</v>
      </c>
      <c r="F324" s="160" t="s">
        <v>508</v>
      </c>
      <c r="H324" s="161">
        <v>8.7360000000000007</v>
      </c>
      <c r="I324" s="162"/>
      <c r="L324" s="158"/>
      <c r="M324" s="163"/>
      <c r="T324" s="164"/>
      <c r="AT324" s="159" t="s">
        <v>271</v>
      </c>
      <c r="AU324" s="159" t="s">
        <v>88</v>
      </c>
      <c r="AV324" s="13" t="s">
        <v>88</v>
      </c>
      <c r="AW324" s="13" t="s">
        <v>31</v>
      </c>
      <c r="AX324" s="13" t="s">
        <v>77</v>
      </c>
      <c r="AY324" s="159" t="s">
        <v>262</v>
      </c>
    </row>
    <row r="325" spans="2:65" s="13" customFormat="1" ht="11.25">
      <c r="B325" s="158"/>
      <c r="D325" s="152" t="s">
        <v>271</v>
      </c>
      <c r="E325" s="159" t="s">
        <v>1</v>
      </c>
      <c r="F325" s="160" t="s">
        <v>509</v>
      </c>
      <c r="H325" s="161">
        <v>-2.9845130209105002</v>
      </c>
      <c r="I325" s="162"/>
      <c r="L325" s="158"/>
      <c r="M325" s="163"/>
      <c r="T325" s="164"/>
      <c r="AT325" s="159" t="s">
        <v>271</v>
      </c>
      <c r="AU325" s="159" t="s">
        <v>88</v>
      </c>
      <c r="AV325" s="13" t="s">
        <v>88</v>
      </c>
      <c r="AW325" s="13" t="s">
        <v>31</v>
      </c>
      <c r="AX325" s="13" t="s">
        <v>77</v>
      </c>
      <c r="AY325" s="159" t="s">
        <v>262</v>
      </c>
    </row>
    <row r="326" spans="2:65" s="13" customFormat="1" ht="11.25">
      <c r="B326" s="158"/>
      <c r="D326" s="152" t="s">
        <v>271</v>
      </c>
      <c r="E326" s="159" t="s">
        <v>1</v>
      </c>
      <c r="F326" s="160" t="s">
        <v>510</v>
      </c>
      <c r="H326" s="161">
        <v>-0.53549999999999998</v>
      </c>
      <c r="I326" s="162"/>
      <c r="L326" s="158"/>
      <c r="M326" s="163"/>
      <c r="T326" s="164"/>
      <c r="AT326" s="159" t="s">
        <v>271</v>
      </c>
      <c r="AU326" s="159" t="s">
        <v>88</v>
      </c>
      <c r="AV326" s="13" t="s">
        <v>88</v>
      </c>
      <c r="AW326" s="13" t="s">
        <v>31</v>
      </c>
      <c r="AX326" s="13" t="s">
        <v>77</v>
      </c>
      <c r="AY326" s="159" t="s">
        <v>262</v>
      </c>
    </row>
    <row r="327" spans="2:65" s="14" customFormat="1" ht="11.25">
      <c r="B327" s="165"/>
      <c r="D327" s="152" t="s">
        <v>271</v>
      </c>
      <c r="E327" s="166" t="s">
        <v>1</v>
      </c>
      <c r="F327" s="167" t="s">
        <v>277</v>
      </c>
      <c r="H327" s="168">
        <v>5.2159869790895002</v>
      </c>
      <c r="I327" s="169"/>
      <c r="L327" s="165"/>
      <c r="M327" s="170"/>
      <c r="T327" s="171"/>
      <c r="AT327" s="166" t="s">
        <v>271</v>
      </c>
      <c r="AU327" s="166" t="s">
        <v>88</v>
      </c>
      <c r="AV327" s="14" t="s">
        <v>278</v>
      </c>
      <c r="AW327" s="14" t="s">
        <v>31</v>
      </c>
      <c r="AX327" s="14" t="s">
        <v>77</v>
      </c>
      <c r="AY327" s="166" t="s">
        <v>262</v>
      </c>
    </row>
    <row r="328" spans="2:65" s="15" customFormat="1" ht="11.25">
      <c r="B328" s="172"/>
      <c r="D328" s="152" t="s">
        <v>271</v>
      </c>
      <c r="E328" s="173" t="s">
        <v>1</v>
      </c>
      <c r="F328" s="174" t="s">
        <v>282</v>
      </c>
      <c r="H328" s="175">
        <v>66.577135799777395</v>
      </c>
      <c r="I328" s="176"/>
      <c r="L328" s="172"/>
      <c r="M328" s="177"/>
      <c r="T328" s="178"/>
      <c r="AT328" s="173" t="s">
        <v>271</v>
      </c>
      <c r="AU328" s="173" t="s">
        <v>88</v>
      </c>
      <c r="AV328" s="15" t="s">
        <v>122</v>
      </c>
      <c r="AW328" s="15" t="s">
        <v>31</v>
      </c>
      <c r="AX328" s="15" t="s">
        <v>85</v>
      </c>
      <c r="AY328" s="173" t="s">
        <v>262</v>
      </c>
    </row>
    <row r="329" spans="2:65" s="1" customFormat="1" ht="24.2" customHeight="1">
      <c r="B329" s="32"/>
      <c r="C329" s="138" t="s">
        <v>511</v>
      </c>
      <c r="D329" s="138" t="s">
        <v>265</v>
      </c>
      <c r="E329" s="139" t="s">
        <v>512</v>
      </c>
      <c r="F329" s="140" t="s">
        <v>513</v>
      </c>
      <c r="G329" s="141" t="s">
        <v>514</v>
      </c>
      <c r="H329" s="142">
        <v>1.1659999999999999</v>
      </c>
      <c r="I329" s="143"/>
      <c r="J329" s="144">
        <f>ROUND(I329*H329,2)</f>
        <v>0</v>
      </c>
      <c r="K329" s="140" t="s">
        <v>285</v>
      </c>
      <c r="L329" s="32"/>
      <c r="M329" s="145" t="s">
        <v>1</v>
      </c>
      <c r="N329" s="146" t="s">
        <v>42</v>
      </c>
      <c r="P329" s="147">
        <f>O329*H329</f>
        <v>0</v>
      </c>
      <c r="Q329" s="147">
        <v>1.0416799999999999</v>
      </c>
      <c r="R329" s="147">
        <f>Q329*H329</f>
        <v>1.2145988799999998</v>
      </c>
      <c r="S329" s="147">
        <v>0</v>
      </c>
      <c r="T329" s="148">
        <f>S329*H329</f>
        <v>0</v>
      </c>
      <c r="AR329" s="149" t="s">
        <v>122</v>
      </c>
      <c r="AT329" s="149" t="s">
        <v>265</v>
      </c>
      <c r="AU329" s="149" t="s">
        <v>88</v>
      </c>
      <c r="AY329" s="17" t="s">
        <v>262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85</v>
      </c>
      <c r="BK329" s="150">
        <f>ROUND(I329*H329,2)</f>
        <v>0</v>
      </c>
      <c r="BL329" s="17" t="s">
        <v>122</v>
      </c>
      <c r="BM329" s="149" t="s">
        <v>515</v>
      </c>
    </row>
    <row r="330" spans="2:65" s="12" customFormat="1" ht="11.25">
      <c r="B330" s="151"/>
      <c r="D330" s="152" t="s">
        <v>271</v>
      </c>
      <c r="E330" s="153" t="s">
        <v>1</v>
      </c>
      <c r="F330" s="154" t="s">
        <v>516</v>
      </c>
      <c r="H330" s="153" t="s">
        <v>1</v>
      </c>
      <c r="I330" s="155"/>
      <c r="L330" s="151"/>
      <c r="M330" s="156"/>
      <c r="T330" s="157"/>
      <c r="AT330" s="153" t="s">
        <v>271</v>
      </c>
      <c r="AU330" s="153" t="s">
        <v>88</v>
      </c>
      <c r="AV330" s="12" t="s">
        <v>85</v>
      </c>
      <c r="AW330" s="12" t="s">
        <v>31</v>
      </c>
      <c r="AX330" s="12" t="s">
        <v>77</v>
      </c>
      <c r="AY330" s="153" t="s">
        <v>262</v>
      </c>
    </row>
    <row r="331" spans="2:65" s="13" customFormat="1" ht="11.25">
      <c r="B331" s="158"/>
      <c r="D331" s="152" t="s">
        <v>271</v>
      </c>
      <c r="E331" s="159" t="s">
        <v>1</v>
      </c>
      <c r="F331" s="160" t="s">
        <v>517</v>
      </c>
      <c r="H331" s="161">
        <v>0.15967999999999999</v>
      </c>
      <c r="I331" s="162"/>
      <c r="L331" s="158"/>
      <c r="M331" s="163"/>
      <c r="T331" s="164"/>
      <c r="AT331" s="159" t="s">
        <v>271</v>
      </c>
      <c r="AU331" s="159" t="s">
        <v>88</v>
      </c>
      <c r="AV331" s="13" t="s">
        <v>88</v>
      </c>
      <c r="AW331" s="13" t="s">
        <v>31</v>
      </c>
      <c r="AX331" s="13" t="s">
        <v>77</v>
      </c>
      <c r="AY331" s="159" t="s">
        <v>262</v>
      </c>
    </row>
    <row r="332" spans="2:65" s="13" customFormat="1" ht="11.25">
      <c r="B332" s="158"/>
      <c r="D332" s="152" t="s">
        <v>271</v>
      </c>
      <c r="E332" s="159" t="s">
        <v>1</v>
      </c>
      <c r="F332" s="160" t="s">
        <v>518</v>
      </c>
      <c r="H332" s="161">
        <v>0.48061999999999999</v>
      </c>
      <c r="I332" s="162"/>
      <c r="L332" s="158"/>
      <c r="M332" s="163"/>
      <c r="T332" s="164"/>
      <c r="AT332" s="159" t="s">
        <v>271</v>
      </c>
      <c r="AU332" s="159" t="s">
        <v>88</v>
      </c>
      <c r="AV332" s="13" t="s">
        <v>88</v>
      </c>
      <c r="AW332" s="13" t="s">
        <v>31</v>
      </c>
      <c r="AX332" s="13" t="s">
        <v>77</v>
      </c>
      <c r="AY332" s="159" t="s">
        <v>262</v>
      </c>
    </row>
    <row r="333" spans="2:65" s="13" customFormat="1" ht="11.25">
      <c r="B333" s="158"/>
      <c r="D333" s="152" t="s">
        <v>271</v>
      </c>
      <c r="E333" s="159" t="s">
        <v>1</v>
      </c>
      <c r="F333" s="160" t="s">
        <v>519</v>
      </c>
      <c r="H333" s="161">
        <v>0.17</v>
      </c>
      <c r="I333" s="162"/>
      <c r="L333" s="158"/>
      <c r="M333" s="163"/>
      <c r="T333" s="164"/>
      <c r="AT333" s="159" t="s">
        <v>271</v>
      </c>
      <c r="AU333" s="159" t="s">
        <v>88</v>
      </c>
      <c r="AV333" s="13" t="s">
        <v>88</v>
      </c>
      <c r="AW333" s="13" t="s">
        <v>31</v>
      </c>
      <c r="AX333" s="13" t="s">
        <v>77</v>
      </c>
      <c r="AY333" s="159" t="s">
        <v>262</v>
      </c>
    </row>
    <row r="334" spans="2:65" s="13" customFormat="1" ht="11.25">
      <c r="B334" s="158"/>
      <c r="D334" s="152" t="s">
        <v>271</v>
      </c>
      <c r="E334" s="159" t="s">
        <v>1</v>
      </c>
      <c r="F334" s="160" t="s">
        <v>520</v>
      </c>
      <c r="H334" s="161">
        <v>0.10814</v>
      </c>
      <c r="I334" s="162"/>
      <c r="L334" s="158"/>
      <c r="M334" s="163"/>
      <c r="T334" s="164"/>
      <c r="AT334" s="159" t="s">
        <v>271</v>
      </c>
      <c r="AU334" s="159" t="s">
        <v>88</v>
      </c>
      <c r="AV334" s="13" t="s">
        <v>88</v>
      </c>
      <c r="AW334" s="13" t="s">
        <v>31</v>
      </c>
      <c r="AX334" s="13" t="s">
        <v>77</v>
      </c>
      <c r="AY334" s="159" t="s">
        <v>262</v>
      </c>
    </row>
    <row r="335" spans="2:65" s="13" customFormat="1" ht="11.25">
      <c r="B335" s="158"/>
      <c r="D335" s="152" t="s">
        <v>271</v>
      </c>
      <c r="E335" s="159" t="s">
        <v>1</v>
      </c>
      <c r="F335" s="160" t="s">
        <v>521</v>
      </c>
      <c r="H335" s="161">
        <v>0.2056</v>
      </c>
      <c r="I335" s="162"/>
      <c r="L335" s="158"/>
      <c r="M335" s="163"/>
      <c r="T335" s="164"/>
      <c r="AT335" s="159" t="s">
        <v>271</v>
      </c>
      <c r="AU335" s="159" t="s">
        <v>88</v>
      </c>
      <c r="AV335" s="13" t="s">
        <v>88</v>
      </c>
      <c r="AW335" s="13" t="s">
        <v>31</v>
      </c>
      <c r="AX335" s="13" t="s">
        <v>77</v>
      </c>
      <c r="AY335" s="159" t="s">
        <v>262</v>
      </c>
    </row>
    <row r="336" spans="2:65" s="13" customFormat="1" ht="11.25">
      <c r="B336" s="158"/>
      <c r="D336" s="152" t="s">
        <v>271</v>
      </c>
      <c r="E336" s="159" t="s">
        <v>1</v>
      </c>
      <c r="F336" s="160" t="s">
        <v>522</v>
      </c>
      <c r="H336" s="161">
        <v>4.2419999999999999E-2</v>
      </c>
      <c r="I336" s="162"/>
      <c r="L336" s="158"/>
      <c r="M336" s="163"/>
      <c r="T336" s="164"/>
      <c r="AT336" s="159" t="s">
        <v>271</v>
      </c>
      <c r="AU336" s="159" t="s">
        <v>88</v>
      </c>
      <c r="AV336" s="13" t="s">
        <v>88</v>
      </c>
      <c r="AW336" s="13" t="s">
        <v>31</v>
      </c>
      <c r="AX336" s="13" t="s">
        <v>77</v>
      </c>
      <c r="AY336" s="159" t="s">
        <v>262</v>
      </c>
    </row>
    <row r="337" spans="2:65" s="12" customFormat="1" ht="11.25">
      <c r="B337" s="151"/>
      <c r="D337" s="152" t="s">
        <v>271</v>
      </c>
      <c r="E337" s="153" t="s">
        <v>1</v>
      </c>
      <c r="F337" s="154" t="s">
        <v>523</v>
      </c>
      <c r="H337" s="153" t="s">
        <v>1</v>
      </c>
      <c r="I337" s="155"/>
      <c r="L337" s="151"/>
      <c r="M337" s="156"/>
      <c r="T337" s="157"/>
      <c r="AT337" s="153" t="s">
        <v>271</v>
      </c>
      <c r="AU337" s="153" t="s">
        <v>88</v>
      </c>
      <c r="AV337" s="12" t="s">
        <v>85</v>
      </c>
      <c r="AW337" s="12" t="s">
        <v>31</v>
      </c>
      <c r="AX337" s="12" t="s">
        <v>77</v>
      </c>
      <c r="AY337" s="153" t="s">
        <v>262</v>
      </c>
    </row>
    <row r="338" spans="2:65" s="15" customFormat="1" ht="11.25">
      <c r="B338" s="172"/>
      <c r="D338" s="152" t="s">
        <v>271</v>
      </c>
      <c r="E338" s="173" t="s">
        <v>1</v>
      </c>
      <c r="F338" s="174" t="s">
        <v>282</v>
      </c>
      <c r="H338" s="175">
        <v>1.1664600000000001</v>
      </c>
      <c r="I338" s="176"/>
      <c r="L338" s="172"/>
      <c r="M338" s="177"/>
      <c r="T338" s="178"/>
      <c r="AT338" s="173" t="s">
        <v>271</v>
      </c>
      <c r="AU338" s="173" t="s">
        <v>88</v>
      </c>
      <c r="AV338" s="15" t="s">
        <v>122</v>
      </c>
      <c r="AW338" s="15" t="s">
        <v>31</v>
      </c>
      <c r="AX338" s="15" t="s">
        <v>85</v>
      </c>
      <c r="AY338" s="173" t="s">
        <v>262</v>
      </c>
    </row>
    <row r="339" spans="2:65" s="1" customFormat="1" ht="24.2" customHeight="1">
      <c r="B339" s="32"/>
      <c r="C339" s="138" t="s">
        <v>524</v>
      </c>
      <c r="D339" s="138" t="s">
        <v>265</v>
      </c>
      <c r="E339" s="139" t="s">
        <v>525</v>
      </c>
      <c r="F339" s="140" t="s">
        <v>526</v>
      </c>
      <c r="G339" s="141" t="s">
        <v>527</v>
      </c>
      <c r="H339" s="142">
        <v>120</v>
      </c>
      <c r="I339" s="143"/>
      <c r="J339" s="144">
        <f>ROUND(I339*H339,2)</f>
        <v>0</v>
      </c>
      <c r="K339" s="140" t="s">
        <v>285</v>
      </c>
      <c r="L339" s="32"/>
      <c r="M339" s="145" t="s">
        <v>1</v>
      </c>
      <c r="N339" s="146" t="s">
        <v>42</v>
      </c>
      <c r="P339" s="147">
        <f>O339*H339</f>
        <v>0</v>
      </c>
      <c r="Q339" s="147">
        <v>4.2999999999999999E-4</v>
      </c>
      <c r="R339" s="147">
        <f>Q339*H339</f>
        <v>5.16E-2</v>
      </c>
      <c r="S339" s="147">
        <v>0</v>
      </c>
      <c r="T339" s="148">
        <f>S339*H339</f>
        <v>0</v>
      </c>
      <c r="AR339" s="149" t="s">
        <v>122</v>
      </c>
      <c r="AT339" s="149" t="s">
        <v>265</v>
      </c>
      <c r="AU339" s="149" t="s">
        <v>88</v>
      </c>
      <c r="AY339" s="17" t="s">
        <v>262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85</v>
      </c>
      <c r="BK339" s="150">
        <f>ROUND(I339*H339,2)</f>
        <v>0</v>
      </c>
      <c r="BL339" s="17" t="s">
        <v>122</v>
      </c>
      <c r="BM339" s="149" t="s">
        <v>528</v>
      </c>
    </row>
    <row r="340" spans="2:65" s="12" customFormat="1" ht="11.25">
      <c r="B340" s="151"/>
      <c r="D340" s="152" t="s">
        <v>271</v>
      </c>
      <c r="E340" s="153" t="s">
        <v>1</v>
      </c>
      <c r="F340" s="154" t="s">
        <v>516</v>
      </c>
      <c r="H340" s="153" t="s">
        <v>1</v>
      </c>
      <c r="I340" s="155"/>
      <c r="L340" s="151"/>
      <c r="M340" s="156"/>
      <c r="T340" s="157"/>
      <c r="AT340" s="153" t="s">
        <v>271</v>
      </c>
      <c r="AU340" s="153" t="s">
        <v>88</v>
      </c>
      <c r="AV340" s="12" t="s">
        <v>85</v>
      </c>
      <c r="AW340" s="12" t="s">
        <v>31</v>
      </c>
      <c r="AX340" s="12" t="s">
        <v>77</v>
      </c>
      <c r="AY340" s="153" t="s">
        <v>262</v>
      </c>
    </row>
    <row r="341" spans="2:65" s="13" customFormat="1" ht="11.25">
      <c r="B341" s="158"/>
      <c r="D341" s="152" t="s">
        <v>271</v>
      </c>
      <c r="E341" s="159" t="s">
        <v>1</v>
      </c>
      <c r="F341" s="160" t="s">
        <v>529</v>
      </c>
      <c r="H341" s="161">
        <v>67.2</v>
      </c>
      <c r="I341" s="162"/>
      <c r="L341" s="158"/>
      <c r="M341" s="163"/>
      <c r="T341" s="164"/>
      <c r="AT341" s="159" t="s">
        <v>271</v>
      </c>
      <c r="AU341" s="159" t="s">
        <v>88</v>
      </c>
      <c r="AV341" s="13" t="s">
        <v>88</v>
      </c>
      <c r="AW341" s="13" t="s">
        <v>31</v>
      </c>
      <c r="AX341" s="13" t="s">
        <v>77</v>
      </c>
      <c r="AY341" s="159" t="s">
        <v>262</v>
      </c>
    </row>
    <row r="342" spans="2:65" s="13" customFormat="1" ht="11.25">
      <c r="B342" s="158"/>
      <c r="D342" s="152" t="s">
        <v>271</v>
      </c>
      <c r="E342" s="159" t="s">
        <v>1</v>
      </c>
      <c r="F342" s="160" t="s">
        <v>530</v>
      </c>
      <c r="H342" s="161">
        <v>16.8</v>
      </c>
      <c r="I342" s="162"/>
      <c r="L342" s="158"/>
      <c r="M342" s="163"/>
      <c r="T342" s="164"/>
      <c r="AT342" s="159" t="s">
        <v>271</v>
      </c>
      <c r="AU342" s="159" t="s">
        <v>88</v>
      </c>
      <c r="AV342" s="13" t="s">
        <v>88</v>
      </c>
      <c r="AW342" s="13" t="s">
        <v>31</v>
      </c>
      <c r="AX342" s="13" t="s">
        <v>77</v>
      </c>
      <c r="AY342" s="159" t="s">
        <v>262</v>
      </c>
    </row>
    <row r="343" spans="2:65" s="13" customFormat="1" ht="11.25">
      <c r="B343" s="158"/>
      <c r="D343" s="152" t="s">
        <v>271</v>
      </c>
      <c r="E343" s="159" t="s">
        <v>1</v>
      </c>
      <c r="F343" s="160" t="s">
        <v>531</v>
      </c>
      <c r="H343" s="161">
        <v>12</v>
      </c>
      <c r="I343" s="162"/>
      <c r="L343" s="158"/>
      <c r="M343" s="163"/>
      <c r="T343" s="164"/>
      <c r="AT343" s="159" t="s">
        <v>271</v>
      </c>
      <c r="AU343" s="159" t="s">
        <v>88</v>
      </c>
      <c r="AV343" s="13" t="s">
        <v>88</v>
      </c>
      <c r="AW343" s="13" t="s">
        <v>31</v>
      </c>
      <c r="AX343" s="13" t="s">
        <v>77</v>
      </c>
      <c r="AY343" s="159" t="s">
        <v>262</v>
      </c>
    </row>
    <row r="344" spans="2:65" s="13" customFormat="1" ht="11.25">
      <c r="B344" s="158"/>
      <c r="D344" s="152" t="s">
        <v>271</v>
      </c>
      <c r="E344" s="159" t="s">
        <v>1</v>
      </c>
      <c r="F344" s="160" t="s">
        <v>532</v>
      </c>
      <c r="H344" s="161">
        <v>24</v>
      </c>
      <c r="I344" s="162"/>
      <c r="L344" s="158"/>
      <c r="M344" s="163"/>
      <c r="T344" s="164"/>
      <c r="AT344" s="159" t="s">
        <v>271</v>
      </c>
      <c r="AU344" s="159" t="s">
        <v>88</v>
      </c>
      <c r="AV344" s="13" t="s">
        <v>88</v>
      </c>
      <c r="AW344" s="13" t="s">
        <v>31</v>
      </c>
      <c r="AX344" s="13" t="s">
        <v>77</v>
      </c>
      <c r="AY344" s="159" t="s">
        <v>262</v>
      </c>
    </row>
    <row r="345" spans="2:65" s="15" customFormat="1" ht="11.25">
      <c r="B345" s="172"/>
      <c r="D345" s="152" t="s">
        <v>271</v>
      </c>
      <c r="E345" s="173" t="s">
        <v>1</v>
      </c>
      <c r="F345" s="174" t="s">
        <v>282</v>
      </c>
      <c r="H345" s="175">
        <v>120</v>
      </c>
      <c r="I345" s="176"/>
      <c r="L345" s="172"/>
      <c r="M345" s="177"/>
      <c r="T345" s="178"/>
      <c r="AT345" s="173" t="s">
        <v>271</v>
      </c>
      <c r="AU345" s="173" t="s">
        <v>88</v>
      </c>
      <c r="AV345" s="15" t="s">
        <v>122</v>
      </c>
      <c r="AW345" s="15" t="s">
        <v>31</v>
      </c>
      <c r="AX345" s="15" t="s">
        <v>85</v>
      </c>
      <c r="AY345" s="173" t="s">
        <v>262</v>
      </c>
    </row>
    <row r="346" spans="2:65" s="11" customFormat="1" ht="22.9" customHeight="1">
      <c r="B346" s="126"/>
      <c r="D346" s="127" t="s">
        <v>76</v>
      </c>
      <c r="E346" s="136" t="s">
        <v>278</v>
      </c>
      <c r="F346" s="136" t="s">
        <v>533</v>
      </c>
      <c r="I346" s="129"/>
      <c r="J346" s="137">
        <f>BK346</f>
        <v>0</v>
      </c>
      <c r="L346" s="126"/>
      <c r="M346" s="131"/>
      <c r="P346" s="132">
        <f>SUM(P347:P376)</f>
        <v>0</v>
      </c>
      <c r="R346" s="132">
        <f>SUM(R347:R376)</f>
        <v>77.240728529999984</v>
      </c>
      <c r="T346" s="133">
        <f>SUM(T347:T376)</f>
        <v>0.21</v>
      </c>
      <c r="AR346" s="127" t="s">
        <v>85</v>
      </c>
      <c r="AT346" s="134" t="s">
        <v>76</v>
      </c>
      <c r="AU346" s="134" t="s">
        <v>85</v>
      </c>
      <c r="AY346" s="127" t="s">
        <v>262</v>
      </c>
      <c r="BK346" s="135">
        <f>SUM(BK347:BK376)</f>
        <v>0</v>
      </c>
    </row>
    <row r="347" spans="2:65" s="1" customFormat="1" ht="33" customHeight="1">
      <c r="B347" s="32"/>
      <c r="C347" s="138" t="s">
        <v>534</v>
      </c>
      <c r="D347" s="138" t="s">
        <v>265</v>
      </c>
      <c r="E347" s="139" t="s">
        <v>535</v>
      </c>
      <c r="F347" s="140" t="s">
        <v>536</v>
      </c>
      <c r="G347" s="141" t="s">
        <v>537</v>
      </c>
      <c r="H347" s="142">
        <v>2</v>
      </c>
      <c r="I347" s="143"/>
      <c r="J347" s="144">
        <f>ROUND(I347*H347,2)</f>
        <v>0</v>
      </c>
      <c r="K347" s="140" t="s">
        <v>285</v>
      </c>
      <c r="L347" s="32"/>
      <c r="M347" s="145" t="s">
        <v>1</v>
      </c>
      <c r="N347" s="146" t="s">
        <v>42</v>
      </c>
      <c r="P347" s="147">
        <f>O347*H347</f>
        <v>0</v>
      </c>
      <c r="Q347" s="147">
        <v>4.8430000000000001E-2</v>
      </c>
      <c r="R347" s="147">
        <f>Q347*H347</f>
        <v>9.6860000000000002E-2</v>
      </c>
      <c r="S347" s="147">
        <v>0</v>
      </c>
      <c r="T347" s="148">
        <f>S347*H347</f>
        <v>0</v>
      </c>
      <c r="AR347" s="149" t="s">
        <v>122</v>
      </c>
      <c r="AT347" s="149" t="s">
        <v>265</v>
      </c>
      <c r="AU347" s="149" t="s">
        <v>88</v>
      </c>
      <c r="AY347" s="17" t="s">
        <v>262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85</v>
      </c>
      <c r="BK347" s="150">
        <f>ROUND(I347*H347,2)</f>
        <v>0</v>
      </c>
      <c r="BL347" s="17" t="s">
        <v>122</v>
      </c>
      <c r="BM347" s="149" t="s">
        <v>538</v>
      </c>
    </row>
    <row r="348" spans="2:65" s="12" customFormat="1" ht="11.25">
      <c r="B348" s="151"/>
      <c r="D348" s="152" t="s">
        <v>271</v>
      </c>
      <c r="E348" s="153" t="s">
        <v>1</v>
      </c>
      <c r="F348" s="154" t="s">
        <v>539</v>
      </c>
      <c r="H348" s="153" t="s">
        <v>1</v>
      </c>
      <c r="I348" s="155"/>
      <c r="L348" s="151"/>
      <c r="M348" s="156"/>
      <c r="T348" s="157"/>
      <c r="AT348" s="153" t="s">
        <v>271</v>
      </c>
      <c r="AU348" s="153" t="s">
        <v>88</v>
      </c>
      <c r="AV348" s="12" t="s">
        <v>85</v>
      </c>
      <c r="AW348" s="12" t="s">
        <v>31</v>
      </c>
      <c r="AX348" s="12" t="s">
        <v>77</v>
      </c>
      <c r="AY348" s="153" t="s">
        <v>262</v>
      </c>
    </row>
    <row r="349" spans="2:65" s="13" customFormat="1" ht="11.25">
      <c r="B349" s="158"/>
      <c r="D349" s="152" t="s">
        <v>271</v>
      </c>
      <c r="E349" s="159" t="s">
        <v>1</v>
      </c>
      <c r="F349" s="160" t="s">
        <v>540</v>
      </c>
      <c r="H349" s="161">
        <v>2</v>
      </c>
      <c r="I349" s="162"/>
      <c r="L349" s="158"/>
      <c r="M349" s="163"/>
      <c r="T349" s="164"/>
      <c r="AT349" s="159" t="s">
        <v>271</v>
      </c>
      <c r="AU349" s="159" t="s">
        <v>88</v>
      </c>
      <c r="AV349" s="13" t="s">
        <v>88</v>
      </c>
      <c r="AW349" s="13" t="s">
        <v>31</v>
      </c>
      <c r="AX349" s="13" t="s">
        <v>85</v>
      </c>
      <c r="AY349" s="159" t="s">
        <v>262</v>
      </c>
    </row>
    <row r="350" spans="2:65" s="1" customFormat="1" ht="24.2" customHeight="1">
      <c r="B350" s="32"/>
      <c r="C350" s="138" t="s">
        <v>541</v>
      </c>
      <c r="D350" s="138" t="s">
        <v>265</v>
      </c>
      <c r="E350" s="139" t="s">
        <v>542</v>
      </c>
      <c r="F350" s="140" t="s">
        <v>543</v>
      </c>
      <c r="G350" s="141" t="s">
        <v>268</v>
      </c>
      <c r="H350" s="142">
        <v>31.08</v>
      </c>
      <c r="I350" s="143"/>
      <c r="J350" s="144">
        <f>ROUND(I350*H350,2)</f>
        <v>0</v>
      </c>
      <c r="K350" s="140" t="s">
        <v>285</v>
      </c>
      <c r="L350" s="32"/>
      <c r="M350" s="145" t="s">
        <v>1</v>
      </c>
      <c r="N350" s="146" t="s">
        <v>42</v>
      </c>
      <c r="P350" s="147">
        <f>O350*H350</f>
        <v>0</v>
      </c>
      <c r="Q350" s="147">
        <v>0.25364999999999999</v>
      </c>
      <c r="R350" s="147">
        <f>Q350*H350</f>
        <v>7.8834419999999987</v>
      </c>
      <c r="S350" s="147">
        <v>0</v>
      </c>
      <c r="T350" s="148">
        <f>S350*H350</f>
        <v>0</v>
      </c>
      <c r="AR350" s="149" t="s">
        <v>122</v>
      </c>
      <c r="AT350" s="149" t="s">
        <v>265</v>
      </c>
      <c r="AU350" s="149" t="s">
        <v>88</v>
      </c>
      <c r="AY350" s="17" t="s">
        <v>262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85</v>
      </c>
      <c r="BK350" s="150">
        <f>ROUND(I350*H350,2)</f>
        <v>0</v>
      </c>
      <c r="BL350" s="17" t="s">
        <v>122</v>
      </c>
      <c r="BM350" s="149" t="s">
        <v>544</v>
      </c>
    </row>
    <row r="351" spans="2:65" s="13" customFormat="1" ht="11.25">
      <c r="B351" s="158"/>
      <c r="D351" s="152" t="s">
        <v>271</v>
      </c>
      <c r="E351" s="159" t="s">
        <v>1</v>
      </c>
      <c r="F351" s="160" t="s">
        <v>545</v>
      </c>
      <c r="H351" s="161">
        <v>31.08</v>
      </c>
      <c r="I351" s="162"/>
      <c r="L351" s="158"/>
      <c r="M351" s="163"/>
      <c r="T351" s="164"/>
      <c r="AT351" s="159" t="s">
        <v>271</v>
      </c>
      <c r="AU351" s="159" t="s">
        <v>88</v>
      </c>
      <c r="AV351" s="13" t="s">
        <v>88</v>
      </c>
      <c r="AW351" s="13" t="s">
        <v>31</v>
      </c>
      <c r="AX351" s="13" t="s">
        <v>85</v>
      </c>
      <c r="AY351" s="159" t="s">
        <v>262</v>
      </c>
    </row>
    <row r="352" spans="2:65" s="1" customFormat="1" ht="24.2" customHeight="1">
      <c r="B352" s="32"/>
      <c r="C352" s="138" t="s">
        <v>546</v>
      </c>
      <c r="D352" s="138" t="s">
        <v>265</v>
      </c>
      <c r="E352" s="139" t="s">
        <v>547</v>
      </c>
      <c r="F352" s="140" t="s">
        <v>548</v>
      </c>
      <c r="G352" s="141" t="s">
        <v>268</v>
      </c>
      <c r="H352" s="142">
        <v>7</v>
      </c>
      <c r="I352" s="143"/>
      <c r="J352" s="144">
        <f>ROUND(I352*H352,2)</f>
        <v>0</v>
      </c>
      <c r="K352" s="140" t="s">
        <v>269</v>
      </c>
      <c r="L352" s="32"/>
      <c r="M352" s="145" t="s">
        <v>1</v>
      </c>
      <c r="N352" s="146" t="s">
        <v>42</v>
      </c>
      <c r="P352" s="147">
        <f>O352*H352</f>
        <v>0</v>
      </c>
      <c r="Q352" s="147">
        <v>0.03</v>
      </c>
      <c r="R352" s="147">
        <f>Q352*H352</f>
        <v>0.21</v>
      </c>
      <c r="S352" s="147">
        <v>0.03</v>
      </c>
      <c r="T352" s="148">
        <f>S352*H352</f>
        <v>0.21</v>
      </c>
      <c r="AR352" s="149" t="s">
        <v>122</v>
      </c>
      <c r="AT352" s="149" t="s">
        <v>265</v>
      </c>
      <c r="AU352" s="149" t="s">
        <v>88</v>
      </c>
      <c r="AY352" s="17" t="s">
        <v>262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85</v>
      </c>
      <c r="BK352" s="150">
        <f>ROUND(I352*H352,2)</f>
        <v>0</v>
      </c>
      <c r="BL352" s="17" t="s">
        <v>122</v>
      </c>
      <c r="BM352" s="149" t="s">
        <v>549</v>
      </c>
    </row>
    <row r="353" spans="2:65" s="12" customFormat="1" ht="11.25">
      <c r="B353" s="151"/>
      <c r="D353" s="152" t="s">
        <v>271</v>
      </c>
      <c r="E353" s="153" t="s">
        <v>1</v>
      </c>
      <c r="F353" s="154" t="s">
        <v>550</v>
      </c>
      <c r="H353" s="153" t="s">
        <v>1</v>
      </c>
      <c r="I353" s="155"/>
      <c r="L353" s="151"/>
      <c r="M353" s="156"/>
      <c r="T353" s="157"/>
      <c r="AT353" s="153" t="s">
        <v>271</v>
      </c>
      <c r="AU353" s="153" t="s">
        <v>88</v>
      </c>
      <c r="AV353" s="12" t="s">
        <v>85</v>
      </c>
      <c r="AW353" s="12" t="s">
        <v>31</v>
      </c>
      <c r="AX353" s="12" t="s">
        <v>77</v>
      </c>
      <c r="AY353" s="153" t="s">
        <v>262</v>
      </c>
    </row>
    <row r="354" spans="2:65" s="13" customFormat="1" ht="22.5">
      <c r="B354" s="158"/>
      <c r="D354" s="152" t="s">
        <v>271</v>
      </c>
      <c r="E354" s="159" t="s">
        <v>1</v>
      </c>
      <c r="F354" s="160" t="s">
        <v>551</v>
      </c>
      <c r="H354" s="161">
        <v>7</v>
      </c>
      <c r="I354" s="162"/>
      <c r="L354" s="158"/>
      <c r="M354" s="163"/>
      <c r="T354" s="164"/>
      <c r="AT354" s="159" t="s">
        <v>271</v>
      </c>
      <c r="AU354" s="159" t="s">
        <v>88</v>
      </c>
      <c r="AV354" s="13" t="s">
        <v>88</v>
      </c>
      <c r="AW354" s="13" t="s">
        <v>31</v>
      </c>
      <c r="AX354" s="13" t="s">
        <v>85</v>
      </c>
      <c r="AY354" s="159" t="s">
        <v>262</v>
      </c>
    </row>
    <row r="355" spans="2:65" s="1" customFormat="1" ht="37.9" customHeight="1">
      <c r="B355" s="32"/>
      <c r="C355" s="138" t="s">
        <v>552</v>
      </c>
      <c r="D355" s="138" t="s">
        <v>265</v>
      </c>
      <c r="E355" s="139" t="s">
        <v>553</v>
      </c>
      <c r="F355" s="140" t="s">
        <v>554</v>
      </c>
      <c r="G355" s="141" t="s">
        <v>268</v>
      </c>
      <c r="H355" s="142">
        <v>251.2</v>
      </c>
      <c r="I355" s="143"/>
      <c r="J355" s="144">
        <f>ROUND(I355*H355,2)</f>
        <v>0</v>
      </c>
      <c r="K355" s="140" t="s">
        <v>269</v>
      </c>
      <c r="L355" s="32"/>
      <c r="M355" s="145" t="s">
        <v>1</v>
      </c>
      <c r="N355" s="146" t="s">
        <v>42</v>
      </c>
      <c r="P355" s="147">
        <f>O355*H355</f>
        <v>0</v>
      </c>
      <c r="Q355" s="147">
        <v>0.19600000000000001</v>
      </c>
      <c r="R355" s="147">
        <f>Q355*H355</f>
        <v>49.235199999999999</v>
      </c>
      <c r="S355" s="147">
        <v>0</v>
      </c>
      <c r="T355" s="148">
        <f>S355*H355</f>
        <v>0</v>
      </c>
      <c r="AR355" s="149" t="s">
        <v>122</v>
      </c>
      <c r="AT355" s="149" t="s">
        <v>265</v>
      </c>
      <c r="AU355" s="149" t="s">
        <v>88</v>
      </c>
      <c r="AY355" s="17" t="s">
        <v>262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85</v>
      </c>
      <c r="BK355" s="150">
        <f>ROUND(I355*H355,2)</f>
        <v>0</v>
      </c>
      <c r="BL355" s="17" t="s">
        <v>122</v>
      </c>
      <c r="BM355" s="149" t="s">
        <v>555</v>
      </c>
    </row>
    <row r="356" spans="2:65" s="12" customFormat="1" ht="11.25">
      <c r="B356" s="151"/>
      <c r="D356" s="152" t="s">
        <v>271</v>
      </c>
      <c r="E356" s="153" t="s">
        <v>1</v>
      </c>
      <c r="F356" s="154" t="s">
        <v>556</v>
      </c>
      <c r="H356" s="153" t="s">
        <v>1</v>
      </c>
      <c r="I356" s="155"/>
      <c r="L356" s="151"/>
      <c r="M356" s="156"/>
      <c r="T356" s="157"/>
      <c r="AT356" s="153" t="s">
        <v>271</v>
      </c>
      <c r="AU356" s="153" t="s">
        <v>88</v>
      </c>
      <c r="AV356" s="12" t="s">
        <v>85</v>
      </c>
      <c r="AW356" s="12" t="s">
        <v>31</v>
      </c>
      <c r="AX356" s="12" t="s">
        <v>77</v>
      </c>
      <c r="AY356" s="153" t="s">
        <v>262</v>
      </c>
    </row>
    <row r="357" spans="2:65" s="13" customFormat="1" ht="11.25">
      <c r="B357" s="158"/>
      <c r="D357" s="152" t="s">
        <v>271</v>
      </c>
      <c r="E357" s="159" t="s">
        <v>1</v>
      </c>
      <c r="F357" s="160" t="s">
        <v>557</v>
      </c>
      <c r="H357" s="161">
        <v>62.6</v>
      </c>
      <c r="I357" s="162"/>
      <c r="L357" s="158"/>
      <c r="M357" s="163"/>
      <c r="T357" s="164"/>
      <c r="AT357" s="159" t="s">
        <v>271</v>
      </c>
      <c r="AU357" s="159" t="s">
        <v>88</v>
      </c>
      <c r="AV357" s="13" t="s">
        <v>88</v>
      </c>
      <c r="AW357" s="13" t="s">
        <v>31</v>
      </c>
      <c r="AX357" s="13" t="s">
        <v>77</v>
      </c>
      <c r="AY357" s="159" t="s">
        <v>262</v>
      </c>
    </row>
    <row r="358" spans="2:65" s="13" customFormat="1" ht="11.25">
      <c r="B358" s="158"/>
      <c r="D358" s="152" t="s">
        <v>271</v>
      </c>
      <c r="E358" s="159" t="s">
        <v>1</v>
      </c>
      <c r="F358" s="160" t="s">
        <v>558</v>
      </c>
      <c r="H358" s="161">
        <v>188.6</v>
      </c>
      <c r="I358" s="162"/>
      <c r="L358" s="158"/>
      <c r="M358" s="163"/>
      <c r="T358" s="164"/>
      <c r="AT358" s="159" t="s">
        <v>271</v>
      </c>
      <c r="AU358" s="159" t="s">
        <v>88</v>
      </c>
      <c r="AV358" s="13" t="s">
        <v>88</v>
      </c>
      <c r="AW358" s="13" t="s">
        <v>31</v>
      </c>
      <c r="AX358" s="13" t="s">
        <v>77</v>
      </c>
      <c r="AY358" s="159" t="s">
        <v>262</v>
      </c>
    </row>
    <row r="359" spans="2:65" s="15" customFormat="1" ht="11.25">
      <c r="B359" s="172"/>
      <c r="D359" s="152" t="s">
        <v>271</v>
      </c>
      <c r="E359" s="173" t="s">
        <v>1</v>
      </c>
      <c r="F359" s="174" t="s">
        <v>282</v>
      </c>
      <c r="H359" s="175">
        <v>251.2</v>
      </c>
      <c r="I359" s="176"/>
      <c r="L359" s="172"/>
      <c r="M359" s="177"/>
      <c r="T359" s="178"/>
      <c r="AT359" s="173" t="s">
        <v>271</v>
      </c>
      <c r="AU359" s="173" t="s">
        <v>88</v>
      </c>
      <c r="AV359" s="15" t="s">
        <v>122</v>
      </c>
      <c r="AW359" s="15" t="s">
        <v>31</v>
      </c>
      <c r="AX359" s="15" t="s">
        <v>85</v>
      </c>
      <c r="AY359" s="173" t="s">
        <v>262</v>
      </c>
    </row>
    <row r="360" spans="2:65" s="1" customFormat="1" ht="33" customHeight="1">
      <c r="B360" s="32"/>
      <c r="C360" s="138" t="s">
        <v>559</v>
      </c>
      <c r="D360" s="138" t="s">
        <v>265</v>
      </c>
      <c r="E360" s="139" t="s">
        <v>560</v>
      </c>
      <c r="F360" s="140" t="s">
        <v>561</v>
      </c>
      <c r="G360" s="141" t="s">
        <v>290</v>
      </c>
      <c r="H360" s="142">
        <v>7.6689999999999996</v>
      </c>
      <c r="I360" s="143"/>
      <c r="J360" s="144">
        <f>ROUND(I360*H360,2)</f>
        <v>0</v>
      </c>
      <c r="K360" s="140" t="s">
        <v>285</v>
      </c>
      <c r="L360" s="32"/>
      <c r="M360" s="145" t="s">
        <v>1</v>
      </c>
      <c r="N360" s="146" t="s">
        <v>42</v>
      </c>
      <c r="P360" s="147">
        <f>O360*H360</f>
        <v>0</v>
      </c>
      <c r="Q360" s="147">
        <v>2.3010199999999998</v>
      </c>
      <c r="R360" s="147">
        <f>Q360*H360</f>
        <v>17.646522379999997</v>
      </c>
      <c r="S360" s="147">
        <v>0</v>
      </c>
      <c r="T360" s="148">
        <f>S360*H360</f>
        <v>0</v>
      </c>
      <c r="AR360" s="149" t="s">
        <v>122</v>
      </c>
      <c r="AT360" s="149" t="s">
        <v>265</v>
      </c>
      <c r="AU360" s="149" t="s">
        <v>88</v>
      </c>
      <c r="AY360" s="17" t="s">
        <v>262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85</v>
      </c>
      <c r="BK360" s="150">
        <f>ROUND(I360*H360,2)</f>
        <v>0</v>
      </c>
      <c r="BL360" s="17" t="s">
        <v>122</v>
      </c>
      <c r="BM360" s="149" t="s">
        <v>562</v>
      </c>
    </row>
    <row r="361" spans="2:65" s="12" customFormat="1" ht="11.25">
      <c r="B361" s="151"/>
      <c r="D361" s="152" t="s">
        <v>271</v>
      </c>
      <c r="E361" s="153" t="s">
        <v>1</v>
      </c>
      <c r="F361" s="154" t="s">
        <v>563</v>
      </c>
      <c r="H361" s="153" t="s">
        <v>1</v>
      </c>
      <c r="I361" s="155"/>
      <c r="L361" s="151"/>
      <c r="M361" s="156"/>
      <c r="T361" s="157"/>
      <c r="AT361" s="153" t="s">
        <v>271</v>
      </c>
      <c r="AU361" s="153" t="s">
        <v>88</v>
      </c>
      <c r="AV361" s="12" t="s">
        <v>85</v>
      </c>
      <c r="AW361" s="12" t="s">
        <v>31</v>
      </c>
      <c r="AX361" s="12" t="s">
        <v>77</v>
      </c>
      <c r="AY361" s="153" t="s">
        <v>262</v>
      </c>
    </row>
    <row r="362" spans="2:65" s="12" customFormat="1" ht="11.25">
      <c r="B362" s="151"/>
      <c r="D362" s="152" t="s">
        <v>271</v>
      </c>
      <c r="E362" s="153" t="s">
        <v>1</v>
      </c>
      <c r="F362" s="154" t="s">
        <v>564</v>
      </c>
      <c r="H362" s="153" t="s">
        <v>1</v>
      </c>
      <c r="I362" s="155"/>
      <c r="L362" s="151"/>
      <c r="M362" s="156"/>
      <c r="T362" s="157"/>
      <c r="AT362" s="153" t="s">
        <v>271</v>
      </c>
      <c r="AU362" s="153" t="s">
        <v>88</v>
      </c>
      <c r="AV362" s="12" t="s">
        <v>85</v>
      </c>
      <c r="AW362" s="12" t="s">
        <v>31</v>
      </c>
      <c r="AX362" s="12" t="s">
        <v>77</v>
      </c>
      <c r="AY362" s="153" t="s">
        <v>262</v>
      </c>
    </row>
    <row r="363" spans="2:65" s="13" customFormat="1" ht="11.25">
      <c r="B363" s="158"/>
      <c r="D363" s="152" t="s">
        <v>271</v>
      </c>
      <c r="E363" s="159" t="s">
        <v>1</v>
      </c>
      <c r="F363" s="160" t="s">
        <v>565</v>
      </c>
      <c r="H363" s="161">
        <v>2.157</v>
      </c>
      <c r="I363" s="162"/>
      <c r="L363" s="158"/>
      <c r="M363" s="163"/>
      <c r="T363" s="164"/>
      <c r="AT363" s="159" t="s">
        <v>271</v>
      </c>
      <c r="AU363" s="159" t="s">
        <v>88</v>
      </c>
      <c r="AV363" s="13" t="s">
        <v>88</v>
      </c>
      <c r="AW363" s="13" t="s">
        <v>31</v>
      </c>
      <c r="AX363" s="13" t="s">
        <v>77</v>
      </c>
      <c r="AY363" s="159" t="s">
        <v>262</v>
      </c>
    </row>
    <row r="364" spans="2:65" s="12" customFormat="1" ht="11.25">
      <c r="B364" s="151"/>
      <c r="D364" s="152" t="s">
        <v>271</v>
      </c>
      <c r="E364" s="153" t="s">
        <v>1</v>
      </c>
      <c r="F364" s="154" t="s">
        <v>566</v>
      </c>
      <c r="H364" s="153" t="s">
        <v>1</v>
      </c>
      <c r="I364" s="155"/>
      <c r="L364" s="151"/>
      <c r="M364" s="156"/>
      <c r="T364" s="157"/>
      <c r="AT364" s="153" t="s">
        <v>271</v>
      </c>
      <c r="AU364" s="153" t="s">
        <v>88</v>
      </c>
      <c r="AV364" s="12" t="s">
        <v>85</v>
      </c>
      <c r="AW364" s="12" t="s">
        <v>31</v>
      </c>
      <c r="AX364" s="12" t="s">
        <v>77</v>
      </c>
      <c r="AY364" s="153" t="s">
        <v>262</v>
      </c>
    </row>
    <row r="365" spans="2:65" s="13" customFormat="1" ht="11.25">
      <c r="B365" s="158"/>
      <c r="D365" s="152" t="s">
        <v>271</v>
      </c>
      <c r="E365" s="159" t="s">
        <v>1</v>
      </c>
      <c r="F365" s="160" t="s">
        <v>567</v>
      </c>
      <c r="H365" s="161">
        <v>5.5119999999999996</v>
      </c>
      <c r="I365" s="162"/>
      <c r="L365" s="158"/>
      <c r="M365" s="163"/>
      <c r="T365" s="164"/>
      <c r="AT365" s="159" t="s">
        <v>271</v>
      </c>
      <c r="AU365" s="159" t="s">
        <v>88</v>
      </c>
      <c r="AV365" s="13" t="s">
        <v>88</v>
      </c>
      <c r="AW365" s="13" t="s">
        <v>31</v>
      </c>
      <c r="AX365" s="13" t="s">
        <v>77</v>
      </c>
      <c r="AY365" s="159" t="s">
        <v>262</v>
      </c>
    </row>
    <row r="366" spans="2:65" s="15" customFormat="1" ht="11.25">
      <c r="B366" s="172"/>
      <c r="D366" s="152" t="s">
        <v>271</v>
      </c>
      <c r="E366" s="173" t="s">
        <v>1</v>
      </c>
      <c r="F366" s="174" t="s">
        <v>282</v>
      </c>
      <c r="H366" s="175">
        <v>7.6689999999999996</v>
      </c>
      <c r="I366" s="176"/>
      <c r="L366" s="172"/>
      <c r="M366" s="177"/>
      <c r="T366" s="178"/>
      <c r="AT366" s="173" t="s">
        <v>271</v>
      </c>
      <c r="AU366" s="173" t="s">
        <v>88</v>
      </c>
      <c r="AV366" s="15" t="s">
        <v>122</v>
      </c>
      <c r="AW366" s="15" t="s">
        <v>31</v>
      </c>
      <c r="AX366" s="15" t="s">
        <v>85</v>
      </c>
      <c r="AY366" s="173" t="s">
        <v>262</v>
      </c>
    </row>
    <row r="367" spans="2:65" s="1" customFormat="1" ht="16.5" customHeight="1">
      <c r="B367" s="32"/>
      <c r="C367" s="138" t="s">
        <v>568</v>
      </c>
      <c r="D367" s="138" t="s">
        <v>265</v>
      </c>
      <c r="E367" s="139" t="s">
        <v>569</v>
      </c>
      <c r="F367" s="140" t="s">
        <v>570</v>
      </c>
      <c r="G367" s="141" t="s">
        <v>268</v>
      </c>
      <c r="H367" s="142">
        <v>38.344999999999999</v>
      </c>
      <c r="I367" s="143"/>
      <c r="J367" s="144">
        <f>ROUND(I367*H367,2)</f>
        <v>0</v>
      </c>
      <c r="K367" s="140" t="s">
        <v>285</v>
      </c>
      <c r="L367" s="32"/>
      <c r="M367" s="145" t="s">
        <v>1</v>
      </c>
      <c r="N367" s="146" t="s">
        <v>42</v>
      </c>
      <c r="P367" s="147">
        <f>O367*H367</f>
        <v>0</v>
      </c>
      <c r="Q367" s="147">
        <v>1.6070000000000001E-2</v>
      </c>
      <c r="R367" s="147">
        <f>Q367*H367</f>
        <v>0.61620415000000006</v>
      </c>
      <c r="S367" s="147">
        <v>0</v>
      </c>
      <c r="T367" s="148">
        <f>S367*H367</f>
        <v>0</v>
      </c>
      <c r="AR367" s="149" t="s">
        <v>122</v>
      </c>
      <c r="AT367" s="149" t="s">
        <v>265</v>
      </c>
      <c r="AU367" s="149" t="s">
        <v>88</v>
      </c>
      <c r="AY367" s="17" t="s">
        <v>262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85</v>
      </c>
      <c r="BK367" s="150">
        <f>ROUND(I367*H367,2)</f>
        <v>0</v>
      </c>
      <c r="BL367" s="17" t="s">
        <v>122</v>
      </c>
      <c r="BM367" s="149" t="s">
        <v>571</v>
      </c>
    </row>
    <row r="368" spans="2:65" s="12" customFormat="1" ht="11.25">
      <c r="B368" s="151"/>
      <c r="D368" s="152" t="s">
        <v>271</v>
      </c>
      <c r="E368" s="153" t="s">
        <v>1</v>
      </c>
      <c r="F368" s="154" t="s">
        <v>563</v>
      </c>
      <c r="H368" s="153" t="s">
        <v>1</v>
      </c>
      <c r="I368" s="155"/>
      <c r="L368" s="151"/>
      <c r="M368" s="156"/>
      <c r="T368" s="157"/>
      <c r="AT368" s="153" t="s">
        <v>271</v>
      </c>
      <c r="AU368" s="153" t="s">
        <v>88</v>
      </c>
      <c r="AV368" s="12" t="s">
        <v>85</v>
      </c>
      <c r="AW368" s="12" t="s">
        <v>31</v>
      </c>
      <c r="AX368" s="12" t="s">
        <v>77</v>
      </c>
      <c r="AY368" s="153" t="s">
        <v>262</v>
      </c>
    </row>
    <row r="369" spans="2:65" s="12" customFormat="1" ht="11.25">
      <c r="B369" s="151"/>
      <c r="D369" s="152" t="s">
        <v>271</v>
      </c>
      <c r="E369" s="153" t="s">
        <v>1</v>
      </c>
      <c r="F369" s="154" t="s">
        <v>564</v>
      </c>
      <c r="H369" s="153" t="s">
        <v>1</v>
      </c>
      <c r="I369" s="155"/>
      <c r="L369" s="151"/>
      <c r="M369" s="156"/>
      <c r="T369" s="157"/>
      <c r="AT369" s="153" t="s">
        <v>271</v>
      </c>
      <c r="AU369" s="153" t="s">
        <v>88</v>
      </c>
      <c r="AV369" s="12" t="s">
        <v>85</v>
      </c>
      <c r="AW369" s="12" t="s">
        <v>31</v>
      </c>
      <c r="AX369" s="12" t="s">
        <v>77</v>
      </c>
      <c r="AY369" s="153" t="s">
        <v>262</v>
      </c>
    </row>
    <row r="370" spans="2:65" s="13" customFormat="1" ht="11.25">
      <c r="B370" s="158"/>
      <c r="D370" s="152" t="s">
        <v>271</v>
      </c>
      <c r="E370" s="159" t="s">
        <v>1</v>
      </c>
      <c r="F370" s="160" t="s">
        <v>572</v>
      </c>
      <c r="H370" s="161">
        <v>10.785</v>
      </c>
      <c r="I370" s="162"/>
      <c r="L370" s="158"/>
      <c r="M370" s="163"/>
      <c r="T370" s="164"/>
      <c r="AT370" s="159" t="s">
        <v>271</v>
      </c>
      <c r="AU370" s="159" t="s">
        <v>88</v>
      </c>
      <c r="AV370" s="13" t="s">
        <v>88</v>
      </c>
      <c r="AW370" s="13" t="s">
        <v>31</v>
      </c>
      <c r="AX370" s="13" t="s">
        <v>77</v>
      </c>
      <c r="AY370" s="159" t="s">
        <v>262</v>
      </c>
    </row>
    <row r="371" spans="2:65" s="12" customFormat="1" ht="11.25">
      <c r="B371" s="151"/>
      <c r="D371" s="152" t="s">
        <v>271</v>
      </c>
      <c r="E371" s="153" t="s">
        <v>1</v>
      </c>
      <c r="F371" s="154" t="s">
        <v>566</v>
      </c>
      <c r="H371" s="153" t="s">
        <v>1</v>
      </c>
      <c r="I371" s="155"/>
      <c r="L371" s="151"/>
      <c r="M371" s="156"/>
      <c r="T371" s="157"/>
      <c r="AT371" s="153" t="s">
        <v>271</v>
      </c>
      <c r="AU371" s="153" t="s">
        <v>88</v>
      </c>
      <c r="AV371" s="12" t="s">
        <v>85</v>
      </c>
      <c r="AW371" s="12" t="s">
        <v>31</v>
      </c>
      <c r="AX371" s="12" t="s">
        <v>77</v>
      </c>
      <c r="AY371" s="153" t="s">
        <v>262</v>
      </c>
    </row>
    <row r="372" spans="2:65" s="13" customFormat="1" ht="11.25">
      <c r="B372" s="158"/>
      <c r="D372" s="152" t="s">
        <v>271</v>
      </c>
      <c r="E372" s="159" t="s">
        <v>1</v>
      </c>
      <c r="F372" s="160" t="s">
        <v>573</v>
      </c>
      <c r="H372" s="161">
        <v>27.56</v>
      </c>
      <c r="I372" s="162"/>
      <c r="L372" s="158"/>
      <c r="M372" s="163"/>
      <c r="T372" s="164"/>
      <c r="AT372" s="159" t="s">
        <v>271</v>
      </c>
      <c r="AU372" s="159" t="s">
        <v>88</v>
      </c>
      <c r="AV372" s="13" t="s">
        <v>88</v>
      </c>
      <c r="AW372" s="13" t="s">
        <v>31</v>
      </c>
      <c r="AX372" s="13" t="s">
        <v>77</v>
      </c>
      <c r="AY372" s="159" t="s">
        <v>262</v>
      </c>
    </row>
    <row r="373" spans="2:65" s="15" customFormat="1" ht="11.25">
      <c r="B373" s="172"/>
      <c r="D373" s="152" t="s">
        <v>271</v>
      </c>
      <c r="E373" s="173" t="s">
        <v>1</v>
      </c>
      <c r="F373" s="174" t="s">
        <v>282</v>
      </c>
      <c r="H373" s="175">
        <v>38.344999999999999</v>
      </c>
      <c r="I373" s="176"/>
      <c r="L373" s="172"/>
      <c r="M373" s="177"/>
      <c r="T373" s="178"/>
      <c r="AT373" s="173" t="s">
        <v>271</v>
      </c>
      <c r="AU373" s="173" t="s">
        <v>88</v>
      </c>
      <c r="AV373" s="15" t="s">
        <v>122</v>
      </c>
      <c r="AW373" s="15" t="s">
        <v>31</v>
      </c>
      <c r="AX373" s="15" t="s">
        <v>85</v>
      </c>
      <c r="AY373" s="173" t="s">
        <v>262</v>
      </c>
    </row>
    <row r="374" spans="2:65" s="1" customFormat="1" ht="16.5" customHeight="1">
      <c r="B374" s="32"/>
      <c r="C374" s="138" t="s">
        <v>574</v>
      </c>
      <c r="D374" s="138" t="s">
        <v>265</v>
      </c>
      <c r="E374" s="139" t="s">
        <v>575</v>
      </c>
      <c r="F374" s="140" t="s">
        <v>576</v>
      </c>
      <c r="G374" s="141" t="s">
        <v>268</v>
      </c>
      <c r="H374" s="142">
        <v>38.344999999999999</v>
      </c>
      <c r="I374" s="143"/>
      <c r="J374" s="144">
        <f>ROUND(I374*H374,2)</f>
        <v>0</v>
      </c>
      <c r="K374" s="140" t="s">
        <v>285</v>
      </c>
      <c r="L374" s="32"/>
      <c r="M374" s="145" t="s">
        <v>1</v>
      </c>
      <c r="N374" s="146" t="s">
        <v>42</v>
      </c>
      <c r="P374" s="147">
        <f>O374*H374</f>
        <v>0</v>
      </c>
      <c r="Q374" s="147">
        <v>0</v>
      </c>
      <c r="R374" s="147">
        <f>Q374*H374</f>
        <v>0</v>
      </c>
      <c r="S374" s="147">
        <v>0</v>
      </c>
      <c r="T374" s="148">
        <f>S374*H374</f>
        <v>0</v>
      </c>
      <c r="AR374" s="149" t="s">
        <v>122</v>
      </c>
      <c r="AT374" s="149" t="s">
        <v>265</v>
      </c>
      <c r="AU374" s="149" t="s">
        <v>88</v>
      </c>
      <c r="AY374" s="17" t="s">
        <v>262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85</v>
      </c>
      <c r="BK374" s="150">
        <f>ROUND(I374*H374,2)</f>
        <v>0</v>
      </c>
      <c r="BL374" s="17" t="s">
        <v>122</v>
      </c>
      <c r="BM374" s="149" t="s">
        <v>577</v>
      </c>
    </row>
    <row r="375" spans="2:65" s="1" customFormat="1" ht="37.9" customHeight="1">
      <c r="B375" s="32"/>
      <c r="C375" s="138" t="s">
        <v>578</v>
      </c>
      <c r="D375" s="138" t="s">
        <v>265</v>
      </c>
      <c r="E375" s="139" t="s">
        <v>579</v>
      </c>
      <c r="F375" s="140" t="s">
        <v>580</v>
      </c>
      <c r="G375" s="141" t="s">
        <v>527</v>
      </c>
      <c r="H375" s="142">
        <v>2.25</v>
      </c>
      <c r="I375" s="143"/>
      <c r="J375" s="144">
        <f>ROUND(I375*H375,2)</f>
        <v>0</v>
      </c>
      <c r="K375" s="140" t="s">
        <v>269</v>
      </c>
      <c r="L375" s="32"/>
      <c r="M375" s="145" t="s">
        <v>1</v>
      </c>
      <c r="N375" s="146" t="s">
        <v>42</v>
      </c>
      <c r="P375" s="147">
        <f>O375*H375</f>
        <v>0</v>
      </c>
      <c r="Q375" s="147">
        <v>0.69</v>
      </c>
      <c r="R375" s="147">
        <f>Q375*H375</f>
        <v>1.5524999999999998</v>
      </c>
      <c r="S375" s="147">
        <v>0</v>
      </c>
      <c r="T375" s="148">
        <f>S375*H375</f>
        <v>0</v>
      </c>
      <c r="AR375" s="149" t="s">
        <v>122</v>
      </c>
      <c r="AT375" s="149" t="s">
        <v>265</v>
      </c>
      <c r="AU375" s="149" t="s">
        <v>88</v>
      </c>
      <c r="AY375" s="17" t="s">
        <v>262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85</v>
      </c>
      <c r="BK375" s="150">
        <f>ROUND(I375*H375,2)</f>
        <v>0</v>
      </c>
      <c r="BL375" s="17" t="s">
        <v>122</v>
      </c>
      <c r="BM375" s="149" t="s">
        <v>581</v>
      </c>
    </row>
    <row r="376" spans="2:65" s="13" customFormat="1" ht="11.25">
      <c r="B376" s="158"/>
      <c r="D376" s="152" t="s">
        <v>271</v>
      </c>
      <c r="E376" s="159" t="s">
        <v>1</v>
      </c>
      <c r="F376" s="160" t="s">
        <v>582</v>
      </c>
      <c r="H376" s="161">
        <v>2.25</v>
      </c>
      <c r="I376" s="162"/>
      <c r="L376" s="158"/>
      <c r="M376" s="163"/>
      <c r="T376" s="164"/>
      <c r="AT376" s="159" t="s">
        <v>271</v>
      </c>
      <c r="AU376" s="159" t="s">
        <v>88</v>
      </c>
      <c r="AV376" s="13" t="s">
        <v>88</v>
      </c>
      <c r="AW376" s="13" t="s">
        <v>31</v>
      </c>
      <c r="AX376" s="13" t="s">
        <v>85</v>
      </c>
      <c r="AY376" s="159" t="s">
        <v>262</v>
      </c>
    </row>
    <row r="377" spans="2:65" s="11" customFormat="1" ht="22.9" customHeight="1">
      <c r="B377" s="126"/>
      <c r="D377" s="127" t="s">
        <v>76</v>
      </c>
      <c r="E377" s="136" t="s">
        <v>122</v>
      </c>
      <c r="F377" s="136" t="s">
        <v>583</v>
      </c>
      <c r="I377" s="129"/>
      <c r="J377" s="137">
        <f>BK377</f>
        <v>0</v>
      </c>
      <c r="L377" s="126"/>
      <c r="M377" s="131"/>
      <c r="P377" s="132">
        <f>SUM(P378:P392)</f>
        <v>0</v>
      </c>
      <c r="R377" s="132">
        <f>SUM(R378:R392)</f>
        <v>24.674864879999998</v>
      </c>
      <c r="T377" s="133">
        <f>SUM(T378:T392)</f>
        <v>0</v>
      </c>
      <c r="AR377" s="127" t="s">
        <v>85</v>
      </c>
      <c r="AT377" s="134" t="s">
        <v>76</v>
      </c>
      <c r="AU377" s="134" t="s">
        <v>85</v>
      </c>
      <c r="AY377" s="127" t="s">
        <v>262</v>
      </c>
      <c r="BK377" s="135">
        <f>SUM(BK378:BK392)</f>
        <v>0</v>
      </c>
    </row>
    <row r="378" spans="2:65" s="1" customFormat="1" ht="37.9" customHeight="1">
      <c r="B378" s="32"/>
      <c r="C378" s="138" t="s">
        <v>584</v>
      </c>
      <c r="D378" s="138" t="s">
        <v>265</v>
      </c>
      <c r="E378" s="139" t="s">
        <v>585</v>
      </c>
      <c r="F378" s="140" t="s">
        <v>586</v>
      </c>
      <c r="G378" s="141" t="s">
        <v>537</v>
      </c>
      <c r="H378" s="142">
        <v>4</v>
      </c>
      <c r="I378" s="143"/>
      <c r="J378" s="144">
        <f>ROUND(I378*H378,2)</f>
        <v>0</v>
      </c>
      <c r="K378" s="140" t="s">
        <v>285</v>
      </c>
      <c r="L378" s="32"/>
      <c r="M378" s="145" t="s">
        <v>1</v>
      </c>
      <c r="N378" s="146" t="s">
        <v>42</v>
      </c>
      <c r="P378" s="147">
        <f>O378*H378</f>
        <v>0</v>
      </c>
      <c r="Q378" s="147">
        <v>0.25574999999999998</v>
      </c>
      <c r="R378" s="147">
        <f>Q378*H378</f>
        <v>1.0229999999999999</v>
      </c>
      <c r="S378" s="147">
        <v>0</v>
      </c>
      <c r="T378" s="148">
        <f>S378*H378</f>
        <v>0</v>
      </c>
      <c r="AR378" s="149" t="s">
        <v>122</v>
      </c>
      <c r="AT378" s="149" t="s">
        <v>265</v>
      </c>
      <c r="AU378" s="149" t="s">
        <v>88</v>
      </c>
      <c r="AY378" s="17" t="s">
        <v>262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85</v>
      </c>
      <c r="BK378" s="150">
        <f>ROUND(I378*H378,2)</f>
        <v>0</v>
      </c>
      <c r="BL378" s="17" t="s">
        <v>122</v>
      </c>
      <c r="BM378" s="149" t="s">
        <v>587</v>
      </c>
    </row>
    <row r="379" spans="2:65" s="13" customFormat="1" ht="11.25">
      <c r="B379" s="158"/>
      <c r="D379" s="152" t="s">
        <v>271</v>
      </c>
      <c r="E379" s="159" t="s">
        <v>1</v>
      </c>
      <c r="F379" s="160" t="s">
        <v>588</v>
      </c>
      <c r="H379" s="161">
        <v>4</v>
      </c>
      <c r="I379" s="162"/>
      <c r="L379" s="158"/>
      <c r="M379" s="163"/>
      <c r="T379" s="164"/>
      <c r="AT379" s="159" t="s">
        <v>271</v>
      </c>
      <c r="AU379" s="159" t="s">
        <v>88</v>
      </c>
      <c r="AV379" s="13" t="s">
        <v>88</v>
      </c>
      <c r="AW379" s="13" t="s">
        <v>31</v>
      </c>
      <c r="AX379" s="13" t="s">
        <v>85</v>
      </c>
      <c r="AY379" s="159" t="s">
        <v>262</v>
      </c>
    </row>
    <row r="380" spans="2:65" s="1" customFormat="1" ht="24.2" customHeight="1">
      <c r="B380" s="32"/>
      <c r="C380" s="179" t="s">
        <v>589</v>
      </c>
      <c r="D380" s="179" t="s">
        <v>590</v>
      </c>
      <c r="E380" s="180" t="s">
        <v>591</v>
      </c>
      <c r="F380" s="181" t="s">
        <v>592</v>
      </c>
      <c r="G380" s="182" t="s">
        <v>527</v>
      </c>
      <c r="H380" s="183">
        <v>21.815999999999999</v>
      </c>
      <c r="I380" s="184"/>
      <c r="J380" s="185">
        <f>ROUND(I380*H380,2)</f>
        <v>0</v>
      </c>
      <c r="K380" s="181" t="s">
        <v>269</v>
      </c>
      <c r="L380" s="186"/>
      <c r="M380" s="187" t="s">
        <v>1</v>
      </c>
      <c r="N380" s="188" t="s">
        <v>42</v>
      </c>
      <c r="P380" s="147">
        <f>O380*H380</f>
        <v>0</v>
      </c>
      <c r="Q380" s="147">
        <v>0.29599999999999999</v>
      </c>
      <c r="R380" s="147">
        <f>Q380*H380</f>
        <v>6.4575359999999993</v>
      </c>
      <c r="S380" s="147">
        <v>0</v>
      </c>
      <c r="T380" s="148">
        <f>S380*H380</f>
        <v>0</v>
      </c>
      <c r="AR380" s="149" t="s">
        <v>320</v>
      </c>
      <c r="AT380" s="149" t="s">
        <v>590</v>
      </c>
      <c r="AU380" s="149" t="s">
        <v>88</v>
      </c>
      <c r="AY380" s="17" t="s">
        <v>262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85</v>
      </c>
      <c r="BK380" s="150">
        <f>ROUND(I380*H380,2)</f>
        <v>0</v>
      </c>
      <c r="BL380" s="17" t="s">
        <v>122</v>
      </c>
      <c r="BM380" s="149" t="s">
        <v>593</v>
      </c>
    </row>
    <row r="381" spans="2:65" s="13" customFormat="1" ht="11.25">
      <c r="B381" s="158"/>
      <c r="D381" s="152" t="s">
        <v>271</v>
      </c>
      <c r="E381" s="159" t="s">
        <v>1</v>
      </c>
      <c r="F381" s="160" t="s">
        <v>594</v>
      </c>
      <c r="H381" s="161">
        <v>21.815999999999999</v>
      </c>
      <c r="I381" s="162"/>
      <c r="L381" s="158"/>
      <c r="M381" s="163"/>
      <c r="T381" s="164"/>
      <c r="AT381" s="159" t="s">
        <v>271</v>
      </c>
      <c r="AU381" s="159" t="s">
        <v>88</v>
      </c>
      <c r="AV381" s="13" t="s">
        <v>88</v>
      </c>
      <c r="AW381" s="13" t="s">
        <v>31</v>
      </c>
      <c r="AX381" s="13" t="s">
        <v>85</v>
      </c>
      <c r="AY381" s="159" t="s">
        <v>262</v>
      </c>
    </row>
    <row r="382" spans="2:65" s="1" customFormat="1" ht="33" customHeight="1">
      <c r="B382" s="32"/>
      <c r="C382" s="138" t="s">
        <v>595</v>
      </c>
      <c r="D382" s="138" t="s">
        <v>265</v>
      </c>
      <c r="E382" s="139" t="s">
        <v>596</v>
      </c>
      <c r="F382" s="140" t="s">
        <v>597</v>
      </c>
      <c r="G382" s="141" t="s">
        <v>290</v>
      </c>
      <c r="H382" s="142">
        <v>2.0659999999999998</v>
      </c>
      <c r="I382" s="143"/>
      <c r="J382" s="144">
        <f>ROUND(I382*H382,2)</f>
        <v>0</v>
      </c>
      <c r="K382" s="140" t="s">
        <v>269</v>
      </c>
      <c r="L382" s="32"/>
      <c r="M382" s="145" t="s">
        <v>1</v>
      </c>
      <c r="N382" s="146" t="s">
        <v>42</v>
      </c>
      <c r="P382" s="147">
        <f>O382*H382</f>
        <v>0</v>
      </c>
      <c r="Q382" s="147">
        <v>2.6446800000000001</v>
      </c>
      <c r="R382" s="147">
        <f>Q382*H382</f>
        <v>5.46390888</v>
      </c>
      <c r="S382" s="147">
        <v>0</v>
      </c>
      <c r="T382" s="148">
        <f>S382*H382</f>
        <v>0</v>
      </c>
      <c r="AR382" s="149" t="s">
        <v>122</v>
      </c>
      <c r="AT382" s="149" t="s">
        <v>265</v>
      </c>
      <c r="AU382" s="149" t="s">
        <v>88</v>
      </c>
      <c r="AY382" s="17" t="s">
        <v>262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85</v>
      </c>
      <c r="BK382" s="150">
        <f>ROUND(I382*H382,2)</f>
        <v>0</v>
      </c>
      <c r="BL382" s="17" t="s">
        <v>122</v>
      </c>
      <c r="BM382" s="149" t="s">
        <v>598</v>
      </c>
    </row>
    <row r="383" spans="2:65" s="12" customFormat="1" ht="11.25">
      <c r="B383" s="151"/>
      <c r="D383" s="152" t="s">
        <v>271</v>
      </c>
      <c r="E383" s="153" t="s">
        <v>1</v>
      </c>
      <c r="F383" s="154" t="s">
        <v>599</v>
      </c>
      <c r="H383" s="153" t="s">
        <v>1</v>
      </c>
      <c r="I383" s="155"/>
      <c r="L383" s="151"/>
      <c r="M383" s="156"/>
      <c r="T383" s="157"/>
      <c r="AT383" s="153" t="s">
        <v>271</v>
      </c>
      <c r="AU383" s="153" t="s">
        <v>88</v>
      </c>
      <c r="AV383" s="12" t="s">
        <v>85</v>
      </c>
      <c r="AW383" s="12" t="s">
        <v>31</v>
      </c>
      <c r="AX383" s="12" t="s">
        <v>77</v>
      </c>
      <c r="AY383" s="153" t="s">
        <v>262</v>
      </c>
    </row>
    <row r="384" spans="2:65" s="13" customFormat="1" ht="11.25">
      <c r="B384" s="158"/>
      <c r="D384" s="152" t="s">
        <v>271</v>
      </c>
      <c r="E384" s="159" t="s">
        <v>1</v>
      </c>
      <c r="F384" s="160" t="s">
        <v>600</v>
      </c>
      <c r="H384" s="161">
        <v>1.4655480000000001</v>
      </c>
      <c r="I384" s="162"/>
      <c r="L384" s="158"/>
      <c r="M384" s="163"/>
      <c r="T384" s="164"/>
      <c r="AT384" s="159" t="s">
        <v>271</v>
      </c>
      <c r="AU384" s="159" t="s">
        <v>88</v>
      </c>
      <c r="AV384" s="13" t="s">
        <v>88</v>
      </c>
      <c r="AW384" s="13" t="s">
        <v>31</v>
      </c>
      <c r="AX384" s="13" t="s">
        <v>77</v>
      </c>
      <c r="AY384" s="159" t="s">
        <v>262</v>
      </c>
    </row>
    <row r="385" spans="2:65" s="13" customFormat="1" ht="11.25">
      <c r="B385" s="158"/>
      <c r="D385" s="152" t="s">
        <v>271</v>
      </c>
      <c r="E385" s="159" t="s">
        <v>1</v>
      </c>
      <c r="F385" s="160" t="s">
        <v>601</v>
      </c>
      <c r="H385" s="161">
        <v>0.6</v>
      </c>
      <c r="I385" s="162"/>
      <c r="L385" s="158"/>
      <c r="M385" s="163"/>
      <c r="T385" s="164"/>
      <c r="AT385" s="159" t="s">
        <v>271</v>
      </c>
      <c r="AU385" s="159" t="s">
        <v>88</v>
      </c>
      <c r="AV385" s="13" t="s">
        <v>88</v>
      </c>
      <c r="AW385" s="13" t="s">
        <v>31</v>
      </c>
      <c r="AX385" s="13" t="s">
        <v>77</v>
      </c>
      <c r="AY385" s="159" t="s">
        <v>262</v>
      </c>
    </row>
    <row r="386" spans="2:65" s="15" customFormat="1" ht="11.25">
      <c r="B386" s="172"/>
      <c r="D386" s="152" t="s">
        <v>271</v>
      </c>
      <c r="E386" s="173" t="s">
        <v>1</v>
      </c>
      <c r="F386" s="174" t="s">
        <v>282</v>
      </c>
      <c r="H386" s="175">
        <v>2.0655480000000002</v>
      </c>
      <c r="I386" s="176"/>
      <c r="L386" s="172"/>
      <c r="M386" s="177"/>
      <c r="T386" s="178"/>
      <c r="AT386" s="173" t="s">
        <v>271</v>
      </c>
      <c r="AU386" s="173" t="s">
        <v>88</v>
      </c>
      <c r="AV386" s="15" t="s">
        <v>122</v>
      </c>
      <c r="AW386" s="15" t="s">
        <v>31</v>
      </c>
      <c r="AX386" s="15" t="s">
        <v>85</v>
      </c>
      <c r="AY386" s="173" t="s">
        <v>262</v>
      </c>
    </row>
    <row r="387" spans="2:65" s="1" customFormat="1" ht="24.2" customHeight="1">
      <c r="B387" s="32"/>
      <c r="C387" s="138" t="s">
        <v>602</v>
      </c>
      <c r="D387" s="138" t="s">
        <v>265</v>
      </c>
      <c r="E387" s="139" t="s">
        <v>603</v>
      </c>
      <c r="F387" s="140" t="s">
        <v>604</v>
      </c>
      <c r="G387" s="141" t="s">
        <v>537</v>
      </c>
      <c r="H387" s="142">
        <v>2</v>
      </c>
      <c r="I387" s="143"/>
      <c r="J387" s="144">
        <f>ROUND(I387*H387,2)</f>
        <v>0</v>
      </c>
      <c r="K387" s="140" t="s">
        <v>269</v>
      </c>
      <c r="L387" s="32"/>
      <c r="M387" s="145" t="s">
        <v>1</v>
      </c>
      <c r="N387" s="146" t="s">
        <v>42</v>
      </c>
      <c r="P387" s="147">
        <f>O387*H387</f>
        <v>0</v>
      </c>
      <c r="Q387" s="147">
        <v>8.2710000000000006E-2</v>
      </c>
      <c r="R387" s="147">
        <f>Q387*H387</f>
        <v>0.16542000000000001</v>
      </c>
      <c r="S387" s="147">
        <v>0</v>
      </c>
      <c r="T387" s="148">
        <f>S387*H387</f>
        <v>0</v>
      </c>
      <c r="AR387" s="149" t="s">
        <v>122</v>
      </c>
      <c r="AT387" s="149" t="s">
        <v>265</v>
      </c>
      <c r="AU387" s="149" t="s">
        <v>88</v>
      </c>
      <c r="AY387" s="17" t="s">
        <v>262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85</v>
      </c>
      <c r="BK387" s="150">
        <f>ROUND(I387*H387,2)</f>
        <v>0</v>
      </c>
      <c r="BL387" s="17" t="s">
        <v>122</v>
      </c>
      <c r="BM387" s="149" t="s">
        <v>605</v>
      </c>
    </row>
    <row r="388" spans="2:65" s="13" customFormat="1" ht="11.25">
      <c r="B388" s="158"/>
      <c r="D388" s="152" t="s">
        <v>271</v>
      </c>
      <c r="E388" s="159" t="s">
        <v>1</v>
      </c>
      <c r="F388" s="160" t="s">
        <v>606</v>
      </c>
      <c r="H388" s="161">
        <v>2</v>
      </c>
      <c r="I388" s="162"/>
      <c r="L388" s="158"/>
      <c r="M388" s="163"/>
      <c r="T388" s="164"/>
      <c r="AT388" s="159" t="s">
        <v>271</v>
      </c>
      <c r="AU388" s="159" t="s">
        <v>88</v>
      </c>
      <c r="AV388" s="13" t="s">
        <v>88</v>
      </c>
      <c r="AW388" s="13" t="s">
        <v>31</v>
      </c>
      <c r="AX388" s="13" t="s">
        <v>85</v>
      </c>
      <c r="AY388" s="159" t="s">
        <v>262</v>
      </c>
    </row>
    <row r="389" spans="2:65" s="1" customFormat="1" ht="49.15" customHeight="1">
      <c r="B389" s="32"/>
      <c r="C389" s="179" t="s">
        <v>607</v>
      </c>
      <c r="D389" s="179" t="s">
        <v>590</v>
      </c>
      <c r="E389" s="180" t="s">
        <v>608</v>
      </c>
      <c r="F389" s="181" t="s">
        <v>609</v>
      </c>
      <c r="G389" s="182" t="s">
        <v>290</v>
      </c>
      <c r="H389" s="183">
        <v>4.5</v>
      </c>
      <c r="I389" s="184"/>
      <c r="J389" s="185">
        <f>ROUND(I389*H389,2)</f>
        <v>0</v>
      </c>
      <c r="K389" s="181" t="s">
        <v>269</v>
      </c>
      <c r="L389" s="186"/>
      <c r="M389" s="187" t="s">
        <v>1</v>
      </c>
      <c r="N389" s="188" t="s">
        <v>42</v>
      </c>
      <c r="P389" s="147">
        <f>O389*H389</f>
        <v>0</v>
      </c>
      <c r="Q389" s="147">
        <v>2.57</v>
      </c>
      <c r="R389" s="147">
        <f>Q389*H389</f>
        <v>11.565</v>
      </c>
      <c r="S389" s="147">
        <v>0</v>
      </c>
      <c r="T389" s="148">
        <f>S389*H389</f>
        <v>0</v>
      </c>
      <c r="AR389" s="149" t="s">
        <v>320</v>
      </c>
      <c r="AT389" s="149" t="s">
        <v>590</v>
      </c>
      <c r="AU389" s="149" t="s">
        <v>88</v>
      </c>
      <c r="AY389" s="17" t="s">
        <v>262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85</v>
      </c>
      <c r="BK389" s="150">
        <f>ROUND(I389*H389,2)</f>
        <v>0</v>
      </c>
      <c r="BL389" s="17" t="s">
        <v>122</v>
      </c>
      <c r="BM389" s="149" t="s">
        <v>610</v>
      </c>
    </row>
    <row r="390" spans="2:65" s="12" customFormat="1" ht="22.5">
      <c r="B390" s="151"/>
      <c r="D390" s="152" t="s">
        <v>271</v>
      </c>
      <c r="E390" s="153" t="s">
        <v>1</v>
      </c>
      <c r="F390" s="154" t="s">
        <v>611</v>
      </c>
      <c r="H390" s="153" t="s">
        <v>1</v>
      </c>
      <c r="I390" s="155"/>
      <c r="L390" s="151"/>
      <c r="M390" s="156"/>
      <c r="T390" s="157"/>
      <c r="AT390" s="153" t="s">
        <v>271</v>
      </c>
      <c r="AU390" s="153" t="s">
        <v>88</v>
      </c>
      <c r="AV390" s="12" t="s">
        <v>85</v>
      </c>
      <c r="AW390" s="12" t="s">
        <v>31</v>
      </c>
      <c r="AX390" s="12" t="s">
        <v>77</v>
      </c>
      <c r="AY390" s="153" t="s">
        <v>262</v>
      </c>
    </row>
    <row r="391" spans="2:65" s="12" customFormat="1" ht="22.5">
      <c r="B391" s="151"/>
      <c r="D391" s="152" t="s">
        <v>271</v>
      </c>
      <c r="E391" s="153" t="s">
        <v>1</v>
      </c>
      <c r="F391" s="154" t="s">
        <v>612</v>
      </c>
      <c r="H391" s="153" t="s">
        <v>1</v>
      </c>
      <c r="I391" s="155"/>
      <c r="L391" s="151"/>
      <c r="M391" s="156"/>
      <c r="T391" s="157"/>
      <c r="AT391" s="153" t="s">
        <v>271</v>
      </c>
      <c r="AU391" s="153" t="s">
        <v>88</v>
      </c>
      <c r="AV391" s="12" t="s">
        <v>85</v>
      </c>
      <c r="AW391" s="12" t="s">
        <v>31</v>
      </c>
      <c r="AX391" s="12" t="s">
        <v>77</v>
      </c>
      <c r="AY391" s="153" t="s">
        <v>262</v>
      </c>
    </row>
    <row r="392" spans="2:65" s="13" customFormat="1" ht="11.25">
      <c r="B392" s="158"/>
      <c r="D392" s="152" t="s">
        <v>271</v>
      </c>
      <c r="E392" s="159" t="s">
        <v>1</v>
      </c>
      <c r="F392" s="160" t="s">
        <v>613</v>
      </c>
      <c r="H392" s="161">
        <v>4.5</v>
      </c>
      <c r="I392" s="162"/>
      <c r="L392" s="158"/>
      <c r="M392" s="163"/>
      <c r="T392" s="164"/>
      <c r="AT392" s="159" t="s">
        <v>271</v>
      </c>
      <c r="AU392" s="159" t="s">
        <v>88</v>
      </c>
      <c r="AV392" s="13" t="s">
        <v>88</v>
      </c>
      <c r="AW392" s="13" t="s">
        <v>31</v>
      </c>
      <c r="AX392" s="13" t="s">
        <v>85</v>
      </c>
      <c r="AY392" s="159" t="s">
        <v>262</v>
      </c>
    </row>
    <row r="393" spans="2:65" s="11" customFormat="1" ht="22.9" customHeight="1">
      <c r="B393" s="126"/>
      <c r="D393" s="127" t="s">
        <v>76</v>
      </c>
      <c r="E393" s="136" t="s">
        <v>305</v>
      </c>
      <c r="F393" s="136" t="s">
        <v>614</v>
      </c>
      <c r="I393" s="129"/>
      <c r="J393" s="137">
        <f>BK393</f>
        <v>0</v>
      </c>
      <c r="L393" s="126"/>
      <c r="M393" s="131"/>
      <c r="P393" s="132">
        <f>SUM(P394:P572)</f>
        <v>0</v>
      </c>
      <c r="R393" s="132">
        <f>SUM(R394:R572)</f>
        <v>179.77163701000001</v>
      </c>
      <c r="T393" s="133">
        <f>SUM(T394:T572)</f>
        <v>114.927835</v>
      </c>
      <c r="AR393" s="127" t="s">
        <v>85</v>
      </c>
      <c r="AT393" s="134" t="s">
        <v>76</v>
      </c>
      <c r="AU393" s="134" t="s">
        <v>85</v>
      </c>
      <c r="AY393" s="127" t="s">
        <v>262</v>
      </c>
      <c r="BK393" s="135">
        <f>SUM(BK394:BK572)</f>
        <v>0</v>
      </c>
    </row>
    <row r="394" spans="2:65" s="1" customFormat="1" ht="21.75" customHeight="1">
      <c r="B394" s="32"/>
      <c r="C394" s="138" t="s">
        <v>615</v>
      </c>
      <c r="D394" s="138" t="s">
        <v>265</v>
      </c>
      <c r="E394" s="139" t="s">
        <v>616</v>
      </c>
      <c r="F394" s="140" t="s">
        <v>617</v>
      </c>
      <c r="G394" s="141" t="s">
        <v>268</v>
      </c>
      <c r="H394" s="142">
        <v>43.104999999999997</v>
      </c>
      <c r="I394" s="143"/>
      <c r="J394" s="144">
        <f>ROUND(I394*H394,2)</f>
        <v>0</v>
      </c>
      <c r="K394" s="140" t="s">
        <v>285</v>
      </c>
      <c r="L394" s="32"/>
      <c r="M394" s="145" t="s">
        <v>1</v>
      </c>
      <c r="N394" s="146" t="s">
        <v>42</v>
      </c>
      <c r="P394" s="147">
        <f>O394*H394</f>
        <v>0</v>
      </c>
      <c r="Q394" s="147">
        <v>0</v>
      </c>
      <c r="R394" s="147">
        <f>Q394*H394</f>
        <v>0</v>
      </c>
      <c r="S394" s="147">
        <v>0</v>
      </c>
      <c r="T394" s="148">
        <f>S394*H394</f>
        <v>0</v>
      </c>
      <c r="AR394" s="149" t="s">
        <v>371</v>
      </c>
      <c r="AT394" s="149" t="s">
        <v>265</v>
      </c>
      <c r="AU394" s="149" t="s">
        <v>88</v>
      </c>
      <c r="AY394" s="17" t="s">
        <v>262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85</v>
      </c>
      <c r="BK394" s="150">
        <f>ROUND(I394*H394,2)</f>
        <v>0</v>
      </c>
      <c r="BL394" s="17" t="s">
        <v>371</v>
      </c>
      <c r="BM394" s="149" t="s">
        <v>618</v>
      </c>
    </row>
    <row r="395" spans="2:65" s="13" customFormat="1" ht="11.25">
      <c r="B395" s="158"/>
      <c r="D395" s="152" t="s">
        <v>271</v>
      </c>
      <c r="E395" s="159" t="s">
        <v>1</v>
      </c>
      <c r="F395" s="160" t="s">
        <v>619</v>
      </c>
      <c r="H395" s="161">
        <v>43.104999999999997</v>
      </c>
      <c r="I395" s="162"/>
      <c r="L395" s="158"/>
      <c r="M395" s="163"/>
      <c r="T395" s="164"/>
      <c r="AT395" s="159" t="s">
        <v>271</v>
      </c>
      <c r="AU395" s="159" t="s">
        <v>88</v>
      </c>
      <c r="AV395" s="13" t="s">
        <v>88</v>
      </c>
      <c r="AW395" s="13" t="s">
        <v>31</v>
      </c>
      <c r="AX395" s="13" t="s">
        <v>85</v>
      </c>
      <c r="AY395" s="159" t="s">
        <v>262</v>
      </c>
    </row>
    <row r="396" spans="2:65" s="1" customFormat="1" ht="24.2" customHeight="1">
      <c r="B396" s="32"/>
      <c r="C396" s="138" t="s">
        <v>620</v>
      </c>
      <c r="D396" s="138" t="s">
        <v>265</v>
      </c>
      <c r="E396" s="139" t="s">
        <v>621</v>
      </c>
      <c r="F396" s="140" t="s">
        <v>622</v>
      </c>
      <c r="G396" s="141" t="s">
        <v>268</v>
      </c>
      <c r="H396" s="142">
        <v>43.104999999999997</v>
      </c>
      <c r="I396" s="143"/>
      <c r="J396" s="144">
        <f>ROUND(I396*H396,2)</f>
        <v>0</v>
      </c>
      <c r="K396" s="140" t="s">
        <v>285</v>
      </c>
      <c r="L396" s="32"/>
      <c r="M396" s="145" t="s">
        <v>1</v>
      </c>
      <c r="N396" s="146" t="s">
        <v>42</v>
      </c>
      <c r="P396" s="147">
        <f>O396*H396</f>
        <v>0</v>
      </c>
      <c r="Q396" s="147">
        <v>2.5440000000000001E-2</v>
      </c>
      <c r="R396" s="147">
        <f>Q396*H396</f>
        <v>1.0965912</v>
      </c>
      <c r="S396" s="147">
        <v>0</v>
      </c>
      <c r="T396" s="148">
        <f>S396*H396</f>
        <v>0</v>
      </c>
      <c r="AR396" s="149" t="s">
        <v>371</v>
      </c>
      <c r="AT396" s="149" t="s">
        <v>265</v>
      </c>
      <c r="AU396" s="149" t="s">
        <v>88</v>
      </c>
      <c r="AY396" s="17" t="s">
        <v>262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85</v>
      </c>
      <c r="BK396" s="150">
        <f>ROUND(I396*H396,2)</f>
        <v>0</v>
      </c>
      <c r="BL396" s="17" t="s">
        <v>371</v>
      </c>
      <c r="BM396" s="149" t="s">
        <v>623</v>
      </c>
    </row>
    <row r="397" spans="2:65" s="13" customFormat="1" ht="11.25">
      <c r="B397" s="158"/>
      <c r="D397" s="152" t="s">
        <v>271</v>
      </c>
      <c r="E397" s="159" t="s">
        <v>1</v>
      </c>
      <c r="F397" s="160" t="s">
        <v>624</v>
      </c>
      <c r="H397" s="161">
        <v>43.104999999999997</v>
      </c>
      <c r="I397" s="162"/>
      <c r="L397" s="158"/>
      <c r="M397" s="163"/>
      <c r="T397" s="164"/>
      <c r="AT397" s="159" t="s">
        <v>271</v>
      </c>
      <c r="AU397" s="159" t="s">
        <v>88</v>
      </c>
      <c r="AV397" s="13" t="s">
        <v>88</v>
      </c>
      <c r="AW397" s="13" t="s">
        <v>31</v>
      </c>
      <c r="AX397" s="13" t="s">
        <v>85</v>
      </c>
      <c r="AY397" s="159" t="s">
        <v>262</v>
      </c>
    </row>
    <row r="398" spans="2:65" s="1" customFormat="1" ht="24.2" customHeight="1">
      <c r="B398" s="32"/>
      <c r="C398" s="138" t="s">
        <v>625</v>
      </c>
      <c r="D398" s="138" t="s">
        <v>265</v>
      </c>
      <c r="E398" s="139" t="s">
        <v>626</v>
      </c>
      <c r="F398" s="140" t="s">
        <v>627</v>
      </c>
      <c r="G398" s="141" t="s">
        <v>268</v>
      </c>
      <c r="H398" s="142">
        <v>164.9</v>
      </c>
      <c r="I398" s="143"/>
      <c r="J398" s="144">
        <f>ROUND(I398*H398,2)</f>
        <v>0</v>
      </c>
      <c r="K398" s="140" t="s">
        <v>285</v>
      </c>
      <c r="L398" s="32"/>
      <c r="M398" s="145" t="s">
        <v>1</v>
      </c>
      <c r="N398" s="146" t="s">
        <v>42</v>
      </c>
      <c r="P398" s="147">
        <f>O398*H398</f>
        <v>0</v>
      </c>
      <c r="Q398" s="147">
        <v>2.181E-2</v>
      </c>
      <c r="R398" s="147">
        <f>Q398*H398</f>
        <v>3.5964689999999999</v>
      </c>
      <c r="S398" s="147">
        <v>0</v>
      </c>
      <c r="T398" s="148">
        <f>S398*H398</f>
        <v>0</v>
      </c>
      <c r="AR398" s="149" t="s">
        <v>122</v>
      </c>
      <c r="AT398" s="149" t="s">
        <v>265</v>
      </c>
      <c r="AU398" s="149" t="s">
        <v>88</v>
      </c>
      <c r="AY398" s="17" t="s">
        <v>262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85</v>
      </c>
      <c r="BK398" s="150">
        <f>ROUND(I398*H398,2)</f>
        <v>0</v>
      </c>
      <c r="BL398" s="17" t="s">
        <v>122</v>
      </c>
      <c r="BM398" s="149" t="s">
        <v>628</v>
      </c>
    </row>
    <row r="399" spans="2:65" s="13" customFormat="1" ht="11.25">
      <c r="B399" s="158"/>
      <c r="D399" s="152" t="s">
        <v>271</v>
      </c>
      <c r="E399" s="159" t="s">
        <v>1</v>
      </c>
      <c r="F399" s="160" t="s">
        <v>629</v>
      </c>
      <c r="H399" s="161">
        <v>164.9</v>
      </c>
      <c r="I399" s="162"/>
      <c r="L399" s="158"/>
      <c r="M399" s="163"/>
      <c r="T399" s="164"/>
      <c r="AT399" s="159" t="s">
        <v>271</v>
      </c>
      <c r="AU399" s="159" t="s">
        <v>88</v>
      </c>
      <c r="AV399" s="13" t="s">
        <v>88</v>
      </c>
      <c r="AW399" s="13" t="s">
        <v>31</v>
      </c>
      <c r="AX399" s="13" t="s">
        <v>85</v>
      </c>
      <c r="AY399" s="159" t="s">
        <v>262</v>
      </c>
    </row>
    <row r="400" spans="2:65" s="1" customFormat="1" ht="24.2" customHeight="1">
      <c r="B400" s="32"/>
      <c r="C400" s="138" t="s">
        <v>630</v>
      </c>
      <c r="D400" s="138" t="s">
        <v>265</v>
      </c>
      <c r="E400" s="139" t="s">
        <v>631</v>
      </c>
      <c r="F400" s="140" t="s">
        <v>632</v>
      </c>
      <c r="G400" s="141" t="s">
        <v>537</v>
      </c>
      <c r="H400" s="142">
        <v>2</v>
      </c>
      <c r="I400" s="143"/>
      <c r="J400" s="144">
        <f>ROUND(I400*H400,2)</f>
        <v>0</v>
      </c>
      <c r="K400" s="140" t="s">
        <v>285</v>
      </c>
      <c r="L400" s="32"/>
      <c r="M400" s="145" t="s">
        <v>1</v>
      </c>
      <c r="N400" s="146" t="s">
        <v>42</v>
      </c>
      <c r="P400" s="147">
        <f>O400*H400</f>
        <v>0</v>
      </c>
      <c r="Q400" s="147">
        <v>5.11E-2</v>
      </c>
      <c r="R400" s="147">
        <f>Q400*H400</f>
        <v>0.1022</v>
      </c>
      <c r="S400" s="147">
        <v>0</v>
      </c>
      <c r="T400" s="148">
        <f>S400*H400</f>
        <v>0</v>
      </c>
      <c r="AR400" s="149" t="s">
        <v>122</v>
      </c>
      <c r="AT400" s="149" t="s">
        <v>265</v>
      </c>
      <c r="AU400" s="149" t="s">
        <v>88</v>
      </c>
      <c r="AY400" s="17" t="s">
        <v>262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85</v>
      </c>
      <c r="BK400" s="150">
        <f>ROUND(I400*H400,2)</f>
        <v>0</v>
      </c>
      <c r="BL400" s="17" t="s">
        <v>122</v>
      </c>
      <c r="BM400" s="149" t="s">
        <v>633</v>
      </c>
    </row>
    <row r="401" spans="2:65" s="12" customFormat="1" ht="11.25">
      <c r="B401" s="151"/>
      <c r="D401" s="152" t="s">
        <v>271</v>
      </c>
      <c r="E401" s="153" t="s">
        <v>1</v>
      </c>
      <c r="F401" s="154" t="s">
        <v>539</v>
      </c>
      <c r="H401" s="153" t="s">
        <v>1</v>
      </c>
      <c r="I401" s="155"/>
      <c r="L401" s="151"/>
      <c r="M401" s="156"/>
      <c r="T401" s="157"/>
      <c r="AT401" s="153" t="s">
        <v>271</v>
      </c>
      <c r="AU401" s="153" t="s">
        <v>88</v>
      </c>
      <c r="AV401" s="12" t="s">
        <v>85</v>
      </c>
      <c r="AW401" s="12" t="s">
        <v>31</v>
      </c>
      <c r="AX401" s="12" t="s">
        <v>77</v>
      </c>
      <c r="AY401" s="153" t="s">
        <v>262</v>
      </c>
    </row>
    <row r="402" spans="2:65" s="13" customFormat="1" ht="11.25">
      <c r="B402" s="158"/>
      <c r="D402" s="152" t="s">
        <v>271</v>
      </c>
      <c r="E402" s="159" t="s">
        <v>1</v>
      </c>
      <c r="F402" s="160" t="s">
        <v>634</v>
      </c>
      <c r="H402" s="161">
        <v>2</v>
      </c>
      <c r="I402" s="162"/>
      <c r="L402" s="158"/>
      <c r="M402" s="163"/>
      <c r="T402" s="164"/>
      <c r="AT402" s="159" t="s">
        <v>271</v>
      </c>
      <c r="AU402" s="159" t="s">
        <v>88</v>
      </c>
      <c r="AV402" s="13" t="s">
        <v>88</v>
      </c>
      <c r="AW402" s="13" t="s">
        <v>31</v>
      </c>
      <c r="AX402" s="13" t="s">
        <v>85</v>
      </c>
      <c r="AY402" s="159" t="s">
        <v>262</v>
      </c>
    </row>
    <row r="403" spans="2:65" s="1" customFormat="1" ht="24.2" customHeight="1">
      <c r="B403" s="32"/>
      <c r="C403" s="138" t="s">
        <v>635</v>
      </c>
      <c r="D403" s="138" t="s">
        <v>265</v>
      </c>
      <c r="E403" s="139" t="s">
        <v>636</v>
      </c>
      <c r="F403" s="140" t="s">
        <v>637</v>
      </c>
      <c r="G403" s="141" t="s">
        <v>537</v>
      </c>
      <c r="H403" s="142">
        <v>8</v>
      </c>
      <c r="I403" s="143"/>
      <c r="J403" s="144">
        <f>ROUND(I403*H403,2)</f>
        <v>0</v>
      </c>
      <c r="K403" s="140" t="s">
        <v>285</v>
      </c>
      <c r="L403" s="32"/>
      <c r="M403" s="145" t="s">
        <v>1</v>
      </c>
      <c r="N403" s="146" t="s">
        <v>42</v>
      </c>
      <c r="P403" s="147">
        <f>O403*H403</f>
        <v>0</v>
      </c>
      <c r="Q403" s="147">
        <v>0.19420000000000001</v>
      </c>
      <c r="R403" s="147">
        <f>Q403*H403</f>
        <v>1.5536000000000001</v>
      </c>
      <c r="S403" s="147">
        <v>0</v>
      </c>
      <c r="T403" s="148">
        <f>S403*H403</f>
        <v>0</v>
      </c>
      <c r="AR403" s="149" t="s">
        <v>122</v>
      </c>
      <c r="AT403" s="149" t="s">
        <v>265</v>
      </c>
      <c r="AU403" s="149" t="s">
        <v>88</v>
      </c>
      <c r="AY403" s="17" t="s">
        <v>262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85</v>
      </c>
      <c r="BK403" s="150">
        <f>ROUND(I403*H403,2)</f>
        <v>0</v>
      </c>
      <c r="BL403" s="17" t="s">
        <v>122</v>
      </c>
      <c r="BM403" s="149" t="s">
        <v>638</v>
      </c>
    </row>
    <row r="404" spans="2:65" s="13" customFormat="1" ht="11.25">
      <c r="B404" s="158"/>
      <c r="D404" s="152" t="s">
        <v>271</v>
      </c>
      <c r="E404" s="159" t="s">
        <v>1</v>
      </c>
      <c r="F404" s="160" t="s">
        <v>639</v>
      </c>
      <c r="H404" s="161">
        <v>8</v>
      </c>
      <c r="I404" s="162"/>
      <c r="L404" s="158"/>
      <c r="M404" s="163"/>
      <c r="T404" s="164"/>
      <c r="AT404" s="159" t="s">
        <v>271</v>
      </c>
      <c r="AU404" s="159" t="s">
        <v>88</v>
      </c>
      <c r="AV404" s="13" t="s">
        <v>88</v>
      </c>
      <c r="AW404" s="13" t="s">
        <v>31</v>
      </c>
      <c r="AX404" s="13" t="s">
        <v>85</v>
      </c>
      <c r="AY404" s="159" t="s">
        <v>262</v>
      </c>
    </row>
    <row r="405" spans="2:65" s="1" customFormat="1" ht="24.2" customHeight="1">
      <c r="B405" s="32"/>
      <c r="C405" s="138" t="s">
        <v>640</v>
      </c>
      <c r="D405" s="138" t="s">
        <v>265</v>
      </c>
      <c r="E405" s="139" t="s">
        <v>641</v>
      </c>
      <c r="F405" s="140" t="s">
        <v>642</v>
      </c>
      <c r="G405" s="141" t="s">
        <v>268</v>
      </c>
      <c r="H405" s="142">
        <v>617.94200000000001</v>
      </c>
      <c r="I405" s="143"/>
      <c r="J405" s="144">
        <f>ROUND(I405*H405,2)</f>
        <v>0</v>
      </c>
      <c r="K405" s="140" t="s">
        <v>285</v>
      </c>
      <c r="L405" s="32"/>
      <c r="M405" s="145" t="s">
        <v>1</v>
      </c>
      <c r="N405" s="146" t="s">
        <v>42</v>
      </c>
      <c r="P405" s="147">
        <f>O405*H405</f>
        <v>0</v>
      </c>
      <c r="Q405" s="147">
        <v>2.051E-2</v>
      </c>
      <c r="R405" s="147">
        <f>Q405*H405</f>
        <v>12.673990420000001</v>
      </c>
      <c r="S405" s="147">
        <v>0</v>
      </c>
      <c r="T405" s="148">
        <f>S405*H405</f>
        <v>0</v>
      </c>
      <c r="AR405" s="149" t="s">
        <v>122</v>
      </c>
      <c r="AT405" s="149" t="s">
        <v>265</v>
      </c>
      <c r="AU405" s="149" t="s">
        <v>88</v>
      </c>
      <c r="AY405" s="17" t="s">
        <v>262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85</v>
      </c>
      <c r="BK405" s="150">
        <f>ROUND(I405*H405,2)</f>
        <v>0</v>
      </c>
      <c r="BL405" s="17" t="s">
        <v>122</v>
      </c>
      <c r="BM405" s="149" t="s">
        <v>643</v>
      </c>
    </row>
    <row r="406" spans="2:65" s="13" customFormat="1" ht="11.25">
      <c r="B406" s="158"/>
      <c r="D406" s="152" t="s">
        <v>271</v>
      </c>
      <c r="E406" s="159" t="s">
        <v>1</v>
      </c>
      <c r="F406" s="160" t="s">
        <v>644</v>
      </c>
      <c r="H406" s="161">
        <v>617.94174999999996</v>
      </c>
      <c r="I406" s="162"/>
      <c r="L406" s="158"/>
      <c r="M406" s="163"/>
      <c r="T406" s="164"/>
      <c r="AT406" s="159" t="s">
        <v>271</v>
      </c>
      <c r="AU406" s="159" t="s">
        <v>88</v>
      </c>
      <c r="AV406" s="13" t="s">
        <v>88</v>
      </c>
      <c r="AW406" s="13" t="s">
        <v>31</v>
      </c>
      <c r="AX406" s="13" t="s">
        <v>85</v>
      </c>
      <c r="AY406" s="159" t="s">
        <v>262</v>
      </c>
    </row>
    <row r="407" spans="2:65" s="1" customFormat="1" ht="24.2" customHeight="1">
      <c r="B407" s="32"/>
      <c r="C407" s="138" t="s">
        <v>645</v>
      </c>
      <c r="D407" s="138" t="s">
        <v>265</v>
      </c>
      <c r="E407" s="139" t="s">
        <v>646</v>
      </c>
      <c r="F407" s="140" t="s">
        <v>647</v>
      </c>
      <c r="G407" s="141" t="s">
        <v>268</v>
      </c>
      <c r="H407" s="142">
        <v>213.52</v>
      </c>
      <c r="I407" s="143"/>
      <c r="J407" s="144">
        <f>ROUND(I407*H407,2)</f>
        <v>0</v>
      </c>
      <c r="K407" s="140" t="s">
        <v>285</v>
      </c>
      <c r="L407" s="32"/>
      <c r="M407" s="145" t="s">
        <v>1</v>
      </c>
      <c r="N407" s="146" t="s">
        <v>42</v>
      </c>
      <c r="P407" s="147">
        <f>O407*H407</f>
        <v>0</v>
      </c>
      <c r="Q407" s="147">
        <v>7.3499999999999998E-3</v>
      </c>
      <c r="R407" s="147">
        <f>Q407*H407</f>
        <v>1.569372</v>
      </c>
      <c r="S407" s="147">
        <v>0</v>
      </c>
      <c r="T407" s="148">
        <f>S407*H407</f>
        <v>0</v>
      </c>
      <c r="AR407" s="149" t="s">
        <v>122</v>
      </c>
      <c r="AT407" s="149" t="s">
        <v>265</v>
      </c>
      <c r="AU407" s="149" t="s">
        <v>88</v>
      </c>
      <c r="AY407" s="17" t="s">
        <v>262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85</v>
      </c>
      <c r="BK407" s="150">
        <f>ROUND(I407*H407,2)</f>
        <v>0</v>
      </c>
      <c r="BL407" s="17" t="s">
        <v>122</v>
      </c>
      <c r="BM407" s="149" t="s">
        <v>648</v>
      </c>
    </row>
    <row r="408" spans="2:65" s="13" customFormat="1" ht="11.25">
      <c r="B408" s="158"/>
      <c r="D408" s="152" t="s">
        <v>271</v>
      </c>
      <c r="E408" s="159" t="s">
        <v>1</v>
      </c>
      <c r="F408" s="160" t="s">
        <v>649</v>
      </c>
      <c r="H408" s="161">
        <v>213.52</v>
      </c>
      <c r="I408" s="162"/>
      <c r="L408" s="158"/>
      <c r="M408" s="163"/>
      <c r="T408" s="164"/>
      <c r="AT408" s="159" t="s">
        <v>271</v>
      </c>
      <c r="AU408" s="159" t="s">
        <v>88</v>
      </c>
      <c r="AV408" s="13" t="s">
        <v>88</v>
      </c>
      <c r="AW408" s="13" t="s">
        <v>31</v>
      </c>
      <c r="AX408" s="13" t="s">
        <v>85</v>
      </c>
      <c r="AY408" s="159" t="s">
        <v>262</v>
      </c>
    </row>
    <row r="409" spans="2:65" s="1" customFormat="1" ht="24.2" customHeight="1">
      <c r="B409" s="32"/>
      <c r="C409" s="138" t="s">
        <v>650</v>
      </c>
      <c r="D409" s="138" t="s">
        <v>265</v>
      </c>
      <c r="E409" s="139" t="s">
        <v>651</v>
      </c>
      <c r="F409" s="140" t="s">
        <v>652</v>
      </c>
      <c r="G409" s="141" t="s">
        <v>268</v>
      </c>
      <c r="H409" s="142">
        <v>96.23</v>
      </c>
      <c r="I409" s="143"/>
      <c r="J409" s="144">
        <f>ROUND(I409*H409,2)</f>
        <v>0</v>
      </c>
      <c r="K409" s="140" t="s">
        <v>285</v>
      </c>
      <c r="L409" s="32"/>
      <c r="M409" s="145" t="s">
        <v>1</v>
      </c>
      <c r="N409" s="146" t="s">
        <v>42</v>
      </c>
      <c r="P409" s="147">
        <f>O409*H409</f>
        <v>0</v>
      </c>
      <c r="Q409" s="147">
        <v>2.3630000000000002E-2</v>
      </c>
      <c r="R409" s="147">
        <f>Q409*H409</f>
        <v>2.2739149000000003</v>
      </c>
      <c r="S409" s="147">
        <v>0</v>
      </c>
      <c r="T409" s="148">
        <f>S409*H409</f>
        <v>0</v>
      </c>
      <c r="AR409" s="149" t="s">
        <v>122</v>
      </c>
      <c r="AT409" s="149" t="s">
        <v>265</v>
      </c>
      <c r="AU409" s="149" t="s">
        <v>88</v>
      </c>
      <c r="AY409" s="17" t="s">
        <v>262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85</v>
      </c>
      <c r="BK409" s="150">
        <f>ROUND(I409*H409,2)</f>
        <v>0</v>
      </c>
      <c r="BL409" s="17" t="s">
        <v>122</v>
      </c>
      <c r="BM409" s="149" t="s">
        <v>653</v>
      </c>
    </row>
    <row r="410" spans="2:65" s="13" customFormat="1" ht="11.25">
      <c r="B410" s="158"/>
      <c r="D410" s="152" t="s">
        <v>271</v>
      </c>
      <c r="E410" s="159" t="s">
        <v>1</v>
      </c>
      <c r="F410" s="160" t="s">
        <v>654</v>
      </c>
      <c r="H410" s="161">
        <v>96.23</v>
      </c>
      <c r="I410" s="162"/>
      <c r="L410" s="158"/>
      <c r="M410" s="163"/>
      <c r="T410" s="164"/>
      <c r="AT410" s="159" t="s">
        <v>271</v>
      </c>
      <c r="AU410" s="159" t="s">
        <v>88</v>
      </c>
      <c r="AV410" s="13" t="s">
        <v>88</v>
      </c>
      <c r="AW410" s="13" t="s">
        <v>31</v>
      </c>
      <c r="AX410" s="13" t="s">
        <v>85</v>
      </c>
      <c r="AY410" s="159" t="s">
        <v>262</v>
      </c>
    </row>
    <row r="411" spans="2:65" s="1" customFormat="1" ht="24.2" customHeight="1">
      <c r="B411" s="32"/>
      <c r="C411" s="138" t="s">
        <v>655</v>
      </c>
      <c r="D411" s="138" t="s">
        <v>265</v>
      </c>
      <c r="E411" s="139" t="s">
        <v>656</v>
      </c>
      <c r="F411" s="140" t="s">
        <v>657</v>
      </c>
      <c r="G411" s="141" t="s">
        <v>268</v>
      </c>
      <c r="H411" s="142">
        <v>117.29</v>
      </c>
      <c r="I411" s="143"/>
      <c r="J411" s="144">
        <f>ROUND(I411*H411,2)</f>
        <v>0</v>
      </c>
      <c r="K411" s="140" t="s">
        <v>285</v>
      </c>
      <c r="L411" s="32"/>
      <c r="M411" s="145" t="s">
        <v>1</v>
      </c>
      <c r="N411" s="146" t="s">
        <v>42</v>
      </c>
      <c r="P411" s="147">
        <f>O411*H411</f>
        <v>0</v>
      </c>
      <c r="Q411" s="147">
        <v>2.5000000000000001E-2</v>
      </c>
      <c r="R411" s="147">
        <f>Q411*H411</f>
        <v>2.9322500000000002</v>
      </c>
      <c r="S411" s="147">
        <v>0</v>
      </c>
      <c r="T411" s="148">
        <f>S411*H411</f>
        <v>0</v>
      </c>
      <c r="AR411" s="149" t="s">
        <v>122</v>
      </c>
      <c r="AT411" s="149" t="s">
        <v>265</v>
      </c>
      <c r="AU411" s="149" t="s">
        <v>88</v>
      </c>
      <c r="AY411" s="17" t="s">
        <v>262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85</v>
      </c>
      <c r="BK411" s="150">
        <f>ROUND(I411*H411,2)</f>
        <v>0</v>
      </c>
      <c r="BL411" s="17" t="s">
        <v>122</v>
      </c>
      <c r="BM411" s="149" t="s">
        <v>658</v>
      </c>
    </row>
    <row r="412" spans="2:65" s="13" customFormat="1" ht="11.25">
      <c r="B412" s="158"/>
      <c r="D412" s="152" t="s">
        <v>271</v>
      </c>
      <c r="E412" s="159" t="s">
        <v>203</v>
      </c>
      <c r="F412" s="160" t="s">
        <v>545</v>
      </c>
      <c r="H412" s="161">
        <v>31.08</v>
      </c>
      <c r="I412" s="162"/>
      <c r="L412" s="158"/>
      <c r="M412" s="163"/>
      <c r="T412" s="164"/>
      <c r="AT412" s="159" t="s">
        <v>271</v>
      </c>
      <c r="AU412" s="159" t="s">
        <v>88</v>
      </c>
      <c r="AV412" s="13" t="s">
        <v>88</v>
      </c>
      <c r="AW412" s="13" t="s">
        <v>31</v>
      </c>
      <c r="AX412" s="13" t="s">
        <v>77</v>
      </c>
      <c r="AY412" s="159" t="s">
        <v>262</v>
      </c>
    </row>
    <row r="413" spans="2:65" s="13" customFormat="1" ht="11.25">
      <c r="B413" s="158"/>
      <c r="D413" s="152" t="s">
        <v>271</v>
      </c>
      <c r="E413" s="159" t="s">
        <v>1</v>
      </c>
      <c r="F413" s="160" t="s">
        <v>659</v>
      </c>
      <c r="H413" s="161">
        <v>86.21</v>
      </c>
      <c r="I413" s="162"/>
      <c r="L413" s="158"/>
      <c r="M413" s="163"/>
      <c r="T413" s="164"/>
      <c r="AT413" s="159" t="s">
        <v>271</v>
      </c>
      <c r="AU413" s="159" t="s">
        <v>88</v>
      </c>
      <c r="AV413" s="13" t="s">
        <v>88</v>
      </c>
      <c r="AW413" s="13" t="s">
        <v>31</v>
      </c>
      <c r="AX413" s="13" t="s">
        <v>77</v>
      </c>
      <c r="AY413" s="159" t="s">
        <v>262</v>
      </c>
    </row>
    <row r="414" spans="2:65" s="15" customFormat="1" ht="11.25">
      <c r="B414" s="172"/>
      <c r="D414" s="152" t="s">
        <v>271</v>
      </c>
      <c r="E414" s="173" t="s">
        <v>173</v>
      </c>
      <c r="F414" s="174" t="s">
        <v>282</v>
      </c>
      <c r="H414" s="175">
        <v>117.29</v>
      </c>
      <c r="I414" s="176"/>
      <c r="L414" s="172"/>
      <c r="M414" s="177"/>
      <c r="T414" s="178"/>
      <c r="AT414" s="173" t="s">
        <v>271</v>
      </c>
      <c r="AU414" s="173" t="s">
        <v>88</v>
      </c>
      <c r="AV414" s="15" t="s">
        <v>122</v>
      </c>
      <c r="AW414" s="15" t="s">
        <v>31</v>
      </c>
      <c r="AX414" s="15" t="s">
        <v>85</v>
      </c>
      <c r="AY414" s="173" t="s">
        <v>262</v>
      </c>
    </row>
    <row r="415" spans="2:65" s="1" customFormat="1" ht="16.5" customHeight="1">
      <c r="B415" s="32"/>
      <c r="C415" s="138" t="s">
        <v>660</v>
      </c>
      <c r="D415" s="138" t="s">
        <v>265</v>
      </c>
      <c r="E415" s="139" t="s">
        <v>661</v>
      </c>
      <c r="F415" s="140" t="s">
        <v>662</v>
      </c>
      <c r="G415" s="141" t="s">
        <v>268</v>
      </c>
      <c r="H415" s="142">
        <v>203.5</v>
      </c>
      <c r="I415" s="143"/>
      <c r="J415" s="144">
        <f>ROUND(I415*H415,2)</f>
        <v>0</v>
      </c>
      <c r="K415" s="140" t="s">
        <v>663</v>
      </c>
      <c r="L415" s="32"/>
      <c r="M415" s="145" t="s">
        <v>1</v>
      </c>
      <c r="N415" s="146" t="s">
        <v>42</v>
      </c>
      <c r="P415" s="147">
        <f>O415*H415</f>
        <v>0</v>
      </c>
      <c r="Q415" s="147">
        <v>2.5999999999999998E-4</v>
      </c>
      <c r="R415" s="147">
        <f>Q415*H415</f>
        <v>5.2909999999999999E-2</v>
      </c>
      <c r="S415" s="147">
        <v>0</v>
      </c>
      <c r="T415" s="148">
        <f>S415*H415</f>
        <v>0</v>
      </c>
      <c r="AR415" s="149" t="s">
        <v>122</v>
      </c>
      <c r="AT415" s="149" t="s">
        <v>265</v>
      </c>
      <c r="AU415" s="149" t="s">
        <v>88</v>
      </c>
      <c r="AY415" s="17" t="s">
        <v>262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85</v>
      </c>
      <c r="BK415" s="150">
        <f>ROUND(I415*H415,2)</f>
        <v>0</v>
      </c>
      <c r="BL415" s="17" t="s">
        <v>122</v>
      </c>
      <c r="BM415" s="149" t="s">
        <v>664</v>
      </c>
    </row>
    <row r="416" spans="2:65" s="13" customFormat="1" ht="11.25">
      <c r="B416" s="158"/>
      <c r="D416" s="152" t="s">
        <v>271</v>
      </c>
      <c r="E416" s="159" t="s">
        <v>1</v>
      </c>
      <c r="F416" s="160" t="s">
        <v>665</v>
      </c>
      <c r="H416" s="161">
        <v>203.5</v>
      </c>
      <c r="I416" s="162"/>
      <c r="L416" s="158"/>
      <c r="M416" s="163"/>
      <c r="T416" s="164"/>
      <c r="AT416" s="159" t="s">
        <v>271</v>
      </c>
      <c r="AU416" s="159" t="s">
        <v>88</v>
      </c>
      <c r="AV416" s="13" t="s">
        <v>88</v>
      </c>
      <c r="AW416" s="13" t="s">
        <v>31</v>
      </c>
      <c r="AX416" s="13" t="s">
        <v>85</v>
      </c>
      <c r="AY416" s="159" t="s">
        <v>262</v>
      </c>
    </row>
    <row r="417" spans="2:65" s="1" customFormat="1" ht="24.2" customHeight="1">
      <c r="B417" s="32"/>
      <c r="C417" s="138" t="s">
        <v>666</v>
      </c>
      <c r="D417" s="138" t="s">
        <v>265</v>
      </c>
      <c r="E417" s="139" t="s">
        <v>667</v>
      </c>
      <c r="F417" s="140" t="s">
        <v>668</v>
      </c>
      <c r="G417" s="141" t="s">
        <v>268</v>
      </c>
      <c r="H417" s="142">
        <v>203.5</v>
      </c>
      <c r="I417" s="143"/>
      <c r="J417" s="144">
        <f>ROUND(I417*H417,2)</f>
        <v>0</v>
      </c>
      <c r="K417" s="140" t="s">
        <v>663</v>
      </c>
      <c r="L417" s="32"/>
      <c r="M417" s="145" t="s">
        <v>1</v>
      </c>
      <c r="N417" s="146" t="s">
        <v>42</v>
      </c>
      <c r="P417" s="147">
        <f>O417*H417</f>
        <v>0</v>
      </c>
      <c r="Q417" s="147">
        <v>4.3800000000000002E-3</v>
      </c>
      <c r="R417" s="147">
        <f>Q417*H417</f>
        <v>0.89133000000000007</v>
      </c>
      <c r="S417" s="147">
        <v>0</v>
      </c>
      <c r="T417" s="148">
        <f>S417*H417</f>
        <v>0</v>
      </c>
      <c r="AR417" s="149" t="s">
        <v>122</v>
      </c>
      <c r="AT417" s="149" t="s">
        <v>265</v>
      </c>
      <c r="AU417" s="149" t="s">
        <v>88</v>
      </c>
      <c r="AY417" s="17" t="s">
        <v>262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85</v>
      </c>
      <c r="BK417" s="150">
        <f>ROUND(I417*H417,2)</f>
        <v>0</v>
      </c>
      <c r="BL417" s="17" t="s">
        <v>122</v>
      </c>
      <c r="BM417" s="149" t="s">
        <v>669</v>
      </c>
    </row>
    <row r="418" spans="2:65" s="13" customFormat="1" ht="22.5">
      <c r="B418" s="158"/>
      <c r="D418" s="152" t="s">
        <v>271</v>
      </c>
      <c r="E418" s="159" t="s">
        <v>1</v>
      </c>
      <c r="F418" s="160" t="s">
        <v>670</v>
      </c>
      <c r="H418" s="161">
        <v>203.5</v>
      </c>
      <c r="I418" s="162"/>
      <c r="L418" s="158"/>
      <c r="M418" s="163"/>
      <c r="T418" s="164"/>
      <c r="AT418" s="159" t="s">
        <v>271</v>
      </c>
      <c r="AU418" s="159" t="s">
        <v>88</v>
      </c>
      <c r="AV418" s="13" t="s">
        <v>88</v>
      </c>
      <c r="AW418" s="13" t="s">
        <v>31</v>
      </c>
      <c r="AX418" s="13" t="s">
        <v>85</v>
      </c>
      <c r="AY418" s="159" t="s">
        <v>262</v>
      </c>
    </row>
    <row r="419" spans="2:65" s="1" customFormat="1" ht="21.75" customHeight="1">
      <c r="B419" s="32"/>
      <c r="C419" s="138" t="s">
        <v>671</v>
      </c>
      <c r="D419" s="138" t="s">
        <v>265</v>
      </c>
      <c r="E419" s="139" t="s">
        <v>672</v>
      </c>
      <c r="F419" s="140" t="s">
        <v>673</v>
      </c>
      <c r="G419" s="141" t="s">
        <v>268</v>
      </c>
      <c r="H419" s="142">
        <v>203.5</v>
      </c>
      <c r="I419" s="143"/>
      <c r="J419" s="144">
        <f>ROUND(I419*H419,2)</f>
        <v>0</v>
      </c>
      <c r="K419" s="140" t="s">
        <v>269</v>
      </c>
      <c r="L419" s="32"/>
      <c r="M419" s="145" t="s">
        <v>1</v>
      </c>
      <c r="N419" s="146" t="s">
        <v>42</v>
      </c>
      <c r="P419" s="147">
        <f>O419*H419</f>
        <v>0</v>
      </c>
      <c r="Q419" s="147">
        <v>1.6000000000000001E-4</v>
      </c>
      <c r="R419" s="147">
        <f>Q419*H419</f>
        <v>3.2560000000000006E-2</v>
      </c>
      <c r="S419" s="147">
        <v>0</v>
      </c>
      <c r="T419" s="148">
        <f>S419*H419</f>
        <v>0</v>
      </c>
      <c r="AR419" s="149" t="s">
        <v>122</v>
      </c>
      <c r="AT419" s="149" t="s">
        <v>265</v>
      </c>
      <c r="AU419" s="149" t="s">
        <v>88</v>
      </c>
      <c r="AY419" s="17" t="s">
        <v>262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85</v>
      </c>
      <c r="BK419" s="150">
        <f>ROUND(I419*H419,2)</f>
        <v>0</v>
      </c>
      <c r="BL419" s="17" t="s">
        <v>122</v>
      </c>
      <c r="BM419" s="149" t="s">
        <v>674</v>
      </c>
    </row>
    <row r="420" spans="2:65" s="13" customFormat="1" ht="22.5">
      <c r="B420" s="158"/>
      <c r="D420" s="152" t="s">
        <v>271</v>
      </c>
      <c r="E420" s="159" t="s">
        <v>1</v>
      </c>
      <c r="F420" s="160" t="s">
        <v>670</v>
      </c>
      <c r="H420" s="161">
        <v>203.5</v>
      </c>
      <c r="I420" s="162"/>
      <c r="L420" s="158"/>
      <c r="M420" s="163"/>
      <c r="T420" s="164"/>
      <c r="AT420" s="159" t="s">
        <v>271</v>
      </c>
      <c r="AU420" s="159" t="s">
        <v>88</v>
      </c>
      <c r="AV420" s="13" t="s">
        <v>88</v>
      </c>
      <c r="AW420" s="13" t="s">
        <v>31</v>
      </c>
      <c r="AX420" s="13" t="s">
        <v>85</v>
      </c>
      <c r="AY420" s="159" t="s">
        <v>262</v>
      </c>
    </row>
    <row r="421" spans="2:65" s="1" customFormat="1" ht="24.2" customHeight="1">
      <c r="B421" s="32"/>
      <c r="C421" s="138" t="s">
        <v>675</v>
      </c>
      <c r="D421" s="138" t="s">
        <v>265</v>
      </c>
      <c r="E421" s="139" t="s">
        <v>676</v>
      </c>
      <c r="F421" s="140" t="s">
        <v>677</v>
      </c>
      <c r="G421" s="141" t="s">
        <v>268</v>
      </c>
      <c r="H421" s="142">
        <v>203.5</v>
      </c>
      <c r="I421" s="143"/>
      <c r="J421" s="144">
        <f>ROUND(I421*H421,2)</f>
        <v>0</v>
      </c>
      <c r="K421" s="140" t="s">
        <v>663</v>
      </c>
      <c r="L421" s="32"/>
      <c r="M421" s="145" t="s">
        <v>1</v>
      </c>
      <c r="N421" s="146" t="s">
        <v>42</v>
      </c>
      <c r="P421" s="147">
        <f>O421*H421</f>
        <v>0</v>
      </c>
      <c r="Q421" s="147">
        <v>2.8500000000000001E-3</v>
      </c>
      <c r="R421" s="147">
        <f>Q421*H421</f>
        <v>0.57997500000000002</v>
      </c>
      <c r="S421" s="147">
        <v>0</v>
      </c>
      <c r="T421" s="148">
        <f>S421*H421</f>
        <v>0</v>
      </c>
      <c r="AR421" s="149" t="s">
        <v>122</v>
      </c>
      <c r="AT421" s="149" t="s">
        <v>265</v>
      </c>
      <c r="AU421" s="149" t="s">
        <v>88</v>
      </c>
      <c r="AY421" s="17" t="s">
        <v>262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85</v>
      </c>
      <c r="BK421" s="150">
        <f>ROUND(I421*H421,2)</f>
        <v>0</v>
      </c>
      <c r="BL421" s="17" t="s">
        <v>122</v>
      </c>
      <c r="BM421" s="149" t="s">
        <v>678</v>
      </c>
    </row>
    <row r="422" spans="2:65" s="13" customFormat="1" ht="11.25">
      <c r="B422" s="158"/>
      <c r="D422" s="152" t="s">
        <v>271</v>
      </c>
      <c r="E422" s="159" t="s">
        <v>1</v>
      </c>
      <c r="F422" s="160" t="s">
        <v>679</v>
      </c>
      <c r="H422" s="161">
        <v>203.5</v>
      </c>
      <c r="I422" s="162"/>
      <c r="L422" s="158"/>
      <c r="M422" s="163"/>
      <c r="T422" s="164"/>
      <c r="AT422" s="159" t="s">
        <v>271</v>
      </c>
      <c r="AU422" s="159" t="s">
        <v>88</v>
      </c>
      <c r="AV422" s="13" t="s">
        <v>88</v>
      </c>
      <c r="AW422" s="13" t="s">
        <v>31</v>
      </c>
      <c r="AX422" s="13" t="s">
        <v>85</v>
      </c>
      <c r="AY422" s="159" t="s">
        <v>262</v>
      </c>
    </row>
    <row r="423" spans="2:65" s="1" customFormat="1" ht="24.2" customHeight="1">
      <c r="B423" s="32"/>
      <c r="C423" s="138" t="s">
        <v>680</v>
      </c>
      <c r="D423" s="138" t="s">
        <v>265</v>
      </c>
      <c r="E423" s="139" t="s">
        <v>681</v>
      </c>
      <c r="F423" s="140" t="s">
        <v>682</v>
      </c>
      <c r="G423" s="141" t="s">
        <v>268</v>
      </c>
      <c r="H423" s="142">
        <v>203.5</v>
      </c>
      <c r="I423" s="143"/>
      <c r="J423" s="144">
        <f>ROUND(I423*H423,2)</f>
        <v>0</v>
      </c>
      <c r="K423" s="140" t="s">
        <v>663</v>
      </c>
      <c r="L423" s="32"/>
      <c r="M423" s="145" t="s">
        <v>1</v>
      </c>
      <c r="N423" s="146" t="s">
        <v>42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122</v>
      </c>
      <c r="AT423" s="149" t="s">
        <v>265</v>
      </c>
      <c r="AU423" s="149" t="s">
        <v>88</v>
      </c>
      <c r="AY423" s="17" t="s">
        <v>262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85</v>
      </c>
      <c r="BK423" s="150">
        <f>ROUND(I423*H423,2)</f>
        <v>0</v>
      </c>
      <c r="BL423" s="17" t="s">
        <v>122</v>
      </c>
      <c r="BM423" s="149" t="s">
        <v>683</v>
      </c>
    </row>
    <row r="424" spans="2:65" s="13" customFormat="1" ht="11.25">
      <c r="B424" s="158"/>
      <c r="D424" s="152" t="s">
        <v>271</v>
      </c>
      <c r="E424" s="159" t="s">
        <v>1</v>
      </c>
      <c r="F424" s="160" t="s">
        <v>679</v>
      </c>
      <c r="H424" s="161">
        <v>203.5</v>
      </c>
      <c r="I424" s="162"/>
      <c r="L424" s="158"/>
      <c r="M424" s="163"/>
      <c r="T424" s="164"/>
      <c r="AT424" s="159" t="s">
        <v>271</v>
      </c>
      <c r="AU424" s="159" t="s">
        <v>88</v>
      </c>
      <c r="AV424" s="13" t="s">
        <v>88</v>
      </c>
      <c r="AW424" s="13" t="s">
        <v>31</v>
      </c>
      <c r="AX424" s="13" t="s">
        <v>85</v>
      </c>
      <c r="AY424" s="159" t="s">
        <v>262</v>
      </c>
    </row>
    <row r="425" spans="2:65" s="1" customFormat="1" ht="16.5" customHeight="1">
      <c r="B425" s="32"/>
      <c r="C425" s="138" t="s">
        <v>684</v>
      </c>
      <c r="D425" s="138" t="s">
        <v>265</v>
      </c>
      <c r="E425" s="139" t="s">
        <v>685</v>
      </c>
      <c r="F425" s="140" t="s">
        <v>686</v>
      </c>
      <c r="G425" s="141" t="s">
        <v>268</v>
      </c>
      <c r="H425" s="142">
        <v>140.5</v>
      </c>
      <c r="I425" s="143"/>
      <c r="J425" s="144">
        <f>ROUND(I425*H425,2)</f>
        <v>0</v>
      </c>
      <c r="K425" s="140" t="s">
        <v>663</v>
      </c>
      <c r="L425" s="32"/>
      <c r="M425" s="145" t="s">
        <v>1</v>
      </c>
      <c r="N425" s="146" t="s">
        <v>42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122</v>
      </c>
      <c r="AT425" s="149" t="s">
        <v>265</v>
      </c>
      <c r="AU425" s="149" t="s">
        <v>88</v>
      </c>
      <c r="AY425" s="17" t="s">
        <v>262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85</v>
      </c>
      <c r="BK425" s="150">
        <f>ROUND(I425*H425,2)</f>
        <v>0</v>
      </c>
      <c r="BL425" s="17" t="s">
        <v>122</v>
      </c>
      <c r="BM425" s="149" t="s">
        <v>687</v>
      </c>
    </row>
    <row r="426" spans="2:65" s="13" customFormat="1" ht="11.25">
      <c r="B426" s="158"/>
      <c r="D426" s="152" t="s">
        <v>271</v>
      </c>
      <c r="E426" s="159" t="s">
        <v>1</v>
      </c>
      <c r="F426" s="160" t="s">
        <v>688</v>
      </c>
      <c r="H426" s="161">
        <v>140.5</v>
      </c>
      <c r="I426" s="162"/>
      <c r="L426" s="158"/>
      <c r="M426" s="163"/>
      <c r="T426" s="164"/>
      <c r="AT426" s="159" t="s">
        <v>271</v>
      </c>
      <c r="AU426" s="159" t="s">
        <v>88</v>
      </c>
      <c r="AV426" s="13" t="s">
        <v>88</v>
      </c>
      <c r="AW426" s="13" t="s">
        <v>31</v>
      </c>
      <c r="AX426" s="13" t="s">
        <v>85</v>
      </c>
      <c r="AY426" s="159" t="s">
        <v>262</v>
      </c>
    </row>
    <row r="427" spans="2:65" s="1" customFormat="1" ht="24.2" customHeight="1">
      <c r="B427" s="32"/>
      <c r="C427" s="138" t="s">
        <v>689</v>
      </c>
      <c r="D427" s="138" t="s">
        <v>265</v>
      </c>
      <c r="E427" s="139" t="s">
        <v>690</v>
      </c>
      <c r="F427" s="140" t="s">
        <v>691</v>
      </c>
      <c r="G427" s="141" t="s">
        <v>268</v>
      </c>
      <c r="H427" s="142">
        <v>210.10499999999999</v>
      </c>
      <c r="I427" s="143"/>
      <c r="J427" s="144">
        <f>ROUND(I427*H427,2)</f>
        <v>0</v>
      </c>
      <c r="K427" s="140" t="s">
        <v>663</v>
      </c>
      <c r="L427" s="32"/>
      <c r="M427" s="145" t="s">
        <v>1</v>
      </c>
      <c r="N427" s="146" t="s">
        <v>42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122</v>
      </c>
      <c r="AT427" s="149" t="s">
        <v>265</v>
      </c>
      <c r="AU427" s="149" t="s">
        <v>88</v>
      </c>
      <c r="AY427" s="17" t="s">
        <v>262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85</v>
      </c>
      <c r="BK427" s="150">
        <f>ROUND(I427*H427,2)</f>
        <v>0</v>
      </c>
      <c r="BL427" s="17" t="s">
        <v>122</v>
      </c>
      <c r="BM427" s="149" t="s">
        <v>692</v>
      </c>
    </row>
    <row r="428" spans="2:65" s="13" customFormat="1" ht="11.25">
      <c r="B428" s="158"/>
      <c r="D428" s="152" t="s">
        <v>271</v>
      </c>
      <c r="E428" s="159" t="s">
        <v>1</v>
      </c>
      <c r="F428" s="160" t="s">
        <v>693</v>
      </c>
      <c r="H428" s="161">
        <v>171.48</v>
      </c>
      <c r="I428" s="162"/>
      <c r="L428" s="158"/>
      <c r="M428" s="163"/>
      <c r="T428" s="164"/>
      <c r="AT428" s="159" t="s">
        <v>271</v>
      </c>
      <c r="AU428" s="159" t="s">
        <v>88</v>
      </c>
      <c r="AV428" s="13" t="s">
        <v>88</v>
      </c>
      <c r="AW428" s="13" t="s">
        <v>31</v>
      </c>
      <c r="AX428" s="13" t="s">
        <v>77</v>
      </c>
      <c r="AY428" s="159" t="s">
        <v>262</v>
      </c>
    </row>
    <row r="429" spans="2:65" s="13" customFormat="1" ht="11.25">
      <c r="B429" s="158"/>
      <c r="D429" s="152" t="s">
        <v>271</v>
      </c>
      <c r="E429" s="159" t="s">
        <v>1</v>
      </c>
      <c r="F429" s="160" t="s">
        <v>694</v>
      </c>
      <c r="H429" s="161">
        <v>8.625</v>
      </c>
      <c r="I429" s="162"/>
      <c r="L429" s="158"/>
      <c r="M429" s="163"/>
      <c r="T429" s="164"/>
      <c r="AT429" s="159" t="s">
        <v>271</v>
      </c>
      <c r="AU429" s="159" t="s">
        <v>88</v>
      </c>
      <c r="AV429" s="13" t="s">
        <v>88</v>
      </c>
      <c r="AW429" s="13" t="s">
        <v>31</v>
      </c>
      <c r="AX429" s="13" t="s">
        <v>77</v>
      </c>
      <c r="AY429" s="159" t="s">
        <v>262</v>
      </c>
    </row>
    <row r="430" spans="2:65" s="13" customFormat="1" ht="11.25">
      <c r="B430" s="158"/>
      <c r="D430" s="152" t="s">
        <v>271</v>
      </c>
      <c r="E430" s="159" t="s">
        <v>1</v>
      </c>
      <c r="F430" s="160" t="s">
        <v>695</v>
      </c>
      <c r="H430" s="161">
        <v>30</v>
      </c>
      <c r="I430" s="162"/>
      <c r="L430" s="158"/>
      <c r="M430" s="163"/>
      <c r="T430" s="164"/>
      <c r="AT430" s="159" t="s">
        <v>271</v>
      </c>
      <c r="AU430" s="159" t="s">
        <v>88</v>
      </c>
      <c r="AV430" s="13" t="s">
        <v>88</v>
      </c>
      <c r="AW430" s="13" t="s">
        <v>31</v>
      </c>
      <c r="AX430" s="13" t="s">
        <v>77</v>
      </c>
      <c r="AY430" s="159" t="s">
        <v>262</v>
      </c>
    </row>
    <row r="431" spans="2:65" s="15" customFormat="1" ht="11.25">
      <c r="B431" s="172"/>
      <c r="D431" s="152" t="s">
        <v>271</v>
      </c>
      <c r="E431" s="173" t="s">
        <v>1</v>
      </c>
      <c r="F431" s="174" t="s">
        <v>282</v>
      </c>
      <c r="H431" s="175">
        <v>210.10499999999999</v>
      </c>
      <c r="I431" s="176"/>
      <c r="L431" s="172"/>
      <c r="M431" s="177"/>
      <c r="T431" s="178"/>
      <c r="AT431" s="173" t="s">
        <v>271</v>
      </c>
      <c r="AU431" s="173" t="s">
        <v>88</v>
      </c>
      <c r="AV431" s="15" t="s">
        <v>122</v>
      </c>
      <c r="AW431" s="15" t="s">
        <v>31</v>
      </c>
      <c r="AX431" s="15" t="s">
        <v>85</v>
      </c>
      <c r="AY431" s="173" t="s">
        <v>262</v>
      </c>
    </row>
    <row r="432" spans="2:65" s="1" customFormat="1" ht="24.2" customHeight="1">
      <c r="B432" s="32"/>
      <c r="C432" s="138" t="s">
        <v>696</v>
      </c>
      <c r="D432" s="138" t="s">
        <v>265</v>
      </c>
      <c r="E432" s="139" t="s">
        <v>697</v>
      </c>
      <c r="F432" s="140" t="s">
        <v>698</v>
      </c>
      <c r="G432" s="141" t="s">
        <v>527</v>
      </c>
      <c r="H432" s="142">
        <v>216.8</v>
      </c>
      <c r="I432" s="143"/>
      <c r="J432" s="144">
        <f>ROUND(I432*H432,2)</f>
        <v>0</v>
      </c>
      <c r="K432" s="140" t="s">
        <v>285</v>
      </c>
      <c r="L432" s="32"/>
      <c r="M432" s="145" t="s">
        <v>1</v>
      </c>
      <c r="N432" s="146" t="s">
        <v>42</v>
      </c>
      <c r="P432" s="147">
        <f>O432*H432</f>
        <v>0</v>
      </c>
      <c r="Q432" s="147">
        <v>1.5E-3</v>
      </c>
      <c r="R432" s="147">
        <f>Q432*H432</f>
        <v>0.32520000000000004</v>
      </c>
      <c r="S432" s="147">
        <v>0</v>
      </c>
      <c r="T432" s="148">
        <f>S432*H432</f>
        <v>0</v>
      </c>
      <c r="AR432" s="149" t="s">
        <v>122</v>
      </c>
      <c r="AT432" s="149" t="s">
        <v>265</v>
      </c>
      <c r="AU432" s="149" t="s">
        <v>88</v>
      </c>
      <c r="AY432" s="17" t="s">
        <v>262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85</v>
      </c>
      <c r="BK432" s="150">
        <f>ROUND(I432*H432,2)</f>
        <v>0</v>
      </c>
      <c r="BL432" s="17" t="s">
        <v>122</v>
      </c>
      <c r="BM432" s="149" t="s">
        <v>699</v>
      </c>
    </row>
    <row r="433" spans="2:65" s="13" customFormat="1" ht="11.25">
      <c r="B433" s="158"/>
      <c r="D433" s="152" t="s">
        <v>271</v>
      </c>
      <c r="E433" s="159" t="s">
        <v>1</v>
      </c>
      <c r="F433" s="160" t="s">
        <v>700</v>
      </c>
      <c r="H433" s="161">
        <v>126.4</v>
      </c>
      <c r="I433" s="162"/>
      <c r="L433" s="158"/>
      <c r="M433" s="163"/>
      <c r="T433" s="164"/>
      <c r="AT433" s="159" t="s">
        <v>271</v>
      </c>
      <c r="AU433" s="159" t="s">
        <v>88</v>
      </c>
      <c r="AV433" s="13" t="s">
        <v>88</v>
      </c>
      <c r="AW433" s="13" t="s">
        <v>31</v>
      </c>
      <c r="AX433" s="13" t="s">
        <v>77</v>
      </c>
      <c r="AY433" s="159" t="s">
        <v>262</v>
      </c>
    </row>
    <row r="434" spans="2:65" s="13" customFormat="1" ht="11.25">
      <c r="B434" s="158"/>
      <c r="D434" s="152" t="s">
        <v>271</v>
      </c>
      <c r="E434" s="159" t="s">
        <v>1</v>
      </c>
      <c r="F434" s="160" t="s">
        <v>701</v>
      </c>
      <c r="H434" s="161">
        <v>13.2</v>
      </c>
      <c r="I434" s="162"/>
      <c r="L434" s="158"/>
      <c r="M434" s="163"/>
      <c r="T434" s="164"/>
      <c r="AT434" s="159" t="s">
        <v>271</v>
      </c>
      <c r="AU434" s="159" t="s">
        <v>88</v>
      </c>
      <c r="AV434" s="13" t="s">
        <v>88</v>
      </c>
      <c r="AW434" s="13" t="s">
        <v>31</v>
      </c>
      <c r="AX434" s="13" t="s">
        <v>77</v>
      </c>
      <c r="AY434" s="159" t="s">
        <v>262</v>
      </c>
    </row>
    <row r="435" spans="2:65" s="13" customFormat="1" ht="11.25">
      <c r="B435" s="158"/>
      <c r="D435" s="152" t="s">
        <v>271</v>
      </c>
      <c r="E435" s="159" t="s">
        <v>1</v>
      </c>
      <c r="F435" s="160" t="s">
        <v>702</v>
      </c>
      <c r="H435" s="161">
        <v>30</v>
      </c>
      <c r="I435" s="162"/>
      <c r="L435" s="158"/>
      <c r="M435" s="163"/>
      <c r="T435" s="164"/>
      <c r="AT435" s="159" t="s">
        <v>271</v>
      </c>
      <c r="AU435" s="159" t="s">
        <v>88</v>
      </c>
      <c r="AV435" s="13" t="s">
        <v>88</v>
      </c>
      <c r="AW435" s="13" t="s">
        <v>31</v>
      </c>
      <c r="AX435" s="13" t="s">
        <v>77</v>
      </c>
      <c r="AY435" s="159" t="s">
        <v>262</v>
      </c>
    </row>
    <row r="436" spans="2:65" s="13" customFormat="1" ht="22.5">
      <c r="B436" s="158"/>
      <c r="D436" s="152" t="s">
        <v>271</v>
      </c>
      <c r="E436" s="159" t="s">
        <v>1</v>
      </c>
      <c r="F436" s="160" t="s">
        <v>703</v>
      </c>
      <c r="H436" s="161">
        <v>29.8</v>
      </c>
      <c r="I436" s="162"/>
      <c r="L436" s="158"/>
      <c r="M436" s="163"/>
      <c r="T436" s="164"/>
      <c r="AT436" s="159" t="s">
        <v>271</v>
      </c>
      <c r="AU436" s="159" t="s">
        <v>88</v>
      </c>
      <c r="AV436" s="13" t="s">
        <v>88</v>
      </c>
      <c r="AW436" s="13" t="s">
        <v>31</v>
      </c>
      <c r="AX436" s="13" t="s">
        <v>77</v>
      </c>
      <c r="AY436" s="159" t="s">
        <v>262</v>
      </c>
    </row>
    <row r="437" spans="2:65" s="13" customFormat="1" ht="11.25">
      <c r="B437" s="158"/>
      <c r="D437" s="152" t="s">
        <v>271</v>
      </c>
      <c r="E437" s="159" t="s">
        <v>1</v>
      </c>
      <c r="F437" s="160" t="s">
        <v>704</v>
      </c>
      <c r="H437" s="161">
        <v>9.6</v>
      </c>
      <c r="I437" s="162"/>
      <c r="L437" s="158"/>
      <c r="M437" s="163"/>
      <c r="T437" s="164"/>
      <c r="AT437" s="159" t="s">
        <v>271</v>
      </c>
      <c r="AU437" s="159" t="s">
        <v>88</v>
      </c>
      <c r="AV437" s="13" t="s">
        <v>88</v>
      </c>
      <c r="AW437" s="13" t="s">
        <v>31</v>
      </c>
      <c r="AX437" s="13" t="s">
        <v>77</v>
      </c>
      <c r="AY437" s="159" t="s">
        <v>262</v>
      </c>
    </row>
    <row r="438" spans="2:65" s="13" customFormat="1" ht="11.25">
      <c r="B438" s="158"/>
      <c r="D438" s="152" t="s">
        <v>271</v>
      </c>
      <c r="E438" s="159" t="s">
        <v>1</v>
      </c>
      <c r="F438" s="160" t="s">
        <v>705</v>
      </c>
      <c r="H438" s="161">
        <v>7.8</v>
      </c>
      <c r="I438" s="162"/>
      <c r="L438" s="158"/>
      <c r="M438" s="163"/>
      <c r="T438" s="164"/>
      <c r="AT438" s="159" t="s">
        <v>271</v>
      </c>
      <c r="AU438" s="159" t="s">
        <v>88</v>
      </c>
      <c r="AV438" s="13" t="s">
        <v>88</v>
      </c>
      <c r="AW438" s="13" t="s">
        <v>31</v>
      </c>
      <c r="AX438" s="13" t="s">
        <v>77</v>
      </c>
      <c r="AY438" s="159" t="s">
        <v>262</v>
      </c>
    </row>
    <row r="439" spans="2:65" s="15" customFormat="1" ht="11.25">
      <c r="B439" s="172"/>
      <c r="D439" s="152" t="s">
        <v>271</v>
      </c>
      <c r="E439" s="173" t="s">
        <v>1</v>
      </c>
      <c r="F439" s="174" t="s">
        <v>282</v>
      </c>
      <c r="H439" s="175">
        <v>216.8</v>
      </c>
      <c r="I439" s="176"/>
      <c r="L439" s="172"/>
      <c r="M439" s="177"/>
      <c r="T439" s="178"/>
      <c r="AT439" s="173" t="s">
        <v>271</v>
      </c>
      <c r="AU439" s="173" t="s">
        <v>88</v>
      </c>
      <c r="AV439" s="15" t="s">
        <v>122</v>
      </c>
      <c r="AW439" s="15" t="s">
        <v>31</v>
      </c>
      <c r="AX439" s="15" t="s">
        <v>85</v>
      </c>
      <c r="AY439" s="173" t="s">
        <v>262</v>
      </c>
    </row>
    <row r="440" spans="2:65" s="1" customFormat="1" ht="24.2" customHeight="1">
      <c r="B440" s="32"/>
      <c r="C440" s="138" t="s">
        <v>706</v>
      </c>
      <c r="D440" s="138" t="s">
        <v>265</v>
      </c>
      <c r="E440" s="139" t="s">
        <v>707</v>
      </c>
      <c r="F440" s="140" t="s">
        <v>708</v>
      </c>
      <c r="G440" s="141" t="s">
        <v>268</v>
      </c>
      <c r="H440" s="142">
        <v>699.91200000000003</v>
      </c>
      <c r="I440" s="143"/>
      <c r="J440" s="144">
        <f>ROUND(I440*H440,2)</f>
        <v>0</v>
      </c>
      <c r="K440" s="140" t="s">
        <v>269</v>
      </c>
      <c r="L440" s="32"/>
      <c r="M440" s="145" t="s">
        <v>1</v>
      </c>
      <c r="N440" s="146" t="s">
        <v>42</v>
      </c>
      <c r="P440" s="147">
        <f>O440*H440</f>
        <v>0</v>
      </c>
      <c r="Q440" s="147">
        <v>3.8850000000000003E-2</v>
      </c>
      <c r="R440" s="147">
        <f>Q440*H440</f>
        <v>27.191581200000002</v>
      </c>
      <c r="S440" s="147">
        <v>0.105</v>
      </c>
      <c r="T440" s="148">
        <f>S440*H440</f>
        <v>73.490759999999995</v>
      </c>
      <c r="AR440" s="149" t="s">
        <v>122</v>
      </c>
      <c r="AT440" s="149" t="s">
        <v>265</v>
      </c>
      <c r="AU440" s="149" t="s">
        <v>88</v>
      </c>
      <c r="AY440" s="17" t="s">
        <v>262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85</v>
      </c>
      <c r="BK440" s="150">
        <f>ROUND(I440*H440,2)</f>
        <v>0</v>
      </c>
      <c r="BL440" s="17" t="s">
        <v>122</v>
      </c>
      <c r="BM440" s="149" t="s">
        <v>709</v>
      </c>
    </row>
    <row r="441" spans="2:65" s="12" customFormat="1" ht="22.5">
      <c r="B441" s="151"/>
      <c r="D441" s="152" t="s">
        <v>271</v>
      </c>
      <c r="E441" s="153" t="s">
        <v>1</v>
      </c>
      <c r="F441" s="154" t="s">
        <v>710</v>
      </c>
      <c r="H441" s="153" t="s">
        <v>1</v>
      </c>
      <c r="I441" s="155"/>
      <c r="L441" s="151"/>
      <c r="M441" s="156"/>
      <c r="T441" s="157"/>
      <c r="AT441" s="153" t="s">
        <v>271</v>
      </c>
      <c r="AU441" s="153" t="s">
        <v>88</v>
      </c>
      <c r="AV441" s="12" t="s">
        <v>85</v>
      </c>
      <c r="AW441" s="12" t="s">
        <v>31</v>
      </c>
      <c r="AX441" s="12" t="s">
        <v>77</v>
      </c>
      <c r="AY441" s="153" t="s">
        <v>262</v>
      </c>
    </row>
    <row r="442" spans="2:65" s="12" customFormat="1" ht="22.5">
      <c r="B442" s="151"/>
      <c r="D442" s="152" t="s">
        <v>271</v>
      </c>
      <c r="E442" s="153" t="s">
        <v>1</v>
      </c>
      <c r="F442" s="154" t="s">
        <v>711</v>
      </c>
      <c r="H442" s="153" t="s">
        <v>1</v>
      </c>
      <c r="I442" s="155"/>
      <c r="L442" s="151"/>
      <c r="M442" s="156"/>
      <c r="T442" s="157"/>
      <c r="AT442" s="153" t="s">
        <v>271</v>
      </c>
      <c r="AU442" s="153" t="s">
        <v>88</v>
      </c>
      <c r="AV442" s="12" t="s">
        <v>85</v>
      </c>
      <c r="AW442" s="12" t="s">
        <v>31</v>
      </c>
      <c r="AX442" s="12" t="s">
        <v>77</v>
      </c>
      <c r="AY442" s="153" t="s">
        <v>262</v>
      </c>
    </row>
    <row r="443" spans="2:65" s="12" customFormat="1" ht="11.25">
      <c r="B443" s="151"/>
      <c r="D443" s="152" t="s">
        <v>271</v>
      </c>
      <c r="E443" s="153" t="s">
        <v>1</v>
      </c>
      <c r="F443" s="154" t="s">
        <v>712</v>
      </c>
      <c r="H443" s="153" t="s">
        <v>1</v>
      </c>
      <c r="I443" s="155"/>
      <c r="L443" s="151"/>
      <c r="M443" s="156"/>
      <c r="T443" s="157"/>
      <c r="AT443" s="153" t="s">
        <v>271</v>
      </c>
      <c r="AU443" s="153" t="s">
        <v>88</v>
      </c>
      <c r="AV443" s="12" t="s">
        <v>85</v>
      </c>
      <c r="AW443" s="12" t="s">
        <v>31</v>
      </c>
      <c r="AX443" s="12" t="s">
        <v>77</v>
      </c>
      <c r="AY443" s="153" t="s">
        <v>262</v>
      </c>
    </row>
    <row r="444" spans="2:65" s="12" customFormat="1" ht="11.25">
      <c r="B444" s="151"/>
      <c r="D444" s="152" t="s">
        <v>271</v>
      </c>
      <c r="E444" s="153" t="s">
        <v>1</v>
      </c>
      <c r="F444" s="154" t="s">
        <v>713</v>
      </c>
      <c r="H444" s="153" t="s">
        <v>1</v>
      </c>
      <c r="I444" s="155"/>
      <c r="L444" s="151"/>
      <c r="M444" s="156"/>
      <c r="T444" s="157"/>
      <c r="AT444" s="153" t="s">
        <v>271</v>
      </c>
      <c r="AU444" s="153" t="s">
        <v>88</v>
      </c>
      <c r="AV444" s="12" t="s">
        <v>85</v>
      </c>
      <c r="AW444" s="12" t="s">
        <v>31</v>
      </c>
      <c r="AX444" s="12" t="s">
        <v>77</v>
      </c>
      <c r="AY444" s="153" t="s">
        <v>262</v>
      </c>
    </row>
    <row r="445" spans="2:65" s="12" customFormat="1" ht="11.25">
      <c r="B445" s="151"/>
      <c r="D445" s="152" t="s">
        <v>271</v>
      </c>
      <c r="E445" s="153" t="s">
        <v>1</v>
      </c>
      <c r="F445" s="154" t="s">
        <v>714</v>
      </c>
      <c r="H445" s="153" t="s">
        <v>1</v>
      </c>
      <c r="I445" s="155"/>
      <c r="L445" s="151"/>
      <c r="M445" s="156"/>
      <c r="T445" s="157"/>
      <c r="AT445" s="153" t="s">
        <v>271</v>
      </c>
      <c r="AU445" s="153" t="s">
        <v>88</v>
      </c>
      <c r="AV445" s="12" t="s">
        <v>85</v>
      </c>
      <c r="AW445" s="12" t="s">
        <v>31</v>
      </c>
      <c r="AX445" s="12" t="s">
        <v>77</v>
      </c>
      <c r="AY445" s="153" t="s">
        <v>262</v>
      </c>
    </row>
    <row r="446" spans="2:65" s="12" customFormat="1" ht="22.5">
      <c r="B446" s="151"/>
      <c r="D446" s="152" t="s">
        <v>271</v>
      </c>
      <c r="E446" s="153" t="s">
        <v>1</v>
      </c>
      <c r="F446" s="154" t="s">
        <v>715</v>
      </c>
      <c r="H446" s="153" t="s">
        <v>1</v>
      </c>
      <c r="I446" s="155"/>
      <c r="L446" s="151"/>
      <c r="M446" s="156"/>
      <c r="T446" s="157"/>
      <c r="AT446" s="153" t="s">
        <v>271</v>
      </c>
      <c r="AU446" s="153" t="s">
        <v>88</v>
      </c>
      <c r="AV446" s="12" t="s">
        <v>85</v>
      </c>
      <c r="AW446" s="12" t="s">
        <v>31</v>
      </c>
      <c r="AX446" s="12" t="s">
        <v>77</v>
      </c>
      <c r="AY446" s="153" t="s">
        <v>262</v>
      </c>
    </row>
    <row r="447" spans="2:65" s="12" customFormat="1" ht="11.25">
      <c r="B447" s="151"/>
      <c r="D447" s="152" t="s">
        <v>271</v>
      </c>
      <c r="E447" s="153" t="s">
        <v>1</v>
      </c>
      <c r="F447" s="154" t="s">
        <v>716</v>
      </c>
      <c r="H447" s="153" t="s">
        <v>1</v>
      </c>
      <c r="I447" s="155"/>
      <c r="L447" s="151"/>
      <c r="M447" s="156"/>
      <c r="T447" s="157"/>
      <c r="AT447" s="153" t="s">
        <v>271</v>
      </c>
      <c r="AU447" s="153" t="s">
        <v>88</v>
      </c>
      <c r="AV447" s="12" t="s">
        <v>85</v>
      </c>
      <c r="AW447" s="12" t="s">
        <v>31</v>
      </c>
      <c r="AX447" s="12" t="s">
        <v>77</v>
      </c>
      <c r="AY447" s="153" t="s">
        <v>262</v>
      </c>
    </row>
    <row r="448" spans="2:65" s="12" customFormat="1" ht="22.5">
      <c r="B448" s="151"/>
      <c r="D448" s="152" t="s">
        <v>271</v>
      </c>
      <c r="E448" s="153" t="s">
        <v>1</v>
      </c>
      <c r="F448" s="154" t="s">
        <v>717</v>
      </c>
      <c r="H448" s="153" t="s">
        <v>1</v>
      </c>
      <c r="I448" s="155"/>
      <c r="L448" s="151"/>
      <c r="M448" s="156"/>
      <c r="T448" s="157"/>
      <c r="AT448" s="153" t="s">
        <v>271</v>
      </c>
      <c r="AU448" s="153" t="s">
        <v>88</v>
      </c>
      <c r="AV448" s="12" t="s">
        <v>85</v>
      </c>
      <c r="AW448" s="12" t="s">
        <v>31</v>
      </c>
      <c r="AX448" s="12" t="s">
        <v>77</v>
      </c>
      <c r="AY448" s="153" t="s">
        <v>262</v>
      </c>
    </row>
    <row r="449" spans="2:51" s="12" customFormat="1" ht="11.25">
      <c r="B449" s="151"/>
      <c r="D449" s="152" t="s">
        <v>271</v>
      </c>
      <c r="E449" s="153" t="s">
        <v>1</v>
      </c>
      <c r="F449" s="154" t="s">
        <v>718</v>
      </c>
      <c r="H449" s="153" t="s">
        <v>1</v>
      </c>
      <c r="I449" s="155"/>
      <c r="L449" s="151"/>
      <c r="M449" s="156"/>
      <c r="T449" s="157"/>
      <c r="AT449" s="153" t="s">
        <v>271</v>
      </c>
      <c r="AU449" s="153" t="s">
        <v>88</v>
      </c>
      <c r="AV449" s="12" t="s">
        <v>85</v>
      </c>
      <c r="AW449" s="12" t="s">
        <v>31</v>
      </c>
      <c r="AX449" s="12" t="s">
        <v>77</v>
      </c>
      <c r="AY449" s="153" t="s">
        <v>262</v>
      </c>
    </row>
    <row r="450" spans="2:51" s="12" customFormat="1" ht="22.5">
      <c r="B450" s="151"/>
      <c r="D450" s="152" t="s">
        <v>271</v>
      </c>
      <c r="E450" s="153" t="s">
        <v>1</v>
      </c>
      <c r="F450" s="154" t="s">
        <v>719</v>
      </c>
      <c r="H450" s="153" t="s">
        <v>1</v>
      </c>
      <c r="I450" s="155"/>
      <c r="L450" s="151"/>
      <c r="M450" s="156"/>
      <c r="T450" s="157"/>
      <c r="AT450" s="153" t="s">
        <v>271</v>
      </c>
      <c r="AU450" s="153" t="s">
        <v>88</v>
      </c>
      <c r="AV450" s="12" t="s">
        <v>85</v>
      </c>
      <c r="AW450" s="12" t="s">
        <v>31</v>
      </c>
      <c r="AX450" s="12" t="s">
        <v>77</v>
      </c>
      <c r="AY450" s="153" t="s">
        <v>262</v>
      </c>
    </row>
    <row r="451" spans="2:51" s="12" customFormat="1" ht="22.5">
      <c r="B451" s="151"/>
      <c r="D451" s="152" t="s">
        <v>271</v>
      </c>
      <c r="E451" s="153" t="s">
        <v>1</v>
      </c>
      <c r="F451" s="154" t="s">
        <v>720</v>
      </c>
      <c r="H451" s="153" t="s">
        <v>1</v>
      </c>
      <c r="I451" s="155"/>
      <c r="L451" s="151"/>
      <c r="M451" s="156"/>
      <c r="T451" s="157"/>
      <c r="AT451" s="153" t="s">
        <v>271</v>
      </c>
      <c r="AU451" s="153" t="s">
        <v>88</v>
      </c>
      <c r="AV451" s="12" t="s">
        <v>85</v>
      </c>
      <c r="AW451" s="12" t="s">
        <v>31</v>
      </c>
      <c r="AX451" s="12" t="s">
        <v>77</v>
      </c>
      <c r="AY451" s="153" t="s">
        <v>262</v>
      </c>
    </row>
    <row r="452" spans="2:51" s="12" customFormat="1" ht="22.5">
      <c r="B452" s="151"/>
      <c r="D452" s="152" t="s">
        <v>271</v>
      </c>
      <c r="E452" s="153" t="s">
        <v>1</v>
      </c>
      <c r="F452" s="154" t="s">
        <v>721</v>
      </c>
      <c r="H452" s="153" t="s">
        <v>1</v>
      </c>
      <c r="I452" s="155"/>
      <c r="L452" s="151"/>
      <c r="M452" s="156"/>
      <c r="T452" s="157"/>
      <c r="AT452" s="153" t="s">
        <v>271</v>
      </c>
      <c r="AU452" s="153" t="s">
        <v>88</v>
      </c>
      <c r="AV452" s="12" t="s">
        <v>85</v>
      </c>
      <c r="AW452" s="12" t="s">
        <v>31</v>
      </c>
      <c r="AX452" s="12" t="s">
        <v>77</v>
      </c>
      <c r="AY452" s="153" t="s">
        <v>262</v>
      </c>
    </row>
    <row r="453" spans="2:51" s="12" customFormat="1" ht="22.5">
      <c r="B453" s="151"/>
      <c r="D453" s="152" t="s">
        <v>271</v>
      </c>
      <c r="E453" s="153" t="s">
        <v>1</v>
      </c>
      <c r="F453" s="154" t="s">
        <v>722</v>
      </c>
      <c r="H453" s="153" t="s">
        <v>1</v>
      </c>
      <c r="I453" s="155"/>
      <c r="L453" s="151"/>
      <c r="M453" s="156"/>
      <c r="T453" s="157"/>
      <c r="AT453" s="153" t="s">
        <v>271</v>
      </c>
      <c r="AU453" s="153" t="s">
        <v>88</v>
      </c>
      <c r="AV453" s="12" t="s">
        <v>85</v>
      </c>
      <c r="AW453" s="12" t="s">
        <v>31</v>
      </c>
      <c r="AX453" s="12" t="s">
        <v>77</v>
      </c>
      <c r="AY453" s="153" t="s">
        <v>262</v>
      </c>
    </row>
    <row r="454" spans="2:51" s="12" customFormat="1" ht="22.5">
      <c r="B454" s="151"/>
      <c r="D454" s="152" t="s">
        <v>271</v>
      </c>
      <c r="E454" s="153" t="s">
        <v>1</v>
      </c>
      <c r="F454" s="154" t="s">
        <v>723</v>
      </c>
      <c r="H454" s="153" t="s">
        <v>1</v>
      </c>
      <c r="I454" s="155"/>
      <c r="L454" s="151"/>
      <c r="M454" s="156"/>
      <c r="T454" s="157"/>
      <c r="AT454" s="153" t="s">
        <v>271</v>
      </c>
      <c r="AU454" s="153" t="s">
        <v>88</v>
      </c>
      <c r="AV454" s="12" t="s">
        <v>85</v>
      </c>
      <c r="AW454" s="12" t="s">
        <v>31</v>
      </c>
      <c r="AX454" s="12" t="s">
        <v>77</v>
      </c>
      <c r="AY454" s="153" t="s">
        <v>262</v>
      </c>
    </row>
    <row r="455" spans="2:51" s="12" customFormat="1" ht="11.25">
      <c r="B455" s="151"/>
      <c r="D455" s="152" t="s">
        <v>271</v>
      </c>
      <c r="E455" s="153" t="s">
        <v>1</v>
      </c>
      <c r="F455" s="154" t="s">
        <v>724</v>
      </c>
      <c r="H455" s="153" t="s">
        <v>1</v>
      </c>
      <c r="I455" s="155"/>
      <c r="L455" s="151"/>
      <c r="M455" s="156"/>
      <c r="T455" s="157"/>
      <c r="AT455" s="153" t="s">
        <v>271</v>
      </c>
      <c r="AU455" s="153" t="s">
        <v>88</v>
      </c>
      <c r="AV455" s="12" t="s">
        <v>85</v>
      </c>
      <c r="AW455" s="12" t="s">
        <v>31</v>
      </c>
      <c r="AX455" s="12" t="s">
        <v>77</v>
      </c>
      <c r="AY455" s="153" t="s">
        <v>262</v>
      </c>
    </row>
    <row r="456" spans="2:51" s="12" customFormat="1" ht="22.5">
      <c r="B456" s="151"/>
      <c r="D456" s="152" t="s">
        <v>271</v>
      </c>
      <c r="E456" s="153" t="s">
        <v>1</v>
      </c>
      <c r="F456" s="154" t="s">
        <v>725</v>
      </c>
      <c r="H456" s="153" t="s">
        <v>1</v>
      </c>
      <c r="I456" s="155"/>
      <c r="L456" s="151"/>
      <c r="M456" s="156"/>
      <c r="T456" s="157"/>
      <c r="AT456" s="153" t="s">
        <v>271</v>
      </c>
      <c r="AU456" s="153" t="s">
        <v>88</v>
      </c>
      <c r="AV456" s="12" t="s">
        <v>85</v>
      </c>
      <c r="AW456" s="12" t="s">
        <v>31</v>
      </c>
      <c r="AX456" s="12" t="s">
        <v>77</v>
      </c>
      <c r="AY456" s="153" t="s">
        <v>262</v>
      </c>
    </row>
    <row r="457" spans="2:51" s="12" customFormat="1" ht="11.25">
      <c r="B457" s="151"/>
      <c r="D457" s="152" t="s">
        <v>271</v>
      </c>
      <c r="E457" s="153" t="s">
        <v>1</v>
      </c>
      <c r="F457" s="154" t="s">
        <v>726</v>
      </c>
      <c r="H457" s="153" t="s">
        <v>1</v>
      </c>
      <c r="I457" s="155"/>
      <c r="L457" s="151"/>
      <c r="M457" s="156"/>
      <c r="T457" s="157"/>
      <c r="AT457" s="153" t="s">
        <v>271</v>
      </c>
      <c r="AU457" s="153" t="s">
        <v>88</v>
      </c>
      <c r="AV457" s="12" t="s">
        <v>85</v>
      </c>
      <c r="AW457" s="12" t="s">
        <v>31</v>
      </c>
      <c r="AX457" s="12" t="s">
        <v>77</v>
      </c>
      <c r="AY457" s="153" t="s">
        <v>262</v>
      </c>
    </row>
    <row r="458" spans="2:51" s="12" customFormat="1" ht="22.5">
      <c r="B458" s="151"/>
      <c r="D458" s="152" t="s">
        <v>271</v>
      </c>
      <c r="E458" s="153" t="s">
        <v>1</v>
      </c>
      <c r="F458" s="154" t="s">
        <v>727</v>
      </c>
      <c r="H458" s="153" t="s">
        <v>1</v>
      </c>
      <c r="I458" s="155"/>
      <c r="L458" s="151"/>
      <c r="M458" s="156"/>
      <c r="T458" s="157"/>
      <c r="AT458" s="153" t="s">
        <v>271</v>
      </c>
      <c r="AU458" s="153" t="s">
        <v>88</v>
      </c>
      <c r="AV458" s="12" t="s">
        <v>85</v>
      </c>
      <c r="AW458" s="12" t="s">
        <v>31</v>
      </c>
      <c r="AX458" s="12" t="s">
        <v>77</v>
      </c>
      <c r="AY458" s="153" t="s">
        <v>262</v>
      </c>
    </row>
    <row r="459" spans="2:51" s="12" customFormat="1" ht="22.5">
      <c r="B459" s="151"/>
      <c r="D459" s="152" t="s">
        <v>271</v>
      </c>
      <c r="E459" s="153" t="s">
        <v>1</v>
      </c>
      <c r="F459" s="154" t="s">
        <v>728</v>
      </c>
      <c r="H459" s="153" t="s">
        <v>1</v>
      </c>
      <c r="I459" s="155"/>
      <c r="L459" s="151"/>
      <c r="M459" s="156"/>
      <c r="T459" s="157"/>
      <c r="AT459" s="153" t="s">
        <v>271</v>
      </c>
      <c r="AU459" s="153" t="s">
        <v>88</v>
      </c>
      <c r="AV459" s="12" t="s">
        <v>85</v>
      </c>
      <c r="AW459" s="12" t="s">
        <v>31</v>
      </c>
      <c r="AX459" s="12" t="s">
        <v>77</v>
      </c>
      <c r="AY459" s="153" t="s">
        <v>262</v>
      </c>
    </row>
    <row r="460" spans="2:51" s="12" customFormat="1" ht="22.5">
      <c r="B460" s="151"/>
      <c r="D460" s="152" t="s">
        <v>271</v>
      </c>
      <c r="E460" s="153" t="s">
        <v>1</v>
      </c>
      <c r="F460" s="154" t="s">
        <v>729</v>
      </c>
      <c r="H460" s="153" t="s">
        <v>1</v>
      </c>
      <c r="I460" s="155"/>
      <c r="L460" s="151"/>
      <c r="M460" s="156"/>
      <c r="T460" s="157"/>
      <c r="AT460" s="153" t="s">
        <v>271</v>
      </c>
      <c r="AU460" s="153" t="s">
        <v>88</v>
      </c>
      <c r="AV460" s="12" t="s">
        <v>85</v>
      </c>
      <c r="AW460" s="12" t="s">
        <v>31</v>
      </c>
      <c r="AX460" s="12" t="s">
        <v>77</v>
      </c>
      <c r="AY460" s="153" t="s">
        <v>262</v>
      </c>
    </row>
    <row r="461" spans="2:51" s="12" customFormat="1" ht="11.25">
      <c r="B461" s="151"/>
      <c r="D461" s="152" t="s">
        <v>271</v>
      </c>
      <c r="E461" s="153" t="s">
        <v>1</v>
      </c>
      <c r="F461" s="154" t="s">
        <v>730</v>
      </c>
      <c r="H461" s="153" t="s">
        <v>1</v>
      </c>
      <c r="I461" s="155"/>
      <c r="L461" s="151"/>
      <c r="M461" s="156"/>
      <c r="T461" s="157"/>
      <c r="AT461" s="153" t="s">
        <v>271</v>
      </c>
      <c r="AU461" s="153" t="s">
        <v>88</v>
      </c>
      <c r="AV461" s="12" t="s">
        <v>85</v>
      </c>
      <c r="AW461" s="12" t="s">
        <v>31</v>
      </c>
      <c r="AX461" s="12" t="s">
        <v>77</v>
      </c>
      <c r="AY461" s="153" t="s">
        <v>262</v>
      </c>
    </row>
    <row r="462" spans="2:51" s="12" customFormat="1" ht="22.5">
      <c r="B462" s="151"/>
      <c r="D462" s="152" t="s">
        <v>271</v>
      </c>
      <c r="E462" s="153" t="s">
        <v>1</v>
      </c>
      <c r="F462" s="154" t="s">
        <v>731</v>
      </c>
      <c r="H462" s="153" t="s">
        <v>1</v>
      </c>
      <c r="I462" s="155"/>
      <c r="L462" s="151"/>
      <c r="M462" s="156"/>
      <c r="T462" s="157"/>
      <c r="AT462" s="153" t="s">
        <v>271</v>
      </c>
      <c r="AU462" s="153" t="s">
        <v>88</v>
      </c>
      <c r="AV462" s="12" t="s">
        <v>85</v>
      </c>
      <c r="AW462" s="12" t="s">
        <v>31</v>
      </c>
      <c r="AX462" s="12" t="s">
        <v>77</v>
      </c>
      <c r="AY462" s="153" t="s">
        <v>262</v>
      </c>
    </row>
    <row r="463" spans="2:51" s="12" customFormat="1" ht="11.25">
      <c r="B463" s="151"/>
      <c r="D463" s="152" t="s">
        <v>271</v>
      </c>
      <c r="E463" s="153" t="s">
        <v>1</v>
      </c>
      <c r="F463" s="154" t="s">
        <v>732</v>
      </c>
      <c r="H463" s="153" t="s">
        <v>1</v>
      </c>
      <c r="I463" s="155"/>
      <c r="L463" s="151"/>
      <c r="M463" s="156"/>
      <c r="T463" s="157"/>
      <c r="AT463" s="153" t="s">
        <v>271</v>
      </c>
      <c r="AU463" s="153" t="s">
        <v>88</v>
      </c>
      <c r="AV463" s="12" t="s">
        <v>85</v>
      </c>
      <c r="AW463" s="12" t="s">
        <v>31</v>
      </c>
      <c r="AX463" s="12" t="s">
        <v>77</v>
      </c>
      <c r="AY463" s="153" t="s">
        <v>262</v>
      </c>
    </row>
    <row r="464" spans="2:51" s="12" customFormat="1" ht="22.5">
      <c r="B464" s="151"/>
      <c r="D464" s="152" t="s">
        <v>271</v>
      </c>
      <c r="E464" s="153" t="s">
        <v>1</v>
      </c>
      <c r="F464" s="154" t="s">
        <v>733</v>
      </c>
      <c r="H464" s="153" t="s">
        <v>1</v>
      </c>
      <c r="I464" s="155"/>
      <c r="L464" s="151"/>
      <c r="M464" s="156"/>
      <c r="T464" s="157"/>
      <c r="AT464" s="153" t="s">
        <v>271</v>
      </c>
      <c r="AU464" s="153" t="s">
        <v>88</v>
      </c>
      <c r="AV464" s="12" t="s">
        <v>85</v>
      </c>
      <c r="AW464" s="12" t="s">
        <v>31</v>
      </c>
      <c r="AX464" s="12" t="s">
        <v>77</v>
      </c>
      <c r="AY464" s="153" t="s">
        <v>262</v>
      </c>
    </row>
    <row r="465" spans="2:65" s="12" customFormat="1" ht="22.5">
      <c r="B465" s="151"/>
      <c r="D465" s="152" t="s">
        <v>271</v>
      </c>
      <c r="E465" s="153" t="s">
        <v>1</v>
      </c>
      <c r="F465" s="154" t="s">
        <v>734</v>
      </c>
      <c r="H465" s="153" t="s">
        <v>1</v>
      </c>
      <c r="I465" s="155"/>
      <c r="L465" s="151"/>
      <c r="M465" s="156"/>
      <c r="T465" s="157"/>
      <c r="AT465" s="153" t="s">
        <v>271</v>
      </c>
      <c r="AU465" s="153" t="s">
        <v>88</v>
      </c>
      <c r="AV465" s="12" t="s">
        <v>85</v>
      </c>
      <c r="AW465" s="12" t="s">
        <v>31</v>
      </c>
      <c r="AX465" s="12" t="s">
        <v>77</v>
      </c>
      <c r="AY465" s="153" t="s">
        <v>262</v>
      </c>
    </row>
    <row r="466" spans="2:65" s="12" customFormat="1" ht="22.5">
      <c r="B466" s="151"/>
      <c r="D466" s="152" t="s">
        <v>271</v>
      </c>
      <c r="E466" s="153" t="s">
        <v>1</v>
      </c>
      <c r="F466" s="154" t="s">
        <v>735</v>
      </c>
      <c r="H466" s="153" t="s">
        <v>1</v>
      </c>
      <c r="I466" s="155"/>
      <c r="L466" s="151"/>
      <c r="M466" s="156"/>
      <c r="T466" s="157"/>
      <c r="AT466" s="153" t="s">
        <v>271</v>
      </c>
      <c r="AU466" s="153" t="s">
        <v>88</v>
      </c>
      <c r="AV466" s="12" t="s">
        <v>85</v>
      </c>
      <c r="AW466" s="12" t="s">
        <v>31</v>
      </c>
      <c r="AX466" s="12" t="s">
        <v>77</v>
      </c>
      <c r="AY466" s="153" t="s">
        <v>262</v>
      </c>
    </row>
    <row r="467" spans="2:65" s="15" customFormat="1" ht="11.25">
      <c r="B467" s="172"/>
      <c r="D467" s="152" t="s">
        <v>271</v>
      </c>
      <c r="E467" s="173" t="s">
        <v>1</v>
      </c>
      <c r="F467" s="174" t="s">
        <v>282</v>
      </c>
      <c r="H467" s="175">
        <v>0</v>
      </c>
      <c r="I467" s="176"/>
      <c r="L467" s="172"/>
      <c r="M467" s="177"/>
      <c r="T467" s="178"/>
      <c r="AT467" s="173" t="s">
        <v>271</v>
      </c>
      <c r="AU467" s="173" t="s">
        <v>88</v>
      </c>
      <c r="AV467" s="15" t="s">
        <v>122</v>
      </c>
      <c r="AW467" s="15" t="s">
        <v>31</v>
      </c>
      <c r="AX467" s="15" t="s">
        <v>77</v>
      </c>
      <c r="AY467" s="173" t="s">
        <v>262</v>
      </c>
    </row>
    <row r="468" spans="2:65" s="12" customFormat="1" ht="11.25">
      <c r="B468" s="151"/>
      <c r="D468" s="152" t="s">
        <v>271</v>
      </c>
      <c r="E468" s="153" t="s">
        <v>1</v>
      </c>
      <c r="F468" s="154" t="s">
        <v>736</v>
      </c>
      <c r="H468" s="153" t="s">
        <v>1</v>
      </c>
      <c r="I468" s="155"/>
      <c r="L468" s="151"/>
      <c r="M468" s="156"/>
      <c r="T468" s="157"/>
      <c r="AT468" s="153" t="s">
        <v>271</v>
      </c>
      <c r="AU468" s="153" t="s">
        <v>88</v>
      </c>
      <c r="AV468" s="12" t="s">
        <v>85</v>
      </c>
      <c r="AW468" s="12" t="s">
        <v>31</v>
      </c>
      <c r="AX468" s="12" t="s">
        <v>77</v>
      </c>
      <c r="AY468" s="153" t="s">
        <v>262</v>
      </c>
    </row>
    <row r="469" spans="2:65" s="13" customFormat="1" ht="11.25">
      <c r="B469" s="158"/>
      <c r="D469" s="152" t="s">
        <v>271</v>
      </c>
      <c r="E469" s="159" t="s">
        <v>1</v>
      </c>
      <c r="F469" s="160" t="s">
        <v>737</v>
      </c>
      <c r="H469" s="161">
        <v>71.676000000000002</v>
      </c>
      <c r="I469" s="162"/>
      <c r="L469" s="158"/>
      <c r="M469" s="163"/>
      <c r="T469" s="164"/>
      <c r="AT469" s="159" t="s">
        <v>271</v>
      </c>
      <c r="AU469" s="159" t="s">
        <v>88</v>
      </c>
      <c r="AV469" s="13" t="s">
        <v>88</v>
      </c>
      <c r="AW469" s="13" t="s">
        <v>31</v>
      </c>
      <c r="AX469" s="13" t="s">
        <v>77</v>
      </c>
      <c r="AY469" s="159" t="s">
        <v>262</v>
      </c>
    </row>
    <row r="470" spans="2:65" s="13" customFormat="1" ht="11.25">
      <c r="B470" s="158"/>
      <c r="D470" s="152" t="s">
        <v>271</v>
      </c>
      <c r="E470" s="159" t="s">
        <v>1</v>
      </c>
      <c r="F470" s="160" t="s">
        <v>738</v>
      </c>
      <c r="H470" s="161">
        <v>305.35586999999998</v>
      </c>
      <c r="I470" s="162"/>
      <c r="L470" s="158"/>
      <c r="M470" s="163"/>
      <c r="T470" s="164"/>
      <c r="AT470" s="159" t="s">
        <v>271</v>
      </c>
      <c r="AU470" s="159" t="s">
        <v>88</v>
      </c>
      <c r="AV470" s="13" t="s">
        <v>88</v>
      </c>
      <c r="AW470" s="13" t="s">
        <v>31</v>
      </c>
      <c r="AX470" s="13" t="s">
        <v>77</v>
      </c>
      <c r="AY470" s="159" t="s">
        <v>262</v>
      </c>
    </row>
    <row r="471" spans="2:65" s="12" customFormat="1" ht="11.25">
      <c r="B471" s="151"/>
      <c r="D471" s="152" t="s">
        <v>271</v>
      </c>
      <c r="E471" s="153" t="s">
        <v>1</v>
      </c>
      <c r="F471" s="154" t="s">
        <v>739</v>
      </c>
      <c r="H471" s="153" t="s">
        <v>1</v>
      </c>
      <c r="I471" s="155"/>
      <c r="L471" s="151"/>
      <c r="M471" s="156"/>
      <c r="T471" s="157"/>
      <c r="AT471" s="153" t="s">
        <v>271</v>
      </c>
      <c r="AU471" s="153" t="s">
        <v>88</v>
      </c>
      <c r="AV471" s="12" t="s">
        <v>85</v>
      </c>
      <c r="AW471" s="12" t="s">
        <v>31</v>
      </c>
      <c r="AX471" s="12" t="s">
        <v>77</v>
      </c>
      <c r="AY471" s="153" t="s">
        <v>262</v>
      </c>
    </row>
    <row r="472" spans="2:65" s="13" customFormat="1" ht="11.25">
      <c r="B472" s="158"/>
      <c r="D472" s="152" t="s">
        <v>271</v>
      </c>
      <c r="E472" s="159" t="s">
        <v>1</v>
      </c>
      <c r="F472" s="160" t="s">
        <v>740</v>
      </c>
      <c r="H472" s="161">
        <v>234</v>
      </c>
      <c r="I472" s="162"/>
      <c r="L472" s="158"/>
      <c r="M472" s="163"/>
      <c r="T472" s="164"/>
      <c r="AT472" s="159" t="s">
        <v>271</v>
      </c>
      <c r="AU472" s="159" t="s">
        <v>88</v>
      </c>
      <c r="AV472" s="13" t="s">
        <v>88</v>
      </c>
      <c r="AW472" s="13" t="s">
        <v>31</v>
      </c>
      <c r="AX472" s="13" t="s">
        <v>77</v>
      </c>
      <c r="AY472" s="159" t="s">
        <v>262</v>
      </c>
    </row>
    <row r="473" spans="2:65" s="12" customFormat="1" ht="11.25">
      <c r="B473" s="151"/>
      <c r="D473" s="152" t="s">
        <v>271</v>
      </c>
      <c r="E473" s="153" t="s">
        <v>1</v>
      </c>
      <c r="F473" s="154" t="s">
        <v>741</v>
      </c>
      <c r="H473" s="153" t="s">
        <v>1</v>
      </c>
      <c r="I473" s="155"/>
      <c r="L473" s="151"/>
      <c r="M473" s="156"/>
      <c r="T473" s="157"/>
      <c r="AT473" s="153" t="s">
        <v>271</v>
      </c>
      <c r="AU473" s="153" t="s">
        <v>88</v>
      </c>
      <c r="AV473" s="12" t="s">
        <v>85</v>
      </c>
      <c r="AW473" s="12" t="s">
        <v>31</v>
      </c>
      <c r="AX473" s="12" t="s">
        <v>77</v>
      </c>
      <c r="AY473" s="153" t="s">
        <v>262</v>
      </c>
    </row>
    <row r="474" spans="2:65" s="13" customFormat="1" ht="11.25">
      <c r="B474" s="158"/>
      <c r="D474" s="152" t="s">
        <v>271</v>
      </c>
      <c r="E474" s="159" t="s">
        <v>1</v>
      </c>
      <c r="F474" s="160" t="s">
        <v>742</v>
      </c>
      <c r="H474" s="161">
        <v>88.88</v>
      </c>
      <c r="I474" s="162"/>
      <c r="L474" s="158"/>
      <c r="M474" s="163"/>
      <c r="T474" s="164"/>
      <c r="AT474" s="159" t="s">
        <v>271</v>
      </c>
      <c r="AU474" s="159" t="s">
        <v>88</v>
      </c>
      <c r="AV474" s="13" t="s">
        <v>88</v>
      </c>
      <c r="AW474" s="13" t="s">
        <v>31</v>
      </c>
      <c r="AX474" s="13" t="s">
        <v>77</v>
      </c>
      <c r="AY474" s="159" t="s">
        <v>262</v>
      </c>
    </row>
    <row r="475" spans="2:65" s="15" customFormat="1" ht="11.25">
      <c r="B475" s="172"/>
      <c r="D475" s="152" t="s">
        <v>271</v>
      </c>
      <c r="E475" s="173" t="s">
        <v>181</v>
      </c>
      <c r="F475" s="174" t="s">
        <v>282</v>
      </c>
      <c r="H475" s="175">
        <v>699.91187000000002</v>
      </c>
      <c r="I475" s="176"/>
      <c r="L475" s="172"/>
      <c r="M475" s="177"/>
      <c r="T475" s="178"/>
      <c r="AT475" s="173" t="s">
        <v>271</v>
      </c>
      <c r="AU475" s="173" t="s">
        <v>88</v>
      </c>
      <c r="AV475" s="15" t="s">
        <v>122</v>
      </c>
      <c r="AW475" s="15" t="s">
        <v>31</v>
      </c>
      <c r="AX475" s="15" t="s">
        <v>85</v>
      </c>
      <c r="AY475" s="173" t="s">
        <v>262</v>
      </c>
    </row>
    <row r="476" spans="2:65" s="1" customFormat="1" ht="24.2" customHeight="1">
      <c r="B476" s="32"/>
      <c r="C476" s="138" t="s">
        <v>743</v>
      </c>
      <c r="D476" s="138" t="s">
        <v>265</v>
      </c>
      <c r="E476" s="139" t="s">
        <v>744</v>
      </c>
      <c r="F476" s="140" t="s">
        <v>745</v>
      </c>
      <c r="G476" s="141" t="s">
        <v>268</v>
      </c>
      <c r="H476" s="142">
        <v>50.445</v>
      </c>
      <c r="I476" s="143"/>
      <c r="J476" s="144">
        <f>ROUND(I476*H476,2)</f>
        <v>0</v>
      </c>
      <c r="K476" s="140" t="s">
        <v>269</v>
      </c>
      <c r="L476" s="32"/>
      <c r="M476" s="145" t="s">
        <v>1</v>
      </c>
      <c r="N476" s="146" t="s">
        <v>42</v>
      </c>
      <c r="P476" s="147">
        <f>O476*H476</f>
        <v>0</v>
      </c>
      <c r="Q476" s="147">
        <v>3.8850000000000003E-2</v>
      </c>
      <c r="R476" s="147">
        <f>Q476*H476</f>
        <v>1.9597882500000001</v>
      </c>
      <c r="S476" s="147">
        <v>2.5000000000000001E-2</v>
      </c>
      <c r="T476" s="148">
        <f>S476*H476</f>
        <v>1.2611250000000001</v>
      </c>
      <c r="AR476" s="149" t="s">
        <v>122</v>
      </c>
      <c r="AT476" s="149" t="s">
        <v>265</v>
      </c>
      <c r="AU476" s="149" t="s">
        <v>88</v>
      </c>
      <c r="AY476" s="17" t="s">
        <v>262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85</v>
      </c>
      <c r="BK476" s="150">
        <f>ROUND(I476*H476,2)</f>
        <v>0</v>
      </c>
      <c r="BL476" s="17" t="s">
        <v>122</v>
      </c>
      <c r="BM476" s="149" t="s">
        <v>746</v>
      </c>
    </row>
    <row r="477" spans="2:65" s="12" customFormat="1" ht="11.25">
      <c r="B477" s="151"/>
      <c r="D477" s="152" t="s">
        <v>271</v>
      </c>
      <c r="E477" s="153" t="s">
        <v>1</v>
      </c>
      <c r="F477" s="154" t="s">
        <v>747</v>
      </c>
      <c r="H477" s="153" t="s">
        <v>1</v>
      </c>
      <c r="I477" s="155"/>
      <c r="L477" s="151"/>
      <c r="M477" s="156"/>
      <c r="T477" s="157"/>
      <c r="AT477" s="153" t="s">
        <v>271</v>
      </c>
      <c r="AU477" s="153" t="s">
        <v>88</v>
      </c>
      <c r="AV477" s="12" t="s">
        <v>85</v>
      </c>
      <c r="AW477" s="12" t="s">
        <v>31</v>
      </c>
      <c r="AX477" s="12" t="s">
        <v>77</v>
      </c>
      <c r="AY477" s="153" t="s">
        <v>262</v>
      </c>
    </row>
    <row r="478" spans="2:65" s="12" customFormat="1" ht="22.5">
      <c r="B478" s="151"/>
      <c r="D478" s="152" t="s">
        <v>271</v>
      </c>
      <c r="E478" s="153" t="s">
        <v>1</v>
      </c>
      <c r="F478" s="154" t="s">
        <v>748</v>
      </c>
      <c r="H478" s="153" t="s">
        <v>1</v>
      </c>
      <c r="I478" s="155"/>
      <c r="L478" s="151"/>
      <c r="M478" s="156"/>
      <c r="T478" s="157"/>
      <c r="AT478" s="153" t="s">
        <v>271</v>
      </c>
      <c r="AU478" s="153" t="s">
        <v>88</v>
      </c>
      <c r="AV478" s="12" t="s">
        <v>85</v>
      </c>
      <c r="AW478" s="12" t="s">
        <v>31</v>
      </c>
      <c r="AX478" s="12" t="s">
        <v>77</v>
      </c>
      <c r="AY478" s="153" t="s">
        <v>262</v>
      </c>
    </row>
    <row r="479" spans="2:65" s="12" customFormat="1" ht="11.25">
      <c r="B479" s="151"/>
      <c r="D479" s="152" t="s">
        <v>271</v>
      </c>
      <c r="E479" s="153" t="s">
        <v>1</v>
      </c>
      <c r="F479" s="154" t="s">
        <v>749</v>
      </c>
      <c r="H479" s="153" t="s">
        <v>1</v>
      </c>
      <c r="I479" s="155"/>
      <c r="L479" s="151"/>
      <c r="M479" s="156"/>
      <c r="T479" s="157"/>
      <c r="AT479" s="153" t="s">
        <v>271</v>
      </c>
      <c r="AU479" s="153" t="s">
        <v>88</v>
      </c>
      <c r="AV479" s="12" t="s">
        <v>85</v>
      </c>
      <c r="AW479" s="12" t="s">
        <v>31</v>
      </c>
      <c r="AX479" s="12" t="s">
        <v>77</v>
      </c>
      <c r="AY479" s="153" t="s">
        <v>262</v>
      </c>
    </row>
    <row r="480" spans="2:65" s="12" customFormat="1" ht="11.25">
      <c r="B480" s="151"/>
      <c r="D480" s="152" t="s">
        <v>271</v>
      </c>
      <c r="E480" s="153" t="s">
        <v>1</v>
      </c>
      <c r="F480" s="154" t="s">
        <v>750</v>
      </c>
      <c r="H480" s="153" t="s">
        <v>1</v>
      </c>
      <c r="I480" s="155"/>
      <c r="L480" s="151"/>
      <c r="M480" s="156"/>
      <c r="T480" s="157"/>
      <c r="AT480" s="153" t="s">
        <v>271</v>
      </c>
      <c r="AU480" s="153" t="s">
        <v>88</v>
      </c>
      <c r="AV480" s="12" t="s">
        <v>85</v>
      </c>
      <c r="AW480" s="12" t="s">
        <v>31</v>
      </c>
      <c r="AX480" s="12" t="s">
        <v>77</v>
      </c>
      <c r="AY480" s="153" t="s">
        <v>262</v>
      </c>
    </row>
    <row r="481" spans="2:65" s="12" customFormat="1" ht="11.25">
      <c r="B481" s="151"/>
      <c r="D481" s="152" t="s">
        <v>271</v>
      </c>
      <c r="E481" s="153" t="s">
        <v>1</v>
      </c>
      <c r="F481" s="154" t="s">
        <v>751</v>
      </c>
      <c r="H481" s="153" t="s">
        <v>1</v>
      </c>
      <c r="I481" s="155"/>
      <c r="L481" s="151"/>
      <c r="M481" s="156"/>
      <c r="T481" s="157"/>
      <c r="AT481" s="153" t="s">
        <v>271</v>
      </c>
      <c r="AU481" s="153" t="s">
        <v>88</v>
      </c>
      <c r="AV481" s="12" t="s">
        <v>85</v>
      </c>
      <c r="AW481" s="12" t="s">
        <v>31</v>
      </c>
      <c r="AX481" s="12" t="s">
        <v>77</v>
      </c>
      <c r="AY481" s="153" t="s">
        <v>262</v>
      </c>
    </row>
    <row r="482" spans="2:65" s="13" customFormat="1" ht="11.25">
      <c r="B482" s="158"/>
      <c r="D482" s="152" t="s">
        <v>271</v>
      </c>
      <c r="E482" s="159" t="s">
        <v>1</v>
      </c>
      <c r="F482" s="160" t="s">
        <v>752</v>
      </c>
      <c r="H482" s="161">
        <v>50.445</v>
      </c>
      <c r="I482" s="162"/>
      <c r="L482" s="158"/>
      <c r="M482" s="163"/>
      <c r="T482" s="164"/>
      <c r="AT482" s="159" t="s">
        <v>271</v>
      </c>
      <c r="AU482" s="159" t="s">
        <v>88</v>
      </c>
      <c r="AV482" s="13" t="s">
        <v>88</v>
      </c>
      <c r="AW482" s="13" t="s">
        <v>31</v>
      </c>
      <c r="AX482" s="13" t="s">
        <v>85</v>
      </c>
      <c r="AY482" s="159" t="s">
        <v>262</v>
      </c>
    </row>
    <row r="483" spans="2:65" s="1" customFormat="1" ht="24.2" customHeight="1">
      <c r="B483" s="32"/>
      <c r="C483" s="138" t="s">
        <v>753</v>
      </c>
      <c r="D483" s="138" t="s">
        <v>265</v>
      </c>
      <c r="E483" s="139" t="s">
        <v>754</v>
      </c>
      <c r="F483" s="140" t="s">
        <v>755</v>
      </c>
      <c r="G483" s="141" t="s">
        <v>268</v>
      </c>
      <c r="H483" s="142">
        <v>1518</v>
      </c>
      <c r="I483" s="143"/>
      <c r="J483" s="144">
        <f>ROUND(I483*H483,2)</f>
        <v>0</v>
      </c>
      <c r="K483" s="140" t="s">
        <v>269</v>
      </c>
      <c r="L483" s="32"/>
      <c r="M483" s="145" t="s">
        <v>1</v>
      </c>
      <c r="N483" s="146" t="s">
        <v>42</v>
      </c>
      <c r="P483" s="147">
        <f>O483*H483</f>
        <v>0</v>
      </c>
      <c r="Q483" s="147">
        <v>3.8850000000000003E-2</v>
      </c>
      <c r="R483" s="147">
        <f>Q483*H483</f>
        <v>58.974300000000007</v>
      </c>
      <c r="S483" s="147">
        <v>2.5000000000000001E-2</v>
      </c>
      <c r="T483" s="148">
        <f>S483*H483</f>
        <v>37.950000000000003</v>
      </c>
      <c r="AR483" s="149" t="s">
        <v>122</v>
      </c>
      <c r="AT483" s="149" t="s">
        <v>265</v>
      </c>
      <c r="AU483" s="149" t="s">
        <v>88</v>
      </c>
      <c r="AY483" s="17" t="s">
        <v>262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85</v>
      </c>
      <c r="BK483" s="150">
        <f>ROUND(I483*H483,2)</f>
        <v>0</v>
      </c>
      <c r="BL483" s="17" t="s">
        <v>122</v>
      </c>
      <c r="BM483" s="149" t="s">
        <v>756</v>
      </c>
    </row>
    <row r="484" spans="2:65" s="12" customFormat="1" ht="11.25">
      <c r="B484" s="151"/>
      <c r="D484" s="152" t="s">
        <v>271</v>
      </c>
      <c r="E484" s="153" t="s">
        <v>1</v>
      </c>
      <c r="F484" s="154" t="s">
        <v>747</v>
      </c>
      <c r="H484" s="153" t="s">
        <v>1</v>
      </c>
      <c r="I484" s="155"/>
      <c r="L484" s="151"/>
      <c r="M484" s="156"/>
      <c r="T484" s="157"/>
      <c r="AT484" s="153" t="s">
        <v>271</v>
      </c>
      <c r="AU484" s="153" t="s">
        <v>88</v>
      </c>
      <c r="AV484" s="12" t="s">
        <v>85</v>
      </c>
      <c r="AW484" s="12" t="s">
        <v>31</v>
      </c>
      <c r="AX484" s="12" t="s">
        <v>77</v>
      </c>
      <c r="AY484" s="153" t="s">
        <v>262</v>
      </c>
    </row>
    <row r="485" spans="2:65" s="12" customFormat="1" ht="22.5">
      <c r="B485" s="151"/>
      <c r="D485" s="152" t="s">
        <v>271</v>
      </c>
      <c r="E485" s="153" t="s">
        <v>1</v>
      </c>
      <c r="F485" s="154" t="s">
        <v>748</v>
      </c>
      <c r="H485" s="153" t="s">
        <v>1</v>
      </c>
      <c r="I485" s="155"/>
      <c r="L485" s="151"/>
      <c r="M485" s="156"/>
      <c r="T485" s="157"/>
      <c r="AT485" s="153" t="s">
        <v>271</v>
      </c>
      <c r="AU485" s="153" t="s">
        <v>88</v>
      </c>
      <c r="AV485" s="12" t="s">
        <v>85</v>
      </c>
      <c r="AW485" s="12" t="s">
        <v>31</v>
      </c>
      <c r="AX485" s="12" t="s">
        <v>77</v>
      </c>
      <c r="AY485" s="153" t="s">
        <v>262</v>
      </c>
    </row>
    <row r="486" spans="2:65" s="12" customFormat="1" ht="11.25">
      <c r="B486" s="151"/>
      <c r="D486" s="152" t="s">
        <v>271</v>
      </c>
      <c r="E486" s="153" t="s">
        <v>1</v>
      </c>
      <c r="F486" s="154" t="s">
        <v>749</v>
      </c>
      <c r="H486" s="153" t="s">
        <v>1</v>
      </c>
      <c r="I486" s="155"/>
      <c r="L486" s="151"/>
      <c r="M486" s="156"/>
      <c r="T486" s="157"/>
      <c r="AT486" s="153" t="s">
        <v>271</v>
      </c>
      <c r="AU486" s="153" t="s">
        <v>88</v>
      </c>
      <c r="AV486" s="12" t="s">
        <v>85</v>
      </c>
      <c r="AW486" s="12" t="s">
        <v>31</v>
      </c>
      <c r="AX486" s="12" t="s">
        <v>77</v>
      </c>
      <c r="AY486" s="153" t="s">
        <v>262</v>
      </c>
    </row>
    <row r="487" spans="2:65" s="12" customFormat="1" ht="11.25">
      <c r="B487" s="151"/>
      <c r="D487" s="152" t="s">
        <v>271</v>
      </c>
      <c r="E487" s="153" t="s">
        <v>1</v>
      </c>
      <c r="F487" s="154" t="s">
        <v>750</v>
      </c>
      <c r="H487" s="153" t="s">
        <v>1</v>
      </c>
      <c r="I487" s="155"/>
      <c r="L487" s="151"/>
      <c r="M487" s="156"/>
      <c r="T487" s="157"/>
      <c r="AT487" s="153" t="s">
        <v>271</v>
      </c>
      <c r="AU487" s="153" t="s">
        <v>88</v>
      </c>
      <c r="AV487" s="12" t="s">
        <v>85</v>
      </c>
      <c r="AW487" s="12" t="s">
        <v>31</v>
      </c>
      <c r="AX487" s="12" t="s">
        <v>77</v>
      </c>
      <c r="AY487" s="153" t="s">
        <v>262</v>
      </c>
    </row>
    <row r="488" spans="2:65" s="12" customFormat="1" ht="22.5">
      <c r="B488" s="151"/>
      <c r="D488" s="152" t="s">
        <v>271</v>
      </c>
      <c r="E488" s="153" t="s">
        <v>1</v>
      </c>
      <c r="F488" s="154" t="s">
        <v>757</v>
      </c>
      <c r="H488" s="153" t="s">
        <v>1</v>
      </c>
      <c r="I488" s="155"/>
      <c r="L488" s="151"/>
      <c r="M488" s="156"/>
      <c r="T488" s="157"/>
      <c r="AT488" s="153" t="s">
        <v>271</v>
      </c>
      <c r="AU488" s="153" t="s">
        <v>88</v>
      </c>
      <c r="AV488" s="12" t="s">
        <v>85</v>
      </c>
      <c r="AW488" s="12" t="s">
        <v>31</v>
      </c>
      <c r="AX488" s="12" t="s">
        <v>77</v>
      </c>
      <c r="AY488" s="153" t="s">
        <v>262</v>
      </c>
    </row>
    <row r="489" spans="2:65" s="13" customFormat="1" ht="11.25">
      <c r="B489" s="158"/>
      <c r="D489" s="152" t="s">
        <v>271</v>
      </c>
      <c r="E489" s="159" t="s">
        <v>1</v>
      </c>
      <c r="F489" s="160" t="s">
        <v>758</v>
      </c>
      <c r="H489" s="161">
        <v>1518</v>
      </c>
      <c r="I489" s="162"/>
      <c r="L489" s="158"/>
      <c r="M489" s="163"/>
      <c r="T489" s="164"/>
      <c r="AT489" s="159" t="s">
        <v>271</v>
      </c>
      <c r="AU489" s="159" t="s">
        <v>88</v>
      </c>
      <c r="AV489" s="13" t="s">
        <v>88</v>
      </c>
      <c r="AW489" s="13" t="s">
        <v>31</v>
      </c>
      <c r="AX489" s="13" t="s">
        <v>85</v>
      </c>
      <c r="AY489" s="159" t="s">
        <v>262</v>
      </c>
    </row>
    <row r="490" spans="2:65" s="1" customFormat="1" ht="33" customHeight="1">
      <c r="B490" s="32"/>
      <c r="C490" s="138" t="s">
        <v>759</v>
      </c>
      <c r="D490" s="138" t="s">
        <v>265</v>
      </c>
      <c r="E490" s="139" t="s">
        <v>760</v>
      </c>
      <c r="F490" s="140" t="s">
        <v>761</v>
      </c>
      <c r="G490" s="141" t="s">
        <v>268</v>
      </c>
      <c r="H490" s="142">
        <v>89.037999999999997</v>
      </c>
      <c r="I490" s="143"/>
      <c r="J490" s="144">
        <f>ROUND(I490*H490,2)</f>
        <v>0</v>
      </c>
      <c r="K490" s="140" t="s">
        <v>269</v>
      </c>
      <c r="L490" s="32"/>
      <c r="M490" s="145" t="s">
        <v>1</v>
      </c>
      <c r="N490" s="146" t="s">
        <v>42</v>
      </c>
      <c r="P490" s="147">
        <f>O490*H490</f>
        <v>0</v>
      </c>
      <c r="Q490" s="147">
        <v>3.8850000000000003E-2</v>
      </c>
      <c r="R490" s="147">
        <f>Q490*H490</f>
        <v>3.4591263000000003</v>
      </c>
      <c r="S490" s="147">
        <v>2.5000000000000001E-2</v>
      </c>
      <c r="T490" s="148">
        <f>S490*H490</f>
        <v>2.2259500000000001</v>
      </c>
      <c r="AR490" s="149" t="s">
        <v>122</v>
      </c>
      <c r="AT490" s="149" t="s">
        <v>265</v>
      </c>
      <c r="AU490" s="149" t="s">
        <v>88</v>
      </c>
      <c r="AY490" s="17" t="s">
        <v>262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7" t="s">
        <v>85</v>
      </c>
      <c r="BK490" s="150">
        <f>ROUND(I490*H490,2)</f>
        <v>0</v>
      </c>
      <c r="BL490" s="17" t="s">
        <v>122</v>
      </c>
      <c r="BM490" s="149" t="s">
        <v>762</v>
      </c>
    </row>
    <row r="491" spans="2:65" s="12" customFormat="1" ht="22.5">
      <c r="B491" s="151"/>
      <c r="D491" s="152" t="s">
        <v>271</v>
      </c>
      <c r="E491" s="153" t="s">
        <v>1</v>
      </c>
      <c r="F491" s="154" t="s">
        <v>763</v>
      </c>
      <c r="H491" s="153" t="s">
        <v>1</v>
      </c>
      <c r="I491" s="155"/>
      <c r="L491" s="151"/>
      <c r="M491" s="156"/>
      <c r="T491" s="157"/>
      <c r="AT491" s="153" t="s">
        <v>271</v>
      </c>
      <c r="AU491" s="153" t="s">
        <v>88</v>
      </c>
      <c r="AV491" s="12" t="s">
        <v>85</v>
      </c>
      <c r="AW491" s="12" t="s">
        <v>31</v>
      </c>
      <c r="AX491" s="12" t="s">
        <v>77</v>
      </c>
      <c r="AY491" s="153" t="s">
        <v>262</v>
      </c>
    </row>
    <row r="492" spans="2:65" s="12" customFormat="1" ht="22.5">
      <c r="B492" s="151"/>
      <c r="D492" s="152" t="s">
        <v>271</v>
      </c>
      <c r="E492" s="153" t="s">
        <v>1</v>
      </c>
      <c r="F492" s="154" t="s">
        <v>764</v>
      </c>
      <c r="H492" s="153" t="s">
        <v>1</v>
      </c>
      <c r="I492" s="155"/>
      <c r="L492" s="151"/>
      <c r="M492" s="156"/>
      <c r="T492" s="157"/>
      <c r="AT492" s="153" t="s">
        <v>271</v>
      </c>
      <c r="AU492" s="153" t="s">
        <v>88</v>
      </c>
      <c r="AV492" s="12" t="s">
        <v>85</v>
      </c>
      <c r="AW492" s="12" t="s">
        <v>31</v>
      </c>
      <c r="AX492" s="12" t="s">
        <v>77</v>
      </c>
      <c r="AY492" s="153" t="s">
        <v>262</v>
      </c>
    </row>
    <row r="493" spans="2:65" s="12" customFormat="1" ht="22.5">
      <c r="B493" s="151"/>
      <c r="D493" s="152" t="s">
        <v>271</v>
      </c>
      <c r="E493" s="153" t="s">
        <v>1</v>
      </c>
      <c r="F493" s="154" t="s">
        <v>765</v>
      </c>
      <c r="H493" s="153" t="s">
        <v>1</v>
      </c>
      <c r="I493" s="155"/>
      <c r="L493" s="151"/>
      <c r="M493" s="156"/>
      <c r="T493" s="157"/>
      <c r="AT493" s="153" t="s">
        <v>271</v>
      </c>
      <c r="AU493" s="153" t="s">
        <v>88</v>
      </c>
      <c r="AV493" s="12" t="s">
        <v>85</v>
      </c>
      <c r="AW493" s="12" t="s">
        <v>31</v>
      </c>
      <c r="AX493" s="12" t="s">
        <v>77</v>
      </c>
      <c r="AY493" s="153" t="s">
        <v>262</v>
      </c>
    </row>
    <row r="494" spans="2:65" s="12" customFormat="1" ht="11.25">
      <c r="B494" s="151"/>
      <c r="D494" s="152" t="s">
        <v>271</v>
      </c>
      <c r="E494" s="153" t="s">
        <v>1</v>
      </c>
      <c r="F494" s="154" t="s">
        <v>750</v>
      </c>
      <c r="H494" s="153" t="s">
        <v>1</v>
      </c>
      <c r="I494" s="155"/>
      <c r="L494" s="151"/>
      <c r="M494" s="156"/>
      <c r="T494" s="157"/>
      <c r="AT494" s="153" t="s">
        <v>271</v>
      </c>
      <c r="AU494" s="153" t="s">
        <v>88</v>
      </c>
      <c r="AV494" s="12" t="s">
        <v>85</v>
      </c>
      <c r="AW494" s="12" t="s">
        <v>31</v>
      </c>
      <c r="AX494" s="12" t="s">
        <v>77</v>
      </c>
      <c r="AY494" s="153" t="s">
        <v>262</v>
      </c>
    </row>
    <row r="495" spans="2:65" s="12" customFormat="1" ht="11.25">
      <c r="B495" s="151"/>
      <c r="D495" s="152" t="s">
        <v>271</v>
      </c>
      <c r="E495" s="153" t="s">
        <v>1</v>
      </c>
      <c r="F495" s="154" t="s">
        <v>766</v>
      </c>
      <c r="H495" s="153" t="s">
        <v>1</v>
      </c>
      <c r="I495" s="155"/>
      <c r="L495" s="151"/>
      <c r="M495" s="156"/>
      <c r="T495" s="157"/>
      <c r="AT495" s="153" t="s">
        <v>271</v>
      </c>
      <c r="AU495" s="153" t="s">
        <v>88</v>
      </c>
      <c r="AV495" s="12" t="s">
        <v>85</v>
      </c>
      <c r="AW495" s="12" t="s">
        <v>31</v>
      </c>
      <c r="AX495" s="12" t="s">
        <v>77</v>
      </c>
      <c r="AY495" s="153" t="s">
        <v>262</v>
      </c>
    </row>
    <row r="496" spans="2:65" s="13" customFormat="1" ht="11.25">
      <c r="B496" s="158"/>
      <c r="D496" s="152" t="s">
        <v>271</v>
      </c>
      <c r="E496" s="159" t="s">
        <v>1</v>
      </c>
      <c r="F496" s="160" t="s">
        <v>767</v>
      </c>
      <c r="H496" s="161">
        <v>10.35</v>
      </c>
      <c r="I496" s="162"/>
      <c r="L496" s="158"/>
      <c r="M496" s="163"/>
      <c r="T496" s="164"/>
      <c r="AT496" s="159" t="s">
        <v>271</v>
      </c>
      <c r="AU496" s="159" t="s">
        <v>88</v>
      </c>
      <c r="AV496" s="13" t="s">
        <v>88</v>
      </c>
      <c r="AW496" s="13" t="s">
        <v>31</v>
      </c>
      <c r="AX496" s="13" t="s">
        <v>77</v>
      </c>
      <c r="AY496" s="159" t="s">
        <v>262</v>
      </c>
    </row>
    <row r="497" spans="2:65" s="12" customFormat="1" ht="11.25">
      <c r="B497" s="151"/>
      <c r="D497" s="152" t="s">
        <v>271</v>
      </c>
      <c r="E497" s="153" t="s">
        <v>1</v>
      </c>
      <c r="F497" s="154" t="s">
        <v>386</v>
      </c>
      <c r="H497" s="153" t="s">
        <v>1</v>
      </c>
      <c r="I497" s="155"/>
      <c r="L497" s="151"/>
      <c r="M497" s="156"/>
      <c r="T497" s="157"/>
      <c r="AT497" s="153" t="s">
        <v>271</v>
      </c>
      <c r="AU497" s="153" t="s">
        <v>88</v>
      </c>
      <c r="AV497" s="12" t="s">
        <v>85</v>
      </c>
      <c r="AW497" s="12" t="s">
        <v>31</v>
      </c>
      <c r="AX497" s="12" t="s">
        <v>77</v>
      </c>
      <c r="AY497" s="153" t="s">
        <v>262</v>
      </c>
    </row>
    <row r="498" spans="2:65" s="13" customFormat="1" ht="11.25">
      <c r="B498" s="158"/>
      <c r="D498" s="152" t="s">
        <v>271</v>
      </c>
      <c r="E498" s="159" t="s">
        <v>1</v>
      </c>
      <c r="F498" s="160" t="s">
        <v>768</v>
      </c>
      <c r="H498" s="161">
        <v>78.687899999999999</v>
      </c>
      <c r="I498" s="162"/>
      <c r="L498" s="158"/>
      <c r="M498" s="163"/>
      <c r="T498" s="164"/>
      <c r="AT498" s="159" t="s">
        <v>271</v>
      </c>
      <c r="AU498" s="159" t="s">
        <v>88</v>
      </c>
      <c r="AV498" s="13" t="s">
        <v>88</v>
      </c>
      <c r="AW498" s="13" t="s">
        <v>31</v>
      </c>
      <c r="AX498" s="13" t="s">
        <v>77</v>
      </c>
      <c r="AY498" s="159" t="s">
        <v>262</v>
      </c>
    </row>
    <row r="499" spans="2:65" s="15" customFormat="1" ht="11.25">
      <c r="B499" s="172"/>
      <c r="D499" s="152" t="s">
        <v>271</v>
      </c>
      <c r="E499" s="173" t="s">
        <v>1</v>
      </c>
      <c r="F499" s="174" t="s">
        <v>282</v>
      </c>
      <c r="H499" s="175">
        <v>89.037899999999993</v>
      </c>
      <c r="I499" s="176"/>
      <c r="L499" s="172"/>
      <c r="M499" s="177"/>
      <c r="T499" s="178"/>
      <c r="AT499" s="173" t="s">
        <v>271</v>
      </c>
      <c r="AU499" s="173" t="s">
        <v>88</v>
      </c>
      <c r="AV499" s="15" t="s">
        <v>122</v>
      </c>
      <c r="AW499" s="15" t="s">
        <v>31</v>
      </c>
      <c r="AX499" s="15" t="s">
        <v>85</v>
      </c>
      <c r="AY499" s="173" t="s">
        <v>262</v>
      </c>
    </row>
    <row r="500" spans="2:65" s="1" customFormat="1" ht="49.15" customHeight="1">
      <c r="B500" s="32"/>
      <c r="C500" s="138" t="s">
        <v>769</v>
      </c>
      <c r="D500" s="138" t="s">
        <v>265</v>
      </c>
      <c r="E500" s="139" t="s">
        <v>770</v>
      </c>
      <c r="F500" s="140" t="s">
        <v>771</v>
      </c>
      <c r="G500" s="141" t="s">
        <v>268</v>
      </c>
      <c r="H500" s="142">
        <v>275.08499999999998</v>
      </c>
      <c r="I500" s="143"/>
      <c r="J500" s="144">
        <f>ROUND(I500*H500,2)</f>
        <v>0</v>
      </c>
      <c r="K500" s="140" t="s">
        <v>269</v>
      </c>
      <c r="L500" s="32"/>
      <c r="M500" s="145" t="s">
        <v>1</v>
      </c>
      <c r="N500" s="146" t="s">
        <v>42</v>
      </c>
      <c r="P500" s="147">
        <f>O500*H500</f>
        <v>0</v>
      </c>
      <c r="Q500" s="147">
        <v>6.8999999999999999E-3</v>
      </c>
      <c r="R500" s="147">
        <f>Q500*H500</f>
        <v>1.8980864999999998</v>
      </c>
      <c r="S500" s="147">
        <v>0</v>
      </c>
      <c r="T500" s="148">
        <f>S500*H500</f>
        <v>0</v>
      </c>
      <c r="AR500" s="149" t="s">
        <v>122</v>
      </c>
      <c r="AT500" s="149" t="s">
        <v>265</v>
      </c>
      <c r="AU500" s="149" t="s">
        <v>88</v>
      </c>
      <c r="AY500" s="17" t="s">
        <v>262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85</v>
      </c>
      <c r="BK500" s="150">
        <f>ROUND(I500*H500,2)</f>
        <v>0</v>
      </c>
      <c r="BL500" s="17" t="s">
        <v>122</v>
      </c>
      <c r="BM500" s="149" t="s">
        <v>772</v>
      </c>
    </row>
    <row r="501" spans="2:65" s="13" customFormat="1" ht="11.25">
      <c r="B501" s="158"/>
      <c r="D501" s="152" t="s">
        <v>271</v>
      </c>
      <c r="E501" s="159" t="s">
        <v>1</v>
      </c>
      <c r="F501" s="160" t="s">
        <v>773</v>
      </c>
      <c r="H501" s="161">
        <v>164.9</v>
      </c>
      <c r="I501" s="162"/>
      <c r="L501" s="158"/>
      <c r="M501" s="163"/>
      <c r="T501" s="164"/>
      <c r="AT501" s="159" t="s">
        <v>271</v>
      </c>
      <c r="AU501" s="159" t="s">
        <v>88</v>
      </c>
      <c r="AV501" s="13" t="s">
        <v>88</v>
      </c>
      <c r="AW501" s="13" t="s">
        <v>31</v>
      </c>
      <c r="AX501" s="13" t="s">
        <v>77</v>
      </c>
      <c r="AY501" s="159" t="s">
        <v>262</v>
      </c>
    </row>
    <row r="502" spans="2:65" s="13" customFormat="1" ht="11.25">
      <c r="B502" s="158"/>
      <c r="D502" s="152" t="s">
        <v>271</v>
      </c>
      <c r="E502" s="159" t="s">
        <v>1</v>
      </c>
      <c r="F502" s="160" t="s">
        <v>774</v>
      </c>
      <c r="H502" s="161">
        <v>71.144999999999996</v>
      </c>
      <c r="I502" s="162"/>
      <c r="L502" s="158"/>
      <c r="M502" s="163"/>
      <c r="T502" s="164"/>
      <c r="AT502" s="159" t="s">
        <v>271</v>
      </c>
      <c r="AU502" s="159" t="s">
        <v>88</v>
      </c>
      <c r="AV502" s="13" t="s">
        <v>88</v>
      </c>
      <c r="AW502" s="13" t="s">
        <v>31</v>
      </c>
      <c r="AX502" s="13" t="s">
        <v>77</v>
      </c>
      <c r="AY502" s="159" t="s">
        <v>262</v>
      </c>
    </row>
    <row r="503" spans="2:65" s="13" customFormat="1" ht="11.25">
      <c r="B503" s="158"/>
      <c r="D503" s="152" t="s">
        <v>271</v>
      </c>
      <c r="E503" s="159" t="s">
        <v>1</v>
      </c>
      <c r="F503" s="160" t="s">
        <v>775</v>
      </c>
      <c r="H503" s="161">
        <v>39.04</v>
      </c>
      <c r="I503" s="162"/>
      <c r="L503" s="158"/>
      <c r="M503" s="163"/>
      <c r="T503" s="164"/>
      <c r="AT503" s="159" t="s">
        <v>271</v>
      </c>
      <c r="AU503" s="159" t="s">
        <v>88</v>
      </c>
      <c r="AV503" s="13" t="s">
        <v>88</v>
      </c>
      <c r="AW503" s="13" t="s">
        <v>31</v>
      </c>
      <c r="AX503" s="13" t="s">
        <v>77</v>
      </c>
      <c r="AY503" s="159" t="s">
        <v>262</v>
      </c>
    </row>
    <row r="504" spans="2:65" s="15" customFormat="1" ht="11.25">
      <c r="B504" s="172"/>
      <c r="D504" s="152" t="s">
        <v>271</v>
      </c>
      <c r="E504" s="173" t="s">
        <v>1</v>
      </c>
      <c r="F504" s="174" t="s">
        <v>282</v>
      </c>
      <c r="H504" s="175">
        <v>275.08499999999998</v>
      </c>
      <c r="I504" s="176"/>
      <c r="L504" s="172"/>
      <c r="M504" s="177"/>
      <c r="T504" s="178"/>
      <c r="AT504" s="173" t="s">
        <v>271</v>
      </c>
      <c r="AU504" s="173" t="s">
        <v>88</v>
      </c>
      <c r="AV504" s="15" t="s">
        <v>122</v>
      </c>
      <c r="AW504" s="15" t="s">
        <v>31</v>
      </c>
      <c r="AX504" s="15" t="s">
        <v>85</v>
      </c>
      <c r="AY504" s="173" t="s">
        <v>262</v>
      </c>
    </row>
    <row r="505" spans="2:65" s="1" customFormat="1" ht="49.15" customHeight="1">
      <c r="B505" s="32"/>
      <c r="C505" s="138" t="s">
        <v>776</v>
      </c>
      <c r="D505" s="138" t="s">
        <v>265</v>
      </c>
      <c r="E505" s="139" t="s">
        <v>777</v>
      </c>
      <c r="F505" s="140" t="s">
        <v>778</v>
      </c>
      <c r="G505" s="141" t="s">
        <v>268</v>
      </c>
      <c r="H505" s="142">
        <v>1610.854</v>
      </c>
      <c r="I505" s="143"/>
      <c r="J505" s="144">
        <f>ROUND(I505*H505,2)</f>
        <v>0</v>
      </c>
      <c r="K505" s="140" t="s">
        <v>269</v>
      </c>
      <c r="L505" s="32"/>
      <c r="M505" s="145" t="s">
        <v>1</v>
      </c>
      <c r="N505" s="146" t="s">
        <v>42</v>
      </c>
      <c r="P505" s="147">
        <f>O505*H505</f>
        <v>0</v>
      </c>
      <c r="Q505" s="147">
        <v>6.6E-3</v>
      </c>
      <c r="R505" s="147">
        <f>Q505*H505</f>
        <v>10.6316364</v>
      </c>
      <c r="S505" s="147">
        <v>0</v>
      </c>
      <c r="T505" s="148">
        <f>S505*H505</f>
        <v>0</v>
      </c>
      <c r="AR505" s="149" t="s">
        <v>122</v>
      </c>
      <c r="AT505" s="149" t="s">
        <v>265</v>
      </c>
      <c r="AU505" s="149" t="s">
        <v>88</v>
      </c>
      <c r="AY505" s="17" t="s">
        <v>262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85</v>
      </c>
      <c r="BK505" s="150">
        <f>ROUND(I505*H505,2)</f>
        <v>0</v>
      </c>
      <c r="BL505" s="17" t="s">
        <v>122</v>
      </c>
      <c r="BM505" s="149" t="s">
        <v>779</v>
      </c>
    </row>
    <row r="506" spans="2:65" s="13" customFormat="1" ht="11.25">
      <c r="B506" s="158"/>
      <c r="D506" s="152" t="s">
        <v>271</v>
      </c>
      <c r="E506" s="159" t="s">
        <v>1</v>
      </c>
      <c r="F506" s="160" t="s">
        <v>780</v>
      </c>
      <c r="H506" s="161">
        <v>617.94174999999996</v>
      </c>
      <c r="I506" s="162"/>
      <c r="L506" s="158"/>
      <c r="M506" s="163"/>
      <c r="T506" s="164"/>
      <c r="AT506" s="159" t="s">
        <v>271</v>
      </c>
      <c r="AU506" s="159" t="s">
        <v>88</v>
      </c>
      <c r="AV506" s="13" t="s">
        <v>88</v>
      </c>
      <c r="AW506" s="13" t="s">
        <v>31</v>
      </c>
      <c r="AX506" s="13" t="s">
        <v>77</v>
      </c>
      <c r="AY506" s="159" t="s">
        <v>262</v>
      </c>
    </row>
    <row r="507" spans="2:65" s="13" customFormat="1" ht="11.25">
      <c r="B507" s="158"/>
      <c r="D507" s="152" t="s">
        <v>271</v>
      </c>
      <c r="E507" s="159" t="s">
        <v>1</v>
      </c>
      <c r="F507" s="160" t="s">
        <v>781</v>
      </c>
      <c r="H507" s="161">
        <v>699.91187000000002</v>
      </c>
      <c r="I507" s="162"/>
      <c r="L507" s="158"/>
      <c r="M507" s="163"/>
      <c r="T507" s="164"/>
      <c r="AT507" s="159" t="s">
        <v>271</v>
      </c>
      <c r="AU507" s="159" t="s">
        <v>88</v>
      </c>
      <c r="AV507" s="13" t="s">
        <v>88</v>
      </c>
      <c r="AW507" s="13" t="s">
        <v>31</v>
      </c>
      <c r="AX507" s="13" t="s">
        <v>77</v>
      </c>
      <c r="AY507" s="159" t="s">
        <v>262</v>
      </c>
    </row>
    <row r="508" spans="2:65" s="13" customFormat="1" ht="11.25">
      <c r="B508" s="158"/>
      <c r="D508" s="152" t="s">
        <v>271</v>
      </c>
      <c r="E508" s="159" t="s">
        <v>1</v>
      </c>
      <c r="F508" s="160" t="s">
        <v>782</v>
      </c>
      <c r="H508" s="161">
        <v>293</v>
      </c>
      <c r="I508" s="162"/>
      <c r="L508" s="158"/>
      <c r="M508" s="163"/>
      <c r="T508" s="164"/>
      <c r="AT508" s="159" t="s">
        <v>271</v>
      </c>
      <c r="AU508" s="159" t="s">
        <v>88</v>
      </c>
      <c r="AV508" s="13" t="s">
        <v>88</v>
      </c>
      <c r="AW508" s="13" t="s">
        <v>31</v>
      </c>
      <c r="AX508" s="13" t="s">
        <v>77</v>
      </c>
      <c r="AY508" s="159" t="s">
        <v>262</v>
      </c>
    </row>
    <row r="509" spans="2:65" s="15" customFormat="1" ht="11.25">
      <c r="B509" s="172"/>
      <c r="D509" s="152" t="s">
        <v>271</v>
      </c>
      <c r="E509" s="173" t="s">
        <v>1</v>
      </c>
      <c r="F509" s="174" t="s">
        <v>282</v>
      </c>
      <c r="H509" s="175">
        <v>1610.8536200000001</v>
      </c>
      <c r="I509" s="176"/>
      <c r="L509" s="172"/>
      <c r="M509" s="177"/>
      <c r="T509" s="178"/>
      <c r="AT509" s="173" t="s">
        <v>271</v>
      </c>
      <c r="AU509" s="173" t="s">
        <v>88</v>
      </c>
      <c r="AV509" s="15" t="s">
        <v>122</v>
      </c>
      <c r="AW509" s="15" t="s">
        <v>31</v>
      </c>
      <c r="AX509" s="15" t="s">
        <v>85</v>
      </c>
      <c r="AY509" s="173" t="s">
        <v>262</v>
      </c>
    </row>
    <row r="510" spans="2:65" s="1" customFormat="1" ht="49.15" customHeight="1">
      <c r="B510" s="32"/>
      <c r="C510" s="138" t="s">
        <v>783</v>
      </c>
      <c r="D510" s="138" t="s">
        <v>265</v>
      </c>
      <c r="E510" s="139" t="s">
        <v>784</v>
      </c>
      <c r="F510" s="140" t="s">
        <v>785</v>
      </c>
      <c r="G510" s="141" t="s">
        <v>268</v>
      </c>
      <c r="H510" s="142">
        <v>1650.231</v>
      </c>
      <c r="I510" s="143"/>
      <c r="J510" s="144">
        <f>ROUND(I510*H510,2)</f>
        <v>0</v>
      </c>
      <c r="K510" s="140" t="s">
        <v>269</v>
      </c>
      <c r="L510" s="32"/>
      <c r="M510" s="145" t="s">
        <v>1</v>
      </c>
      <c r="N510" s="146" t="s">
        <v>42</v>
      </c>
      <c r="P510" s="147">
        <f>O510*H510</f>
        <v>0</v>
      </c>
      <c r="Q510" s="147">
        <v>6.6E-3</v>
      </c>
      <c r="R510" s="147">
        <f>Q510*H510</f>
        <v>10.8915246</v>
      </c>
      <c r="S510" s="147">
        <v>0</v>
      </c>
      <c r="T510" s="148">
        <f>S510*H510</f>
        <v>0</v>
      </c>
      <c r="AR510" s="149" t="s">
        <v>122</v>
      </c>
      <c r="AT510" s="149" t="s">
        <v>265</v>
      </c>
      <c r="AU510" s="149" t="s">
        <v>88</v>
      </c>
      <c r="AY510" s="17" t="s">
        <v>262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85</v>
      </c>
      <c r="BK510" s="150">
        <f>ROUND(I510*H510,2)</f>
        <v>0</v>
      </c>
      <c r="BL510" s="17" t="s">
        <v>122</v>
      </c>
      <c r="BM510" s="149" t="s">
        <v>786</v>
      </c>
    </row>
    <row r="511" spans="2:65" s="13" customFormat="1" ht="11.25">
      <c r="B511" s="158"/>
      <c r="D511" s="152" t="s">
        <v>271</v>
      </c>
      <c r="E511" s="159" t="s">
        <v>1</v>
      </c>
      <c r="F511" s="160" t="s">
        <v>787</v>
      </c>
      <c r="H511" s="161">
        <v>76.180499999999995</v>
      </c>
      <c r="I511" s="162"/>
      <c r="L511" s="158"/>
      <c r="M511" s="163"/>
      <c r="T511" s="164"/>
      <c r="AT511" s="159" t="s">
        <v>271</v>
      </c>
      <c r="AU511" s="159" t="s">
        <v>88</v>
      </c>
      <c r="AV511" s="13" t="s">
        <v>88</v>
      </c>
      <c r="AW511" s="13" t="s">
        <v>31</v>
      </c>
      <c r="AX511" s="13" t="s">
        <v>77</v>
      </c>
      <c r="AY511" s="159" t="s">
        <v>262</v>
      </c>
    </row>
    <row r="512" spans="2:65" s="12" customFormat="1" ht="11.25">
      <c r="B512" s="151"/>
      <c r="D512" s="152" t="s">
        <v>271</v>
      </c>
      <c r="E512" s="153" t="s">
        <v>1</v>
      </c>
      <c r="F512" s="154" t="s">
        <v>751</v>
      </c>
      <c r="H512" s="153" t="s">
        <v>1</v>
      </c>
      <c r="I512" s="155"/>
      <c r="L512" s="151"/>
      <c r="M512" s="156"/>
      <c r="T512" s="157"/>
      <c r="AT512" s="153" t="s">
        <v>271</v>
      </c>
      <c r="AU512" s="153" t="s">
        <v>88</v>
      </c>
      <c r="AV512" s="12" t="s">
        <v>85</v>
      </c>
      <c r="AW512" s="12" t="s">
        <v>31</v>
      </c>
      <c r="AX512" s="12" t="s">
        <v>77</v>
      </c>
      <c r="AY512" s="153" t="s">
        <v>262</v>
      </c>
    </row>
    <row r="513" spans="2:65" s="13" customFormat="1" ht="11.25">
      <c r="B513" s="158"/>
      <c r="D513" s="152" t="s">
        <v>271</v>
      </c>
      <c r="E513" s="159" t="s">
        <v>1</v>
      </c>
      <c r="F513" s="160" t="s">
        <v>788</v>
      </c>
      <c r="H513" s="161">
        <v>56.05</v>
      </c>
      <c r="I513" s="162"/>
      <c r="L513" s="158"/>
      <c r="M513" s="163"/>
      <c r="T513" s="164"/>
      <c r="AT513" s="159" t="s">
        <v>271</v>
      </c>
      <c r="AU513" s="159" t="s">
        <v>88</v>
      </c>
      <c r="AV513" s="13" t="s">
        <v>88</v>
      </c>
      <c r="AW513" s="13" t="s">
        <v>31</v>
      </c>
      <c r="AX513" s="13" t="s">
        <v>77</v>
      </c>
      <c r="AY513" s="159" t="s">
        <v>262</v>
      </c>
    </row>
    <row r="514" spans="2:65" s="14" customFormat="1" ht="11.25">
      <c r="B514" s="165"/>
      <c r="D514" s="152" t="s">
        <v>271</v>
      </c>
      <c r="E514" s="166" t="s">
        <v>1</v>
      </c>
      <c r="F514" s="167" t="s">
        <v>277</v>
      </c>
      <c r="H514" s="168">
        <v>132.23050000000001</v>
      </c>
      <c r="I514" s="169"/>
      <c r="L514" s="165"/>
      <c r="M514" s="170"/>
      <c r="T514" s="171"/>
      <c r="AT514" s="166" t="s">
        <v>271</v>
      </c>
      <c r="AU514" s="166" t="s">
        <v>88</v>
      </c>
      <c r="AV514" s="14" t="s">
        <v>278</v>
      </c>
      <c r="AW514" s="14" t="s">
        <v>31</v>
      </c>
      <c r="AX514" s="14" t="s">
        <v>77</v>
      </c>
      <c r="AY514" s="166" t="s">
        <v>262</v>
      </c>
    </row>
    <row r="515" spans="2:65" s="12" customFormat="1" ht="11.25">
      <c r="B515" s="151"/>
      <c r="D515" s="152" t="s">
        <v>271</v>
      </c>
      <c r="E515" s="153" t="s">
        <v>1</v>
      </c>
      <c r="F515" s="154" t="s">
        <v>789</v>
      </c>
      <c r="H515" s="153" t="s">
        <v>1</v>
      </c>
      <c r="I515" s="155"/>
      <c r="L515" s="151"/>
      <c r="M515" s="156"/>
      <c r="T515" s="157"/>
      <c r="AT515" s="153" t="s">
        <v>271</v>
      </c>
      <c r="AU515" s="153" t="s">
        <v>88</v>
      </c>
      <c r="AV515" s="12" t="s">
        <v>85</v>
      </c>
      <c r="AW515" s="12" t="s">
        <v>31</v>
      </c>
      <c r="AX515" s="12" t="s">
        <v>77</v>
      </c>
      <c r="AY515" s="153" t="s">
        <v>262</v>
      </c>
    </row>
    <row r="516" spans="2:65" s="12" customFormat="1" ht="22.5">
      <c r="B516" s="151"/>
      <c r="D516" s="152" t="s">
        <v>271</v>
      </c>
      <c r="E516" s="153" t="s">
        <v>1</v>
      </c>
      <c r="F516" s="154" t="s">
        <v>757</v>
      </c>
      <c r="H516" s="153" t="s">
        <v>1</v>
      </c>
      <c r="I516" s="155"/>
      <c r="L516" s="151"/>
      <c r="M516" s="156"/>
      <c r="T516" s="157"/>
      <c r="AT516" s="153" t="s">
        <v>271</v>
      </c>
      <c r="AU516" s="153" t="s">
        <v>88</v>
      </c>
      <c r="AV516" s="12" t="s">
        <v>85</v>
      </c>
      <c r="AW516" s="12" t="s">
        <v>31</v>
      </c>
      <c r="AX516" s="12" t="s">
        <v>77</v>
      </c>
      <c r="AY516" s="153" t="s">
        <v>262</v>
      </c>
    </row>
    <row r="517" spans="2:65" s="13" customFormat="1" ht="11.25">
      <c r="B517" s="158"/>
      <c r="D517" s="152" t="s">
        <v>271</v>
      </c>
      <c r="E517" s="159" t="s">
        <v>1</v>
      </c>
      <c r="F517" s="160" t="s">
        <v>758</v>
      </c>
      <c r="H517" s="161">
        <v>1518</v>
      </c>
      <c r="I517" s="162"/>
      <c r="L517" s="158"/>
      <c r="M517" s="163"/>
      <c r="T517" s="164"/>
      <c r="AT517" s="159" t="s">
        <v>271</v>
      </c>
      <c r="AU517" s="159" t="s">
        <v>88</v>
      </c>
      <c r="AV517" s="13" t="s">
        <v>88</v>
      </c>
      <c r="AW517" s="13" t="s">
        <v>31</v>
      </c>
      <c r="AX517" s="13" t="s">
        <v>77</v>
      </c>
      <c r="AY517" s="159" t="s">
        <v>262</v>
      </c>
    </row>
    <row r="518" spans="2:65" s="14" customFormat="1" ht="11.25">
      <c r="B518" s="165"/>
      <c r="D518" s="152" t="s">
        <v>271</v>
      </c>
      <c r="E518" s="166" t="s">
        <v>1</v>
      </c>
      <c r="F518" s="167" t="s">
        <v>277</v>
      </c>
      <c r="H518" s="168">
        <v>1518</v>
      </c>
      <c r="I518" s="169"/>
      <c r="L518" s="165"/>
      <c r="M518" s="170"/>
      <c r="T518" s="171"/>
      <c r="AT518" s="166" t="s">
        <v>271</v>
      </c>
      <c r="AU518" s="166" t="s">
        <v>88</v>
      </c>
      <c r="AV518" s="14" t="s">
        <v>278</v>
      </c>
      <c r="AW518" s="14" t="s">
        <v>31</v>
      </c>
      <c r="AX518" s="14" t="s">
        <v>77</v>
      </c>
      <c r="AY518" s="166" t="s">
        <v>262</v>
      </c>
    </row>
    <row r="519" spans="2:65" s="15" customFormat="1" ht="11.25">
      <c r="B519" s="172"/>
      <c r="D519" s="152" t="s">
        <v>271</v>
      </c>
      <c r="E519" s="173" t="s">
        <v>1</v>
      </c>
      <c r="F519" s="174" t="s">
        <v>282</v>
      </c>
      <c r="H519" s="175">
        <v>1650.2304999999999</v>
      </c>
      <c r="I519" s="176"/>
      <c r="L519" s="172"/>
      <c r="M519" s="177"/>
      <c r="T519" s="178"/>
      <c r="AT519" s="173" t="s">
        <v>271</v>
      </c>
      <c r="AU519" s="173" t="s">
        <v>88</v>
      </c>
      <c r="AV519" s="15" t="s">
        <v>122</v>
      </c>
      <c r="AW519" s="15" t="s">
        <v>31</v>
      </c>
      <c r="AX519" s="15" t="s">
        <v>85</v>
      </c>
      <c r="AY519" s="173" t="s">
        <v>262</v>
      </c>
    </row>
    <row r="520" spans="2:65" s="1" customFormat="1" ht="33" customHeight="1">
      <c r="B520" s="32"/>
      <c r="C520" s="138" t="s">
        <v>790</v>
      </c>
      <c r="D520" s="138" t="s">
        <v>265</v>
      </c>
      <c r="E520" s="139" t="s">
        <v>791</v>
      </c>
      <c r="F520" s="140" t="s">
        <v>792</v>
      </c>
      <c r="G520" s="141" t="s">
        <v>290</v>
      </c>
      <c r="H520" s="142">
        <v>0.159</v>
      </c>
      <c r="I520" s="143"/>
      <c r="J520" s="144">
        <f>ROUND(I520*H520,2)</f>
        <v>0</v>
      </c>
      <c r="K520" s="140" t="s">
        <v>285</v>
      </c>
      <c r="L520" s="32"/>
      <c r="M520" s="145" t="s">
        <v>1</v>
      </c>
      <c r="N520" s="146" t="s">
        <v>42</v>
      </c>
      <c r="P520" s="147">
        <f>O520*H520</f>
        <v>0</v>
      </c>
      <c r="Q520" s="147">
        <v>2.3010199999999998</v>
      </c>
      <c r="R520" s="147">
        <f>Q520*H520</f>
        <v>0.36586217999999998</v>
      </c>
      <c r="S520" s="147">
        <v>0</v>
      </c>
      <c r="T520" s="148">
        <f>S520*H520</f>
        <v>0</v>
      </c>
      <c r="AR520" s="149" t="s">
        <v>122</v>
      </c>
      <c r="AT520" s="149" t="s">
        <v>265</v>
      </c>
      <c r="AU520" s="149" t="s">
        <v>88</v>
      </c>
      <c r="AY520" s="17" t="s">
        <v>262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7" t="s">
        <v>85</v>
      </c>
      <c r="BK520" s="150">
        <f>ROUND(I520*H520,2)</f>
        <v>0</v>
      </c>
      <c r="BL520" s="17" t="s">
        <v>122</v>
      </c>
      <c r="BM520" s="149" t="s">
        <v>793</v>
      </c>
    </row>
    <row r="521" spans="2:65" s="13" customFormat="1" ht="11.25">
      <c r="B521" s="158"/>
      <c r="D521" s="152" t="s">
        <v>271</v>
      </c>
      <c r="E521" s="159" t="s">
        <v>1</v>
      </c>
      <c r="F521" s="160" t="s">
        <v>794</v>
      </c>
      <c r="H521" s="161">
        <v>0.12</v>
      </c>
      <c r="I521" s="162"/>
      <c r="L521" s="158"/>
      <c r="M521" s="163"/>
      <c r="T521" s="164"/>
      <c r="AT521" s="159" t="s">
        <v>271</v>
      </c>
      <c r="AU521" s="159" t="s">
        <v>88</v>
      </c>
      <c r="AV521" s="13" t="s">
        <v>88</v>
      </c>
      <c r="AW521" s="13" t="s">
        <v>31</v>
      </c>
      <c r="AX521" s="13" t="s">
        <v>77</v>
      </c>
      <c r="AY521" s="159" t="s">
        <v>262</v>
      </c>
    </row>
    <row r="522" spans="2:65" s="13" customFormat="1" ht="11.25">
      <c r="B522" s="158"/>
      <c r="D522" s="152" t="s">
        <v>271</v>
      </c>
      <c r="E522" s="159" t="s">
        <v>1</v>
      </c>
      <c r="F522" s="160" t="s">
        <v>795</v>
      </c>
      <c r="H522" s="161">
        <v>3.85E-2</v>
      </c>
      <c r="I522" s="162"/>
      <c r="L522" s="158"/>
      <c r="M522" s="163"/>
      <c r="T522" s="164"/>
      <c r="AT522" s="159" t="s">
        <v>271</v>
      </c>
      <c r="AU522" s="159" t="s">
        <v>88</v>
      </c>
      <c r="AV522" s="13" t="s">
        <v>88</v>
      </c>
      <c r="AW522" s="13" t="s">
        <v>31</v>
      </c>
      <c r="AX522" s="13" t="s">
        <v>77</v>
      </c>
      <c r="AY522" s="159" t="s">
        <v>262</v>
      </c>
    </row>
    <row r="523" spans="2:65" s="15" customFormat="1" ht="11.25">
      <c r="B523" s="172"/>
      <c r="D523" s="152" t="s">
        <v>271</v>
      </c>
      <c r="E523" s="173" t="s">
        <v>1</v>
      </c>
      <c r="F523" s="174" t="s">
        <v>282</v>
      </c>
      <c r="H523" s="175">
        <v>0.1585</v>
      </c>
      <c r="I523" s="176"/>
      <c r="L523" s="172"/>
      <c r="M523" s="177"/>
      <c r="T523" s="178"/>
      <c r="AT523" s="173" t="s">
        <v>271</v>
      </c>
      <c r="AU523" s="173" t="s">
        <v>88</v>
      </c>
      <c r="AV523" s="15" t="s">
        <v>122</v>
      </c>
      <c r="AW523" s="15" t="s">
        <v>31</v>
      </c>
      <c r="AX523" s="15" t="s">
        <v>85</v>
      </c>
      <c r="AY523" s="173" t="s">
        <v>262</v>
      </c>
    </row>
    <row r="524" spans="2:65" s="1" customFormat="1" ht="33" customHeight="1">
      <c r="B524" s="32"/>
      <c r="C524" s="138" t="s">
        <v>796</v>
      </c>
      <c r="D524" s="138" t="s">
        <v>265</v>
      </c>
      <c r="E524" s="139" t="s">
        <v>791</v>
      </c>
      <c r="F524" s="140" t="s">
        <v>792</v>
      </c>
      <c r="G524" s="141" t="s">
        <v>290</v>
      </c>
      <c r="H524" s="142">
        <v>0.127</v>
      </c>
      <c r="I524" s="143"/>
      <c r="J524" s="144">
        <f>ROUND(I524*H524,2)</f>
        <v>0</v>
      </c>
      <c r="K524" s="140" t="s">
        <v>285</v>
      </c>
      <c r="L524" s="32"/>
      <c r="M524" s="145" t="s">
        <v>1</v>
      </c>
      <c r="N524" s="146" t="s">
        <v>42</v>
      </c>
      <c r="P524" s="147">
        <f>O524*H524</f>
        <v>0</v>
      </c>
      <c r="Q524" s="147">
        <v>2.3010199999999998</v>
      </c>
      <c r="R524" s="147">
        <f>Q524*H524</f>
        <v>0.29222954000000001</v>
      </c>
      <c r="S524" s="147">
        <v>0</v>
      </c>
      <c r="T524" s="148">
        <f>S524*H524</f>
        <v>0</v>
      </c>
      <c r="AR524" s="149" t="s">
        <v>122</v>
      </c>
      <c r="AT524" s="149" t="s">
        <v>265</v>
      </c>
      <c r="AU524" s="149" t="s">
        <v>88</v>
      </c>
      <c r="AY524" s="17" t="s">
        <v>262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85</v>
      </c>
      <c r="BK524" s="150">
        <f>ROUND(I524*H524,2)</f>
        <v>0</v>
      </c>
      <c r="BL524" s="17" t="s">
        <v>122</v>
      </c>
      <c r="BM524" s="149" t="s">
        <v>797</v>
      </c>
    </row>
    <row r="525" spans="2:65" s="13" customFormat="1" ht="11.25">
      <c r="B525" s="158"/>
      <c r="D525" s="152" t="s">
        <v>271</v>
      </c>
      <c r="E525" s="159" t="s">
        <v>1</v>
      </c>
      <c r="F525" s="160" t="s">
        <v>798</v>
      </c>
      <c r="H525" s="161">
        <v>0.1</v>
      </c>
      <c r="I525" s="162"/>
      <c r="L525" s="158"/>
      <c r="M525" s="163"/>
      <c r="T525" s="164"/>
      <c r="AT525" s="159" t="s">
        <v>271</v>
      </c>
      <c r="AU525" s="159" t="s">
        <v>88</v>
      </c>
      <c r="AV525" s="13" t="s">
        <v>88</v>
      </c>
      <c r="AW525" s="13" t="s">
        <v>31</v>
      </c>
      <c r="AX525" s="13" t="s">
        <v>77</v>
      </c>
      <c r="AY525" s="159" t="s">
        <v>262</v>
      </c>
    </row>
    <row r="526" spans="2:65" s="13" customFormat="1" ht="22.5">
      <c r="B526" s="158"/>
      <c r="D526" s="152" t="s">
        <v>271</v>
      </c>
      <c r="E526" s="159" t="s">
        <v>1</v>
      </c>
      <c r="F526" s="160" t="s">
        <v>799</v>
      </c>
      <c r="H526" s="161">
        <v>2.7E-2</v>
      </c>
      <c r="I526" s="162"/>
      <c r="L526" s="158"/>
      <c r="M526" s="163"/>
      <c r="T526" s="164"/>
      <c r="AT526" s="159" t="s">
        <v>271</v>
      </c>
      <c r="AU526" s="159" t="s">
        <v>88</v>
      </c>
      <c r="AV526" s="13" t="s">
        <v>88</v>
      </c>
      <c r="AW526" s="13" t="s">
        <v>31</v>
      </c>
      <c r="AX526" s="13" t="s">
        <v>77</v>
      </c>
      <c r="AY526" s="159" t="s">
        <v>262</v>
      </c>
    </row>
    <row r="527" spans="2:65" s="15" customFormat="1" ht="11.25">
      <c r="B527" s="172"/>
      <c r="D527" s="152" t="s">
        <v>271</v>
      </c>
      <c r="E527" s="173" t="s">
        <v>1</v>
      </c>
      <c r="F527" s="174" t="s">
        <v>282</v>
      </c>
      <c r="H527" s="175">
        <v>0.127</v>
      </c>
      <c r="I527" s="176"/>
      <c r="L527" s="172"/>
      <c r="M527" s="177"/>
      <c r="T527" s="178"/>
      <c r="AT527" s="173" t="s">
        <v>271</v>
      </c>
      <c r="AU527" s="173" t="s">
        <v>88</v>
      </c>
      <c r="AV527" s="15" t="s">
        <v>122</v>
      </c>
      <c r="AW527" s="15" t="s">
        <v>31</v>
      </c>
      <c r="AX527" s="15" t="s">
        <v>85</v>
      </c>
      <c r="AY527" s="173" t="s">
        <v>262</v>
      </c>
    </row>
    <row r="528" spans="2:65" s="1" customFormat="1" ht="33" customHeight="1">
      <c r="B528" s="32"/>
      <c r="C528" s="138" t="s">
        <v>800</v>
      </c>
      <c r="D528" s="138" t="s">
        <v>265</v>
      </c>
      <c r="E528" s="139" t="s">
        <v>801</v>
      </c>
      <c r="F528" s="140" t="s">
        <v>802</v>
      </c>
      <c r="G528" s="141" t="s">
        <v>290</v>
      </c>
      <c r="H528" s="142">
        <v>2.8540000000000001</v>
      </c>
      <c r="I528" s="143"/>
      <c r="J528" s="144">
        <f>ROUND(I528*H528,2)</f>
        <v>0</v>
      </c>
      <c r="K528" s="140" t="s">
        <v>285</v>
      </c>
      <c r="L528" s="32"/>
      <c r="M528" s="145" t="s">
        <v>1</v>
      </c>
      <c r="N528" s="146" t="s">
        <v>42</v>
      </c>
      <c r="P528" s="147">
        <f>O528*H528</f>
        <v>0</v>
      </c>
      <c r="Q528" s="147">
        <v>2.5018699999999998</v>
      </c>
      <c r="R528" s="147">
        <f>Q528*H528</f>
        <v>7.1403369799999998</v>
      </c>
      <c r="S528" s="147">
        <v>0</v>
      </c>
      <c r="T528" s="148">
        <f>S528*H528</f>
        <v>0</v>
      </c>
      <c r="AR528" s="149" t="s">
        <v>122</v>
      </c>
      <c r="AT528" s="149" t="s">
        <v>265</v>
      </c>
      <c r="AU528" s="149" t="s">
        <v>88</v>
      </c>
      <c r="AY528" s="17" t="s">
        <v>262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85</v>
      </c>
      <c r="BK528" s="150">
        <f>ROUND(I528*H528,2)</f>
        <v>0</v>
      </c>
      <c r="BL528" s="17" t="s">
        <v>122</v>
      </c>
      <c r="BM528" s="149" t="s">
        <v>803</v>
      </c>
    </row>
    <row r="529" spans="2:65" s="12" customFormat="1" ht="11.25">
      <c r="B529" s="151"/>
      <c r="D529" s="152" t="s">
        <v>271</v>
      </c>
      <c r="E529" s="153" t="s">
        <v>1</v>
      </c>
      <c r="F529" s="154" t="s">
        <v>804</v>
      </c>
      <c r="H529" s="153" t="s">
        <v>1</v>
      </c>
      <c r="I529" s="155"/>
      <c r="L529" s="151"/>
      <c r="M529" s="156"/>
      <c r="T529" s="157"/>
      <c r="AT529" s="153" t="s">
        <v>271</v>
      </c>
      <c r="AU529" s="153" t="s">
        <v>88</v>
      </c>
      <c r="AV529" s="12" t="s">
        <v>85</v>
      </c>
      <c r="AW529" s="12" t="s">
        <v>31</v>
      </c>
      <c r="AX529" s="12" t="s">
        <v>77</v>
      </c>
      <c r="AY529" s="153" t="s">
        <v>262</v>
      </c>
    </row>
    <row r="530" spans="2:65" s="13" customFormat="1" ht="11.25">
      <c r="B530" s="158"/>
      <c r="D530" s="152" t="s">
        <v>271</v>
      </c>
      <c r="E530" s="159" t="s">
        <v>1</v>
      </c>
      <c r="F530" s="160" t="s">
        <v>805</v>
      </c>
      <c r="H530" s="161">
        <v>2.8542149999999999</v>
      </c>
      <c r="I530" s="162"/>
      <c r="L530" s="158"/>
      <c r="M530" s="163"/>
      <c r="T530" s="164"/>
      <c r="AT530" s="159" t="s">
        <v>271</v>
      </c>
      <c r="AU530" s="159" t="s">
        <v>88</v>
      </c>
      <c r="AV530" s="13" t="s">
        <v>88</v>
      </c>
      <c r="AW530" s="13" t="s">
        <v>31</v>
      </c>
      <c r="AX530" s="13" t="s">
        <v>85</v>
      </c>
      <c r="AY530" s="159" t="s">
        <v>262</v>
      </c>
    </row>
    <row r="531" spans="2:65" s="1" customFormat="1" ht="33" customHeight="1">
      <c r="B531" s="32"/>
      <c r="C531" s="138" t="s">
        <v>806</v>
      </c>
      <c r="D531" s="138" t="s">
        <v>265</v>
      </c>
      <c r="E531" s="139" t="s">
        <v>807</v>
      </c>
      <c r="F531" s="140" t="s">
        <v>808</v>
      </c>
      <c r="G531" s="141" t="s">
        <v>290</v>
      </c>
      <c r="H531" s="142">
        <v>5.3999999999999999E-2</v>
      </c>
      <c r="I531" s="143"/>
      <c r="J531" s="144">
        <f>ROUND(I531*H531,2)</f>
        <v>0</v>
      </c>
      <c r="K531" s="140" t="s">
        <v>285</v>
      </c>
      <c r="L531" s="32"/>
      <c r="M531" s="145" t="s">
        <v>1</v>
      </c>
      <c r="N531" s="146" t="s">
        <v>42</v>
      </c>
      <c r="P531" s="147">
        <f>O531*H531</f>
        <v>0</v>
      </c>
      <c r="Q531" s="147">
        <v>2.5018699999999998</v>
      </c>
      <c r="R531" s="147">
        <f>Q531*H531</f>
        <v>0.13510097999999998</v>
      </c>
      <c r="S531" s="147">
        <v>0</v>
      </c>
      <c r="T531" s="148">
        <f>S531*H531</f>
        <v>0</v>
      </c>
      <c r="AR531" s="149" t="s">
        <v>122</v>
      </c>
      <c r="AT531" s="149" t="s">
        <v>265</v>
      </c>
      <c r="AU531" s="149" t="s">
        <v>88</v>
      </c>
      <c r="AY531" s="17" t="s">
        <v>262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85</v>
      </c>
      <c r="BK531" s="150">
        <f>ROUND(I531*H531,2)</f>
        <v>0</v>
      </c>
      <c r="BL531" s="17" t="s">
        <v>122</v>
      </c>
      <c r="BM531" s="149" t="s">
        <v>809</v>
      </c>
    </row>
    <row r="532" spans="2:65" s="13" customFormat="1" ht="11.25">
      <c r="B532" s="158"/>
      <c r="D532" s="152" t="s">
        <v>271</v>
      </c>
      <c r="E532" s="159" t="s">
        <v>1</v>
      </c>
      <c r="F532" s="160" t="s">
        <v>810</v>
      </c>
      <c r="H532" s="161">
        <v>5.3999999999999999E-2</v>
      </c>
      <c r="I532" s="162"/>
      <c r="L532" s="158"/>
      <c r="M532" s="163"/>
      <c r="T532" s="164"/>
      <c r="AT532" s="159" t="s">
        <v>271</v>
      </c>
      <c r="AU532" s="159" t="s">
        <v>88</v>
      </c>
      <c r="AV532" s="13" t="s">
        <v>88</v>
      </c>
      <c r="AW532" s="13" t="s">
        <v>31</v>
      </c>
      <c r="AX532" s="13" t="s">
        <v>85</v>
      </c>
      <c r="AY532" s="159" t="s">
        <v>262</v>
      </c>
    </row>
    <row r="533" spans="2:65" s="1" customFormat="1" ht="16.5" customHeight="1">
      <c r="B533" s="32"/>
      <c r="C533" s="138" t="s">
        <v>811</v>
      </c>
      <c r="D533" s="138" t="s">
        <v>265</v>
      </c>
      <c r="E533" s="139" t="s">
        <v>569</v>
      </c>
      <c r="F533" s="140" t="s">
        <v>570</v>
      </c>
      <c r="G533" s="141" t="s">
        <v>268</v>
      </c>
      <c r="H533" s="142">
        <v>3.5129999999999999</v>
      </c>
      <c r="I533" s="143"/>
      <c r="J533" s="144">
        <f>ROUND(I533*H533,2)</f>
        <v>0</v>
      </c>
      <c r="K533" s="140" t="s">
        <v>285</v>
      </c>
      <c r="L533" s="32"/>
      <c r="M533" s="145" t="s">
        <v>1</v>
      </c>
      <c r="N533" s="146" t="s">
        <v>42</v>
      </c>
      <c r="P533" s="147">
        <f>O533*H533</f>
        <v>0</v>
      </c>
      <c r="Q533" s="147">
        <v>1.6070000000000001E-2</v>
      </c>
      <c r="R533" s="147">
        <f>Q533*H533</f>
        <v>5.6453910000000003E-2</v>
      </c>
      <c r="S533" s="147">
        <v>0</v>
      </c>
      <c r="T533" s="148">
        <f>S533*H533</f>
        <v>0</v>
      </c>
      <c r="AR533" s="149" t="s">
        <v>122</v>
      </c>
      <c r="AT533" s="149" t="s">
        <v>265</v>
      </c>
      <c r="AU533" s="149" t="s">
        <v>88</v>
      </c>
      <c r="AY533" s="17" t="s">
        <v>262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85</v>
      </c>
      <c r="BK533" s="150">
        <f>ROUND(I533*H533,2)</f>
        <v>0</v>
      </c>
      <c r="BL533" s="17" t="s">
        <v>122</v>
      </c>
      <c r="BM533" s="149" t="s">
        <v>812</v>
      </c>
    </row>
    <row r="534" spans="2:65" s="13" customFormat="1" ht="22.5">
      <c r="B534" s="158"/>
      <c r="D534" s="152" t="s">
        <v>271</v>
      </c>
      <c r="E534" s="159" t="s">
        <v>1</v>
      </c>
      <c r="F534" s="160" t="s">
        <v>813</v>
      </c>
      <c r="H534" s="161">
        <v>3.3782999999999999</v>
      </c>
      <c r="I534" s="162"/>
      <c r="L534" s="158"/>
      <c r="M534" s="163"/>
      <c r="T534" s="164"/>
      <c r="AT534" s="159" t="s">
        <v>271</v>
      </c>
      <c r="AU534" s="159" t="s">
        <v>88</v>
      </c>
      <c r="AV534" s="13" t="s">
        <v>88</v>
      </c>
      <c r="AW534" s="13" t="s">
        <v>31</v>
      </c>
      <c r="AX534" s="13" t="s">
        <v>77</v>
      </c>
      <c r="AY534" s="159" t="s">
        <v>262</v>
      </c>
    </row>
    <row r="535" spans="2:65" s="13" customFormat="1" ht="22.5">
      <c r="B535" s="158"/>
      <c r="D535" s="152" t="s">
        <v>271</v>
      </c>
      <c r="E535" s="159" t="s">
        <v>1</v>
      </c>
      <c r="F535" s="160" t="s">
        <v>814</v>
      </c>
      <c r="H535" s="161">
        <v>0.13500000000000001</v>
      </c>
      <c r="I535" s="162"/>
      <c r="L535" s="158"/>
      <c r="M535" s="163"/>
      <c r="T535" s="164"/>
      <c r="AT535" s="159" t="s">
        <v>271</v>
      </c>
      <c r="AU535" s="159" t="s">
        <v>88</v>
      </c>
      <c r="AV535" s="13" t="s">
        <v>88</v>
      </c>
      <c r="AW535" s="13" t="s">
        <v>31</v>
      </c>
      <c r="AX535" s="13" t="s">
        <v>77</v>
      </c>
      <c r="AY535" s="159" t="s">
        <v>262</v>
      </c>
    </row>
    <row r="536" spans="2:65" s="15" customFormat="1" ht="11.25">
      <c r="B536" s="172"/>
      <c r="D536" s="152" t="s">
        <v>271</v>
      </c>
      <c r="E536" s="173" t="s">
        <v>1</v>
      </c>
      <c r="F536" s="174" t="s">
        <v>282</v>
      </c>
      <c r="H536" s="175">
        <v>3.5133000000000001</v>
      </c>
      <c r="I536" s="176"/>
      <c r="L536" s="172"/>
      <c r="M536" s="177"/>
      <c r="T536" s="178"/>
      <c r="AT536" s="173" t="s">
        <v>271</v>
      </c>
      <c r="AU536" s="173" t="s">
        <v>88</v>
      </c>
      <c r="AV536" s="15" t="s">
        <v>122</v>
      </c>
      <c r="AW536" s="15" t="s">
        <v>31</v>
      </c>
      <c r="AX536" s="15" t="s">
        <v>85</v>
      </c>
      <c r="AY536" s="173" t="s">
        <v>262</v>
      </c>
    </row>
    <row r="537" spans="2:65" s="1" customFormat="1" ht="16.5" customHeight="1">
      <c r="B537" s="32"/>
      <c r="C537" s="138" t="s">
        <v>815</v>
      </c>
      <c r="D537" s="138" t="s">
        <v>265</v>
      </c>
      <c r="E537" s="139" t="s">
        <v>575</v>
      </c>
      <c r="F537" s="140" t="s">
        <v>576</v>
      </c>
      <c r="G537" s="141" t="s">
        <v>268</v>
      </c>
      <c r="H537" s="142">
        <v>3.5129999999999999</v>
      </c>
      <c r="I537" s="143"/>
      <c r="J537" s="144">
        <f>ROUND(I537*H537,2)</f>
        <v>0</v>
      </c>
      <c r="K537" s="140" t="s">
        <v>285</v>
      </c>
      <c r="L537" s="32"/>
      <c r="M537" s="145" t="s">
        <v>1</v>
      </c>
      <c r="N537" s="146" t="s">
        <v>42</v>
      </c>
      <c r="P537" s="147">
        <f>O537*H537</f>
        <v>0</v>
      </c>
      <c r="Q537" s="147">
        <v>0</v>
      </c>
      <c r="R537" s="147">
        <f>Q537*H537</f>
        <v>0</v>
      </c>
      <c r="S537" s="147">
        <v>0</v>
      </c>
      <c r="T537" s="148">
        <f>S537*H537</f>
        <v>0</v>
      </c>
      <c r="AR537" s="149" t="s">
        <v>122</v>
      </c>
      <c r="AT537" s="149" t="s">
        <v>265</v>
      </c>
      <c r="AU537" s="149" t="s">
        <v>88</v>
      </c>
      <c r="AY537" s="17" t="s">
        <v>262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85</v>
      </c>
      <c r="BK537" s="150">
        <f>ROUND(I537*H537,2)</f>
        <v>0</v>
      </c>
      <c r="BL537" s="17" t="s">
        <v>122</v>
      </c>
      <c r="BM537" s="149" t="s">
        <v>816</v>
      </c>
    </row>
    <row r="538" spans="2:65" s="1" customFormat="1" ht="24.2" customHeight="1">
      <c r="B538" s="32"/>
      <c r="C538" s="138" t="s">
        <v>817</v>
      </c>
      <c r="D538" s="138" t="s">
        <v>265</v>
      </c>
      <c r="E538" s="139" t="s">
        <v>818</v>
      </c>
      <c r="F538" s="140" t="s">
        <v>819</v>
      </c>
      <c r="G538" s="141" t="s">
        <v>268</v>
      </c>
      <c r="H538" s="142">
        <v>130.83000000000001</v>
      </c>
      <c r="I538" s="143"/>
      <c r="J538" s="144">
        <f>ROUND(I538*H538,2)</f>
        <v>0</v>
      </c>
      <c r="K538" s="140" t="s">
        <v>285</v>
      </c>
      <c r="L538" s="32"/>
      <c r="M538" s="145" t="s">
        <v>1</v>
      </c>
      <c r="N538" s="146" t="s">
        <v>42</v>
      </c>
      <c r="P538" s="147">
        <f>O538*H538</f>
        <v>0</v>
      </c>
      <c r="Q538" s="147">
        <v>7.4260000000000007E-2</v>
      </c>
      <c r="R538" s="147">
        <f>Q538*H538</f>
        <v>9.7154358000000016</v>
      </c>
      <c r="S538" s="147">
        <v>0</v>
      </c>
      <c r="T538" s="148">
        <f>S538*H538</f>
        <v>0</v>
      </c>
      <c r="AR538" s="149" t="s">
        <v>122</v>
      </c>
      <c r="AT538" s="149" t="s">
        <v>265</v>
      </c>
      <c r="AU538" s="149" t="s">
        <v>88</v>
      </c>
      <c r="AY538" s="17" t="s">
        <v>262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7" t="s">
        <v>85</v>
      </c>
      <c r="BK538" s="150">
        <f>ROUND(I538*H538,2)</f>
        <v>0</v>
      </c>
      <c r="BL538" s="17" t="s">
        <v>122</v>
      </c>
      <c r="BM538" s="149" t="s">
        <v>820</v>
      </c>
    </row>
    <row r="539" spans="2:65" s="12" customFormat="1" ht="11.25">
      <c r="B539" s="151"/>
      <c r="D539" s="152" t="s">
        <v>271</v>
      </c>
      <c r="E539" s="153" t="s">
        <v>1</v>
      </c>
      <c r="F539" s="154" t="s">
        <v>821</v>
      </c>
      <c r="H539" s="153" t="s">
        <v>1</v>
      </c>
      <c r="I539" s="155"/>
      <c r="L539" s="151"/>
      <c r="M539" s="156"/>
      <c r="T539" s="157"/>
      <c r="AT539" s="153" t="s">
        <v>271</v>
      </c>
      <c r="AU539" s="153" t="s">
        <v>88</v>
      </c>
      <c r="AV539" s="12" t="s">
        <v>85</v>
      </c>
      <c r="AW539" s="12" t="s">
        <v>31</v>
      </c>
      <c r="AX539" s="12" t="s">
        <v>77</v>
      </c>
      <c r="AY539" s="153" t="s">
        <v>262</v>
      </c>
    </row>
    <row r="540" spans="2:65" s="12" customFormat="1" ht="11.25">
      <c r="B540" s="151"/>
      <c r="D540" s="152" t="s">
        <v>271</v>
      </c>
      <c r="E540" s="153" t="s">
        <v>1</v>
      </c>
      <c r="F540" s="154" t="s">
        <v>822</v>
      </c>
      <c r="H540" s="153" t="s">
        <v>1</v>
      </c>
      <c r="I540" s="155"/>
      <c r="L540" s="151"/>
      <c r="M540" s="156"/>
      <c r="T540" s="157"/>
      <c r="AT540" s="153" t="s">
        <v>271</v>
      </c>
      <c r="AU540" s="153" t="s">
        <v>88</v>
      </c>
      <c r="AV540" s="12" t="s">
        <v>85</v>
      </c>
      <c r="AW540" s="12" t="s">
        <v>31</v>
      </c>
      <c r="AX540" s="12" t="s">
        <v>77</v>
      </c>
      <c r="AY540" s="153" t="s">
        <v>262</v>
      </c>
    </row>
    <row r="541" spans="2:65" s="13" customFormat="1" ht="11.25">
      <c r="B541" s="158"/>
      <c r="D541" s="152" t="s">
        <v>271</v>
      </c>
      <c r="E541" s="159" t="s">
        <v>1</v>
      </c>
      <c r="F541" s="160" t="s">
        <v>823</v>
      </c>
      <c r="H541" s="161">
        <v>4.58</v>
      </c>
      <c r="I541" s="162"/>
      <c r="L541" s="158"/>
      <c r="M541" s="163"/>
      <c r="T541" s="164"/>
      <c r="AT541" s="159" t="s">
        <v>271</v>
      </c>
      <c r="AU541" s="159" t="s">
        <v>88</v>
      </c>
      <c r="AV541" s="13" t="s">
        <v>88</v>
      </c>
      <c r="AW541" s="13" t="s">
        <v>31</v>
      </c>
      <c r="AX541" s="13" t="s">
        <v>77</v>
      </c>
      <c r="AY541" s="159" t="s">
        <v>262</v>
      </c>
    </row>
    <row r="542" spans="2:65" s="12" customFormat="1" ht="11.25">
      <c r="B542" s="151"/>
      <c r="D542" s="152" t="s">
        <v>271</v>
      </c>
      <c r="E542" s="153" t="s">
        <v>1</v>
      </c>
      <c r="F542" s="154" t="s">
        <v>824</v>
      </c>
      <c r="H542" s="153" t="s">
        <v>1</v>
      </c>
      <c r="I542" s="155"/>
      <c r="L542" s="151"/>
      <c r="M542" s="156"/>
      <c r="T542" s="157"/>
      <c r="AT542" s="153" t="s">
        <v>271</v>
      </c>
      <c r="AU542" s="153" t="s">
        <v>88</v>
      </c>
      <c r="AV542" s="12" t="s">
        <v>85</v>
      </c>
      <c r="AW542" s="12" t="s">
        <v>31</v>
      </c>
      <c r="AX542" s="12" t="s">
        <v>77</v>
      </c>
      <c r="AY542" s="153" t="s">
        <v>262</v>
      </c>
    </row>
    <row r="543" spans="2:65" s="13" customFormat="1" ht="11.25">
      <c r="B543" s="158"/>
      <c r="D543" s="152" t="s">
        <v>271</v>
      </c>
      <c r="E543" s="159" t="s">
        <v>1</v>
      </c>
      <c r="F543" s="160" t="s">
        <v>825</v>
      </c>
      <c r="H543" s="161">
        <v>51.064999999999998</v>
      </c>
      <c r="I543" s="162"/>
      <c r="L543" s="158"/>
      <c r="M543" s="163"/>
      <c r="T543" s="164"/>
      <c r="AT543" s="159" t="s">
        <v>271</v>
      </c>
      <c r="AU543" s="159" t="s">
        <v>88</v>
      </c>
      <c r="AV543" s="13" t="s">
        <v>88</v>
      </c>
      <c r="AW543" s="13" t="s">
        <v>31</v>
      </c>
      <c r="AX543" s="13" t="s">
        <v>77</v>
      </c>
      <c r="AY543" s="159" t="s">
        <v>262</v>
      </c>
    </row>
    <row r="544" spans="2:65" s="12" customFormat="1" ht="11.25">
      <c r="B544" s="151"/>
      <c r="D544" s="152" t="s">
        <v>271</v>
      </c>
      <c r="E544" s="153" t="s">
        <v>1</v>
      </c>
      <c r="F544" s="154" t="s">
        <v>826</v>
      </c>
      <c r="H544" s="153" t="s">
        <v>1</v>
      </c>
      <c r="I544" s="155"/>
      <c r="L544" s="151"/>
      <c r="M544" s="156"/>
      <c r="T544" s="157"/>
      <c r="AT544" s="153" t="s">
        <v>271</v>
      </c>
      <c r="AU544" s="153" t="s">
        <v>88</v>
      </c>
      <c r="AV544" s="12" t="s">
        <v>85</v>
      </c>
      <c r="AW544" s="12" t="s">
        <v>31</v>
      </c>
      <c r="AX544" s="12" t="s">
        <v>77</v>
      </c>
      <c r="AY544" s="153" t="s">
        <v>262</v>
      </c>
    </row>
    <row r="545" spans="2:65" s="13" customFormat="1" ht="11.25">
      <c r="B545" s="158"/>
      <c r="D545" s="152" t="s">
        <v>271</v>
      </c>
      <c r="E545" s="159" t="s">
        <v>1</v>
      </c>
      <c r="F545" s="160" t="s">
        <v>827</v>
      </c>
      <c r="H545" s="161">
        <v>75.185000000000002</v>
      </c>
      <c r="I545" s="162"/>
      <c r="L545" s="158"/>
      <c r="M545" s="163"/>
      <c r="T545" s="164"/>
      <c r="AT545" s="159" t="s">
        <v>271</v>
      </c>
      <c r="AU545" s="159" t="s">
        <v>88</v>
      </c>
      <c r="AV545" s="13" t="s">
        <v>88</v>
      </c>
      <c r="AW545" s="13" t="s">
        <v>31</v>
      </c>
      <c r="AX545" s="13" t="s">
        <v>77</v>
      </c>
      <c r="AY545" s="159" t="s">
        <v>262</v>
      </c>
    </row>
    <row r="546" spans="2:65" s="15" customFormat="1" ht="11.25">
      <c r="B546" s="172"/>
      <c r="D546" s="152" t="s">
        <v>271</v>
      </c>
      <c r="E546" s="173" t="s">
        <v>1</v>
      </c>
      <c r="F546" s="174" t="s">
        <v>282</v>
      </c>
      <c r="H546" s="175">
        <v>130.83000000000001</v>
      </c>
      <c r="I546" s="176"/>
      <c r="L546" s="172"/>
      <c r="M546" s="177"/>
      <c r="T546" s="178"/>
      <c r="AT546" s="173" t="s">
        <v>271</v>
      </c>
      <c r="AU546" s="173" t="s">
        <v>88</v>
      </c>
      <c r="AV546" s="15" t="s">
        <v>122</v>
      </c>
      <c r="AW546" s="15" t="s">
        <v>31</v>
      </c>
      <c r="AX546" s="15" t="s">
        <v>85</v>
      </c>
      <c r="AY546" s="173" t="s">
        <v>262</v>
      </c>
    </row>
    <row r="547" spans="2:65" s="1" customFormat="1" ht="24.2" customHeight="1">
      <c r="B547" s="32"/>
      <c r="C547" s="138" t="s">
        <v>828</v>
      </c>
      <c r="D547" s="138" t="s">
        <v>265</v>
      </c>
      <c r="E547" s="139" t="s">
        <v>829</v>
      </c>
      <c r="F547" s="140" t="s">
        <v>830</v>
      </c>
      <c r="G547" s="141" t="s">
        <v>268</v>
      </c>
      <c r="H547" s="142">
        <v>9.7200000000000006</v>
      </c>
      <c r="I547" s="143"/>
      <c r="J547" s="144">
        <f>ROUND(I547*H547,2)</f>
        <v>0</v>
      </c>
      <c r="K547" s="140" t="s">
        <v>285</v>
      </c>
      <c r="L547" s="32"/>
      <c r="M547" s="145" t="s">
        <v>1</v>
      </c>
      <c r="N547" s="146" t="s">
        <v>42</v>
      </c>
      <c r="P547" s="147">
        <f>O547*H547</f>
        <v>0</v>
      </c>
      <c r="Q547" s="147">
        <v>0.1231</v>
      </c>
      <c r="R547" s="147">
        <f>Q547*H547</f>
        <v>1.1965320000000002</v>
      </c>
      <c r="S547" s="147">
        <v>0</v>
      </c>
      <c r="T547" s="148">
        <f>S547*H547</f>
        <v>0</v>
      </c>
      <c r="AR547" s="149" t="s">
        <v>122</v>
      </c>
      <c r="AT547" s="149" t="s">
        <v>265</v>
      </c>
      <c r="AU547" s="149" t="s">
        <v>88</v>
      </c>
      <c r="AY547" s="17" t="s">
        <v>262</v>
      </c>
      <c r="BE547" s="150">
        <f>IF(N547="základní",J547,0)</f>
        <v>0</v>
      </c>
      <c r="BF547" s="150">
        <f>IF(N547="snížená",J547,0)</f>
        <v>0</v>
      </c>
      <c r="BG547" s="150">
        <f>IF(N547="zákl. přenesená",J547,0)</f>
        <v>0</v>
      </c>
      <c r="BH547" s="150">
        <f>IF(N547="sníž. přenesená",J547,0)</f>
        <v>0</v>
      </c>
      <c r="BI547" s="150">
        <f>IF(N547="nulová",J547,0)</f>
        <v>0</v>
      </c>
      <c r="BJ547" s="17" t="s">
        <v>85</v>
      </c>
      <c r="BK547" s="150">
        <f>ROUND(I547*H547,2)</f>
        <v>0</v>
      </c>
      <c r="BL547" s="17" t="s">
        <v>122</v>
      </c>
      <c r="BM547" s="149" t="s">
        <v>831</v>
      </c>
    </row>
    <row r="548" spans="2:65" s="13" customFormat="1" ht="22.5">
      <c r="B548" s="158"/>
      <c r="D548" s="152" t="s">
        <v>271</v>
      </c>
      <c r="E548" s="159" t="s">
        <v>1</v>
      </c>
      <c r="F548" s="160" t="s">
        <v>832</v>
      </c>
      <c r="H548" s="161">
        <v>7.56</v>
      </c>
      <c r="I548" s="162"/>
      <c r="L548" s="158"/>
      <c r="M548" s="163"/>
      <c r="T548" s="164"/>
      <c r="AT548" s="159" t="s">
        <v>271</v>
      </c>
      <c r="AU548" s="159" t="s">
        <v>88</v>
      </c>
      <c r="AV548" s="13" t="s">
        <v>88</v>
      </c>
      <c r="AW548" s="13" t="s">
        <v>31</v>
      </c>
      <c r="AX548" s="13" t="s">
        <v>77</v>
      </c>
      <c r="AY548" s="159" t="s">
        <v>262</v>
      </c>
    </row>
    <row r="549" spans="2:65" s="13" customFormat="1" ht="11.25">
      <c r="B549" s="158"/>
      <c r="D549" s="152" t="s">
        <v>271</v>
      </c>
      <c r="E549" s="159" t="s">
        <v>1</v>
      </c>
      <c r="F549" s="160" t="s">
        <v>833</v>
      </c>
      <c r="H549" s="161">
        <v>1.08</v>
      </c>
      <c r="I549" s="162"/>
      <c r="L549" s="158"/>
      <c r="M549" s="163"/>
      <c r="T549" s="164"/>
      <c r="AT549" s="159" t="s">
        <v>271</v>
      </c>
      <c r="AU549" s="159" t="s">
        <v>88</v>
      </c>
      <c r="AV549" s="13" t="s">
        <v>88</v>
      </c>
      <c r="AW549" s="13" t="s">
        <v>31</v>
      </c>
      <c r="AX549" s="13" t="s">
        <v>77</v>
      </c>
      <c r="AY549" s="159" t="s">
        <v>262</v>
      </c>
    </row>
    <row r="550" spans="2:65" s="13" customFormat="1" ht="11.25">
      <c r="B550" s="158"/>
      <c r="D550" s="152" t="s">
        <v>271</v>
      </c>
      <c r="E550" s="159" t="s">
        <v>1</v>
      </c>
      <c r="F550" s="160" t="s">
        <v>834</v>
      </c>
      <c r="H550" s="161">
        <v>1.08</v>
      </c>
      <c r="I550" s="162"/>
      <c r="L550" s="158"/>
      <c r="M550" s="163"/>
      <c r="T550" s="164"/>
      <c r="AT550" s="159" t="s">
        <v>271</v>
      </c>
      <c r="AU550" s="159" t="s">
        <v>88</v>
      </c>
      <c r="AV550" s="13" t="s">
        <v>88</v>
      </c>
      <c r="AW550" s="13" t="s">
        <v>31</v>
      </c>
      <c r="AX550" s="13" t="s">
        <v>77</v>
      </c>
      <c r="AY550" s="159" t="s">
        <v>262</v>
      </c>
    </row>
    <row r="551" spans="2:65" s="15" customFormat="1" ht="11.25">
      <c r="B551" s="172"/>
      <c r="D551" s="152" t="s">
        <v>271</v>
      </c>
      <c r="E551" s="173" t="s">
        <v>1</v>
      </c>
      <c r="F551" s="174" t="s">
        <v>282</v>
      </c>
      <c r="H551" s="175">
        <v>9.7200000000000006</v>
      </c>
      <c r="I551" s="176"/>
      <c r="L551" s="172"/>
      <c r="M551" s="177"/>
      <c r="T551" s="178"/>
      <c r="AT551" s="173" t="s">
        <v>271</v>
      </c>
      <c r="AU551" s="173" t="s">
        <v>88</v>
      </c>
      <c r="AV551" s="15" t="s">
        <v>122</v>
      </c>
      <c r="AW551" s="15" t="s">
        <v>31</v>
      </c>
      <c r="AX551" s="15" t="s">
        <v>85</v>
      </c>
      <c r="AY551" s="173" t="s">
        <v>262</v>
      </c>
    </row>
    <row r="552" spans="2:65" s="1" customFormat="1" ht="24.2" customHeight="1">
      <c r="B552" s="32"/>
      <c r="C552" s="138" t="s">
        <v>835</v>
      </c>
      <c r="D552" s="138" t="s">
        <v>265</v>
      </c>
      <c r="E552" s="139" t="s">
        <v>836</v>
      </c>
      <c r="F552" s="140" t="s">
        <v>837</v>
      </c>
      <c r="G552" s="141" t="s">
        <v>268</v>
      </c>
      <c r="H552" s="142">
        <v>47.88</v>
      </c>
      <c r="I552" s="143"/>
      <c r="J552" s="144">
        <f>ROUND(I552*H552,2)</f>
        <v>0</v>
      </c>
      <c r="K552" s="140" t="s">
        <v>285</v>
      </c>
      <c r="L552" s="32"/>
      <c r="M552" s="145" t="s">
        <v>1</v>
      </c>
      <c r="N552" s="146" t="s">
        <v>42</v>
      </c>
      <c r="P552" s="147">
        <f>O552*H552</f>
        <v>0</v>
      </c>
      <c r="Q552" s="147">
        <v>4.4679999999999997E-2</v>
      </c>
      <c r="R552" s="147">
        <f>Q552*H552</f>
        <v>2.1392783999999998</v>
      </c>
      <c r="S552" s="147">
        <v>0</v>
      </c>
      <c r="T552" s="148">
        <f>S552*H552</f>
        <v>0</v>
      </c>
      <c r="AR552" s="149" t="s">
        <v>122</v>
      </c>
      <c r="AT552" s="149" t="s">
        <v>265</v>
      </c>
      <c r="AU552" s="149" t="s">
        <v>88</v>
      </c>
      <c r="AY552" s="17" t="s">
        <v>262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85</v>
      </c>
      <c r="BK552" s="150">
        <f>ROUND(I552*H552,2)</f>
        <v>0</v>
      </c>
      <c r="BL552" s="17" t="s">
        <v>122</v>
      </c>
      <c r="BM552" s="149" t="s">
        <v>838</v>
      </c>
    </row>
    <row r="553" spans="2:65" s="12" customFormat="1" ht="11.25">
      <c r="B553" s="151"/>
      <c r="D553" s="152" t="s">
        <v>271</v>
      </c>
      <c r="E553" s="153" t="s">
        <v>1</v>
      </c>
      <c r="F553" s="154" t="s">
        <v>839</v>
      </c>
      <c r="H553" s="153" t="s">
        <v>1</v>
      </c>
      <c r="I553" s="155"/>
      <c r="L553" s="151"/>
      <c r="M553" s="156"/>
      <c r="T553" s="157"/>
      <c r="AT553" s="153" t="s">
        <v>271</v>
      </c>
      <c r="AU553" s="153" t="s">
        <v>88</v>
      </c>
      <c r="AV553" s="12" t="s">
        <v>85</v>
      </c>
      <c r="AW553" s="12" t="s">
        <v>31</v>
      </c>
      <c r="AX553" s="12" t="s">
        <v>77</v>
      </c>
      <c r="AY553" s="153" t="s">
        <v>262</v>
      </c>
    </row>
    <row r="554" spans="2:65" s="13" customFormat="1" ht="11.25">
      <c r="B554" s="158"/>
      <c r="D554" s="152" t="s">
        <v>271</v>
      </c>
      <c r="E554" s="159" t="s">
        <v>195</v>
      </c>
      <c r="F554" s="160" t="s">
        <v>840</v>
      </c>
      <c r="H554" s="161">
        <v>15.96</v>
      </c>
      <c r="I554" s="162"/>
      <c r="L554" s="158"/>
      <c r="M554" s="163"/>
      <c r="T554" s="164"/>
      <c r="AT554" s="159" t="s">
        <v>271</v>
      </c>
      <c r="AU554" s="159" t="s">
        <v>88</v>
      </c>
      <c r="AV554" s="13" t="s">
        <v>88</v>
      </c>
      <c r="AW554" s="13" t="s">
        <v>31</v>
      </c>
      <c r="AX554" s="13" t="s">
        <v>77</v>
      </c>
      <c r="AY554" s="159" t="s">
        <v>262</v>
      </c>
    </row>
    <row r="555" spans="2:65" s="15" customFormat="1" ht="11.25">
      <c r="B555" s="172"/>
      <c r="D555" s="152" t="s">
        <v>271</v>
      </c>
      <c r="E555" s="173" t="s">
        <v>1</v>
      </c>
      <c r="F555" s="174" t="s">
        <v>282</v>
      </c>
      <c r="H555" s="175">
        <v>15.96</v>
      </c>
      <c r="I555" s="176"/>
      <c r="L555" s="172"/>
      <c r="M555" s="177"/>
      <c r="T555" s="178"/>
      <c r="AT555" s="173" t="s">
        <v>271</v>
      </c>
      <c r="AU555" s="173" t="s">
        <v>88</v>
      </c>
      <c r="AV555" s="15" t="s">
        <v>122</v>
      </c>
      <c r="AW555" s="15" t="s">
        <v>31</v>
      </c>
      <c r="AX555" s="15" t="s">
        <v>77</v>
      </c>
      <c r="AY555" s="173" t="s">
        <v>262</v>
      </c>
    </row>
    <row r="556" spans="2:65" s="13" customFormat="1" ht="11.25">
      <c r="B556" s="158"/>
      <c r="D556" s="152" t="s">
        <v>271</v>
      </c>
      <c r="E556" s="159" t="s">
        <v>1</v>
      </c>
      <c r="F556" s="160" t="s">
        <v>841</v>
      </c>
      <c r="H556" s="161">
        <v>47.88</v>
      </c>
      <c r="I556" s="162"/>
      <c r="L556" s="158"/>
      <c r="M556" s="163"/>
      <c r="T556" s="164"/>
      <c r="AT556" s="159" t="s">
        <v>271</v>
      </c>
      <c r="AU556" s="159" t="s">
        <v>88</v>
      </c>
      <c r="AV556" s="13" t="s">
        <v>88</v>
      </c>
      <c r="AW556" s="13" t="s">
        <v>31</v>
      </c>
      <c r="AX556" s="13" t="s">
        <v>77</v>
      </c>
      <c r="AY556" s="159" t="s">
        <v>262</v>
      </c>
    </row>
    <row r="557" spans="2:65" s="15" customFormat="1" ht="11.25">
      <c r="B557" s="172"/>
      <c r="D557" s="152" t="s">
        <v>271</v>
      </c>
      <c r="E557" s="173" t="s">
        <v>1</v>
      </c>
      <c r="F557" s="174" t="s">
        <v>282</v>
      </c>
      <c r="H557" s="175">
        <v>47.88</v>
      </c>
      <c r="I557" s="176"/>
      <c r="L557" s="172"/>
      <c r="M557" s="177"/>
      <c r="T557" s="178"/>
      <c r="AT557" s="173" t="s">
        <v>271</v>
      </c>
      <c r="AU557" s="173" t="s">
        <v>88</v>
      </c>
      <c r="AV557" s="15" t="s">
        <v>122</v>
      </c>
      <c r="AW557" s="15" t="s">
        <v>31</v>
      </c>
      <c r="AX557" s="15" t="s">
        <v>85</v>
      </c>
      <c r="AY557" s="173" t="s">
        <v>262</v>
      </c>
    </row>
    <row r="558" spans="2:65" s="1" customFormat="1" ht="24.2" customHeight="1">
      <c r="B558" s="32"/>
      <c r="C558" s="138" t="s">
        <v>842</v>
      </c>
      <c r="D558" s="138" t="s">
        <v>265</v>
      </c>
      <c r="E558" s="139" t="s">
        <v>843</v>
      </c>
      <c r="F558" s="140" t="s">
        <v>844</v>
      </c>
      <c r="G558" s="141" t="s">
        <v>268</v>
      </c>
      <c r="H558" s="142">
        <v>1.2</v>
      </c>
      <c r="I558" s="143"/>
      <c r="J558" s="144">
        <f>ROUND(I558*H558,2)</f>
        <v>0</v>
      </c>
      <c r="K558" s="140" t="s">
        <v>285</v>
      </c>
      <c r="L558" s="32"/>
      <c r="M558" s="145" t="s">
        <v>1</v>
      </c>
      <c r="N558" s="146" t="s">
        <v>42</v>
      </c>
      <c r="P558" s="147">
        <f>O558*H558</f>
        <v>0</v>
      </c>
      <c r="Q558" s="147">
        <v>8.9359999999999995E-2</v>
      </c>
      <c r="R558" s="147">
        <f>Q558*H558</f>
        <v>0.10723199999999999</v>
      </c>
      <c r="S558" s="147">
        <v>0</v>
      </c>
      <c r="T558" s="148">
        <f>S558*H558</f>
        <v>0</v>
      </c>
      <c r="AR558" s="149" t="s">
        <v>122</v>
      </c>
      <c r="AT558" s="149" t="s">
        <v>265</v>
      </c>
      <c r="AU558" s="149" t="s">
        <v>88</v>
      </c>
      <c r="AY558" s="17" t="s">
        <v>262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85</v>
      </c>
      <c r="BK558" s="150">
        <f>ROUND(I558*H558,2)</f>
        <v>0</v>
      </c>
      <c r="BL558" s="17" t="s">
        <v>122</v>
      </c>
      <c r="BM558" s="149" t="s">
        <v>845</v>
      </c>
    </row>
    <row r="559" spans="2:65" s="13" customFormat="1" ht="11.25">
      <c r="B559" s="158"/>
      <c r="D559" s="152" t="s">
        <v>271</v>
      </c>
      <c r="E559" s="159" t="s">
        <v>1</v>
      </c>
      <c r="F559" s="160" t="s">
        <v>846</v>
      </c>
      <c r="H559" s="161">
        <v>1.2</v>
      </c>
      <c r="I559" s="162"/>
      <c r="L559" s="158"/>
      <c r="M559" s="163"/>
      <c r="T559" s="164"/>
      <c r="AT559" s="159" t="s">
        <v>271</v>
      </c>
      <c r="AU559" s="159" t="s">
        <v>88</v>
      </c>
      <c r="AV559" s="13" t="s">
        <v>88</v>
      </c>
      <c r="AW559" s="13" t="s">
        <v>31</v>
      </c>
      <c r="AX559" s="13" t="s">
        <v>85</v>
      </c>
      <c r="AY559" s="159" t="s">
        <v>262</v>
      </c>
    </row>
    <row r="560" spans="2:65" s="1" customFormat="1" ht="16.5" customHeight="1">
      <c r="B560" s="32"/>
      <c r="C560" s="138" t="s">
        <v>847</v>
      </c>
      <c r="D560" s="138" t="s">
        <v>265</v>
      </c>
      <c r="E560" s="139" t="s">
        <v>848</v>
      </c>
      <c r="F560" s="140" t="s">
        <v>849</v>
      </c>
      <c r="G560" s="141" t="s">
        <v>268</v>
      </c>
      <c r="H560" s="142">
        <v>15.96</v>
      </c>
      <c r="I560" s="143"/>
      <c r="J560" s="144">
        <f>ROUND(I560*H560,2)</f>
        <v>0</v>
      </c>
      <c r="K560" s="140" t="s">
        <v>285</v>
      </c>
      <c r="L560" s="32"/>
      <c r="M560" s="145" t="s">
        <v>1</v>
      </c>
      <c r="N560" s="146" t="s">
        <v>42</v>
      </c>
      <c r="P560" s="147">
        <f>O560*H560</f>
        <v>0</v>
      </c>
      <c r="Q560" s="147">
        <v>2.98E-2</v>
      </c>
      <c r="R560" s="147">
        <f>Q560*H560</f>
        <v>0.47560800000000003</v>
      </c>
      <c r="S560" s="147">
        <v>0</v>
      </c>
      <c r="T560" s="148">
        <f>S560*H560</f>
        <v>0</v>
      </c>
      <c r="AR560" s="149" t="s">
        <v>122</v>
      </c>
      <c r="AT560" s="149" t="s">
        <v>265</v>
      </c>
      <c r="AU560" s="149" t="s">
        <v>88</v>
      </c>
      <c r="AY560" s="17" t="s">
        <v>262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85</v>
      </c>
      <c r="BK560" s="150">
        <f>ROUND(I560*H560,2)</f>
        <v>0</v>
      </c>
      <c r="BL560" s="17" t="s">
        <v>122</v>
      </c>
      <c r="BM560" s="149" t="s">
        <v>850</v>
      </c>
    </row>
    <row r="561" spans="2:65" s="13" customFormat="1" ht="11.25">
      <c r="B561" s="158"/>
      <c r="D561" s="152" t="s">
        <v>271</v>
      </c>
      <c r="E561" s="159" t="s">
        <v>1</v>
      </c>
      <c r="F561" s="160" t="s">
        <v>851</v>
      </c>
      <c r="H561" s="161">
        <v>15.96</v>
      </c>
      <c r="I561" s="162"/>
      <c r="L561" s="158"/>
      <c r="M561" s="163"/>
      <c r="T561" s="164"/>
      <c r="AT561" s="159" t="s">
        <v>271</v>
      </c>
      <c r="AU561" s="159" t="s">
        <v>88</v>
      </c>
      <c r="AV561" s="13" t="s">
        <v>88</v>
      </c>
      <c r="AW561" s="13" t="s">
        <v>31</v>
      </c>
      <c r="AX561" s="13" t="s">
        <v>85</v>
      </c>
      <c r="AY561" s="159" t="s">
        <v>262</v>
      </c>
    </row>
    <row r="562" spans="2:65" s="1" customFormat="1" ht="16.5" customHeight="1">
      <c r="B562" s="32"/>
      <c r="C562" s="138" t="s">
        <v>852</v>
      </c>
      <c r="D562" s="138" t="s">
        <v>265</v>
      </c>
      <c r="E562" s="139" t="s">
        <v>853</v>
      </c>
      <c r="F562" s="140" t="s">
        <v>854</v>
      </c>
      <c r="G562" s="141" t="s">
        <v>290</v>
      </c>
      <c r="H562" s="142">
        <v>2.2240000000000002</v>
      </c>
      <c r="I562" s="143"/>
      <c r="J562" s="144">
        <f>ROUND(I562*H562,2)</f>
        <v>0</v>
      </c>
      <c r="K562" s="140" t="s">
        <v>285</v>
      </c>
      <c r="L562" s="32"/>
      <c r="M562" s="145" t="s">
        <v>1</v>
      </c>
      <c r="N562" s="146" t="s">
        <v>42</v>
      </c>
      <c r="P562" s="147">
        <f>O562*H562</f>
        <v>0</v>
      </c>
      <c r="Q562" s="147">
        <v>1.837</v>
      </c>
      <c r="R562" s="147">
        <f>Q562*H562</f>
        <v>4.0854880000000007</v>
      </c>
      <c r="S562" s="147">
        <v>0</v>
      </c>
      <c r="T562" s="148">
        <f>S562*H562</f>
        <v>0</v>
      </c>
      <c r="AR562" s="149" t="s">
        <v>122</v>
      </c>
      <c r="AT562" s="149" t="s">
        <v>265</v>
      </c>
      <c r="AU562" s="149" t="s">
        <v>88</v>
      </c>
      <c r="AY562" s="17" t="s">
        <v>262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7" t="s">
        <v>85</v>
      </c>
      <c r="BK562" s="150">
        <f>ROUND(I562*H562,2)</f>
        <v>0</v>
      </c>
      <c r="BL562" s="17" t="s">
        <v>122</v>
      </c>
      <c r="BM562" s="149" t="s">
        <v>855</v>
      </c>
    </row>
    <row r="563" spans="2:65" s="13" customFormat="1" ht="11.25">
      <c r="B563" s="158"/>
      <c r="D563" s="152" t="s">
        <v>271</v>
      </c>
      <c r="E563" s="159" t="s">
        <v>1</v>
      </c>
      <c r="F563" s="160" t="s">
        <v>856</v>
      </c>
      <c r="H563" s="161">
        <v>0.48</v>
      </c>
      <c r="I563" s="162"/>
      <c r="L563" s="158"/>
      <c r="M563" s="163"/>
      <c r="T563" s="164"/>
      <c r="AT563" s="159" t="s">
        <v>271</v>
      </c>
      <c r="AU563" s="159" t="s">
        <v>88</v>
      </c>
      <c r="AV563" s="13" t="s">
        <v>88</v>
      </c>
      <c r="AW563" s="13" t="s">
        <v>31</v>
      </c>
      <c r="AX563" s="13" t="s">
        <v>77</v>
      </c>
      <c r="AY563" s="159" t="s">
        <v>262</v>
      </c>
    </row>
    <row r="564" spans="2:65" s="13" customFormat="1" ht="11.25">
      <c r="B564" s="158"/>
      <c r="D564" s="152" t="s">
        <v>271</v>
      </c>
      <c r="E564" s="159" t="s">
        <v>1</v>
      </c>
      <c r="F564" s="160" t="s">
        <v>857</v>
      </c>
      <c r="H564" s="161">
        <v>1.24</v>
      </c>
      <c r="I564" s="162"/>
      <c r="L564" s="158"/>
      <c r="M564" s="163"/>
      <c r="T564" s="164"/>
      <c r="AT564" s="159" t="s">
        <v>271</v>
      </c>
      <c r="AU564" s="159" t="s">
        <v>88</v>
      </c>
      <c r="AV564" s="13" t="s">
        <v>88</v>
      </c>
      <c r="AW564" s="13" t="s">
        <v>31</v>
      </c>
      <c r="AX564" s="13" t="s">
        <v>77</v>
      </c>
      <c r="AY564" s="159" t="s">
        <v>262</v>
      </c>
    </row>
    <row r="565" spans="2:65" s="13" customFormat="1" ht="11.25">
      <c r="B565" s="158"/>
      <c r="D565" s="152" t="s">
        <v>271</v>
      </c>
      <c r="E565" s="159" t="s">
        <v>1</v>
      </c>
      <c r="F565" s="160" t="s">
        <v>858</v>
      </c>
      <c r="H565" s="161">
        <v>0.504</v>
      </c>
      <c r="I565" s="162"/>
      <c r="L565" s="158"/>
      <c r="M565" s="163"/>
      <c r="T565" s="164"/>
      <c r="AT565" s="159" t="s">
        <v>271</v>
      </c>
      <c r="AU565" s="159" t="s">
        <v>88</v>
      </c>
      <c r="AV565" s="13" t="s">
        <v>88</v>
      </c>
      <c r="AW565" s="13" t="s">
        <v>31</v>
      </c>
      <c r="AX565" s="13" t="s">
        <v>77</v>
      </c>
      <c r="AY565" s="159" t="s">
        <v>262</v>
      </c>
    </row>
    <row r="566" spans="2:65" s="15" customFormat="1" ht="11.25">
      <c r="B566" s="172"/>
      <c r="D566" s="152" t="s">
        <v>271</v>
      </c>
      <c r="E566" s="173" t="s">
        <v>1</v>
      </c>
      <c r="F566" s="174" t="s">
        <v>282</v>
      </c>
      <c r="H566" s="175">
        <v>2.2240000000000002</v>
      </c>
      <c r="I566" s="176"/>
      <c r="L566" s="172"/>
      <c r="M566" s="177"/>
      <c r="T566" s="178"/>
      <c r="AT566" s="173" t="s">
        <v>271</v>
      </c>
      <c r="AU566" s="173" t="s">
        <v>88</v>
      </c>
      <c r="AV566" s="15" t="s">
        <v>122</v>
      </c>
      <c r="AW566" s="15" t="s">
        <v>31</v>
      </c>
      <c r="AX566" s="15" t="s">
        <v>85</v>
      </c>
      <c r="AY566" s="173" t="s">
        <v>262</v>
      </c>
    </row>
    <row r="567" spans="2:65" s="1" customFormat="1" ht="24.2" customHeight="1">
      <c r="B567" s="32"/>
      <c r="C567" s="138" t="s">
        <v>859</v>
      </c>
      <c r="D567" s="138" t="s">
        <v>265</v>
      </c>
      <c r="E567" s="139" t="s">
        <v>860</v>
      </c>
      <c r="F567" s="140" t="s">
        <v>861</v>
      </c>
      <c r="G567" s="141" t="s">
        <v>268</v>
      </c>
      <c r="H567" s="142">
        <v>17.3</v>
      </c>
      <c r="I567" s="143"/>
      <c r="J567" s="144">
        <f>ROUND(I567*H567,2)</f>
        <v>0</v>
      </c>
      <c r="K567" s="140" t="s">
        <v>285</v>
      </c>
      <c r="L567" s="32"/>
      <c r="M567" s="145" t="s">
        <v>1</v>
      </c>
      <c r="N567" s="146" t="s">
        <v>42</v>
      </c>
      <c r="P567" s="147">
        <f>O567*H567</f>
        <v>0</v>
      </c>
      <c r="Q567" s="147">
        <v>0.22136</v>
      </c>
      <c r="R567" s="147">
        <f>Q567*H567</f>
        <v>3.8295280000000003</v>
      </c>
      <c r="S567" s="147">
        <v>0</v>
      </c>
      <c r="T567" s="148">
        <f>S567*H567</f>
        <v>0</v>
      </c>
      <c r="AR567" s="149" t="s">
        <v>122</v>
      </c>
      <c r="AT567" s="149" t="s">
        <v>265</v>
      </c>
      <c r="AU567" s="149" t="s">
        <v>88</v>
      </c>
      <c r="AY567" s="17" t="s">
        <v>262</v>
      </c>
      <c r="BE567" s="150">
        <f>IF(N567="základní",J567,0)</f>
        <v>0</v>
      </c>
      <c r="BF567" s="150">
        <f>IF(N567="snížená",J567,0)</f>
        <v>0</v>
      </c>
      <c r="BG567" s="150">
        <f>IF(N567="zákl. přenesená",J567,0)</f>
        <v>0</v>
      </c>
      <c r="BH567" s="150">
        <f>IF(N567="sníž. přenesená",J567,0)</f>
        <v>0</v>
      </c>
      <c r="BI567" s="150">
        <f>IF(N567="nulová",J567,0)</f>
        <v>0</v>
      </c>
      <c r="BJ567" s="17" t="s">
        <v>85</v>
      </c>
      <c r="BK567" s="150">
        <f>ROUND(I567*H567,2)</f>
        <v>0</v>
      </c>
      <c r="BL567" s="17" t="s">
        <v>122</v>
      </c>
      <c r="BM567" s="149" t="s">
        <v>862</v>
      </c>
    </row>
    <row r="568" spans="2:65" s="13" customFormat="1" ht="11.25">
      <c r="B568" s="158"/>
      <c r="D568" s="152" t="s">
        <v>271</v>
      </c>
      <c r="E568" s="159" t="s">
        <v>1</v>
      </c>
      <c r="F568" s="160" t="s">
        <v>863</v>
      </c>
      <c r="H568" s="161">
        <v>17.3</v>
      </c>
      <c r="I568" s="162"/>
      <c r="L568" s="158"/>
      <c r="M568" s="163"/>
      <c r="T568" s="164"/>
      <c r="AT568" s="159" t="s">
        <v>271</v>
      </c>
      <c r="AU568" s="159" t="s">
        <v>88</v>
      </c>
      <c r="AV568" s="13" t="s">
        <v>88</v>
      </c>
      <c r="AW568" s="13" t="s">
        <v>31</v>
      </c>
      <c r="AX568" s="13" t="s">
        <v>85</v>
      </c>
      <c r="AY568" s="159" t="s">
        <v>262</v>
      </c>
    </row>
    <row r="569" spans="2:65" s="1" customFormat="1" ht="21.75" customHeight="1">
      <c r="B569" s="32"/>
      <c r="C569" s="138" t="s">
        <v>864</v>
      </c>
      <c r="D569" s="138" t="s">
        <v>265</v>
      </c>
      <c r="E569" s="139" t="s">
        <v>865</v>
      </c>
      <c r="F569" s="140" t="s">
        <v>866</v>
      </c>
      <c r="G569" s="141" t="s">
        <v>268</v>
      </c>
      <c r="H569" s="142">
        <v>17.3</v>
      </c>
      <c r="I569" s="143"/>
      <c r="J569" s="144">
        <f>ROUND(I569*H569,2)</f>
        <v>0</v>
      </c>
      <c r="K569" s="140" t="s">
        <v>285</v>
      </c>
      <c r="L569" s="32"/>
      <c r="M569" s="145" t="s">
        <v>1</v>
      </c>
      <c r="N569" s="146" t="s">
        <v>42</v>
      </c>
      <c r="P569" s="147">
        <f>O569*H569</f>
        <v>0</v>
      </c>
      <c r="Q569" s="147">
        <v>0.1837</v>
      </c>
      <c r="R569" s="147">
        <f>Q569*H569</f>
        <v>3.17801</v>
      </c>
      <c r="S569" s="147">
        <v>0</v>
      </c>
      <c r="T569" s="148">
        <f>S569*H569</f>
        <v>0</v>
      </c>
      <c r="AR569" s="149" t="s">
        <v>122</v>
      </c>
      <c r="AT569" s="149" t="s">
        <v>265</v>
      </c>
      <c r="AU569" s="149" t="s">
        <v>88</v>
      </c>
      <c r="AY569" s="17" t="s">
        <v>262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7" t="s">
        <v>85</v>
      </c>
      <c r="BK569" s="150">
        <f>ROUND(I569*H569,2)</f>
        <v>0</v>
      </c>
      <c r="BL569" s="17" t="s">
        <v>122</v>
      </c>
      <c r="BM569" s="149" t="s">
        <v>867</v>
      </c>
    </row>
    <row r="570" spans="2:65" s="13" customFormat="1" ht="11.25">
      <c r="B570" s="158"/>
      <c r="D570" s="152" t="s">
        <v>271</v>
      </c>
      <c r="E570" s="159" t="s">
        <v>1</v>
      </c>
      <c r="F570" s="160" t="s">
        <v>868</v>
      </c>
      <c r="H570" s="161">
        <v>17.3</v>
      </c>
      <c r="I570" s="162"/>
      <c r="L570" s="158"/>
      <c r="M570" s="163"/>
      <c r="T570" s="164"/>
      <c r="AT570" s="159" t="s">
        <v>271</v>
      </c>
      <c r="AU570" s="159" t="s">
        <v>88</v>
      </c>
      <c r="AV570" s="13" t="s">
        <v>88</v>
      </c>
      <c r="AW570" s="13" t="s">
        <v>31</v>
      </c>
      <c r="AX570" s="13" t="s">
        <v>85</v>
      </c>
      <c r="AY570" s="159" t="s">
        <v>262</v>
      </c>
    </row>
    <row r="571" spans="2:65" s="1" customFormat="1" ht="24.2" customHeight="1">
      <c r="B571" s="32"/>
      <c r="C571" s="138" t="s">
        <v>869</v>
      </c>
      <c r="D571" s="138" t="s">
        <v>265</v>
      </c>
      <c r="E571" s="139" t="s">
        <v>870</v>
      </c>
      <c r="F571" s="140" t="s">
        <v>871</v>
      </c>
      <c r="G571" s="141" t="s">
        <v>527</v>
      </c>
      <c r="H571" s="142">
        <v>22.215</v>
      </c>
      <c r="I571" s="143"/>
      <c r="J571" s="144">
        <f>ROUND(I571*H571,2)</f>
        <v>0</v>
      </c>
      <c r="K571" s="140" t="s">
        <v>285</v>
      </c>
      <c r="L571" s="32"/>
      <c r="M571" s="145" t="s">
        <v>1</v>
      </c>
      <c r="N571" s="146" t="s">
        <v>42</v>
      </c>
      <c r="P571" s="147">
        <f>O571*H571</f>
        <v>0</v>
      </c>
      <c r="Q571" s="147">
        <v>0.19663</v>
      </c>
      <c r="R571" s="147">
        <f>Q571*H571</f>
        <v>4.3681354499999996</v>
      </c>
      <c r="S571" s="147">
        <v>0</v>
      </c>
      <c r="T571" s="148">
        <f>S571*H571</f>
        <v>0</v>
      </c>
      <c r="AR571" s="149" t="s">
        <v>122</v>
      </c>
      <c r="AT571" s="149" t="s">
        <v>265</v>
      </c>
      <c r="AU571" s="149" t="s">
        <v>88</v>
      </c>
      <c r="AY571" s="17" t="s">
        <v>262</v>
      </c>
      <c r="BE571" s="150">
        <f>IF(N571="základní",J571,0)</f>
        <v>0</v>
      </c>
      <c r="BF571" s="150">
        <f>IF(N571="snížená",J571,0)</f>
        <v>0</v>
      </c>
      <c r="BG571" s="150">
        <f>IF(N571="zákl. přenesená",J571,0)</f>
        <v>0</v>
      </c>
      <c r="BH571" s="150">
        <f>IF(N571="sníž. přenesená",J571,0)</f>
        <v>0</v>
      </c>
      <c r="BI571" s="150">
        <f>IF(N571="nulová",J571,0)</f>
        <v>0</v>
      </c>
      <c r="BJ571" s="17" t="s">
        <v>85</v>
      </c>
      <c r="BK571" s="150">
        <f>ROUND(I571*H571,2)</f>
        <v>0</v>
      </c>
      <c r="BL571" s="17" t="s">
        <v>122</v>
      </c>
      <c r="BM571" s="149" t="s">
        <v>872</v>
      </c>
    </row>
    <row r="572" spans="2:65" s="13" customFormat="1" ht="11.25">
      <c r="B572" s="158"/>
      <c r="D572" s="152" t="s">
        <v>271</v>
      </c>
      <c r="E572" s="159" t="s">
        <v>1</v>
      </c>
      <c r="F572" s="160" t="s">
        <v>873</v>
      </c>
      <c r="H572" s="161">
        <v>22.215</v>
      </c>
      <c r="I572" s="162"/>
      <c r="L572" s="158"/>
      <c r="M572" s="163"/>
      <c r="T572" s="164"/>
      <c r="AT572" s="159" t="s">
        <v>271</v>
      </c>
      <c r="AU572" s="159" t="s">
        <v>88</v>
      </c>
      <c r="AV572" s="13" t="s">
        <v>88</v>
      </c>
      <c r="AW572" s="13" t="s">
        <v>31</v>
      </c>
      <c r="AX572" s="13" t="s">
        <v>85</v>
      </c>
      <c r="AY572" s="159" t="s">
        <v>262</v>
      </c>
    </row>
    <row r="573" spans="2:65" s="11" customFormat="1" ht="22.9" customHeight="1">
      <c r="B573" s="126"/>
      <c r="D573" s="127" t="s">
        <v>76</v>
      </c>
      <c r="E573" s="136" t="s">
        <v>320</v>
      </c>
      <c r="F573" s="136" t="s">
        <v>874</v>
      </c>
      <c r="I573" s="129"/>
      <c r="J573" s="137">
        <f>BK573</f>
        <v>0</v>
      </c>
      <c r="L573" s="126"/>
      <c r="M573" s="131"/>
      <c r="P573" s="132">
        <f>SUM(P574:P579)</f>
        <v>0</v>
      </c>
      <c r="R573" s="132">
        <f>SUM(R574:R579)</f>
        <v>0.24891000000000002</v>
      </c>
      <c r="T573" s="133">
        <f>SUM(T574:T579)</f>
        <v>0</v>
      </c>
      <c r="AR573" s="127" t="s">
        <v>85</v>
      </c>
      <c r="AT573" s="134" t="s">
        <v>76</v>
      </c>
      <c r="AU573" s="134" t="s">
        <v>85</v>
      </c>
      <c r="AY573" s="127" t="s">
        <v>262</v>
      </c>
      <c r="BK573" s="135">
        <f>SUM(BK574:BK579)</f>
        <v>0</v>
      </c>
    </row>
    <row r="574" spans="2:65" s="1" customFormat="1" ht="24.2" customHeight="1">
      <c r="B574" s="32"/>
      <c r="C574" s="138" t="s">
        <v>875</v>
      </c>
      <c r="D574" s="138" t="s">
        <v>265</v>
      </c>
      <c r="E574" s="139" t="s">
        <v>876</v>
      </c>
      <c r="F574" s="140" t="s">
        <v>877</v>
      </c>
      <c r="G574" s="141" t="s">
        <v>537</v>
      </c>
      <c r="H574" s="142">
        <v>1</v>
      </c>
      <c r="I574" s="143"/>
      <c r="J574" s="144">
        <f>ROUND(I574*H574,2)</f>
        <v>0</v>
      </c>
      <c r="K574" s="140" t="s">
        <v>285</v>
      </c>
      <c r="L574" s="32"/>
      <c r="M574" s="145" t="s">
        <v>1</v>
      </c>
      <c r="N574" s="146" t="s">
        <v>42</v>
      </c>
      <c r="P574" s="147">
        <f>O574*H574</f>
        <v>0</v>
      </c>
      <c r="Q574" s="147">
        <v>0.11045000000000001</v>
      </c>
      <c r="R574" s="147">
        <f>Q574*H574</f>
        <v>0.11045000000000001</v>
      </c>
      <c r="S574" s="147">
        <v>0</v>
      </c>
      <c r="T574" s="148">
        <f>S574*H574</f>
        <v>0</v>
      </c>
      <c r="AR574" s="149" t="s">
        <v>122</v>
      </c>
      <c r="AT574" s="149" t="s">
        <v>265</v>
      </c>
      <c r="AU574" s="149" t="s">
        <v>88</v>
      </c>
      <c r="AY574" s="17" t="s">
        <v>262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7" t="s">
        <v>85</v>
      </c>
      <c r="BK574" s="150">
        <f>ROUND(I574*H574,2)</f>
        <v>0</v>
      </c>
      <c r="BL574" s="17" t="s">
        <v>122</v>
      </c>
      <c r="BM574" s="149" t="s">
        <v>878</v>
      </c>
    </row>
    <row r="575" spans="2:65" s="13" customFormat="1" ht="11.25">
      <c r="B575" s="158"/>
      <c r="D575" s="152" t="s">
        <v>271</v>
      </c>
      <c r="E575" s="159" t="s">
        <v>1</v>
      </c>
      <c r="F575" s="160" t="s">
        <v>879</v>
      </c>
      <c r="H575" s="161">
        <v>1</v>
      </c>
      <c r="I575" s="162"/>
      <c r="L575" s="158"/>
      <c r="M575" s="163"/>
      <c r="T575" s="164"/>
      <c r="AT575" s="159" t="s">
        <v>271</v>
      </c>
      <c r="AU575" s="159" t="s">
        <v>88</v>
      </c>
      <c r="AV575" s="13" t="s">
        <v>88</v>
      </c>
      <c r="AW575" s="13" t="s">
        <v>31</v>
      </c>
      <c r="AX575" s="13" t="s">
        <v>85</v>
      </c>
      <c r="AY575" s="159" t="s">
        <v>262</v>
      </c>
    </row>
    <row r="576" spans="2:65" s="1" customFormat="1" ht="24.2" customHeight="1">
      <c r="B576" s="32"/>
      <c r="C576" s="138" t="s">
        <v>880</v>
      </c>
      <c r="D576" s="138" t="s">
        <v>265</v>
      </c>
      <c r="E576" s="139" t="s">
        <v>881</v>
      </c>
      <c r="F576" s="140" t="s">
        <v>882</v>
      </c>
      <c r="G576" s="141" t="s">
        <v>537</v>
      </c>
      <c r="H576" s="142">
        <v>1</v>
      </c>
      <c r="I576" s="143"/>
      <c r="J576" s="144">
        <f>ROUND(I576*H576,2)</f>
        <v>0</v>
      </c>
      <c r="K576" s="140" t="s">
        <v>285</v>
      </c>
      <c r="L576" s="32"/>
      <c r="M576" s="145" t="s">
        <v>1</v>
      </c>
      <c r="N576" s="146" t="s">
        <v>42</v>
      </c>
      <c r="P576" s="147">
        <f>O576*H576</f>
        <v>0</v>
      </c>
      <c r="Q576" s="147">
        <v>2.4240000000000001E-2</v>
      </c>
      <c r="R576" s="147">
        <f>Q576*H576</f>
        <v>2.4240000000000001E-2</v>
      </c>
      <c r="S576" s="147">
        <v>0</v>
      </c>
      <c r="T576" s="148">
        <f>S576*H576</f>
        <v>0</v>
      </c>
      <c r="AR576" s="149" t="s">
        <v>122</v>
      </c>
      <c r="AT576" s="149" t="s">
        <v>265</v>
      </c>
      <c r="AU576" s="149" t="s">
        <v>88</v>
      </c>
      <c r="AY576" s="17" t="s">
        <v>262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7" t="s">
        <v>85</v>
      </c>
      <c r="BK576" s="150">
        <f>ROUND(I576*H576,2)</f>
        <v>0</v>
      </c>
      <c r="BL576" s="17" t="s">
        <v>122</v>
      </c>
      <c r="BM576" s="149" t="s">
        <v>883</v>
      </c>
    </row>
    <row r="577" spans="2:65" s="1" customFormat="1" ht="24.2" customHeight="1">
      <c r="B577" s="32"/>
      <c r="C577" s="138" t="s">
        <v>884</v>
      </c>
      <c r="D577" s="138" t="s">
        <v>265</v>
      </c>
      <c r="E577" s="139" t="s">
        <v>885</v>
      </c>
      <c r="F577" s="140" t="s">
        <v>886</v>
      </c>
      <c r="G577" s="141" t="s">
        <v>537</v>
      </c>
      <c r="H577" s="142">
        <v>1</v>
      </c>
      <c r="I577" s="143"/>
      <c r="J577" s="144">
        <f>ROUND(I577*H577,2)</f>
        <v>0</v>
      </c>
      <c r="K577" s="140" t="s">
        <v>285</v>
      </c>
      <c r="L577" s="32"/>
      <c r="M577" s="145" t="s">
        <v>1</v>
      </c>
      <c r="N577" s="146" t="s">
        <v>42</v>
      </c>
      <c r="P577" s="147">
        <f>O577*H577</f>
        <v>0</v>
      </c>
      <c r="Q577" s="147">
        <v>0</v>
      </c>
      <c r="R577" s="147">
        <f>Q577*H577</f>
        <v>0</v>
      </c>
      <c r="S577" s="147">
        <v>0</v>
      </c>
      <c r="T577" s="148">
        <f>S577*H577</f>
        <v>0</v>
      </c>
      <c r="AR577" s="149" t="s">
        <v>122</v>
      </c>
      <c r="AT577" s="149" t="s">
        <v>265</v>
      </c>
      <c r="AU577" s="149" t="s">
        <v>88</v>
      </c>
      <c r="AY577" s="17" t="s">
        <v>262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85</v>
      </c>
      <c r="BK577" s="150">
        <f>ROUND(I577*H577,2)</f>
        <v>0</v>
      </c>
      <c r="BL577" s="17" t="s">
        <v>122</v>
      </c>
      <c r="BM577" s="149" t="s">
        <v>887</v>
      </c>
    </row>
    <row r="578" spans="2:65" s="1" customFormat="1" ht="33" customHeight="1">
      <c r="B578" s="32"/>
      <c r="C578" s="138" t="s">
        <v>888</v>
      </c>
      <c r="D578" s="138" t="s">
        <v>265</v>
      </c>
      <c r="E578" s="139" t="s">
        <v>889</v>
      </c>
      <c r="F578" s="140" t="s">
        <v>890</v>
      </c>
      <c r="G578" s="141" t="s">
        <v>537</v>
      </c>
      <c r="H578" s="142">
        <v>1</v>
      </c>
      <c r="I578" s="143"/>
      <c r="J578" s="144">
        <f>ROUND(I578*H578,2)</f>
        <v>0</v>
      </c>
      <c r="K578" s="140" t="s">
        <v>269</v>
      </c>
      <c r="L578" s="32"/>
      <c r="M578" s="145" t="s">
        <v>1</v>
      </c>
      <c r="N578" s="146" t="s">
        <v>42</v>
      </c>
      <c r="P578" s="147">
        <f>O578*H578</f>
        <v>0</v>
      </c>
      <c r="Q578" s="147">
        <v>0.1111</v>
      </c>
      <c r="R578" s="147">
        <f>Q578*H578</f>
        <v>0.1111</v>
      </c>
      <c r="S578" s="147">
        <v>0</v>
      </c>
      <c r="T578" s="148">
        <f>S578*H578</f>
        <v>0</v>
      </c>
      <c r="AR578" s="149" t="s">
        <v>122</v>
      </c>
      <c r="AT578" s="149" t="s">
        <v>265</v>
      </c>
      <c r="AU578" s="149" t="s">
        <v>88</v>
      </c>
      <c r="AY578" s="17" t="s">
        <v>262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85</v>
      </c>
      <c r="BK578" s="150">
        <f>ROUND(I578*H578,2)</f>
        <v>0</v>
      </c>
      <c r="BL578" s="17" t="s">
        <v>122</v>
      </c>
      <c r="BM578" s="149" t="s">
        <v>891</v>
      </c>
    </row>
    <row r="579" spans="2:65" s="1" customFormat="1" ht="21.75" customHeight="1">
      <c r="B579" s="32"/>
      <c r="C579" s="138" t="s">
        <v>892</v>
      </c>
      <c r="D579" s="138" t="s">
        <v>265</v>
      </c>
      <c r="E579" s="139" t="s">
        <v>893</v>
      </c>
      <c r="F579" s="140" t="s">
        <v>894</v>
      </c>
      <c r="G579" s="141" t="s">
        <v>537</v>
      </c>
      <c r="H579" s="142">
        <v>2</v>
      </c>
      <c r="I579" s="143"/>
      <c r="J579" s="144">
        <f>ROUND(I579*H579,2)</f>
        <v>0</v>
      </c>
      <c r="K579" s="140" t="s">
        <v>269</v>
      </c>
      <c r="L579" s="32"/>
      <c r="M579" s="145" t="s">
        <v>1</v>
      </c>
      <c r="N579" s="146" t="s">
        <v>42</v>
      </c>
      <c r="P579" s="147">
        <f>O579*H579</f>
        <v>0</v>
      </c>
      <c r="Q579" s="147">
        <v>1.56E-3</v>
      </c>
      <c r="R579" s="147">
        <f>Q579*H579</f>
        <v>3.1199999999999999E-3</v>
      </c>
      <c r="S579" s="147">
        <v>0</v>
      </c>
      <c r="T579" s="148">
        <f>S579*H579</f>
        <v>0</v>
      </c>
      <c r="AR579" s="149" t="s">
        <v>122</v>
      </c>
      <c r="AT579" s="149" t="s">
        <v>265</v>
      </c>
      <c r="AU579" s="149" t="s">
        <v>88</v>
      </c>
      <c r="AY579" s="17" t="s">
        <v>262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85</v>
      </c>
      <c r="BK579" s="150">
        <f>ROUND(I579*H579,2)</f>
        <v>0</v>
      </c>
      <c r="BL579" s="17" t="s">
        <v>122</v>
      </c>
      <c r="BM579" s="149" t="s">
        <v>895</v>
      </c>
    </row>
    <row r="580" spans="2:65" s="11" customFormat="1" ht="22.9" customHeight="1">
      <c r="B580" s="126"/>
      <c r="D580" s="127" t="s">
        <v>76</v>
      </c>
      <c r="E580" s="136" t="s">
        <v>852</v>
      </c>
      <c r="F580" s="136" t="s">
        <v>896</v>
      </c>
      <c r="I580" s="129"/>
      <c r="J580" s="137">
        <f>BK580</f>
        <v>0</v>
      </c>
      <c r="L580" s="126"/>
      <c r="M580" s="131"/>
      <c r="P580" s="132">
        <f>SUM(P581:P600)</f>
        <v>0</v>
      </c>
      <c r="R580" s="132">
        <f>SUM(R581:R600)</f>
        <v>0.42968347999999995</v>
      </c>
      <c r="T580" s="133">
        <f>SUM(T581:T600)</f>
        <v>0.8</v>
      </c>
      <c r="AR580" s="127" t="s">
        <v>85</v>
      </c>
      <c r="AT580" s="134" t="s">
        <v>76</v>
      </c>
      <c r="AU580" s="134" t="s">
        <v>85</v>
      </c>
      <c r="AY580" s="127" t="s">
        <v>262</v>
      </c>
      <c r="BK580" s="135">
        <f>SUM(BK581:BK600)</f>
        <v>0</v>
      </c>
    </row>
    <row r="581" spans="2:65" s="1" customFormat="1" ht="24.2" customHeight="1">
      <c r="B581" s="32"/>
      <c r="C581" s="138" t="s">
        <v>897</v>
      </c>
      <c r="D581" s="138" t="s">
        <v>265</v>
      </c>
      <c r="E581" s="139" t="s">
        <v>898</v>
      </c>
      <c r="F581" s="140" t="s">
        <v>899</v>
      </c>
      <c r="G581" s="141" t="s">
        <v>268</v>
      </c>
      <c r="H581" s="142">
        <v>6.0449999999999999</v>
      </c>
      <c r="I581" s="143"/>
      <c r="J581" s="144">
        <f>ROUND(I581*H581,2)</f>
        <v>0</v>
      </c>
      <c r="K581" s="140" t="s">
        <v>285</v>
      </c>
      <c r="L581" s="32"/>
      <c r="M581" s="145" t="s">
        <v>1</v>
      </c>
      <c r="N581" s="146" t="s">
        <v>42</v>
      </c>
      <c r="P581" s="147">
        <f>O581*H581</f>
        <v>0</v>
      </c>
      <c r="Q581" s="147">
        <v>1.7899999999999999E-3</v>
      </c>
      <c r="R581" s="147">
        <f>Q581*H581</f>
        <v>1.082055E-2</v>
      </c>
      <c r="S581" s="147">
        <v>0</v>
      </c>
      <c r="T581" s="148">
        <f>S581*H581</f>
        <v>0</v>
      </c>
      <c r="AR581" s="149" t="s">
        <v>122</v>
      </c>
      <c r="AT581" s="149" t="s">
        <v>265</v>
      </c>
      <c r="AU581" s="149" t="s">
        <v>88</v>
      </c>
      <c r="AY581" s="17" t="s">
        <v>262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85</v>
      </c>
      <c r="BK581" s="150">
        <f>ROUND(I581*H581,2)</f>
        <v>0</v>
      </c>
      <c r="BL581" s="17" t="s">
        <v>122</v>
      </c>
      <c r="BM581" s="149" t="s">
        <v>900</v>
      </c>
    </row>
    <row r="582" spans="2:65" s="12" customFormat="1" ht="11.25">
      <c r="B582" s="151"/>
      <c r="D582" s="152" t="s">
        <v>271</v>
      </c>
      <c r="E582" s="153" t="s">
        <v>1</v>
      </c>
      <c r="F582" s="154" t="s">
        <v>901</v>
      </c>
      <c r="H582" s="153" t="s">
        <v>1</v>
      </c>
      <c r="I582" s="155"/>
      <c r="L582" s="151"/>
      <c r="M582" s="156"/>
      <c r="T582" s="157"/>
      <c r="AT582" s="153" t="s">
        <v>271</v>
      </c>
      <c r="AU582" s="153" t="s">
        <v>88</v>
      </c>
      <c r="AV582" s="12" t="s">
        <v>85</v>
      </c>
      <c r="AW582" s="12" t="s">
        <v>31</v>
      </c>
      <c r="AX582" s="12" t="s">
        <v>77</v>
      </c>
      <c r="AY582" s="153" t="s">
        <v>262</v>
      </c>
    </row>
    <row r="583" spans="2:65" s="13" customFormat="1" ht="11.25">
      <c r="B583" s="158"/>
      <c r="D583" s="152" t="s">
        <v>271</v>
      </c>
      <c r="E583" s="159" t="s">
        <v>1</v>
      </c>
      <c r="F583" s="160" t="s">
        <v>902</v>
      </c>
      <c r="H583" s="161">
        <v>1.925</v>
      </c>
      <c r="I583" s="162"/>
      <c r="L583" s="158"/>
      <c r="M583" s="163"/>
      <c r="T583" s="164"/>
      <c r="AT583" s="159" t="s">
        <v>271</v>
      </c>
      <c r="AU583" s="159" t="s">
        <v>88</v>
      </c>
      <c r="AV583" s="13" t="s">
        <v>88</v>
      </c>
      <c r="AW583" s="13" t="s">
        <v>31</v>
      </c>
      <c r="AX583" s="13" t="s">
        <v>77</v>
      </c>
      <c r="AY583" s="159" t="s">
        <v>262</v>
      </c>
    </row>
    <row r="584" spans="2:65" s="13" customFormat="1" ht="11.25">
      <c r="B584" s="158"/>
      <c r="D584" s="152" t="s">
        <v>271</v>
      </c>
      <c r="E584" s="159" t="s">
        <v>1</v>
      </c>
      <c r="F584" s="160" t="s">
        <v>903</v>
      </c>
      <c r="H584" s="161">
        <v>4.12</v>
      </c>
      <c r="I584" s="162"/>
      <c r="L584" s="158"/>
      <c r="M584" s="163"/>
      <c r="T584" s="164"/>
      <c r="AT584" s="159" t="s">
        <v>271</v>
      </c>
      <c r="AU584" s="159" t="s">
        <v>88</v>
      </c>
      <c r="AV584" s="13" t="s">
        <v>88</v>
      </c>
      <c r="AW584" s="13" t="s">
        <v>31</v>
      </c>
      <c r="AX584" s="13" t="s">
        <v>77</v>
      </c>
      <c r="AY584" s="159" t="s">
        <v>262</v>
      </c>
    </row>
    <row r="585" spans="2:65" s="15" customFormat="1" ht="11.25">
      <c r="B585" s="172"/>
      <c r="D585" s="152" t="s">
        <v>271</v>
      </c>
      <c r="E585" s="173" t="s">
        <v>1</v>
      </c>
      <c r="F585" s="174" t="s">
        <v>282</v>
      </c>
      <c r="H585" s="175">
        <v>6.0449999999999999</v>
      </c>
      <c r="I585" s="176"/>
      <c r="L585" s="172"/>
      <c r="M585" s="177"/>
      <c r="T585" s="178"/>
      <c r="AT585" s="173" t="s">
        <v>271</v>
      </c>
      <c r="AU585" s="173" t="s">
        <v>88</v>
      </c>
      <c r="AV585" s="15" t="s">
        <v>122</v>
      </c>
      <c r="AW585" s="15" t="s">
        <v>31</v>
      </c>
      <c r="AX585" s="15" t="s">
        <v>85</v>
      </c>
      <c r="AY585" s="173" t="s">
        <v>262</v>
      </c>
    </row>
    <row r="586" spans="2:65" s="1" customFormat="1" ht="33" customHeight="1">
      <c r="B586" s="32"/>
      <c r="C586" s="138" t="s">
        <v>904</v>
      </c>
      <c r="D586" s="138" t="s">
        <v>265</v>
      </c>
      <c r="E586" s="139" t="s">
        <v>905</v>
      </c>
      <c r="F586" s="140" t="s">
        <v>906</v>
      </c>
      <c r="G586" s="141" t="s">
        <v>268</v>
      </c>
      <c r="H586" s="142">
        <v>9</v>
      </c>
      <c r="I586" s="143"/>
      <c r="J586" s="144">
        <f>ROUND(I586*H586,2)</f>
        <v>0</v>
      </c>
      <c r="K586" s="140" t="s">
        <v>285</v>
      </c>
      <c r="L586" s="32"/>
      <c r="M586" s="145" t="s">
        <v>1</v>
      </c>
      <c r="N586" s="146" t="s">
        <v>42</v>
      </c>
      <c r="P586" s="147">
        <f>O586*H586</f>
        <v>0</v>
      </c>
      <c r="Q586" s="147">
        <v>9.5E-4</v>
      </c>
      <c r="R586" s="147">
        <f>Q586*H586</f>
        <v>8.5500000000000003E-3</v>
      </c>
      <c r="S586" s="147">
        <v>0</v>
      </c>
      <c r="T586" s="148">
        <f>S586*H586</f>
        <v>0</v>
      </c>
      <c r="AR586" s="149" t="s">
        <v>122</v>
      </c>
      <c r="AT586" s="149" t="s">
        <v>265</v>
      </c>
      <c r="AU586" s="149" t="s">
        <v>88</v>
      </c>
      <c r="AY586" s="17" t="s">
        <v>262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85</v>
      </c>
      <c r="BK586" s="150">
        <f>ROUND(I586*H586,2)</f>
        <v>0</v>
      </c>
      <c r="BL586" s="17" t="s">
        <v>122</v>
      </c>
      <c r="BM586" s="149" t="s">
        <v>907</v>
      </c>
    </row>
    <row r="587" spans="2:65" s="12" customFormat="1" ht="11.25">
      <c r="B587" s="151"/>
      <c r="D587" s="152" t="s">
        <v>271</v>
      </c>
      <c r="E587" s="153" t="s">
        <v>1</v>
      </c>
      <c r="F587" s="154" t="s">
        <v>550</v>
      </c>
      <c r="H587" s="153" t="s">
        <v>1</v>
      </c>
      <c r="I587" s="155"/>
      <c r="L587" s="151"/>
      <c r="M587" s="156"/>
      <c r="T587" s="157"/>
      <c r="AT587" s="153" t="s">
        <v>271</v>
      </c>
      <c r="AU587" s="153" t="s">
        <v>88</v>
      </c>
      <c r="AV587" s="12" t="s">
        <v>85</v>
      </c>
      <c r="AW587" s="12" t="s">
        <v>31</v>
      </c>
      <c r="AX587" s="12" t="s">
        <v>77</v>
      </c>
      <c r="AY587" s="153" t="s">
        <v>262</v>
      </c>
    </row>
    <row r="588" spans="2:65" s="13" customFormat="1" ht="11.25">
      <c r="B588" s="158"/>
      <c r="D588" s="152" t="s">
        <v>271</v>
      </c>
      <c r="E588" s="159" t="s">
        <v>1</v>
      </c>
      <c r="F588" s="160" t="s">
        <v>908</v>
      </c>
      <c r="H588" s="161">
        <v>9</v>
      </c>
      <c r="I588" s="162"/>
      <c r="L588" s="158"/>
      <c r="M588" s="163"/>
      <c r="T588" s="164"/>
      <c r="AT588" s="159" t="s">
        <v>271</v>
      </c>
      <c r="AU588" s="159" t="s">
        <v>88</v>
      </c>
      <c r="AV588" s="13" t="s">
        <v>88</v>
      </c>
      <c r="AW588" s="13" t="s">
        <v>31</v>
      </c>
      <c r="AX588" s="13" t="s">
        <v>85</v>
      </c>
      <c r="AY588" s="159" t="s">
        <v>262</v>
      </c>
    </row>
    <row r="589" spans="2:65" s="1" customFormat="1" ht="24.2" customHeight="1">
      <c r="B589" s="32"/>
      <c r="C589" s="138" t="s">
        <v>909</v>
      </c>
      <c r="D589" s="138" t="s">
        <v>265</v>
      </c>
      <c r="E589" s="139" t="s">
        <v>910</v>
      </c>
      <c r="F589" s="140" t="s">
        <v>911</v>
      </c>
      <c r="G589" s="141" t="s">
        <v>268</v>
      </c>
      <c r="H589" s="142">
        <v>203.99299999999999</v>
      </c>
      <c r="I589" s="143"/>
      <c r="J589" s="144">
        <f>ROUND(I589*H589,2)</f>
        <v>0</v>
      </c>
      <c r="K589" s="140" t="s">
        <v>269</v>
      </c>
      <c r="L589" s="32"/>
      <c r="M589" s="145" t="s">
        <v>1</v>
      </c>
      <c r="N589" s="146" t="s">
        <v>42</v>
      </c>
      <c r="P589" s="147">
        <f>O589*H589</f>
        <v>0</v>
      </c>
      <c r="Q589" s="147">
        <v>1.58E-3</v>
      </c>
      <c r="R589" s="147">
        <f>Q589*H589</f>
        <v>0.32230893999999999</v>
      </c>
      <c r="S589" s="147">
        <v>0</v>
      </c>
      <c r="T589" s="148">
        <f>S589*H589</f>
        <v>0</v>
      </c>
      <c r="AR589" s="149" t="s">
        <v>122</v>
      </c>
      <c r="AT589" s="149" t="s">
        <v>265</v>
      </c>
      <c r="AU589" s="149" t="s">
        <v>88</v>
      </c>
      <c r="AY589" s="17" t="s">
        <v>262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85</v>
      </c>
      <c r="BK589" s="150">
        <f>ROUND(I589*H589,2)</f>
        <v>0</v>
      </c>
      <c r="BL589" s="17" t="s">
        <v>122</v>
      </c>
      <c r="BM589" s="149" t="s">
        <v>912</v>
      </c>
    </row>
    <row r="590" spans="2:65" s="13" customFormat="1" ht="11.25">
      <c r="B590" s="158"/>
      <c r="D590" s="152" t="s">
        <v>271</v>
      </c>
      <c r="E590" s="159" t="s">
        <v>1</v>
      </c>
      <c r="F590" s="160" t="s">
        <v>913</v>
      </c>
      <c r="H590" s="161">
        <v>203.99324999999999</v>
      </c>
      <c r="I590" s="162"/>
      <c r="L590" s="158"/>
      <c r="M590" s="163"/>
      <c r="T590" s="164"/>
      <c r="AT590" s="159" t="s">
        <v>271</v>
      </c>
      <c r="AU590" s="159" t="s">
        <v>88</v>
      </c>
      <c r="AV590" s="13" t="s">
        <v>88</v>
      </c>
      <c r="AW590" s="13" t="s">
        <v>31</v>
      </c>
      <c r="AX590" s="13" t="s">
        <v>85</v>
      </c>
      <c r="AY590" s="159" t="s">
        <v>262</v>
      </c>
    </row>
    <row r="591" spans="2:65" s="1" customFormat="1" ht="55.5" customHeight="1">
      <c r="B591" s="32"/>
      <c r="C591" s="138" t="s">
        <v>914</v>
      </c>
      <c r="D591" s="138" t="s">
        <v>265</v>
      </c>
      <c r="E591" s="139" t="s">
        <v>915</v>
      </c>
      <c r="F591" s="140" t="s">
        <v>916</v>
      </c>
      <c r="G591" s="141" t="s">
        <v>537</v>
      </c>
      <c r="H591" s="142">
        <v>1</v>
      </c>
      <c r="I591" s="143"/>
      <c r="J591" s="144">
        <f>ROUND(I591*H591,2)</f>
        <v>0</v>
      </c>
      <c r="K591" s="140" t="s">
        <v>269</v>
      </c>
      <c r="L591" s="32"/>
      <c r="M591" s="145" t="s">
        <v>1</v>
      </c>
      <c r="N591" s="146" t="s">
        <v>42</v>
      </c>
      <c r="P591" s="147">
        <f>O591*H591</f>
        <v>0</v>
      </c>
      <c r="Q591" s="147">
        <v>0.10009999999999999</v>
      </c>
      <c r="R591" s="147">
        <f>Q591*H591</f>
        <v>0.10009999999999999</v>
      </c>
      <c r="S591" s="147">
        <v>0.64</v>
      </c>
      <c r="T591" s="148">
        <f>S591*H591</f>
        <v>0.64</v>
      </c>
      <c r="AR591" s="149" t="s">
        <v>122</v>
      </c>
      <c r="AT591" s="149" t="s">
        <v>265</v>
      </c>
      <c r="AU591" s="149" t="s">
        <v>88</v>
      </c>
      <c r="AY591" s="17" t="s">
        <v>262</v>
      </c>
      <c r="BE591" s="150">
        <f>IF(N591="základní",J591,0)</f>
        <v>0</v>
      </c>
      <c r="BF591" s="150">
        <f>IF(N591="snížená",J591,0)</f>
        <v>0</v>
      </c>
      <c r="BG591" s="150">
        <f>IF(N591="zákl. přenesená",J591,0)</f>
        <v>0</v>
      </c>
      <c r="BH591" s="150">
        <f>IF(N591="sníž. přenesená",J591,0)</f>
        <v>0</v>
      </c>
      <c r="BI591" s="150">
        <f>IF(N591="nulová",J591,0)</f>
        <v>0</v>
      </c>
      <c r="BJ591" s="17" t="s">
        <v>85</v>
      </c>
      <c r="BK591" s="150">
        <f>ROUND(I591*H591,2)</f>
        <v>0</v>
      </c>
      <c r="BL591" s="17" t="s">
        <v>122</v>
      </c>
      <c r="BM591" s="149" t="s">
        <v>917</v>
      </c>
    </row>
    <row r="592" spans="2:65" s="13" customFormat="1" ht="11.25">
      <c r="B592" s="158"/>
      <c r="D592" s="152" t="s">
        <v>271</v>
      </c>
      <c r="E592" s="159" t="s">
        <v>1</v>
      </c>
      <c r="F592" s="160" t="s">
        <v>918</v>
      </c>
      <c r="H592" s="161">
        <v>1</v>
      </c>
      <c r="I592" s="162"/>
      <c r="L592" s="158"/>
      <c r="M592" s="163"/>
      <c r="T592" s="164"/>
      <c r="AT592" s="159" t="s">
        <v>271</v>
      </c>
      <c r="AU592" s="159" t="s">
        <v>88</v>
      </c>
      <c r="AV592" s="13" t="s">
        <v>88</v>
      </c>
      <c r="AW592" s="13" t="s">
        <v>31</v>
      </c>
      <c r="AX592" s="13" t="s">
        <v>85</v>
      </c>
      <c r="AY592" s="159" t="s">
        <v>262</v>
      </c>
    </row>
    <row r="593" spans="2:65" s="1" customFormat="1" ht="44.25" customHeight="1">
      <c r="B593" s="32"/>
      <c r="C593" s="138" t="s">
        <v>919</v>
      </c>
      <c r="D593" s="138" t="s">
        <v>265</v>
      </c>
      <c r="E593" s="139" t="s">
        <v>920</v>
      </c>
      <c r="F593" s="140" t="s">
        <v>921</v>
      </c>
      <c r="G593" s="141" t="s">
        <v>537</v>
      </c>
      <c r="H593" s="142">
        <v>1</v>
      </c>
      <c r="I593" s="143"/>
      <c r="J593" s="144">
        <f>ROUND(I593*H593,2)</f>
        <v>0</v>
      </c>
      <c r="K593" s="140" t="s">
        <v>269</v>
      </c>
      <c r="L593" s="32"/>
      <c r="M593" s="145" t="s">
        <v>1</v>
      </c>
      <c r="N593" s="146" t="s">
        <v>42</v>
      </c>
      <c r="P593" s="147">
        <f>O593*H593</f>
        <v>0</v>
      </c>
      <c r="Q593" s="147">
        <v>-7.9000000000000001E-2</v>
      </c>
      <c r="R593" s="147">
        <f>Q593*H593</f>
        <v>-7.9000000000000001E-2</v>
      </c>
      <c r="S593" s="147">
        <v>0.16</v>
      </c>
      <c r="T593" s="148">
        <f>S593*H593</f>
        <v>0.16</v>
      </c>
      <c r="AR593" s="149" t="s">
        <v>122</v>
      </c>
      <c r="AT593" s="149" t="s">
        <v>265</v>
      </c>
      <c r="AU593" s="149" t="s">
        <v>88</v>
      </c>
      <c r="AY593" s="17" t="s">
        <v>262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85</v>
      </c>
      <c r="BK593" s="150">
        <f>ROUND(I593*H593,2)</f>
        <v>0</v>
      </c>
      <c r="BL593" s="17" t="s">
        <v>122</v>
      </c>
      <c r="BM593" s="149" t="s">
        <v>922</v>
      </c>
    </row>
    <row r="594" spans="2:65" s="13" customFormat="1" ht="11.25">
      <c r="B594" s="158"/>
      <c r="D594" s="152" t="s">
        <v>271</v>
      </c>
      <c r="E594" s="159" t="s">
        <v>1</v>
      </c>
      <c r="F594" s="160" t="s">
        <v>923</v>
      </c>
      <c r="H594" s="161">
        <v>1</v>
      </c>
      <c r="I594" s="162"/>
      <c r="L594" s="158"/>
      <c r="M594" s="163"/>
      <c r="T594" s="164"/>
      <c r="AT594" s="159" t="s">
        <v>271</v>
      </c>
      <c r="AU594" s="159" t="s">
        <v>88</v>
      </c>
      <c r="AV594" s="13" t="s">
        <v>88</v>
      </c>
      <c r="AW594" s="13" t="s">
        <v>31</v>
      </c>
      <c r="AX594" s="13" t="s">
        <v>85</v>
      </c>
      <c r="AY594" s="159" t="s">
        <v>262</v>
      </c>
    </row>
    <row r="595" spans="2:65" s="1" customFormat="1" ht="24.2" customHeight="1">
      <c r="B595" s="32"/>
      <c r="C595" s="138" t="s">
        <v>924</v>
      </c>
      <c r="D595" s="138" t="s">
        <v>265</v>
      </c>
      <c r="E595" s="139" t="s">
        <v>925</v>
      </c>
      <c r="F595" s="140" t="s">
        <v>926</v>
      </c>
      <c r="G595" s="141" t="s">
        <v>268</v>
      </c>
      <c r="H595" s="142">
        <v>261.65300000000002</v>
      </c>
      <c r="I595" s="143"/>
      <c r="J595" s="144">
        <f>ROUND(I595*H595,2)</f>
        <v>0</v>
      </c>
      <c r="K595" s="140" t="s">
        <v>285</v>
      </c>
      <c r="L595" s="32"/>
      <c r="M595" s="145" t="s">
        <v>1</v>
      </c>
      <c r="N595" s="146" t="s">
        <v>42</v>
      </c>
      <c r="P595" s="147">
        <f>O595*H595</f>
        <v>0</v>
      </c>
      <c r="Q595" s="147">
        <v>3.0000000000000001E-5</v>
      </c>
      <c r="R595" s="147">
        <f>Q595*H595</f>
        <v>7.84959E-3</v>
      </c>
      <c r="S595" s="147">
        <v>0</v>
      </c>
      <c r="T595" s="148">
        <f>S595*H595</f>
        <v>0</v>
      </c>
      <c r="AR595" s="149" t="s">
        <v>122</v>
      </c>
      <c r="AT595" s="149" t="s">
        <v>265</v>
      </c>
      <c r="AU595" s="149" t="s">
        <v>88</v>
      </c>
      <c r="AY595" s="17" t="s">
        <v>262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85</v>
      </c>
      <c r="BK595" s="150">
        <f>ROUND(I595*H595,2)</f>
        <v>0</v>
      </c>
      <c r="BL595" s="17" t="s">
        <v>122</v>
      </c>
      <c r="BM595" s="149" t="s">
        <v>927</v>
      </c>
    </row>
    <row r="596" spans="2:65" s="13" customFormat="1" ht="11.25">
      <c r="B596" s="158"/>
      <c r="D596" s="152" t="s">
        <v>271</v>
      </c>
      <c r="E596" s="159" t="s">
        <v>1</v>
      </c>
      <c r="F596" s="160" t="s">
        <v>928</v>
      </c>
      <c r="H596" s="161">
        <v>125.58750000000001</v>
      </c>
      <c r="I596" s="162"/>
      <c r="L596" s="158"/>
      <c r="M596" s="163"/>
      <c r="T596" s="164"/>
      <c r="AT596" s="159" t="s">
        <v>271</v>
      </c>
      <c r="AU596" s="159" t="s">
        <v>88</v>
      </c>
      <c r="AV596" s="13" t="s">
        <v>88</v>
      </c>
      <c r="AW596" s="13" t="s">
        <v>31</v>
      </c>
      <c r="AX596" s="13" t="s">
        <v>77</v>
      </c>
      <c r="AY596" s="159" t="s">
        <v>262</v>
      </c>
    </row>
    <row r="597" spans="2:65" s="13" customFormat="1" ht="11.25">
      <c r="B597" s="158"/>
      <c r="D597" s="152" t="s">
        <v>271</v>
      </c>
      <c r="E597" s="159" t="s">
        <v>1</v>
      </c>
      <c r="F597" s="160" t="s">
        <v>929</v>
      </c>
      <c r="H597" s="161">
        <v>136.065</v>
      </c>
      <c r="I597" s="162"/>
      <c r="L597" s="158"/>
      <c r="M597" s="163"/>
      <c r="T597" s="164"/>
      <c r="AT597" s="159" t="s">
        <v>271</v>
      </c>
      <c r="AU597" s="159" t="s">
        <v>88</v>
      </c>
      <c r="AV597" s="13" t="s">
        <v>88</v>
      </c>
      <c r="AW597" s="13" t="s">
        <v>31</v>
      </c>
      <c r="AX597" s="13" t="s">
        <v>77</v>
      </c>
      <c r="AY597" s="159" t="s">
        <v>262</v>
      </c>
    </row>
    <row r="598" spans="2:65" s="15" customFormat="1" ht="11.25">
      <c r="B598" s="172"/>
      <c r="D598" s="152" t="s">
        <v>271</v>
      </c>
      <c r="E598" s="173" t="s">
        <v>1</v>
      </c>
      <c r="F598" s="174" t="s">
        <v>282</v>
      </c>
      <c r="H598" s="175">
        <v>261.65249999999997</v>
      </c>
      <c r="I598" s="176"/>
      <c r="L598" s="172"/>
      <c r="M598" s="177"/>
      <c r="T598" s="178"/>
      <c r="AT598" s="173" t="s">
        <v>271</v>
      </c>
      <c r="AU598" s="173" t="s">
        <v>88</v>
      </c>
      <c r="AV598" s="15" t="s">
        <v>122</v>
      </c>
      <c r="AW598" s="15" t="s">
        <v>31</v>
      </c>
      <c r="AX598" s="15" t="s">
        <v>85</v>
      </c>
      <c r="AY598" s="173" t="s">
        <v>262</v>
      </c>
    </row>
    <row r="599" spans="2:65" s="1" customFormat="1" ht="33" customHeight="1">
      <c r="B599" s="32"/>
      <c r="C599" s="138" t="s">
        <v>930</v>
      </c>
      <c r="D599" s="138" t="s">
        <v>265</v>
      </c>
      <c r="E599" s="139" t="s">
        <v>931</v>
      </c>
      <c r="F599" s="140" t="s">
        <v>932</v>
      </c>
      <c r="G599" s="141" t="s">
        <v>268</v>
      </c>
      <c r="H599" s="142">
        <v>5905.44</v>
      </c>
      <c r="I599" s="143"/>
      <c r="J599" s="144">
        <f>ROUND(I599*H599,2)</f>
        <v>0</v>
      </c>
      <c r="K599" s="140" t="s">
        <v>269</v>
      </c>
      <c r="L599" s="32"/>
      <c r="M599" s="145" t="s">
        <v>1</v>
      </c>
      <c r="N599" s="146" t="s">
        <v>42</v>
      </c>
      <c r="P599" s="147">
        <f>O599*H599</f>
        <v>0</v>
      </c>
      <c r="Q599" s="147">
        <v>1.0000000000000001E-5</v>
      </c>
      <c r="R599" s="147">
        <f>Q599*H599</f>
        <v>5.90544E-2</v>
      </c>
      <c r="S599" s="147">
        <v>0</v>
      </c>
      <c r="T599" s="148">
        <f>S599*H599</f>
        <v>0</v>
      </c>
      <c r="AR599" s="149" t="s">
        <v>122</v>
      </c>
      <c r="AT599" s="149" t="s">
        <v>265</v>
      </c>
      <c r="AU599" s="149" t="s">
        <v>88</v>
      </c>
      <c r="AY599" s="17" t="s">
        <v>262</v>
      </c>
      <c r="BE599" s="150">
        <f>IF(N599="základní",J599,0)</f>
        <v>0</v>
      </c>
      <c r="BF599" s="150">
        <f>IF(N599="snížená",J599,0)</f>
        <v>0</v>
      </c>
      <c r="BG599" s="150">
        <f>IF(N599="zákl. přenesená",J599,0)</f>
        <v>0</v>
      </c>
      <c r="BH599" s="150">
        <f>IF(N599="sníž. přenesená",J599,0)</f>
        <v>0</v>
      </c>
      <c r="BI599" s="150">
        <f>IF(N599="nulová",J599,0)</f>
        <v>0</v>
      </c>
      <c r="BJ599" s="17" t="s">
        <v>85</v>
      </c>
      <c r="BK599" s="150">
        <f>ROUND(I599*H599,2)</f>
        <v>0</v>
      </c>
      <c r="BL599" s="17" t="s">
        <v>122</v>
      </c>
      <c r="BM599" s="149" t="s">
        <v>933</v>
      </c>
    </row>
    <row r="600" spans="2:65" s="13" customFormat="1" ht="11.25">
      <c r="B600" s="158"/>
      <c r="D600" s="152" t="s">
        <v>271</v>
      </c>
      <c r="E600" s="159" t="s">
        <v>1</v>
      </c>
      <c r="F600" s="160" t="s">
        <v>934</v>
      </c>
      <c r="H600" s="161">
        <v>5905.44</v>
      </c>
      <c r="I600" s="162"/>
      <c r="L600" s="158"/>
      <c r="M600" s="163"/>
      <c r="T600" s="164"/>
      <c r="AT600" s="159" t="s">
        <v>271</v>
      </c>
      <c r="AU600" s="159" t="s">
        <v>88</v>
      </c>
      <c r="AV600" s="13" t="s">
        <v>88</v>
      </c>
      <c r="AW600" s="13" t="s">
        <v>31</v>
      </c>
      <c r="AX600" s="13" t="s">
        <v>85</v>
      </c>
      <c r="AY600" s="159" t="s">
        <v>262</v>
      </c>
    </row>
    <row r="601" spans="2:65" s="11" customFormat="1" ht="22.9" customHeight="1">
      <c r="B601" s="126"/>
      <c r="D601" s="127" t="s">
        <v>76</v>
      </c>
      <c r="E601" s="136" t="s">
        <v>869</v>
      </c>
      <c r="F601" s="136" t="s">
        <v>935</v>
      </c>
      <c r="I601" s="129"/>
      <c r="J601" s="137">
        <f>BK601</f>
        <v>0</v>
      </c>
      <c r="L601" s="126"/>
      <c r="M601" s="131"/>
      <c r="P601" s="132">
        <f>SUM(P602:P640)</f>
        <v>0</v>
      </c>
      <c r="R601" s="132">
        <f>SUM(R602:R640)</f>
        <v>0</v>
      </c>
      <c r="T601" s="133">
        <f>SUM(T602:T640)</f>
        <v>0</v>
      </c>
      <c r="AR601" s="127" t="s">
        <v>85</v>
      </c>
      <c r="AT601" s="134" t="s">
        <v>76</v>
      </c>
      <c r="AU601" s="134" t="s">
        <v>85</v>
      </c>
      <c r="AY601" s="127" t="s">
        <v>262</v>
      </c>
      <c r="BK601" s="135">
        <f>SUM(BK602:BK640)</f>
        <v>0</v>
      </c>
    </row>
    <row r="602" spans="2:65" s="1" customFormat="1" ht="24.2" customHeight="1">
      <c r="B602" s="32"/>
      <c r="C602" s="138" t="s">
        <v>936</v>
      </c>
      <c r="D602" s="138" t="s">
        <v>265</v>
      </c>
      <c r="E602" s="139" t="s">
        <v>937</v>
      </c>
      <c r="F602" s="140" t="s">
        <v>938</v>
      </c>
      <c r="G602" s="141" t="s">
        <v>290</v>
      </c>
      <c r="H602" s="142">
        <v>222.3</v>
      </c>
      <c r="I602" s="143"/>
      <c r="J602" s="144">
        <f>ROUND(I602*H602,2)</f>
        <v>0</v>
      </c>
      <c r="K602" s="140" t="s">
        <v>285</v>
      </c>
      <c r="L602" s="32"/>
      <c r="M602" s="145" t="s">
        <v>1</v>
      </c>
      <c r="N602" s="146" t="s">
        <v>42</v>
      </c>
      <c r="P602" s="147">
        <f>O602*H602</f>
        <v>0</v>
      </c>
      <c r="Q602" s="147">
        <v>0</v>
      </c>
      <c r="R602" s="147">
        <f>Q602*H602</f>
        <v>0</v>
      </c>
      <c r="S602" s="147">
        <v>0</v>
      </c>
      <c r="T602" s="148">
        <f>S602*H602</f>
        <v>0</v>
      </c>
      <c r="AR602" s="149" t="s">
        <v>122</v>
      </c>
      <c r="AT602" s="149" t="s">
        <v>265</v>
      </c>
      <c r="AU602" s="149" t="s">
        <v>88</v>
      </c>
      <c r="AY602" s="17" t="s">
        <v>262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7" t="s">
        <v>85</v>
      </c>
      <c r="BK602" s="150">
        <f>ROUND(I602*H602,2)</f>
        <v>0</v>
      </c>
      <c r="BL602" s="17" t="s">
        <v>122</v>
      </c>
      <c r="BM602" s="149" t="s">
        <v>939</v>
      </c>
    </row>
    <row r="603" spans="2:65" s="12" customFormat="1" ht="11.25">
      <c r="B603" s="151"/>
      <c r="D603" s="152" t="s">
        <v>271</v>
      </c>
      <c r="E603" s="153" t="s">
        <v>1</v>
      </c>
      <c r="F603" s="154" t="s">
        <v>940</v>
      </c>
      <c r="H603" s="153" t="s">
        <v>1</v>
      </c>
      <c r="I603" s="155"/>
      <c r="L603" s="151"/>
      <c r="M603" s="156"/>
      <c r="T603" s="157"/>
      <c r="AT603" s="153" t="s">
        <v>271</v>
      </c>
      <c r="AU603" s="153" t="s">
        <v>88</v>
      </c>
      <c r="AV603" s="12" t="s">
        <v>85</v>
      </c>
      <c r="AW603" s="12" t="s">
        <v>31</v>
      </c>
      <c r="AX603" s="12" t="s">
        <v>77</v>
      </c>
      <c r="AY603" s="153" t="s">
        <v>262</v>
      </c>
    </row>
    <row r="604" spans="2:65" s="13" customFormat="1" ht="11.25">
      <c r="B604" s="158"/>
      <c r="D604" s="152" t="s">
        <v>271</v>
      </c>
      <c r="E604" s="159" t="s">
        <v>1</v>
      </c>
      <c r="F604" s="160" t="s">
        <v>941</v>
      </c>
      <c r="H604" s="161">
        <v>222.3</v>
      </c>
      <c r="I604" s="162"/>
      <c r="L604" s="158"/>
      <c r="M604" s="163"/>
      <c r="T604" s="164"/>
      <c r="AT604" s="159" t="s">
        <v>271</v>
      </c>
      <c r="AU604" s="159" t="s">
        <v>88</v>
      </c>
      <c r="AV604" s="13" t="s">
        <v>88</v>
      </c>
      <c r="AW604" s="13" t="s">
        <v>31</v>
      </c>
      <c r="AX604" s="13" t="s">
        <v>85</v>
      </c>
      <c r="AY604" s="159" t="s">
        <v>262</v>
      </c>
    </row>
    <row r="605" spans="2:65" s="1" customFormat="1" ht="37.9" customHeight="1">
      <c r="B605" s="32"/>
      <c r="C605" s="138" t="s">
        <v>942</v>
      </c>
      <c r="D605" s="138" t="s">
        <v>265</v>
      </c>
      <c r="E605" s="139" t="s">
        <v>943</v>
      </c>
      <c r="F605" s="140" t="s">
        <v>944</v>
      </c>
      <c r="G605" s="141" t="s">
        <v>290</v>
      </c>
      <c r="H605" s="142">
        <v>20451.599999999999</v>
      </c>
      <c r="I605" s="143"/>
      <c r="J605" s="144">
        <f>ROUND(I605*H605,2)</f>
        <v>0</v>
      </c>
      <c r="K605" s="140" t="s">
        <v>285</v>
      </c>
      <c r="L605" s="32"/>
      <c r="M605" s="145" t="s">
        <v>1</v>
      </c>
      <c r="N605" s="146" t="s">
        <v>42</v>
      </c>
      <c r="P605" s="147">
        <f>O605*H605</f>
        <v>0</v>
      </c>
      <c r="Q605" s="147">
        <v>0</v>
      </c>
      <c r="R605" s="147">
        <f>Q605*H605</f>
        <v>0</v>
      </c>
      <c r="S605" s="147">
        <v>0</v>
      </c>
      <c r="T605" s="148">
        <f>S605*H605</f>
        <v>0</v>
      </c>
      <c r="AR605" s="149" t="s">
        <v>122</v>
      </c>
      <c r="AT605" s="149" t="s">
        <v>265</v>
      </c>
      <c r="AU605" s="149" t="s">
        <v>88</v>
      </c>
      <c r="AY605" s="17" t="s">
        <v>262</v>
      </c>
      <c r="BE605" s="150">
        <f>IF(N605="základní",J605,0)</f>
        <v>0</v>
      </c>
      <c r="BF605" s="150">
        <f>IF(N605="snížená",J605,0)</f>
        <v>0</v>
      </c>
      <c r="BG605" s="150">
        <f>IF(N605="zákl. přenesená",J605,0)</f>
        <v>0</v>
      </c>
      <c r="BH605" s="150">
        <f>IF(N605="sníž. přenesená",J605,0)</f>
        <v>0</v>
      </c>
      <c r="BI605" s="150">
        <f>IF(N605="nulová",J605,0)</f>
        <v>0</v>
      </c>
      <c r="BJ605" s="17" t="s">
        <v>85</v>
      </c>
      <c r="BK605" s="150">
        <f>ROUND(I605*H605,2)</f>
        <v>0</v>
      </c>
      <c r="BL605" s="17" t="s">
        <v>122</v>
      </c>
      <c r="BM605" s="149" t="s">
        <v>945</v>
      </c>
    </row>
    <row r="606" spans="2:65" s="13" customFormat="1" ht="11.25">
      <c r="B606" s="158"/>
      <c r="D606" s="152" t="s">
        <v>271</v>
      </c>
      <c r="F606" s="160" t="s">
        <v>946</v>
      </c>
      <c r="H606" s="161">
        <v>20451.599999999999</v>
      </c>
      <c r="I606" s="162"/>
      <c r="L606" s="158"/>
      <c r="M606" s="163"/>
      <c r="T606" s="164"/>
      <c r="AT606" s="159" t="s">
        <v>271</v>
      </c>
      <c r="AU606" s="159" t="s">
        <v>88</v>
      </c>
      <c r="AV606" s="13" t="s">
        <v>88</v>
      </c>
      <c r="AW606" s="13" t="s">
        <v>4</v>
      </c>
      <c r="AX606" s="13" t="s">
        <v>85</v>
      </c>
      <c r="AY606" s="159" t="s">
        <v>262</v>
      </c>
    </row>
    <row r="607" spans="2:65" s="1" customFormat="1" ht="33" customHeight="1">
      <c r="B607" s="32"/>
      <c r="C607" s="138" t="s">
        <v>947</v>
      </c>
      <c r="D607" s="138" t="s">
        <v>265</v>
      </c>
      <c r="E607" s="139" t="s">
        <v>948</v>
      </c>
      <c r="F607" s="140" t="s">
        <v>949</v>
      </c>
      <c r="G607" s="141" t="s">
        <v>290</v>
      </c>
      <c r="H607" s="142">
        <v>222.3</v>
      </c>
      <c r="I607" s="143"/>
      <c r="J607" s="144">
        <f>ROUND(I607*H607,2)</f>
        <v>0</v>
      </c>
      <c r="K607" s="140" t="s">
        <v>285</v>
      </c>
      <c r="L607" s="32"/>
      <c r="M607" s="145" t="s">
        <v>1</v>
      </c>
      <c r="N607" s="146" t="s">
        <v>42</v>
      </c>
      <c r="P607" s="147">
        <f>O607*H607</f>
        <v>0</v>
      </c>
      <c r="Q607" s="147">
        <v>0</v>
      </c>
      <c r="R607" s="147">
        <f>Q607*H607</f>
        <v>0</v>
      </c>
      <c r="S607" s="147">
        <v>0</v>
      </c>
      <c r="T607" s="148">
        <f>S607*H607</f>
        <v>0</v>
      </c>
      <c r="AR607" s="149" t="s">
        <v>122</v>
      </c>
      <c r="AT607" s="149" t="s">
        <v>265</v>
      </c>
      <c r="AU607" s="149" t="s">
        <v>88</v>
      </c>
      <c r="AY607" s="17" t="s">
        <v>262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7" t="s">
        <v>85</v>
      </c>
      <c r="BK607" s="150">
        <f>ROUND(I607*H607,2)</f>
        <v>0</v>
      </c>
      <c r="BL607" s="17" t="s">
        <v>122</v>
      </c>
      <c r="BM607" s="149" t="s">
        <v>950</v>
      </c>
    </row>
    <row r="608" spans="2:65" s="1" customFormat="1" ht="37.9" customHeight="1">
      <c r="B608" s="32"/>
      <c r="C608" s="138" t="s">
        <v>951</v>
      </c>
      <c r="D608" s="138" t="s">
        <v>265</v>
      </c>
      <c r="E608" s="139" t="s">
        <v>952</v>
      </c>
      <c r="F608" s="140" t="s">
        <v>953</v>
      </c>
      <c r="G608" s="141" t="s">
        <v>268</v>
      </c>
      <c r="H608" s="142">
        <v>730.221</v>
      </c>
      <c r="I608" s="143"/>
      <c r="J608" s="144">
        <f>ROUND(I608*H608,2)</f>
        <v>0</v>
      </c>
      <c r="K608" s="140" t="s">
        <v>285</v>
      </c>
      <c r="L608" s="32"/>
      <c r="M608" s="145" t="s">
        <v>1</v>
      </c>
      <c r="N608" s="146" t="s">
        <v>42</v>
      </c>
      <c r="P608" s="147">
        <f>O608*H608</f>
        <v>0</v>
      </c>
      <c r="Q608" s="147">
        <v>0</v>
      </c>
      <c r="R608" s="147">
        <f>Q608*H608</f>
        <v>0</v>
      </c>
      <c r="S608" s="147">
        <v>0</v>
      </c>
      <c r="T608" s="148">
        <f>S608*H608</f>
        <v>0</v>
      </c>
      <c r="AR608" s="149" t="s">
        <v>122</v>
      </c>
      <c r="AT608" s="149" t="s">
        <v>265</v>
      </c>
      <c r="AU608" s="149" t="s">
        <v>88</v>
      </c>
      <c r="AY608" s="17" t="s">
        <v>262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85</v>
      </c>
      <c r="BK608" s="150">
        <f>ROUND(I608*H608,2)</f>
        <v>0</v>
      </c>
      <c r="BL608" s="17" t="s">
        <v>122</v>
      </c>
      <c r="BM608" s="149" t="s">
        <v>954</v>
      </c>
    </row>
    <row r="609" spans="2:65" s="12" customFormat="1" ht="11.25">
      <c r="B609" s="151"/>
      <c r="D609" s="152" t="s">
        <v>271</v>
      </c>
      <c r="E609" s="153" t="s">
        <v>1</v>
      </c>
      <c r="F609" s="154" t="s">
        <v>955</v>
      </c>
      <c r="H609" s="153" t="s">
        <v>1</v>
      </c>
      <c r="I609" s="155"/>
      <c r="L609" s="151"/>
      <c r="M609" s="156"/>
      <c r="T609" s="157"/>
      <c r="AT609" s="153" t="s">
        <v>271</v>
      </c>
      <c r="AU609" s="153" t="s">
        <v>88</v>
      </c>
      <c r="AV609" s="12" t="s">
        <v>85</v>
      </c>
      <c r="AW609" s="12" t="s">
        <v>31</v>
      </c>
      <c r="AX609" s="12" t="s">
        <v>77</v>
      </c>
      <c r="AY609" s="153" t="s">
        <v>262</v>
      </c>
    </row>
    <row r="610" spans="2:65" s="12" customFormat="1" ht="11.25">
      <c r="B610" s="151"/>
      <c r="D610" s="152" t="s">
        <v>271</v>
      </c>
      <c r="E610" s="153" t="s">
        <v>1</v>
      </c>
      <c r="F610" s="154" t="s">
        <v>956</v>
      </c>
      <c r="H610" s="153" t="s">
        <v>1</v>
      </c>
      <c r="I610" s="155"/>
      <c r="L610" s="151"/>
      <c r="M610" s="156"/>
      <c r="T610" s="157"/>
      <c r="AT610" s="153" t="s">
        <v>271</v>
      </c>
      <c r="AU610" s="153" t="s">
        <v>88</v>
      </c>
      <c r="AV610" s="12" t="s">
        <v>85</v>
      </c>
      <c r="AW610" s="12" t="s">
        <v>31</v>
      </c>
      <c r="AX610" s="12" t="s">
        <v>77</v>
      </c>
      <c r="AY610" s="153" t="s">
        <v>262</v>
      </c>
    </row>
    <row r="611" spans="2:65" s="13" customFormat="1" ht="11.25">
      <c r="B611" s="158"/>
      <c r="D611" s="152" t="s">
        <v>271</v>
      </c>
      <c r="E611" s="159" t="s">
        <v>1</v>
      </c>
      <c r="F611" s="160" t="s">
        <v>957</v>
      </c>
      <c r="H611" s="161">
        <v>355.935</v>
      </c>
      <c r="I611" s="162"/>
      <c r="L611" s="158"/>
      <c r="M611" s="163"/>
      <c r="T611" s="164"/>
      <c r="AT611" s="159" t="s">
        <v>271</v>
      </c>
      <c r="AU611" s="159" t="s">
        <v>88</v>
      </c>
      <c r="AV611" s="13" t="s">
        <v>88</v>
      </c>
      <c r="AW611" s="13" t="s">
        <v>31</v>
      </c>
      <c r="AX611" s="13" t="s">
        <v>77</v>
      </c>
      <c r="AY611" s="159" t="s">
        <v>262</v>
      </c>
    </row>
    <row r="612" spans="2:65" s="13" customFormat="1" ht="11.25">
      <c r="B612" s="158"/>
      <c r="D612" s="152" t="s">
        <v>271</v>
      </c>
      <c r="E612" s="159" t="s">
        <v>1</v>
      </c>
      <c r="F612" s="160" t="s">
        <v>958</v>
      </c>
      <c r="H612" s="161">
        <v>171.125</v>
      </c>
      <c r="I612" s="162"/>
      <c r="L612" s="158"/>
      <c r="M612" s="163"/>
      <c r="T612" s="164"/>
      <c r="AT612" s="159" t="s">
        <v>271</v>
      </c>
      <c r="AU612" s="159" t="s">
        <v>88</v>
      </c>
      <c r="AV612" s="13" t="s">
        <v>88</v>
      </c>
      <c r="AW612" s="13" t="s">
        <v>31</v>
      </c>
      <c r="AX612" s="13" t="s">
        <v>77</v>
      </c>
      <c r="AY612" s="159" t="s">
        <v>262</v>
      </c>
    </row>
    <row r="613" spans="2:65" s="12" customFormat="1" ht="11.25">
      <c r="B613" s="151"/>
      <c r="D613" s="152" t="s">
        <v>271</v>
      </c>
      <c r="E613" s="153" t="s">
        <v>1</v>
      </c>
      <c r="F613" s="154" t="s">
        <v>959</v>
      </c>
      <c r="H613" s="153" t="s">
        <v>1</v>
      </c>
      <c r="I613" s="155"/>
      <c r="L613" s="151"/>
      <c r="M613" s="156"/>
      <c r="T613" s="157"/>
      <c r="AT613" s="153" t="s">
        <v>271</v>
      </c>
      <c r="AU613" s="153" t="s">
        <v>88</v>
      </c>
      <c r="AV613" s="12" t="s">
        <v>85</v>
      </c>
      <c r="AW613" s="12" t="s">
        <v>31</v>
      </c>
      <c r="AX613" s="12" t="s">
        <v>77</v>
      </c>
      <c r="AY613" s="153" t="s">
        <v>262</v>
      </c>
    </row>
    <row r="614" spans="2:65" s="13" customFormat="1" ht="11.25">
      <c r="B614" s="158"/>
      <c r="D614" s="152" t="s">
        <v>271</v>
      </c>
      <c r="E614" s="159" t="s">
        <v>1</v>
      </c>
      <c r="F614" s="160" t="s">
        <v>960</v>
      </c>
      <c r="H614" s="161">
        <v>56.481000000000002</v>
      </c>
      <c r="I614" s="162"/>
      <c r="L614" s="158"/>
      <c r="M614" s="163"/>
      <c r="T614" s="164"/>
      <c r="AT614" s="159" t="s">
        <v>271</v>
      </c>
      <c r="AU614" s="159" t="s">
        <v>88</v>
      </c>
      <c r="AV614" s="13" t="s">
        <v>88</v>
      </c>
      <c r="AW614" s="13" t="s">
        <v>31</v>
      </c>
      <c r="AX614" s="13" t="s">
        <v>77</v>
      </c>
      <c r="AY614" s="159" t="s">
        <v>262</v>
      </c>
    </row>
    <row r="615" spans="2:65" s="12" customFormat="1" ht="11.25">
      <c r="B615" s="151"/>
      <c r="D615" s="152" t="s">
        <v>271</v>
      </c>
      <c r="E615" s="153" t="s">
        <v>1</v>
      </c>
      <c r="F615" s="154" t="s">
        <v>961</v>
      </c>
      <c r="H615" s="153" t="s">
        <v>1</v>
      </c>
      <c r="I615" s="155"/>
      <c r="L615" s="151"/>
      <c r="M615" s="156"/>
      <c r="T615" s="157"/>
      <c r="AT615" s="153" t="s">
        <v>271</v>
      </c>
      <c r="AU615" s="153" t="s">
        <v>88</v>
      </c>
      <c r="AV615" s="12" t="s">
        <v>85</v>
      </c>
      <c r="AW615" s="12" t="s">
        <v>31</v>
      </c>
      <c r="AX615" s="12" t="s">
        <v>77</v>
      </c>
      <c r="AY615" s="153" t="s">
        <v>262</v>
      </c>
    </row>
    <row r="616" spans="2:65" s="13" customFormat="1" ht="11.25">
      <c r="B616" s="158"/>
      <c r="D616" s="152" t="s">
        <v>271</v>
      </c>
      <c r="E616" s="159" t="s">
        <v>1</v>
      </c>
      <c r="F616" s="160" t="s">
        <v>962</v>
      </c>
      <c r="H616" s="161">
        <v>146.68</v>
      </c>
      <c r="I616" s="162"/>
      <c r="L616" s="158"/>
      <c r="M616" s="163"/>
      <c r="T616" s="164"/>
      <c r="AT616" s="159" t="s">
        <v>271</v>
      </c>
      <c r="AU616" s="159" t="s">
        <v>88</v>
      </c>
      <c r="AV616" s="13" t="s">
        <v>88</v>
      </c>
      <c r="AW616" s="13" t="s">
        <v>31</v>
      </c>
      <c r="AX616" s="13" t="s">
        <v>77</v>
      </c>
      <c r="AY616" s="159" t="s">
        <v>262</v>
      </c>
    </row>
    <row r="617" spans="2:65" s="15" customFormat="1" ht="11.25">
      <c r="B617" s="172"/>
      <c r="D617" s="152" t="s">
        <v>271</v>
      </c>
      <c r="E617" s="173" t="s">
        <v>119</v>
      </c>
      <c r="F617" s="174" t="s">
        <v>282</v>
      </c>
      <c r="H617" s="175">
        <v>730.221</v>
      </c>
      <c r="I617" s="176"/>
      <c r="L617" s="172"/>
      <c r="M617" s="177"/>
      <c r="T617" s="178"/>
      <c r="AT617" s="173" t="s">
        <v>271</v>
      </c>
      <c r="AU617" s="173" t="s">
        <v>88</v>
      </c>
      <c r="AV617" s="15" t="s">
        <v>122</v>
      </c>
      <c r="AW617" s="15" t="s">
        <v>31</v>
      </c>
      <c r="AX617" s="15" t="s">
        <v>85</v>
      </c>
      <c r="AY617" s="173" t="s">
        <v>262</v>
      </c>
    </row>
    <row r="618" spans="2:65" s="1" customFormat="1" ht="37.9" customHeight="1">
      <c r="B618" s="32"/>
      <c r="C618" s="138" t="s">
        <v>963</v>
      </c>
      <c r="D618" s="138" t="s">
        <v>265</v>
      </c>
      <c r="E618" s="139" t="s">
        <v>964</v>
      </c>
      <c r="F618" s="140" t="s">
        <v>965</v>
      </c>
      <c r="G618" s="141" t="s">
        <v>268</v>
      </c>
      <c r="H618" s="142">
        <v>135821.106</v>
      </c>
      <c r="I618" s="143"/>
      <c r="J618" s="144">
        <f>ROUND(I618*H618,2)</f>
        <v>0</v>
      </c>
      <c r="K618" s="140" t="s">
        <v>285</v>
      </c>
      <c r="L618" s="32"/>
      <c r="M618" s="145" t="s">
        <v>1</v>
      </c>
      <c r="N618" s="146" t="s">
        <v>42</v>
      </c>
      <c r="P618" s="147">
        <f>O618*H618</f>
        <v>0</v>
      </c>
      <c r="Q618" s="147">
        <v>0</v>
      </c>
      <c r="R618" s="147">
        <f>Q618*H618</f>
        <v>0</v>
      </c>
      <c r="S618" s="147">
        <v>0</v>
      </c>
      <c r="T618" s="148">
        <f>S618*H618</f>
        <v>0</v>
      </c>
      <c r="AR618" s="149" t="s">
        <v>122</v>
      </c>
      <c r="AT618" s="149" t="s">
        <v>265</v>
      </c>
      <c r="AU618" s="149" t="s">
        <v>88</v>
      </c>
      <c r="AY618" s="17" t="s">
        <v>262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85</v>
      </c>
      <c r="BK618" s="150">
        <f>ROUND(I618*H618,2)</f>
        <v>0</v>
      </c>
      <c r="BL618" s="17" t="s">
        <v>122</v>
      </c>
      <c r="BM618" s="149" t="s">
        <v>966</v>
      </c>
    </row>
    <row r="619" spans="2:65" s="13" customFormat="1" ht="11.25">
      <c r="B619" s="158"/>
      <c r="D619" s="152" t="s">
        <v>271</v>
      </c>
      <c r="E619" s="159" t="s">
        <v>1</v>
      </c>
      <c r="F619" s="160" t="s">
        <v>967</v>
      </c>
      <c r="H619" s="161">
        <v>135821.106</v>
      </c>
      <c r="I619" s="162"/>
      <c r="L619" s="158"/>
      <c r="M619" s="163"/>
      <c r="T619" s="164"/>
      <c r="AT619" s="159" t="s">
        <v>271</v>
      </c>
      <c r="AU619" s="159" t="s">
        <v>88</v>
      </c>
      <c r="AV619" s="13" t="s">
        <v>88</v>
      </c>
      <c r="AW619" s="13" t="s">
        <v>31</v>
      </c>
      <c r="AX619" s="13" t="s">
        <v>85</v>
      </c>
      <c r="AY619" s="159" t="s">
        <v>262</v>
      </c>
    </row>
    <row r="620" spans="2:65" s="1" customFormat="1" ht="37.9" customHeight="1">
      <c r="B620" s="32"/>
      <c r="C620" s="138" t="s">
        <v>968</v>
      </c>
      <c r="D620" s="138" t="s">
        <v>265</v>
      </c>
      <c r="E620" s="139" t="s">
        <v>969</v>
      </c>
      <c r="F620" s="140" t="s">
        <v>970</v>
      </c>
      <c r="G620" s="141" t="s">
        <v>268</v>
      </c>
      <c r="H620" s="142">
        <v>730.221</v>
      </c>
      <c r="I620" s="143"/>
      <c r="J620" s="144">
        <f>ROUND(I620*H620,2)</f>
        <v>0</v>
      </c>
      <c r="K620" s="140" t="s">
        <v>285</v>
      </c>
      <c r="L620" s="32"/>
      <c r="M620" s="145" t="s">
        <v>1</v>
      </c>
      <c r="N620" s="146" t="s">
        <v>42</v>
      </c>
      <c r="P620" s="147">
        <f>O620*H620</f>
        <v>0</v>
      </c>
      <c r="Q620" s="147">
        <v>0</v>
      </c>
      <c r="R620" s="147">
        <f>Q620*H620</f>
        <v>0</v>
      </c>
      <c r="S620" s="147">
        <v>0</v>
      </c>
      <c r="T620" s="148">
        <f>S620*H620</f>
        <v>0</v>
      </c>
      <c r="AR620" s="149" t="s">
        <v>122</v>
      </c>
      <c r="AT620" s="149" t="s">
        <v>265</v>
      </c>
      <c r="AU620" s="149" t="s">
        <v>88</v>
      </c>
      <c r="AY620" s="17" t="s">
        <v>262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85</v>
      </c>
      <c r="BK620" s="150">
        <f>ROUND(I620*H620,2)</f>
        <v>0</v>
      </c>
      <c r="BL620" s="17" t="s">
        <v>122</v>
      </c>
      <c r="BM620" s="149" t="s">
        <v>971</v>
      </c>
    </row>
    <row r="621" spans="2:65" s="13" customFormat="1" ht="11.25">
      <c r="B621" s="158"/>
      <c r="D621" s="152" t="s">
        <v>271</v>
      </c>
      <c r="E621" s="159" t="s">
        <v>1</v>
      </c>
      <c r="F621" s="160" t="s">
        <v>119</v>
      </c>
      <c r="H621" s="161">
        <v>730.221</v>
      </c>
      <c r="I621" s="162"/>
      <c r="L621" s="158"/>
      <c r="M621" s="163"/>
      <c r="T621" s="164"/>
      <c r="AT621" s="159" t="s">
        <v>271</v>
      </c>
      <c r="AU621" s="159" t="s">
        <v>88</v>
      </c>
      <c r="AV621" s="13" t="s">
        <v>88</v>
      </c>
      <c r="AW621" s="13" t="s">
        <v>31</v>
      </c>
      <c r="AX621" s="13" t="s">
        <v>85</v>
      </c>
      <c r="AY621" s="159" t="s">
        <v>262</v>
      </c>
    </row>
    <row r="622" spans="2:65" s="1" customFormat="1" ht="24.2" customHeight="1">
      <c r="B622" s="32"/>
      <c r="C622" s="138" t="s">
        <v>972</v>
      </c>
      <c r="D622" s="138" t="s">
        <v>265</v>
      </c>
      <c r="E622" s="139" t="s">
        <v>973</v>
      </c>
      <c r="F622" s="140" t="s">
        <v>974</v>
      </c>
      <c r="G622" s="141" t="s">
        <v>975</v>
      </c>
      <c r="H622" s="142">
        <v>4</v>
      </c>
      <c r="I622" s="143"/>
      <c r="J622" s="144">
        <f>ROUND(I622*H622,2)</f>
        <v>0</v>
      </c>
      <c r="K622" s="140" t="s">
        <v>285</v>
      </c>
      <c r="L622" s="32"/>
      <c r="M622" s="145" t="s">
        <v>1</v>
      </c>
      <c r="N622" s="146" t="s">
        <v>42</v>
      </c>
      <c r="P622" s="147">
        <f>O622*H622</f>
        <v>0</v>
      </c>
      <c r="Q622" s="147">
        <v>0</v>
      </c>
      <c r="R622" s="147">
        <f>Q622*H622</f>
        <v>0</v>
      </c>
      <c r="S622" s="147">
        <v>0</v>
      </c>
      <c r="T622" s="148">
        <f>S622*H622</f>
        <v>0</v>
      </c>
      <c r="AR622" s="149" t="s">
        <v>122</v>
      </c>
      <c r="AT622" s="149" t="s">
        <v>265</v>
      </c>
      <c r="AU622" s="149" t="s">
        <v>88</v>
      </c>
      <c r="AY622" s="17" t="s">
        <v>262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85</v>
      </c>
      <c r="BK622" s="150">
        <f>ROUND(I622*H622,2)</f>
        <v>0</v>
      </c>
      <c r="BL622" s="17" t="s">
        <v>122</v>
      </c>
      <c r="BM622" s="149" t="s">
        <v>976</v>
      </c>
    </row>
    <row r="623" spans="2:65" s="13" customFormat="1" ht="11.25">
      <c r="B623" s="158"/>
      <c r="D623" s="152" t="s">
        <v>271</v>
      </c>
      <c r="E623" s="159" t="s">
        <v>1</v>
      </c>
      <c r="F623" s="160" t="s">
        <v>977</v>
      </c>
      <c r="H623" s="161">
        <v>4</v>
      </c>
      <c r="I623" s="162"/>
      <c r="L623" s="158"/>
      <c r="M623" s="163"/>
      <c r="T623" s="164"/>
      <c r="AT623" s="159" t="s">
        <v>271</v>
      </c>
      <c r="AU623" s="159" t="s">
        <v>88</v>
      </c>
      <c r="AV623" s="13" t="s">
        <v>88</v>
      </c>
      <c r="AW623" s="13" t="s">
        <v>31</v>
      </c>
      <c r="AX623" s="13" t="s">
        <v>77</v>
      </c>
      <c r="AY623" s="159" t="s">
        <v>262</v>
      </c>
    </row>
    <row r="624" spans="2:65" s="15" customFormat="1" ht="11.25">
      <c r="B624" s="172"/>
      <c r="D624" s="152" t="s">
        <v>271</v>
      </c>
      <c r="E624" s="173" t="s">
        <v>121</v>
      </c>
      <c r="F624" s="174" t="s">
        <v>282</v>
      </c>
      <c r="H624" s="175">
        <v>4</v>
      </c>
      <c r="I624" s="176"/>
      <c r="L624" s="172"/>
      <c r="M624" s="177"/>
      <c r="T624" s="178"/>
      <c r="AT624" s="173" t="s">
        <v>271</v>
      </c>
      <c r="AU624" s="173" t="s">
        <v>88</v>
      </c>
      <c r="AV624" s="15" t="s">
        <v>122</v>
      </c>
      <c r="AW624" s="15" t="s">
        <v>31</v>
      </c>
      <c r="AX624" s="15" t="s">
        <v>85</v>
      </c>
      <c r="AY624" s="173" t="s">
        <v>262</v>
      </c>
    </row>
    <row r="625" spans="2:65" s="1" customFormat="1" ht="24.2" customHeight="1">
      <c r="B625" s="32"/>
      <c r="C625" s="138" t="s">
        <v>978</v>
      </c>
      <c r="D625" s="138" t="s">
        <v>265</v>
      </c>
      <c r="E625" s="139" t="s">
        <v>979</v>
      </c>
      <c r="F625" s="140" t="s">
        <v>980</v>
      </c>
      <c r="G625" s="141" t="s">
        <v>975</v>
      </c>
      <c r="H625" s="142">
        <v>744</v>
      </c>
      <c r="I625" s="143"/>
      <c r="J625" s="144">
        <f>ROUND(I625*H625,2)</f>
        <v>0</v>
      </c>
      <c r="K625" s="140" t="s">
        <v>285</v>
      </c>
      <c r="L625" s="32"/>
      <c r="M625" s="145" t="s">
        <v>1</v>
      </c>
      <c r="N625" s="146" t="s">
        <v>42</v>
      </c>
      <c r="P625" s="147">
        <f>O625*H625</f>
        <v>0</v>
      </c>
      <c r="Q625" s="147">
        <v>0</v>
      </c>
      <c r="R625" s="147">
        <f>Q625*H625</f>
        <v>0</v>
      </c>
      <c r="S625" s="147">
        <v>0</v>
      </c>
      <c r="T625" s="148">
        <f>S625*H625</f>
        <v>0</v>
      </c>
      <c r="AR625" s="149" t="s">
        <v>122</v>
      </c>
      <c r="AT625" s="149" t="s">
        <v>265</v>
      </c>
      <c r="AU625" s="149" t="s">
        <v>88</v>
      </c>
      <c r="AY625" s="17" t="s">
        <v>262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7" t="s">
        <v>85</v>
      </c>
      <c r="BK625" s="150">
        <f>ROUND(I625*H625,2)</f>
        <v>0</v>
      </c>
      <c r="BL625" s="17" t="s">
        <v>122</v>
      </c>
      <c r="BM625" s="149" t="s">
        <v>981</v>
      </c>
    </row>
    <row r="626" spans="2:65" s="13" customFormat="1" ht="11.25">
      <c r="B626" s="158"/>
      <c r="D626" s="152" t="s">
        <v>271</v>
      </c>
      <c r="E626" s="159" t="s">
        <v>1</v>
      </c>
      <c r="F626" s="160" t="s">
        <v>982</v>
      </c>
      <c r="H626" s="161">
        <v>744</v>
      </c>
      <c r="I626" s="162"/>
      <c r="L626" s="158"/>
      <c r="M626" s="163"/>
      <c r="T626" s="164"/>
      <c r="AT626" s="159" t="s">
        <v>271</v>
      </c>
      <c r="AU626" s="159" t="s">
        <v>88</v>
      </c>
      <c r="AV626" s="13" t="s">
        <v>88</v>
      </c>
      <c r="AW626" s="13" t="s">
        <v>31</v>
      </c>
      <c r="AX626" s="13" t="s">
        <v>85</v>
      </c>
      <c r="AY626" s="159" t="s">
        <v>262</v>
      </c>
    </row>
    <row r="627" spans="2:65" s="1" customFormat="1" ht="24.2" customHeight="1">
      <c r="B627" s="32"/>
      <c r="C627" s="138" t="s">
        <v>983</v>
      </c>
      <c r="D627" s="138" t="s">
        <v>265</v>
      </c>
      <c r="E627" s="139" t="s">
        <v>984</v>
      </c>
      <c r="F627" s="140" t="s">
        <v>985</v>
      </c>
      <c r="G627" s="141" t="s">
        <v>975</v>
      </c>
      <c r="H627" s="142">
        <v>4</v>
      </c>
      <c r="I627" s="143"/>
      <c r="J627" s="144">
        <f>ROUND(I627*H627,2)</f>
        <v>0</v>
      </c>
      <c r="K627" s="140" t="s">
        <v>285</v>
      </c>
      <c r="L627" s="32"/>
      <c r="M627" s="145" t="s">
        <v>1</v>
      </c>
      <c r="N627" s="146" t="s">
        <v>42</v>
      </c>
      <c r="P627" s="147">
        <f>O627*H627</f>
        <v>0</v>
      </c>
      <c r="Q627" s="147">
        <v>0</v>
      </c>
      <c r="R627" s="147">
        <f>Q627*H627</f>
        <v>0</v>
      </c>
      <c r="S627" s="147">
        <v>0</v>
      </c>
      <c r="T627" s="148">
        <f>S627*H627</f>
        <v>0</v>
      </c>
      <c r="AR627" s="149" t="s">
        <v>122</v>
      </c>
      <c r="AT627" s="149" t="s">
        <v>265</v>
      </c>
      <c r="AU627" s="149" t="s">
        <v>88</v>
      </c>
      <c r="AY627" s="17" t="s">
        <v>262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85</v>
      </c>
      <c r="BK627" s="150">
        <f>ROUND(I627*H627,2)</f>
        <v>0</v>
      </c>
      <c r="BL627" s="17" t="s">
        <v>122</v>
      </c>
      <c r="BM627" s="149" t="s">
        <v>986</v>
      </c>
    </row>
    <row r="628" spans="2:65" s="13" customFormat="1" ht="11.25">
      <c r="B628" s="158"/>
      <c r="D628" s="152" t="s">
        <v>271</v>
      </c>
      <c r="E628" s="159" t="s">
        <v>1</v>
      </c>
      <c r="F628" s="160" t="s">
        <v>121</v>
      </c>
      <c r="H628" s="161">
        <v>4</v>
      </c>
      <c r="I628" s="162"/>
      <c r="L628" s="158"/>
      <c r="M628" s="163"/>
      <c r="T628" s="164"/>
      <c r="AT628" s="159" t="s">
        <v>271</v>
      </c>
      <c r="AU628" s="159" t="s">
        <v>88</v>
      </c>
      <c r="AV628" s="13" t="s">
        <v>88</v>
      </c>
      <c r="AW628" s="13" t="s">
        <v>31</v>
      </c>
      <c r="AX628" s="13" t="s">
        <v>85</v>
      </c>
      <c r="AY628" s="159" t="s">
        <v>262</v>
      </c>
    </row>
    <row r="629" spans="2:65" s="1" customFormat="1" ht="24.2" customHeight="1">
      <c r="B629" s="32"/>
      <c r="C629" s="138" t="s">
        <v>987</v>
      </c>
      <c r="D629" s="138" t="s">
        <v>265</v>
      </c>
      <c r="E629" s="139" t="s">
        <v>988</v>
      </c>
      <c r="F629" s="140" t="s">
        <v>989</v>
      </c>
      <c r="G629" s="141" t="s">
        <v>975</v>
      </c>
      <c r="H629" s="142">
        <v>4</v>
      </c>
      <c r="I629" s="143"/>
      <c r="J629" s="144">
        <f>ROUND(I629*H629,2)</f>
        <v>0</v>
      </c>
      <c r="K629" s="140" t="s">
        <v>285</v>
      </c>
      <c r="L629" s="32"/>
      <c r="M629" s="145" t="s">
        <v>1</v>
      </c>
      <c r="N629" s="146" t="s">
        <v>42</v>
      </c>
      <c r="P629" s="147">
        <f>O629*H629</f>
        <v>0</v>
      </c>
      <c r="Q629" s="147">
        <v>0</v>
      </c>
      <c r="R629" s="147">
        <f>Q629*H629</f>
        <v>0</v>
      </c>
      <c r="S629" s="147">
        <v>0</v>
      </c>
      <c r="T629" s="148">
        <f>S629*H629</f>
        <v>0</v>
      </c>
      <c r="AR629" s="149" t="s">
        <v>122</v>
      </c>
      <c r="AT629" s="149" t="s">
        <v>265</v>
      </c>
      <c r="AU629" s="149" t="s">
        <v>88</v>
      </c>
      <c r="AY629" s="17" t="s">
        <v>262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85</v>
      </c>
      <c r="BK629" s="150">
        <f>ROUND(I629*H629,2)</f>
        <v>0</v>
      </c>
      <c r="BL629" s="17" t="s">
        <v>122</v>
      </c>
      <c r="BM629" s="149" t="s">
        <v>990</v>
      </c>
    </row>
    <row r="630" spans="2:65" s="12" customFormat="1" ht="11.25">
      <c r="B630" s="151"/>
      <c r="D630" s="152" t="s">
        <v>271</v>
      </c>
      <c r="E630" s="153" t="s">
        <v>1</v>
      </c>
      <c r="F630" s="154" t="s">
        <v>991</v>
      </c>
      <c r="H630" s="153" t="s">
        <v>1</v>
      </c>
      <c r="I630" s="155"/>
      <c r="L630" s="151"/>
      <c r="M630" s="156"/>
      <c r="T630" s="157"/>
      <c r="AT630" s="153" t="s">
        <v>271</v>
      </c>
      <c r="AU630" s="153" t="s">
        <v>88</v>
      </c>
      <c r="AV630" s="12" t="s">
        <v>85</v>
      </c>
      <c r="AW630" s="12" t="s">
        <v>31</v>
      </c>
      <c r="AX630" s="12" t="s">
        <v>77</v>
      </c>
      <c r="AY630" s="153" t="s">
        <v>262</v>
      </c>
    </row>
    <row r="631" spans="2:65" s="13" customFormat="1" ht="11.25">
      <c r="B631" s="158"/>
      <c r="D631" s="152" t="s">
        <v>271</v>
      </c>
      <c r="E631" s="159" t="s">
        <v>1</v>
      </c>
      <c r="F631" s="160" t="s">
        <v>992</v>
      </c>
      <c r="H631" s="161">
        <v>4</v>
      </c>
      <c r="I631" s="162"/>
      <c r="L631" s="158"/>
      <c r="M631" s="163"/>
      <c r="T631" s="164"/>
      <c r="AT631" s="159" t="s">
        <v>271</v>
      </c>
      <c r="AU631" s="159" t="s">
        <v>88</v>
      </c>
      <c r="AV631" s="13" t="s">
        <v>88</v>
      </c>
      <c r="AW631" s="13" t="s">
        <v>31</v>
      </c>
      <c r="AX631" s="13" t="s">
        <v>77</v>
      </c>
      <c r="AY631" s="159" t="s">
        <v>262</v>
      </c>
    </row>
    <row r="632" spans="2:65" s="15" customFormat="1" ht="11.25">
      <c r="B632" s="172"/>
      <c r="D632" s="152" t="s">
        <v>271</v>
      </c>
      <c r="E632" s="173" t="s">
        <v>215</v>
      </c>
      <c r="F632" s="174" t="s">
        <v>282</v>
      </c>
      <c r="H632" s="175">
        <v>4</v>
      </c>
      <c r="I632" s="176"/>
      <c r="L632" s="172"/>
      <c r="M632" s="177"/>
      <c r="T632" s="178"/>
      <c r="AT632" s="173" t="s">
        <v>271</v>
      </c>
      <c r="AU632" s="173" t="s">
        <v>88</v>
      </c>
      <c r="AV632" s="15" t="s">
        <v>122</v>
      </c>
      <c r="AW632" s="15" t="s">
        <v>31</v>
      </c>
      <c r="AX632" s="15" t="s">
        <v>85</v>
      </c>
      <c r="AY632" s="173" t="s">
        <v>262</v>
      </c>
    </row>
    <row r="633" spans="2:65" s="1" customFormat="1" ht="24.2" customHeight="1">
      <c r="B633" s="32"/>
      <c r="C633" s="138" t="s">
        <v>993</v>
      </c>
      <c r="D633" s="138" t="s">
        <v>265</v>
      </c>
      <c r="E633" s="139" t="s">
        <v>994</v>
      </c>
      <c r="F633" s="140" t="s">
        <v>995</v>
      </c>
      <c r="G633" s="141" t="s">
        <v>975</v>
      </c>
      <c r="H633" s="142">
        <v>744</v>
      </c>
      <c r="I633" s="143"/>
      <c r="J633" s="144">
        <f>ROUND(I633*H633,2)</f>
        <v>0</v>
      </c>
      <c r="K633" s="140" t="s">
        <v>285</v>
      </c>
      <c r="L633" s="32"/>
      <c r="M633" s="145" t="s">
        <v>1</v>
      </c>
      <c r="N633" s="146" t="s">
        <v>42</v>
      </c>
      <c r="P633" s="147">
        <f>O633*H633</f>
        <v>0</v>
      </c>
      <c r="Q633" s="147">
        <v>0</v>
      </c>
      <c r="R633" s="147">
        <f>Q633*H633</f>
        <v>0</v>
      </c>
      <c r="S633" s="147">
        <v>0</v>
      </c>
      <c r="T633" s="148">
        <f>S633*H633</f>
        <v>0</v>
      </c>
      <c r="AR633" s="149" t="s">
        <v>122</v>
      </c>
      <c r="AT633" s="149" t="s">
        <v>265</v>
      </c>
      <c r="AU633" s="149" t="s">
        <v>88</v>
      </c>
      <c r="AY633" s="17" t="s">
        <v>262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7" t="s">
        <v>85</v>
      </c>
      <c r="BK633" s="150">
        <f>ROUND(I633*H633,2)</f>
        <v>0</v>
      </c>
      <c r="BL633" s="17" t="s">
        <v>122</v>
      </c>
      <c r="BM633" s="149" t="s">
        <v>996</v>
      </c>
    </row>
    <row r="634" spans="2:65" s="13" customFormat="1" ht="11.25">
      <c r="B634" s="158"/>
      <c r="D634" s="152" t="s">
        <v>271</v>
      </c>
      <c r="E634" s="159" t="s">
        <v>1</v>
      </c>
      <c r="F634" s="160" t="s">
        <v>997</v>
      </c>
      <c r="H634" s="161">
        <v>744</v>
      </c>
      <c r="I634" s="162"/>
      <c r="L634" s="158"/>
      <c r="M634" s="163"/>
      <c r="T634" s="164"/>
      <c r="AT634" s="159" t="s">
        <v>271</v>
      </c>
      <c r="AU634" s="159" t="s">
        <v>88</v>
      </c>
      <c r="AV634" s="13" t="s">
        <v>88</v>
      </c>
      <c r="AW634" s="13" t="s">
        <v>31</v>
      </c>
      <c r="AX634" s="13" t="s">
        <v>85</v>
      </c>
      <c r="AY634" s="159" t="s">
        <v>262</v>
      </c>
    </row>
    <row r="635" spans="2:65" s="1" customFormat="1" ht="24.2" customHeight="1">
      <c r="B635" s="32"/>
      <c r="C635" s="138" t="s">
        <v>998</v>
      </c>
      <c r="D635" s="138" t="s">
        <v>265</v>
      </c>
      <c r="E635" s="139" t="s">
        <v>999</v>
      </c>
      <c r="F635" s="140" t="s">
        <v>1000</v>
      </c>
      <c r="G635" s="141" t="s">
        <v>975</v>
      </c>
      <c r="H635" s="142">
        <v>4</v>
      </c>
      <c r="I635" s="143"/>
      <c r="J635" s="144">
        <f>ROUND(I635*H635,2)</f>
        <v>0</v>
      </c>
      <c r="K635" s="140" t="s">
        <v>285</v>
      </c>
      <c r="L635" s="32"/>
      <c r="M635" s="145" t="s">
        <v>1</v>
      </c>
      <c r="N635" s="146" t="s">
        <v>42</v>
      </c>
      <c r="P635" s="147">
        <f>O635*H635</f>
        <v>0</v>
      </c>
      <c r="Q635" s="147">
        <v>0</v>
      </c>
      <c r="R635" s="147">
        <f>Q635*H635</f>
        <v>0</v>
      </c>
      <c r="S635" s="147">
        <v>0</v>
      </c>
      <c r="T635" s="148">
        <f>S635*H635</f>
        <v>0</v>
      </c>
      <c r="AR635" s="149" t="s">
        <v>122</v>
      </c>
      <c r="AT635" s="149" t="s">
        <v>265</v>
      </c>
      <c r="AU635" s="149" t="s">
        <v>88</v>
      </c>
      <c r="AY635" s="17" t="s">
        <v>262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85</v>
      </c>
      <c r="BK635" s="150">
        <f>ROUND(I635*H635,2)</f>
        <v>0</v>
      </c>
      <c r="BL635" s="17" t="s">
        <v>122</v>
      </c>
      <c r="BM635" s="149" t="s">
        <v>1001</v>
      </c>
    </row>
    <row r="636" spans="2:65" s="13" customFormat="1" ht="11.25">
      <c r="B636" s="158"/>
      <c r="D636" s="152" t="s">
        <v>271</v>
      </c>
      <c r="E636" s="159" t="s">
        <v>1</v>
      </c>
      <c r="F636" s="160" t="s">
        <v>215</v>
      </c>
      <c r="H636" s="161">
        <v>4</v>
      </c>
      <c r="I636" s="162"/>
      <c r="L636" s="158"/>
      <c r="M636" s="163"/>
      <c r="T636" s="164"/>
      <c r="AT636" s="159" t="s">
        <v>271</v>
      </c>
      <c r="AU636" s="159" t="s">
        <v>88</v>
      </c>
      <c r="AV636" s="13" t="s">
        <v>88</v>
      </c>
      <c r="AW636" s="13" t="s">
        <v>31</v>
      </c>
      <c r="AX636" s="13" t="s">
        <v>85</v>
      </c>
      <c r="AY636" s="159" t="s">
        <v>262</v>
      </c>
    </row>
    <row r="637" spans="2:65" s="1" customFormat="1" ht="24.2" customHeight="1">
      <c r="B637" s="32"/>
      <c r="C637" s="138" t="s">
        <v>1002</v>
      </c>
      <c r="D637" s="138" t="s">
        <v>265</v>
      </c>
      <c r="E637" s="139" t="s">
        <v>1003</v>
      </c>
      <c r="F637" s="140" t="s">
        <v>1004</v>
      </c>
      <c r="G637" s="141" t="s">
        <v>975</v>
      </c>
      <c r="H637" s="142">
        <v>1</v>
      </c>
      <c r="I637" s="143"/>
      <c r="J637" s="144">
        <f>ROUND(I637*H637,2)</f>
        <v>0</v>
      </c>
      <c r="K637" s="140" t="s">
        <v>285</v>
      </c>
      <c r="L637" s="32"/>
      <c r="M637" s="145" t="s">
        <v>1</v>
      </c>
      <c r="N637" s="146" t="s">
        <v>42</v>
      </c>
      <c r="P637" s="147">
        <f>O637*H637</f>
        <v>0</v>
      </c>
      <c r="Q637" s="147">
        <v>0</v>
      </c>
      <c r="R637" s="147">
        <f>Q637*H637</f>
        <v>0</v>
      </c>
      <c r="S637" s="147">
        <v>0</v>
      </c>
      <c r="T637" s="148">
        <f>S637*H637</f>
        <v>0</v>
      </c>
      <c r="AR637" s="149" t="s">
        <v>122</v>
      </c>
      <c r="AT637" s="149" t="s">
        <v>265</v>
      </c>
      <c r="AU637" s="149" t="s">
        <v>88</v>
      </c>
      <c r="AY637" s="17" t="s">
        <v>262</v>
      </c>
      <c r="BE637" s="150">
        <f>IF(N637="základní",J637,0)</f>
        <v>0</v>
      </c>
      <c r="BF637" s="150">
        <f>IF(N637="snížená",J637,0)</f>
        <v>0</v>
      </c>
      <c r="BG637" s="150">
        <f>IF(N637="zákl. přenesená",J637,0)</f>
        <v>0</v>
      </c>
      <c r="BH637" s="150">
        <f>IF(N637="sníž. přenesená",J637,0)</f>
        <v>0</v>
      </c>
      <c r="BI637" s="150">
        <f>IF(N637="nulová",J637,0)</f>
        <v>0</v>
      </c>
      <c r="BJ637" s="17" t="s">
        <v>85</v>
      </c>
      <c r="BK637" s="150">
        <f>ROUND(I637*H637,2)</f>
        <v>0</v>
      </c>
      <c r="BL637" s="17" t="s">
        <v>122</v>
      </c>
      <c r="BM637" s="149" t="s">
        <v>1005</v>
      </c>
    </row>
    <row r="638" spans="2:65" s="1" customFormat="1" ht="33" customHeight="1">
      <c r="B638" s="32"/>
      <c r="C638" s="138" t="s">
        <v>1006</v>
      </c>
      <c r="D638" s="138" t="s">
        <v>265</v>
      </c>
      <c r="E638" s="139" t="s">
        <v>1007</v>
      </c>
      <c r="F638" s="140" t="s">
        <v>1008</v>
      </c>
      <c r="G638" s="141" t="s">
        <v>975</v>
      </c>
      <c r="H638" s="142">
        <v>62</v>
      </c>
      <c r="I638" s="143"/>
      <c r="J638" s="144">
        <f>ROUND(I638*H638,2)</f>
        <v>0</v>
      </c>
      <c r="K638" s="140" t="s">
        <v>285</v>
      </c>
      <c r="L638" s="32"/>
      <c r="M638" s="145" t="s">
        <v>1</v>
      </c>
      <c r="N638" s="146" t="s">
        <v>42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122</v>
      </c>
      <c r="AT638" s="149" t="s">
        <v>265</v>
      </c>
      <c r="AU638" s="149" t="s">
        <v>88</v>
      </c>
      <c r="AY638" s="17" t="s">
        <v>262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85</v>
      </c>
      <c r="BK638" s="150">
        <f>ROUND(I638*H638,2)</f>
        <v>0</v>
      </c>
      <c r="BL638" s="17" t="s">
        <v>122</v>
      </c>
      <c r="BM638" s="149" t="s">
        <v>1009</v>
      </c>
    </row>
    <row r="639" spans="2:65" s="13" customFormat="1" ht="11.25">
      <c r="B639" s="158"/>
      <c r="D639" s="152" t="s">
        <v>271</v>
      </c>
      <c r="E639" s="159" t="s">
        <v>1</v>
      </c>
      <c r="F639" s="160" t="s">
        <v>1010</v>
      </c>
      <c r="H639" s="161">
        <v>62</v>
      </c>
      <c r="I639" s="162"/>
      <c r="L639" s="158"/>
      <c r="M639" s="163"/>
      <c r="T639" s="164"/>
      <c r="AT639" s="159" t="s">
        <v>271</v>
      </c>
      <c r="AU639" s="159" t="s">
        <v>88</v>
      </c>
      <c r="AV639" s="13" t="s">
        <v>88</v>
      </c>
      <c r="AW639" s="13" t="s">
        <v>31</v>
      </c>
      <c r="AX639" s="13" t="s">
        <v>85</v>
      </c>
      <c r="AY639" s="159" t="s">
        <v>262</v>
      </c>
    </row>
    <row r="640" spans="2:65" s="1" customFormat="1" ht="24.2" customHeight="1">
      <c r="B640" s="32"/>
      <c r="C640" s="138" t="s">
        <v>1011</v>
      </c>
      <c r="D640" s="138" t="s">
        <v>265</v>
      </c>
      <c r="E640" s="139" t="s">
        <v>1012</v>
      </c>
      <c r="F640" s="140" t="s">
        <v>1013</v>
      </c>
      <c r="G640" s="141" t="s">
        <v>975</v>
      </c>
      <c r="H640" s="142">
        <v>1</v>
      </c>
      <c r="I640" s="143"/>
      <c r="J640" s="144">
        <f>ROUND(I640*H640,2)</f>
        <v>0</v>
      </c>
      <c r="K640" s="140" t="s">
        <v>285</v>
      </c>
      <c r="L640" s="32"/>
      <c r="M640" s="145" t="s">
        <v>1</v>
      </c>
      <c r="N640" s="146" t="s">
        <v>42</v>
      </c>
      <c r="P640" s="147">
        <f>O640*H640</f>
        <v>0</v>
      </c>
      <c r="Q640" s="147">
        <v>0</v>
      </c>
      <c r="R640" s="147">
        <f>Q640*H640</f>
        <v>0</v>
      </c>
      <c r="S640" s="147">
        <v>0</v>
      </c>
      <c r="T640" s="148">
        <f>S640*H640</f>
        <v>0</v>
      </c>
      <c r="AR640" s="149" t="s">
        <v>122</v>
      </c>
      <c r="AT640" s="149" t="s">
        <v>265</v>
      </c>
      <c r="AU640" s="149" t="s">
        <v>88</v>
      </c>
      <c r="AY640" s="17" t="s">
        <v>262</v>
      </c>
      <c r="BE640" s="150">
        <f>IF(N640="základní",J640,0)</f>
        <v>0</v>
      </c>
      <c r="BF640" s="150">
        <f>IF(N640="snížená",J640,0)</f>
        <v>0</v>
      </c>
      <c r="BG640" s="150">
        <f>IF(N640="zákl. přenesená",J640,0)</f>
        <v>0</v>
      </c>
      <c r="BH640" s="150">
        <f>IF(N640="sníž. přenesená",J640,0)</f>
        <v>0</v>
      </c>
      <c r="BI640" s="150">
        <f>IF(N640="nulová",J640,0)</f>
        <v>0</v>
      </c>
      <c r="BJ640" s="17" t="s">
        <v>85</v>
      </c>
      <c r="BK640" s="150">
        <f>ROUND(I640*H640,2)</f>
        <v>0</v>
      </c>
      <c r="BL640" s="17" t="s">
        <v>122</v>
      </c>
      <c r="BM640" s="149" t="s">
        <v>1014</v>
      </c>
    </row>
    <row r="641" spans="2:65" s="11" customFormat="1" ht="22.9" customHeight="1">
      <c r="B641" s="126"/>
      <c r="D641" s="127" t="s">
        <v>76</v>
      </c>
      <c r="E641" s="136" t="s">
        <v>880</v>
      </c>
      <c r="F641" s="136" t="s">
        <v>1015</v>
      </c>
      <c r="I641" s="129"/>
      <c r="J641" s="137">
        <f>BK641</f>
        <v>0</v>
      </c>
      <c r="L641" s="126"/>
      <c r="M641" s="131"/>
      <c r="P641" s="132">
        <f>SUM(P642:P790)</f>
        <v>0</v>
      </c>
      <c r="R641" s="132">
        <f>SUM(R642:R790)</f>
        <v>0.2511234</v>
      </c>
      <c r="T641" s="133">
        <f>SUM(T642:T790)</f>
        <v>299.1901860000001</v>
      </c>
      <c r="AR641" s="127" t="s">
        <v>85</v>
      </c>
      <c r="AT641" s="134" t="s">
        <v>76</v>
      </c>
      <c r="AU641" s="134" t="s">
        <v>85</v>
      </c>
      <c r="AY641" s="127" t="s">
        <v>262</v>
      </c>
      <c r="BK641" s="135">
        <f>SUM(BK642:BK790)</f>
        <v>0</v>
      </c>
    </row>
    <row r="642" spans="2:65" s="1" customFormat="1" ht="16.5" customHeight="1">
      <c r="B642" s="32"/>
      <c r="C642" s="138" t="s">
        <v>1016</v>
      </c>
      <c r="D642" s="138" t="s">
        <v>265</v>
      </c>
      <c r="E642" s="139" t="s">
        <v>1017</v>
      </c>
      <c r="F642" s="140" t="s">
        <v>1018</v>
      </c>
      <c r="G642" s="141" t="s">
        <v>268</v>
      </c>
      <c r="H642" s="142">
        <v>215.05199999999999</v>
      </c>
      <c r="I642" s="143"/>
      <c r="J642" s="144">
        <f>ROUND(I642*H642,2)</f>
        <v>0</v>
      </c>
      <c r="K642" s="140" t="s">
        <v>269</v>
      </c>
      <c r="L642" s="32"/>
      <c r="M642" s="145" t="s">
        <v>1</v>
      </c>
      <c r="N642" s="146" t="s">
        <v>42</v>
      </c>
      <c r="P642" s="147">
        <f>O642*H642</f>
        <v>0</v>
      </c>
      <c r="Q642" s="147">
        <v>1E-3</v>
      </c>
      <c r="R642" s="147">
        <f>Q642*H642</f>
        <v>0.21505199999999999</v>
      </c>
      <c r="S642" s="147">
        <v>0</v>
      </c>
      <c r="T642" s="148">
        <f>S642*H642</f>
        <v>0</v>
      </c>
      <c r="AR642" s="149" t="s">
        <v>122</v>
      </c>
      <c r="AT642" s="149" t="s">
        <v>265</v>
      </c>
      <c r="AU642" s="149" t="s">
        <v>88</v>
      </c>
      <c r="AY642" s="17" t="s">
        <v>262</v>
      </c>
      <c r="BE642" s="150">
        <f>IF(N642="základní",J642,0)</f>
        <v>0</v>
      </c>
      <c r="BF642" s="150">
        <f>IF(N642="snížená",J642,0)</f>
        <v>0</v>
      </c>
      <c r="BG642" s="150">
        <f>IF(N642="zákl. přenesená",J642,0)</f>
        <v>0</v>
      </c>
      <c r="BH642" s="150">
        <f>IF(N642="sníž. přenesená",J642,0)</f>
        <v>0</v>
      </c>
      <c r="BI642" s="150">
        <f>IF(N642="nulová",J642,0)</f>
        <v>0</v>
      </c>
      <c r="BJ642" s="17" t="s">
        <v>85</v>
      </c>
      <c r="BK642" s="150">
        <f>ROUND(I642*H642,2)</f>
        <v>0</v>
      </c>
      <c r="BL642" s="17" t="s">
        <v>122</v>
      </c>
      <c r="BM642" s="149" t="s">
        <v>1019</v>
      </c>
    </row>
    <row r="643" spans="2:65" s="13" customFormat="1" ht="11.25">
      <c r="B643" s="158"/>
      <c r="D643" s="152" t="s">
        <v>271</v>
      </c>
      <c r="E643" s="159" t="s">
        <v>1</v>
      </c>
      <c r="F643" s="160" t="s">
        <v>1020</v>
      </c>
      <c r="H643" s="161">
        <v>215.05199999999999</v>
      </c>
      <c r="I643" s="162"/>
      <c r="L643" s="158"/>
      <c r="M643" s="163"/>
      <c r="T643" s="164"/>
      <c r="AT643" s="159" t="s">
        <v>271</v>
      </c>
      <c r="AU643" s="159" t="s">
        <v>88</v>
      </c>
      <c r="AV643" s="13" t="s">
        <v>88</v>
      </c>
      <c r="AW643" s="13" t="s">
        <v>31</v>
      </c>
      <c r="AX643" s="13" t="s">
        <v>85</v>
      </c>
      <c r="AY643" s="159" t="s">
        <v>262</v>
      </c>
    </row>
    <row r="644" spans="2:65" s="1" customFormat="1" ht="24.2" customHeight="1">
      <c r="B644" s="32"/>
      <c r="C644" s="138" t="s">
        <v>1021</v>
      </c>
      <c r="D644" s="138" t="s">
        <v>265</v>
      </c>
      <c r="E644" s="139" t="s">
        <v>1022</v>
      </c>
      <c r="F644" s="140" t="s">
        <v>1023</v>
      </c>
      <c r="G644" s="141" t="s">
        <v>537</v>
      </c>
      <c r="H644" s="142">
        <v>10</v>
      </c>
      <c r="I644" s="143"/>
      <c r="J644" s="144">
        <f>ROUND(I644*H644,2)</f>
        <v>0</v>
      </c>
      <c r="K644" s="140" t="s">
        <v>269</v>
      </c>
      <c r="L644" s="32"/>
      <c r="M644" s="145" t="s">
        <v>1</v>
      </c>
      <c r="N644" s="146" t="s">
        <v>42</v>
      </c>
      <c r="P644" s="147">
        <f>O644*H644</f>
        <v>0</v>
      </c>
      <c r="Q644" s="147">
        <v>0</v>
      </c>
      <c r="R644" s="147">
        <f>Q644*H644</f>
        <v>0</v>
      </c>
      <c r="S644" s="147">
        <v>1.28</v>
      </c>
      <c r="T644" s="148">
        <f>S644*H644</f>
        <v>12.8</v>
      </c>
      <c r="AR644" s="149" t="s">
        <v>122</v>
      </c>
      <c r="AT644" s="149" t="s">
        <v>265</v>
      </c>
      <c r="AU644" s="149" t="s">
        <v>88</v>
      </c>
      <c r="AY644" s="17" t="s">
        <v>262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85</v>
      </c>
      <c r="BK644" s="150">
        <f>ROUND(I644*H644,2)</f>
        <v>0</v>
      </c>
      <c r="BL644" s="17" t="s">
        <v>122</v>
      </c>
      <c r="BM644" s="149" t="s">
        <v>1024</v>
      </c>
    </row>
    <row r="645" spans="2:65" s="12" customFormat="1" ht="11.25">
      <c r="B645" s="151"/>
      <c r="D645" s="152" t="s">
        <v>271</v>
      </c>
      <c r="E645" s="153" t="s">
        <v>1</v>
      </c>
      <c r="F645" s="154" t="s">
        <v>1025</v>
      </c>
      <c r="H645" s="153" t="s">
        <v>1</v>
      </c>
      <c r="I645" s="155"/>
      <c r="L645" s="151"/>
      <c r="M645" s="156"/>
      <c r="T645" s="157"/>
      <c r="AT645" s="153" t="s">
        <v>271</v>
      </c>
      <c r="AU645" s="153" t="s">
        <v>88</v>
      </c>
      <c r="AV645" s="12" t="s">
        <v>85</v>
      </c>
      <c r="AW645" s="12" t="s">
        <v>31</v>
      </c>
      <c r="AX645" s="12" t="s">
        <v>77</v>
      </c>
      <c r="AY645" s="153" t="s">
        <v>262</v>
      </c>
    </row>
    <row r="646" spans="2:65" s="13" customFormat="1" ht="11.25">
      <c r="B646" s="158"/>
      <c r="D646" s="152" t="s">
        <v>271</v>
      </c>
      <c r="E646" s="159" t="s">
        <v>1</v>
      </c>
      <c r="F646" s="160" t="s">
        <v>1026</v>
      </c>
      <c r="H646" s="161">
        <v>31.92</v>
      </c>
      <c r="I646" s="162"/>
      <c r="L646" s="158"/>
      <c r="M646" s="163"/>
      <c r="T646" s="164"/>
      <c r="AT646" s="159" t="s">
        <v>271</v>
      </c>
      <c r="AU646" s="159" t="s">
        <v>88</v>
      </c>
      <c r="AV646" s="13" t="s">
        <v>88</v>
      </c>
      <c r="AW646" s="13" t="s">
        <v>31</v>
      </c>
      <c r="AX646" s="13" t="s">
        <v>77</v>
      </c>
      <c r="AY646" s="159" t="s">
        <v>262</v>
      </c>
    </row>
    <row r="647" spans="2:65" s="15" customFormat="1" ht="11.25">
      <c r="B647" s="172"/>
      <c r="D647" s="152" t="s">
        <v>271</v>
      </c>
      <c r="E647" s="173" t="s">
        <v>187</v>
      </c>
      <c r="F647" s="174" t="s">
        <v>282</v>
      </c>
      <c r="H647" s="175">
        <v>31.92</v>
      </c>
      <c r="I647" s="176"/>
      <c r="L647" s="172"/>
      <c r="M647" s="177"/>
      <c r="T647" s="178"/>
      <c r="AT647" s="173" t="s">
        <v>271</v>
      </c>
      <c r="AU647" s="173" t="s">
        <v>88</v>
      </c>
      <c r="AV647" s="15" t="s">
        <v>122</v>
      </c>
      <c r="AW647" s="15" t="s">
        <v>31</v>
      </c>
      <c r="AX647" s="15" t="s">
        <v>77</v>
      </c>
      <c r="AY647" s="173" t="s">
        <v>262</v>
      </c>
    </row>
    <row r="648" spans="2:65" s="13" customFormat="1" ht="11.25">
      <c r="B648" s="158"/>
      <c r="D648" s="152" t="s">
        <v>271</v>
      </c>
      <c r="E648" s="159" t="s">
        <v>1</v>
      </c>
      <c r="F648" s="160" t="s">
        <v>1027</v>
      </c>
      <c r="H648" s="161">
        <v>10</v>
      </c>
      <c r="I648" s="162"/>
      <c r="L648" s="158"/>
      <c r="M648" s="163"/>
      <c r="T648" s="164"/>
      <c r="AT648" s="159" t="s">
        <v>271</v>
      </c>
      <c r="AU648" s="159" t="s">
        <v>88</v>
      </c>
      <c r="AV648" s="13" t="s">
        <v>88</v>
      </c>
      <c r="AW648" s="13" t="s">
        <v>31</v>
      </c>
      <c r="AX648" s="13" t="s">
        <v>77</v>
      </c>
      <c r="AY648" s="159" t="s">
        <v>262</v>
      </c>
    </row>
    <row r="649" spans="2:65" s="15" customFormat="1" ht="11.25">
      <c r="B649" s="172"/>
      <c r="D649" s="152" t="s">
        <v>271</v>
      </c>
      <c r="E649" s="173" t="s">
        <v>1</v>
      </c>
      <c r="F649" s="174" t="s">
        <v>282</v>
      </c>
      <c r="H649" s="175">
        <v>10</v>
      </c>
      <c r="I649" s="176"/>
      <c r="L649" s="172"/>
      <c r="M649" s="177"/>
      <c r="T649" s="178"/>
      <c r="AT649" s="173" t="s">
        <v>271</v>
      </c>
      <c r="AU649" s="173" t="s">
        <v>88</v>
      </c>
      <c r="AV649" s="15" t="s">
        <v>122</v>
      </c>
      <c r="AW649" s="15" t="s">
        <v>31</v>
      </c>
      <c r="AX649" s="15" t="s">
        <v>85</v>
      </c>
      <c r="AY649" s="173" t="s">
        <v>262</v>
      </c>
    </row>
    <row r="650" spans="2:65" s="1" customFormat="1" ht="24.2" customHeight="1">
      <c r="B650" s="32"/>
      <c r="C650" s="138" t="s">
        <v>1028</v>
      </c>
      <c r="D650" s="138" t="s">
        <v>265</v>
      </c>
      <c r="E650" s="139" t="s">
        <v>1029</v>
      </c>
      <c r="F650" s="140" t="s">
        <v>1030</v>
      </c>
      <c r="G650" s="141" t="s">
        <v>527</v>
      </c>
      <c r="H650" s="142">
        <v>38</v>
      </c>
      <c r="I650" s="143"/>
      <c r="J650" s="144">
        <f>ROUND(I650*H650,2)</f>
        <v>0</v>
      </c>
      <c r="K650" s="140" t="s">
        <v>269</v>
      </c>
      <c r="L650" s="32"/>
      <c r="M650" s="145" t="s">
        <v>1</v>
      </c>
      <c r="N650" s="146" t="s">
        <v>42</v>
      </c>
      <c r="P650" s="147">
        <f>O650*H650</f>
        <v>0</v>
      </c>
      <c r="Q650" s="147">
        <v>0</v>
      </c>
      <c r="R650" s="147">
        <f>Q650*H650</f>
        <v>0</v>
      </c>
      <c r="S650" s="147">
        <v>2E-3</v>
      </c>
      <c r="T650" s="148">
        <f>S650*H650</f>
        <v>7.5999999999999998E-2</v>
      </c>
      <c r="AR650" s="149" t="s">
        <v>122</v>
      </c>
      <c r="AT650" s="149" t="s">
        <v>265</v>
      </c>
      <c r="AU650" s="149" t="s">
        <v>88</v>
      </c>
      <c r="AY650" s="17" t="s">
        <v>262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85</v>
      </c>
      <c r="BK650" s="150">
        <f>ROUND(I650*H650,2)</f>
        <v>0</v>
      </c>
      <c r="BL650" s="17" t="s">
        <v>122</v>
      </c>
      <c r="BM650" s="149" t="s">
        <v>1031</v>
      </c>
    </row>
    <row r="651" spans="2:65" s="12" customFormat="1" ht="11.25">
      <c r="B651" s="151"/>
      <c r="D651" s="152" t="s">
        <v>271</v>
      </c>
      <c r="E651" s="153" t="s">
        <v>1</v>
      </c>
      <c r="F651" s="154" t="s">
        <v>1032</v>
      </c>
      <c r="H651" s="153" t="s">
        <v>1</v>
      </c>
      <c r="I651" s="155"/>
      <c r="L651" s="151"/>
      <c r="M651" s="156"/>
      <c r="T651" s="157"/>
      <c r="AT651" s="153" t="s">
        <v>271</v>
      </c>
      <c r="AU651" s="153" t="s">
        <v>88</v>
      </c>
      <c r="AV651" s="12" t="s">
        <v>85</v>
      </c>
      <c r="AW651" s="12" t="s">
        <v>31</v>
      </c>
      <c r="AX651" s="12" t="s">
        <v>77</v>
      </c>
      <c r="AY651" s="153" t="s">
        <v>262</v>
      </c>
    </row>
    <row r="652" spans="2:65" s="13" customFormat="1" ht="11.25">
      <c r="B652" s="158"/>
      <c r="D652" s="152" t="s">
        <v>271</v>
      </c>
      <c r="E652" s="159" t="s">
        <v>1</v>
      </c>
      <c r="F652" s="160" t="s">
        <v>1033</v>
      </c>
      <c r="H652" s="161">
        <v>38</v>
      </c>
      <c r="I652" s="162"/>
      <c r="L652" s="158"/>
      <c r="M652" s="163"/>
      <c r="T652" s="164"/>
      <c r="AT652" s="159" t="s">
        <v>271</v>
      </c>
      <c r="AU652" s="159" t="s">
        <v>88</v>
      </c>
      <c r="AV652" s="13" t="s">
        <v>88</v>
      </c>
      <c r="AW652" s="13" t="s">
        <v>31</v>
      </c>
      <c r="AX652" s="13" t="s">
        <v>85</v>
      </c>
      <c r="AY652" s="159" t="s">
        <v>262</v>
      </c>
    </row>
    <row r="653" spans="2:65" s="1" customFormat="1" ht="16.5" customHeight="1">
      <c r="B653" s="32"/>
      <c r="C653" s="138" t="s">
        <v>1034</v>
      </c>
      <c r="D653" s="138" t="s">
        <v>265</v>
      </c>
      <c r="E653" s="139" t="s">
        <v>1035</v>
      </c>
      <c r="F653" s="140" t="s">
        <v>1036</v>
      </c>
      <c r="G653" s="141" t="s">
        <v>290</v>
      </c>
      <c r="H653" s="142">
        <v>84.78</v>
      </c>
      <c r="I653" s="143"/>
      <c r="J653" s="144">
        <f>ROUND(I653*H653,2)</f>
        <v>0</v>
      </c>
      <c r="K653" s="140" t="s">
        <v>285</v>
      </c>
      <c r="L653" s="32"/>
      <c r="M653" s="145" t="s">
        <v>1</v>
      </c>
      <c r="N653" s="146" t="s">
        <v>42</v>
      </c>
      <c r="P653" s="147">
        <f>O653*H653</f>
        <v>0</v>
      </c>
      <c r="Q653" s="147">
        <v>0</v>
      </c>
      <c r="R653" s="147">
        <f>Q653*H653</f>
        <v>0</v>
      </c>
      <c r="S653" s="147">
        <v>2.4</v>
      </c>
      <c r="T653" s="148">
        <f>S653*H653</f>
        <v>203.47200000000001</v>
      </c>
      <c r="AR653" s="149" t="s">
        <v>122</v>
      </c>
      <c r="AT653" s="149" t="s">
        <v>265</v>
      </c>
      <c r="AU653" s="149" t="s">
        <v>88</v>
      </c>
      <c r="AY653" s="17" t="s">
        <v>262</v>
      </c>
      <c r="BE653" s="150">
        <f>IF(N653="základní",J653,0)</f>
        <v>0</v>
      </c>
      <c r="BF653" s="150">
        <f>IF(N653="snížená",J653,0)</f>
        <v>0</v>
      </c>
      <c r="BG653" s="150">
        <f>IF(N653="zákl. přenesená",J653,0)</f>
        <v>0</v>
      </c>
      <c r="BH653" s="150">
        <f>IF(N653="sníž. přenesená",J653,0)</f>
        <v>0</v>
      </c>
      <c r="BI653" s="150">
        <f>IF(N653="nulová",J653,0)</f>
        <v>0</v>
      </c>
      <c r="BJ653" s="17" t="s">
        <v>85</v>
      </c>
      <c r="BK653" s="150">
        <f>ROUND(I653*H653,2)</f>
        <v>0</v>
      </c>
      <c r="BL653" s="17" t="s">
        <v>122</v>
      </c>
      <c r="BM653" s="149" t="s">
        <v>1037</v>
      </c>
    </row>
    <row r="654" spans="2:65" s="12" customFormat="1" ht="11.25">
      <c r="B654" s="151"/>
      <c r="D654" s="152" t="s">
        <v>271</v>
      </c>
      <c r="E654" s="153" t="s">
        <v>1</v>
      </c>
      <c r="F654" s="154" t="s">
        <v>1038</v>
      </c>
      <c r="H654" s="153" t="s">
        <v>1</v>
      </c>
      <c r="I654" s="155"/>
      <c r="L654" s="151"/>
      <c r="M654" s="156"/>
      <c r="T654" s="157"/>
      <c r="AT654" s="153" t="s">
        <v>271</v>
      </c>
      <c r="AU654" s="153" t="s">
        <v>88</v>
      </c>
      <c r="AV654" s="12" t="s">
        <v>85</v>
      </c>
      <c r="AW654" s="12" t="s">
        <v>31</v>
      </c>
      <c r="AX654" s="12" t="s">
        <v>77</v>
      </c>
      <c r="AY654" s="153" t="s">
        <v>262</v>
      </c>
    </row>
    <row r="655" spans="2:65" s="13" customFormat="1" ht="11.25">
      <c r="B655" s="158"/>
      <c r="D655" s="152" t="s">
        <v>271</v>
      </c>
      <c r="E655" s="159" t="s">
        <v>1</v>
      </c>
      <c r="F655" s="160" t="s">
        <v>1039</v>
      </c>
      <c r="H655" s="161">
        <v>17.100000000000001</v>
      </c>
      <c r="I655" s="162"/>
      <c r="L655" s="158"/>
      <c r="M655" s="163"/>
      <c r="T655" s="164"/>
      <c r="AT655" s="159" t="s">
        <v>271</v>
      </c>
      <c r="AU655" s="159" t="s">
        <v>88</v>
      </c>
      <c r="AV655" s="13" t="s">
        <v>88</v>
      </c>
      <c r="AW655" s="13" t="s">
        <v>31</v>
      </c>
      <c r="AX655" s="13" t="s">
        <v>77</v>
      </c>
      <c r="AY655" s="159" t="s">
        <v>262</v>
      </c>
    </row>
    <row r="656" spans="2:65" s="13" customFormat="1" ht="11.25">
      <c r="B656" s="158"/>
      <c r="D656" s="152" t="s">
        <v>271</v>
      </c>
      <c r="E656" s="159" t="s">
        <v>1</v>
      </c>
      <c r="F656" s="160" t="s">
        <v>1040</v>
      </c>
      <c r="H656" s="161">
        <v>11.02</v>
      </c>
      <c r="I656" s="162"/>
      <c r="L656" s="158"/>
      <c r="M656" s="163"/>
      <c r="T656" s="164"/>
      <c r="AT656" s="159" t="s">
        <v>271</v>
      </c>
      <c r="AU656" s="159" t="s">
        <v>88</v>
      </c>
      <c r="AV656" s="13" t="s">
        <v>88</v>
      </c>
      <c r="AW656" s="13" t="s">
        <v>31</v>
      </c>
      <c r="AX656" s="13" t="s">
        <v>77</v>
      </c>
      <c r="AY656" s="159" t="s">
        <v>262</v>
      </c>
    </row>
    <row r="657" spans="2:65" s="13" customFormat="1" ht="11.25">
      <c r="B657" s="158"/>
      <c r="D657" s="152" t="s">
        <v>271</v>
      </c>
      <c r="E657" s="159" t="s">
        <v>1</v>
      </c>
      <c r="F657" s="160" t="s">
        <v>1041</v>
      </c>
      <c r="H657" s="161">
        <v>7.3</v>
      </c>
      <c r="I657" s="162"/>
      <c r="L657" s="158"/>
      <c r="M657" s="163"/>
      <c r="T657" s="164"/>
      <c r="AT657" s="159" t="s">
        <v>271</v>
      </c>
      <c r="AU657" s="159" t="s">
        <v>88</v>
      </c>
      <c r="AV657" s="13" t="s">
        <v>88</v>
      </c>
      <c r="AW657" s="13" t="s">
        <v>31</v>
      </c>
      <c r="AX657" s="13" t="s">
        <v>77</v>
      </c>
      <c r="AY657" s="159" t="s">
        <v>262</v>
      </c>
    </row>
    <row r="658" spans="2:65" s="13" customFormat="1" ht="11.25">
      <c r="B658" s="158"/>
      <c r="D658" s="152" t="s">
        <v>271</v>
      </c>
      <c r="E658" s="159" t="s">
        <v>1</v>
      </c>
      <c r="F658" s="160" t="s">
        <v>1042</v>
      </c>
      <c r="H658" s="161">
        <v>6.5</v>
      </c>
      <c r="I658" s="162"/>
      <c r="L658" s="158"/>
      <c r="M658" s="163"/>
      <c r="T658" s="164"/>
      <c r="AT658" s="159" t="s">
        <v>271</v>
      </c>
      <c r="AU658" s="159" t="s">
        <v>88</v>
      </c>
      <c r="AV658" s="13" t="s">
        <v>88</v>
      </c>
      <c r="AW658" s="13" t="s">
        <v>31</v>
      </c>
      <c r="AX658" s="13" t="s">
        <v>77</v>
      </c>
      <c r="AY658" s="159" t="s">
        <v>262</v>
      </c>
    </row>
    <row r="659" spans="2:65" s="13" customFormat="1" ht="11.25">
      <c r="B659" s="158"/>
      <c r="D659" s="152" t="s">
        <v>271</v>
      </c>
      <c r="E659" s="159" t="s">
        <v>1</v>
      </c>
      <c r="F659" s="160" t="s">
        <v>1043</v>
      </c>
      <c r="H659" s="161">
        <v>3.52</v>
      </c>
      <c r="I659" s="162"/>
      <c r="L659" s="158"/>
      <c r="M659" s="163"/>
      <c r="T659" s="164"/>
      <c r="AT659" s="159" t="s">
        <v>271</v>
      </c>
      <c r="AU659" s="159" t="s">
        <v>88</v>
      </c>
      <c r="AV659" s="13" t="s">
        <v>88</v>
      </c>
      <c r="AW659" s="13" t="s">
        <v>31</v>
      </c>
      <c r="AX659" s="13" t="s">
        <v>77</v>
      </c>
      <c r="AY659" s="159" t="s">
        <v>262</v>
      </c>
    </row>
    <row r="660" spans="2:65" s="13" customFormat="1" ht="11.25">
      <c r="B660" s="158"/>
      <c r="D660" s="152" t="s">
        <v>271</v>
      </c>
      <c r="E660" s="159" t="s">
        <v>1</v>
      </c>
      <c r="F660" s="160" t="s">
        <v>1044</v>
      </c>
      <c r="H660" s="161">
        <v>5.9</v>
      </c>
      <c r="I660" s="162"/>
      <c r="L660" s="158"/>
      <c r="M660" s="163"/>
      <c r="T660" s="164"/>
      <c r="AT660" s="159" t="s">
        <v>271</v>
      </c>
      <c r="AU660" s="159" t="s">
        <v>88</v>
      </c>
      <c r="AV660" s="13" t="s">
        <v>88</v>
      </c>
      <c r="AW660" s="13" t="s">
        <v>31</v>
      </c>
      <c r="AX660" s="13" t="s">
        <v>77</v>
      </c>
      <c r="AY660" s="159" t="s">
        <v>262</v>
      </c>
    </row>
    <row r="661" spans="2:65" s="13" customFormat="1" ht="11.25">
      <c r="B661" s="158"/>
      <c r="D661" s="152" t="s">
        <v>271</v>
      </c>
      <c r="E661" s="159" t="s">
        <v>1</v>
      </c>
      <c r="F661" s="160" t="s">
        <v>1045</v>
      </c>
      <c r="H661" s="161">
        <v>12.6</v>
      </c>
      <c r="I661" s="162"/>
      <c r="L661" s="158"/>
      <c r="M661" s="163"/>
      <c r="T661" s="164"/>
      <c r="AT661" s="159" t="s">
        <v>271</v>
      </c>
      <c r="AU661" s="159" t="s">
        <v>88</v>
      </c>
      <c r="AV661" s="13" t="s">
        <v>88</v>
      </c>
      <c r="AW661" s="13" t="s">
        <v>31</v>
      </c>
      <c r="AX661" s="13" t="s">
        <v>77</v>
      </c>
      <c r="AY661" s="159" t="s">
        <v>262</v>
      </c>
    </row>
    <row r="662" spans="2:65" s="13" customFormat="1" ht="11.25">
      <c r="B662" s="158"/>
      <c r="D662" s="152" t="s">
        <v>271</v>
      </c>
      <c r="E662" s="159" t="s">
        <v>1</v>
      </c>
      <c r="F662" s="160" t="s">
        <v>1046</v>
      </c>
      <c r="H662" s="161">
        <v>8.1</v>
      </c>
      <c r="I662" s="162"/>
      <c r="L662" s="158"/>
      <c r="M662" s="163"/>
      <c r="T662" s="164"/>
      <c r="AT662" s="159" t="s">
        <v>271</v>
      </c>
      <c r="AU662" s="159" t="s">
        <v>88</v>
      </c>
      <c r="AV662" s="13" t="s">
        <v>88</v>
      </c>
      <c r="AW662" s="13" t="s">
        <v>31</v>
      </c>
      <c r="AX662" s="13" t="s">
        <v>77</v>
      </c>
      <c r="AY662" s="159" t="s">
        <v>262</v>
      </c>
    </row>
    <row r="663" spans="2:65" s="13" customFormat="1" ht="11.25">
      <c r="B663" s="158"/>
      <c r="D663" s="152" t="s">
        <v>271</v>
      </c>
      <c r="E663" s="159" t="s">
        <v>1</v>
      </c>
      <c r="F663" s="160" t="s">
        <v>1047</v>
      </c>
      <c r="H663" s="161">
        <v>4.4400000000000004</v>
      </c>
      <c r="I663" s="162"/>
      <c r="L663" s="158"/>
      <c r="M663" s="163"/>
      <c r="T663" s="164"/>
      <c r="AT663" s="159" t="s">
        <v>271</v>
      </c>
      <c r="AU663" s="159" t="s">
        <v>88</v>
      </c>
      <c r="AV663" s="13" t="s">
        <v>88</v>
      </c>
      <c r="AW663" s="13" t="s">
        <v>31</v>
      </c>
      <c r="AX663" s="13" t="s">
        <v>77</v>
      </c>
      <c r="AY663" s="159" t="s">
        <v>262</v>
      </c>
    </row>
    <row r="664" spans="2:65" s="13" customFormat="1" ht="11.25">
      <c r="B664" s="158"/>
      <c r="D664" s="152" t="s">
        <v>271</v>
      </c>
      <c r="E664" s="159" t="s">
        <v>1</v>
      </c>
      <c r="F664" s="160" t="s">
        <v>1048</v>
      </c>
      <c r="H664" s="161">
        <v>8.3000000000000007</v>
      </c>
      <c r="I664" s="162"/>
      <c r="L664" s="158"/>
      <c r="M664" s="163"/>
      <c r="T664" s="164"/>
      <c r="AT664" s="159" t="s">
        <v>271</v>
      </c>
      <c r="AU664" s="159" t="s">
        <v>88</v>
      </c>
      <c r="AV664" s="13" t="s">
        <v>88</v>
      </c>
      <c r="AW664" s="13" t="s">
        <v>31</v>
      </c>
      <c r="AX664" s="13" t="s">
        <v>77</v>
      </c>
      <c r="AY664" s="159" t="s">
        <v>262</v>
      </c>
    </row>
    <row r="665" spans="2:65" s="15" customFormat="1" ht="11.25">
      <c r="B665" s="172"/>
      <c r="D665" s="152" t="s">
        <v>271</v>
      </c>
      <c r="E665" s="173" t="s">
        <v>1</v>
      </c>
      <c r="F665" s="174" t="s">
        <v>282</v>
      </c>
      <c r="H665" s="175">
        <v>84.78</v>
      </c>
      <c r="I665" s="176"/>
      <c r="L665" s="172"/>
      <c r="M665" s="177"/>
      <c r="T665" s="178"/>
      <c r="AT665" s="173" t="s">
        <v>271</v>
      </c>
      <c r="AU665" s="173" t="s">
        <v>88</v>
      </c>
      <c r="AV665" s="15" t="s">
        <v>122</v>
      </c>
      <c r="AW665" s="15" t="s">
        <v>31</v>
      </c>
      <c r="AX665" s="15" t="s">
        <v>85</v>
      </c>
      <c r="AY665" s="173" t="s">
        <v>262</v>
      </c>
    </row>
    <row r="666" spans="2:65" s="1" customFormat="1" ht="33" customHeight="1">
      <c r="B666" s="32"/>
      <c r="C666" s="138" t="s">
        <v>1049</v>
      </c>
      <c r="D666" s="138" t="s">
        <v>265</v>
      </c>
      <c r="E666" s="139" t="s">
        <v>1050</v>
      </c>
      <c r="F666" s="140" t="s">
        <v>1051</v>
      </c>
      <c r="G666" s="141" t="s">
        <v>290</v>
      </c>
      <c r="H666" s="142">
        <v>11.1</v>
      </c>
      <c r="I666" s="143"/>
      <c r="J666" s="144">
        <f>ROUND(I666*H666,2)</f>
        <v>0</v>
      </c>
      <c r="K666" s="140" t="s">
        <v>269</v>
      </c>
      <c r="L666" s="32"/>
      <c r="M666" s="145" t="s">
        <v>1</v>
      </c>
      <c r="N666" s="146" t="s">
        <v>42</v>
      </c>
      <c r="P666" s="147">
        <f>O666*H666</f>
        <v>0</v>
      </c>
      <c r="Q666" s="147">
        <v>0</v>
      </c>
      <c r="R666" s="147">
        <f>Q666*H666</f>
        <v>0</v>
      </c>
      <c r="S666" s="147">
        <v>2.2000000000000002</v>
      </c>
      <c r="T666" s="148">
        <f>S666*H666</f>
        <v>24.42</v>
      </c>
      <c r="AR666" s="149" t="s">
        <v>122</v>
      </c>
      <c r="AT666" s="149" t="s">
        <v>265</v>
      </c>
      <c r="AU666" s="149" t="s">
        <v>88</v>
      </c>
      <c r="AY666" s="17" t="s">
        <v>262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85</v>
      </c>
      <c r="BK666" s="150">
        <f>ROUND(I666*H666,2)</f>
        <v>0</v>
      </c>
      <c r="BL666" s="17" t="s">
        <v>122</v>
      </c>
      <c r="BM666" s="149" t="s">
        <v>1052</v>
      </c>
    </row>
    <row r="667" spans="2:65" s="13" customFormat="1" ht="11.25">
      <c r="B667" s="158"/>
      <c r="D667" s="152" t="s">
        <v>271</v>
      </c>
      <c r="E667" s="159" t="s">
        <v>1</v>
      </c>
      <c r="F667" s="160" t="s">
        <v>1053</v>
      </c>
      <c r="H667" s="161">
        <v>11.1</v>
      </c>
      <c r="I667" s="162"/>
      <c r="L667" s="158"/>
      <c r="M667" s="163"/>
      <c r="T667" s="164"/>
      <c r="AT667" s="159" t="s">
        <v>271</v>
      </c>
      <c r="AU667" s="159" t="s">
        <v>88</v>
      </c>
      <c r="AV667" s="13" t="s">
        <v>88</v>
      </c>
      <c r="AW667" s="13" t="s">
        <v>31</v>
      </c>
      <c r="AX667" s="13" t="s">
        <v>85</v>
      </c>
      <c r="AY667" s="159" t="s">
        <v>262</v>
      </c>
    </row>
    <row r="668" spans="2:65" s="1" customFormat="1" ht="24.2" customHeight="1">
      <c r="B668" s="32"/>
      <c r="C668" s="138" t="s">
        <v>1054</v>
      </c>
      <c r="D668" s="138" t="s">
        <v>265</v>
      </c>
      <c r="E668" s="139" t="s">
        <v>1055</v>
      </c>
      <c r="F668" s="140" t="s">
        <v>1056</v>
      </c>
      <c r="G668" s="141" t="s">
        <v>527</v>
      </c>
      <c r="H668" s="142">
        <v>80.3</v>
      </c>
      <c r="I668" s="143"/>
      <c r="J668" s="144">
        <f>ROUND(I668*H668,2)</f>
        <v>0</v>
      </c>
      <c r="K668" s="140" t="s">
        <v>285</v>
      </c>
      <c r="L668" s="32"/>
      <c r="M668" s="145" t="s">
        <v>1</v>
      </c>
      <c r="N668" s="146" t="s">
        <v>42</v>
      </c>
      <c r="P668" s="147">
        <f>O668*H668</f>
        <v>0</v>
      </c>
      <c r="Q668" s="147">
        <v>1.0000000000000001E-5</v>
      </c>
      <c r="R668" s="147">
        <f>Q668*H668</f>
        <v>8.03E-4</v>
      </c>
      <c r="S668" s="147">
        <v>0</v>
      </c>
      <c r="T668" s="148">
        <f>S668*H668</f>
        <v>0</v>
      </c>
      <c r="AR668" s="149" t="s">
        <v>122</v>
      </c>
      <c r="AT668" s="149" t="s">
        <v>265</v>
      </c>
      <c r="AU668" s="149" t="s">
        <v>88</v>
      </c>
      <c r="AY668" s="17" t="s">
        <v>262</v>
      </c>
      <c r="BE668" s="150">
        <f>IF(N668="základní",J668,0)</f>
        <v>0</v>
      </c>
      <c r="BF668" s="150">
        <f>IF(N668="snížená",J668,0)</f>
        <v>0</v>
      </c>
      <c r="BG668" s="150">
        <f>IF(N668="zákl. přenesená",J668,0)</f>
        <v>0</v>
      </c>
      <c r="BH668" s="150">
        <f>IF(N668="sníž. přenesená",J668,0)</f>
        <v>0</v>
      </c>
      <c r="BI668" s="150">
        <f>IF(N668="nulová",J668,0)</f>
        <v>0</v>
      </c>
      <c r="BJ668" s="17" t="s">
        <v>85</v>
      </c>
      <c r="BK668" s="150">
        <f>ROUND(I668*H668,2)</f>
        <v>0</v>
      </c>
      <c r="BL668" s="17" t="s">
        <v>122</v>
      </c>
      <c r="BM668" s="149" t="s">
        <v>1057</v>
      </c>
    </row>
    <row r="669" spans="2:65" s="12" customFormat="1" ht="22.5">
      <c r="B669" s="151"/>
      <c r="D669" s="152" t="s">
        <v>271</v>
      </c>
      <c r="E669" s="153" t="s">
        <v>1</v>
      </c>
      <c r="F669" s="154" t="s">
        <v>1058</v>
      </c>
      <c r="H669" s="153" t="s">
        <v>1</v>
      </c>
      <c r="I669" s="155"/>
      <c r="L669" s="151"/>
      <c r="M669" s="156"/>
      <c r="T669" s="157"/>
      <c r="AT669" s="153" t="s">
        <v>271</v>
      </c>
      <c r="AU669" s="153" t="s">
        <v>88</v>
      </c>
      <c r="AV669" s="12" t="s">
        <v>85</v>
      </c>
      <c r="AW669" s="12" t="s">
        <v>31</v>
      </c>
      <c r="AX669" s="12" t="s">
        <v>77</v>
      </c>
      <c r="AY669" s="153" t="s">
        <v>262</v>
      </c>
    </row>
    <row r="670" spans="2:65" s="13" customFormat="1" ht="11.25">
      <c r="B670" s="158"/>
      <c r="D670" s="152" t="s">
        <v>271</v>
      </c>
      <c r="E670" s="159" t="s">
        <v>1</v>
      </c>
      <c r="F670" s="160" t="s">
        <v>1059</v>
      </c>
      <c r="H670" s="161">
        <v>80.3</v>
      </c>
      <c r="I670" s="162"/>
      <c r="L670" s="158"/>
      <c r="M670" s="163"/>
      <c r="T670" s="164"/>
      <c r="AT670" s="159" t="s">
        <v>271</v>
      </c>
      <c r="AU670" s="159" t="s">
        <v>88</v>
      </c>
      <c r="AV670" s="13" t="s">
        <v>88</v>
      </c>
      <c r="AW670" s="13" t="s">
        <v>31</v>
      </c>
      <c r="AX670" s="13" t="s">
        <v>85</v>
      </c>
      <c r="AY670" s="159" t="s">
        <v>262</v>
      </c>
    </row>
    <row r="671" spans="2:65" s="1" customFormat="1" ht="16.5" customHeight="1">
      <c r="B671" s="32"/>
      <c r="C671" s="138" t="s">
        <v>1060</v>
      </c>
      <c r="D671" s="138" t="s">
        <v>265</v>
      </c>
      <c r="E671" s="139" t="s">
        <v>1061</v>
      </c>
      <c r="F671" s="140" t="s">
        <v>1062</v>
      </c>
      <c r="G671" s="141" t="s">
        <v>290</v>
      </c>
      <c r="H671" s="142">
        <v>6.41</v>
      </c>
      <c r="I671" s="143"/>
      <c r="J671" s="144">
        <f>ROUND(I671*H671,2)</f>
        <v>0</v>
      </c>
      <c r="K671" s="140" t="s">
        <v>269</v>
      </c>
      <c r="L671" s="32"/>
      <c r="M671" s="145" t="s">
        <v>1</v>
      </c>
      <c r="N671" s="146" t="s">
        <v>42</v>
      </c>
      <c r="P671" s="147">
        <f>O671*H671</f>
        <v>0</v>
      </c>
      <c r="Q671" s="147">
        <v>0</v>
      </c>
      <c r="R671" s="147">
        <f>Q671*H671</f>
        <v>0</v>
      </c>
      <c r="S671" s="147">
        <v>2.4</v>
      </c>
      <c r="T671" s="148">
        <f>S671*H671</f>
        <v>15.384</v>
      </c>
      <c r="AR671" s="149" t="s">
        <v>122</v>
      </c>
      <c r="AT671" s="149" t="s">
        <v>265</v>
      </c>
      <c r="AU671" s="149" t="s">
        <v>88</v>
      </c>
      <c r="AY671" s="17" t="s">
        <v>262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85</v>
      </c>
      <c r="BK671" s="150">
        <f>ROUND(I671*H671,2)</f>
        <v>0</v>
      </c>
      <c r="BL671" s="17" t="s">
        <v>122</v>
      </c>
      <c r="BM671" s="149" t="s">
        <v>1063</v>
      </c>
    </row>
    <row r="672" spans="2:65" s="12" customFormat="1" ht="11.25">
      <c r="B672" s="151"/>
      <c r="D672" s="152" t="s">
        <v>271</v>
      </c>
      <c r="E672" s="153" t="s">
        <v>1</v>
      </c>
      <c r="F672" s="154" t="s">
        <v>1064</v>
      </c>
      <c r="H672" s="153" t="s">
        <v>1</v>
      </c>
      <c r="I672" s="155"/>
      <c r="L672" s="151"/>
      <c r="M672" s="156"/>
      <c r="T672" s="157"/>
      <c r="AT672" s="153" t="s">
        <v>271</v>
      </c>
      <c r="AU672" s="153" t="s">
        <v>88</v>
      </c>
      <c r="AV672" s="12" t="s">
        <v>85</v>
      </c>
      <c r="AW672" s="12" t="s">
        <v>31</v>
      </c>
      <c r="AX672" s="12" t="s">
        <v>77</v>
      </c>
      <c r="AY672" s="153" t="s">
        <v>262</v>
      </c>
    </row>
    <row r="673" spans="2:65" s="13" customFormat="1" ht="11.25">
      <c r="B673" s="158"/>
      <c r="D673" s="152" t="s">
        <v>271</v>
      </c>
      <c r="E673" s="159" t="s">
        <v>1</v>
      </c>
      <c r="F673" s="160" t="s">
        <v>1065</v>
      </c>
      <c r="H673" s="161">
        <v>6.41</v>
      </c>
      <c r="I673" s="162"/>
      <c r="L673" s="158"/>
      <c r="M673" s="163"/>
      <c r="T673" s="164"/>
      <c r="AT673" s="159" t="s">
        <v>271</v>
      </c>
      <c r="AU673" s="159" t="s">
        <v>88</v>
      </c>
      <c r="AV673" s="13" t="s">
        <v>88</v>
      </c>
      <c r="AW673" s="13" t="s">
        <v>31</v>
      </c>
      <c r="AX673" s="13" t="s">
        <v>85</v>
      </c>
      <c r="AY673" s="159" t="s">
        <v>262</v>
      </c>
    </row>
    <row r="674" spans="2:65" s="1" customFormat="1" ht="16.5" customHeight="1">
      <c r="B674" s="32"/>
      <c r="C674" s="138" t="s">
        <v>1066</v>
      </c>
      <c r="D674" s="138" t="s">
        <v>265</v>
      </c>
      <c r="E674" s="139" t="s">
        <v>1067</v>
      </c>
      <c r="F674" s="140" t="s">
        <v>1068</v>
      </c>
      <c r="G674" s="141" t="s">
        <v>268</v>
      </c>
      <c r="H674" s="142">
        <v>17.263999999999999</v>
      </c>
      <c r="I674" s="143"/>
      <c r="J674" s="144">
        <f>ROUND(I674*H674,2)</f>
        <v>0</v>
      </c>
      <c r="K674" s="140" t="s">
        <v>285</v>
      </c>
      <c r="L674" s="32"/>
      <c r="M674" s="145" t="s">
        <v>1</v>
      </c>
      <c r="N674" s="146" t="s">
        <v>42</v>
      </c>
      <c r="P674" s="147">
        <f>O674*H674</f>
        <v>0</v>
      </c>
      <c r="Q674" s="147">
        <v>0</v>
      </c>
      <c r="R674" s="147">
        <f>Q674*H674</f>
        <v>0</v>
      </c>
      <c r="S674" s="147">
        <v>0.16800000000000001</v>
      </c>
      <c r="T674" s="148">
        <f>S674*H674</f>
        <v>2.9003520000000003</v>
      </c>
      <c r="AR674" s="149" t="s">
        <v>122</v>
      </c>
      <c r="AT674" s="149" t="s">
        <v>265</v>
      </c>
      <c r="AU674" s="149" t="s">
        <v>88</v>
      </c>
      <c r="AY674" s="17" t="s">
        <v>262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85</v>
      </c>
      <c r="BK674" s="150">
        <f>ROUND(I674*H674,2)</f>
        <v>0</v>
      </c>
      <c r="BL674" s="17" t="s">
        <v>122</v>
      </c>
      <c r="BM674" s="149" t="s">
        <v>1069</v>
      </c>
    </row>
    <row r="675" spans="2:65" s="12" customFormat="1" ht="11.25">
      <c r="B675" s="151"/>
      <c r="D675" s="152" t="s">
        <v>271</v>
      </c>
      <c r="E675" s="153" t="s">
        <v>1</v>
      </c>
      <c r="F675" s="154" t="s">
        <v>1038</v>
      </c>
      <c r="H675" s="153" t="s">
        <v>1</v>
      </c>
      <c r="I675" s="155"/>
      <c r="L675" s="151"/>
      <c r="M675" s="156"/>
      <c r="T675" s="157"/>
      <c r="AT675" s="153" t="s">
        <v>271</v>
      </c>
      <c r="AU675" s="153" t="s">
        <v>88</v>
      </c>
      <c r="AV675" s="12" t="s">
        <v>85</v>
      </c>
      <c r="AW675" s="12" t="s">
        <v>31</v>
      </c>
      <c r="AX675" s="12" t="s">
        <v>77</v>
      </c>
      <c r="AY675" s="153" t="s">
        <v>262</v>
      </c>
    </row>
    <row r="676" spans="2:65" s="13" customFormat="1" ht="11.25">
      <c r="B676" s="158"/>
      <c r="D676" s="152" t="s">
        <v>271</v>
      </c>
      <c r="E676" s="159" t="s">
        <v>1</v>
      </c>
      <c r="F676" s="160" t="s">
        <v>1070</v>
      </c>
      <c r="H676" s="161">
        <v>15.36</v>
      </c>
      <c r="I676" s="162"/>
      <c r="L676" s="158"/>
      <c r="M676" s="163"/>
      <c r="T676" s="164"/>
      <c r="AT676" s="159" t="s">
        <v>271</v>
      </c>
      <c r="AU676" s="159" t="s">
        <v>88</v>
      </c>
      <c r="AV676" s="13" t="s">
        <v>88</v>
      </c>
      <c r="AW676" s="13" t="s">
        <v>31</v>
      </c>
      <c r="AX676" s="13" t="s">
        <v>77</v>
      </c>
      <c r="AY676" s="159" t="s">
        <v>262</v>
      </c>
    </row>
    <row r="677" spans="2:65" s="13" customFormat="1" ht="11.25">
      <c r="B677" s="158"/>
      <c r="D677" s="152" t="s">
        <v>271</v>
      </c>
      <c r="E677" s="159" t="s">
        <v>1</v>
      </c>
      <c r="F677" s="160" t="s">
        <v>1071</v>
      </c>
      <c r="H677" s="161">
        <v>1.9039999999999999</v>
      </c>
      <c r="I677" s="162"/>
      <c r="L677" s="158"/>
      <c r="M677" s="163"/>
      <c r="T677" s="164"/>
      <c r="AT677" s="159" t="s">
        <v>271</v>
      </c>
      <c r="AU677" s="159" t="s">
        <v>88</v>
      </c>
      <c r="AV677" s="13" t="s">
        <v>88</v>
      </c>
      <c r="AW677" s="13" t="s">
        <v>31</v>
      </c>
      <c r="AX677" s="13" t="s">
        <v>77</v>
      </c>
      <c r="AY677" s="159" t="s">
        <v>262</v>
      </c>
    </row>
    <row r="678" spans="2:65" s="15" customFormat="1" ht="11.25">
      <c r="B678" s="172"/>
      <c r="D678" s="152" t="s">
        <v>271</v>
      </c>
      <c r="E678" s="173" t="s">
        <v>1</v>
      </c>
      <c r="F678" s="174" t="s">
        <v>282</v>
      </c>
      <c r="H678" s="175">
        <v>17.263999999999999</v>
      </c>
      <c r="I678" s="176"/>
      <c r="L678" s="172"/>
      <c r="M678" s="177"/>
      <c r="T678" s="178"/>
      <c r="AT678" s="173" t="s">
        <v>271</v>
      </c>
      <c r="AU678" s="173" t="s">
        <v>88</v>
      </c>
      <c r="AV678" s="15" t="s">
        <v>122</v>
      </c>
      <c r="AW678" s="15" t="s">
        <v>31</v>
      </c>
      <c r="AX678" s="15" t="s">
        <v>85</v>
      </c>
      <c r="AY678" s="173" t="s">
        <v>262</v>
      </c>
    </row>
    <row r="679" spans="2:65" s="1" customFormat="1" ht="16.5" customHeight="1">
      <c r="B679" s="32"/>
      <c r="C679" s="138" t="s">
        <v>1072</v>
      </c>
      <c r="D679" s="138" t="s">
        <v>265</v>
      </c>
      <c r="E679" s="139" t="s">
        <v>1073</v>
      </c>
      <c r="F679" s="140" t="s">
        <v>1074</v>
      </c>
      <c r="G679" s="141" t="s">
        <v>290</v>
      </c>
      <c r="H679" s="142">
        <v>0.7</v>
      </c>
      <c r="I679" s="143"/>
      <c r="J679" s="144">
        <f>ROUND(I679*H679,2)</f>
        <v>0</v>
      </c>
      <c r="K679" s="140" t="s">
        <v>285</v>
      </c>
      <c r="L679" s="32"/>
      <c r="M679" s="145" t="s">
        <v>1</v>
      </c>
      <c r="N679" s="146" t="s">
        <v>42</v>
      </c>
      <c r="P679" s="147">
        <f>O679*H679</f>
        <v>0</v>
      </c>
      <c r="Q679" s="147">
        <v>0</v>
      </c>
      <c r="R679" s="147">
        <f>Q679*H679</f>
        <v>0</v>
      </c>
      <c r="S679" s="147">
        <v>2.4</v>
      </c>
      <c r="T679" s="148">
        <f>S679*H679</f>
        <v>1.68</v>
      </c>
      <c r="AR679" s="149" t="s">
        <v>122</v>
      </c>
      <c r="AT679" s="149" t="s">
        <v>265</v>
      </c>
      <c r="AU679" s="149" t="s">
        <v>88</v>
      </c>
      <c r="AY679" s="17" t="s">
        <v>262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85</v>
      </c>
      <c r="BK679" s="150">
        <f>ROUND(I679*H679,2)</f>
        <v>0</v>
      </c>
      <c r="BL679" s="17" t="s">
        <v>122</v>
      </c>
      <c r="BM679" s="149" t="s">
        <v>1075</v>
      </c>
    </row>
    <row r="680" spans="2:65" s="13" customFormat="1" ht="11.25">
      <c r="B680" s="158"/>
      <c r="D680" s="152" t="s">
        <v>271</v>
      </c>
      <c r="E680" s="159" t="s">
        <v>1</v>
      </c>
      <c r="F680" s="160" t="s">
        <v>1076</v>
      </c>
      <c r="H680" s="161">
        <v>0.7</v>
      </c>
      <c r="I680" s="162"/>
      <c r="L680" s="158"/>
      <c r="M680" s="163"/>
      <c r="T680" s="164"/>
      <c r="AT680" s="159" t="s">
        <v>271</v>
      </c>
      <c r="AU680" s="159" t="s">
        <v>88</v>
      </c>
      <c r="AV680" s="13" t="s">
        <v>88</v>
      </c>
      <c r="AW680" s="13" t="s">
        <v>31</v>
      </c>
      <c r="AX680" s="13" t="s">
        <v>85</v>
      </c>
      <c r="AY680" s="159" t="s">
        <v>262</v>
      </c>
    </row>
    <row r="681" spans="2:65" s="1" customFormat="1" ht="33" customHeight="1">
      <c r="B681" s="32"/>
      <c r="C681" s="138" t="s">
        <v>1077</v>
      </c>
      <c r="D681" s="138" t="s">
        <v>265</v>
      </c>
      <c r="E681" s="139" t="s">
        <v>1078</v>
      </c>
      <c r="F681" s="140" t="s">
        <v>1079</v>
      </c>
      <c r="G681" s="141" t="s">
        <v>290</v>
      </c>
      <c r="H681" s="142">
        <v>0.38</v>
      </c>
      <c r="I681" s="143"/>
      <c r="J681" s="144">
        <f>ROUND(I681*H681,2)</f>
        <v>0</v>
      </c>
      <c r="K681" s="140" t="s">
        <v>285</v>
      </c>
      <c r="L681" s="32"/>
      <c r="M681" s="145" t="s">
        <v>1</v>
      </c>
      <c r="N681" s="146" t="s">
        <v>42</v>
      </c>
      <c r="P681" s="147">
        <f>O681*H681</f>
        <v>0</v>
      </c>
      <c r="Q681" s="147">
        <v>0</v>
      </c>
      <c r="R681" s="147">
        <f>Q681*H681</f>
        <v>0</v>
      </c>
      <c r="S681" s="147">
        <v>2.2000000000000002</v>
      </c>
      <c r="T681" s="148">
        <f>S681*H681</f>
        <v>0.83600000000000008</v>
      </c>
      <c r="AR681" s="149" t="s">
        <v>122</v>
      </c>
      <c r="AT681" s="149" t="s">
        <v>265</v>
      </c>
      <c r="AU681" s="149" t="s">
        <v>88</v>
      </c>
      <c r="AY681" s="17" t="s">
        <v>262</v>
      </c>
      <c r="BE681" s="150">
        <f>IF(N681="základní",J681,0)</f>
        <v>0</v>
      </c>
      <c r="BF681" s="150">
        <f>IF(N681="snížená",J681,0)</f>
        <v>0</v>
      </c>
      <c r="BG681" s="150">
        <f>IF(N681="zákl. přenesená",J681,0)</f>
        <v>0</v>
      </c>
      <c r="BH681" s="150">
        <f>IF(N681="sníž. přenesená",J681,0)</f>
        <v>0</v>
      </c>
      <c r="BI681" s="150">
        <f>IF(N681="nulová",J681,0)</f>
        <v>0</v>
      </c>
      <c r="BJ681" s="17" t="s">
        <v>85</v>
      </c>
      <c r="BK681" s="150">
        <f>ROUND(I681*H681,2)</f>
        <v>0</v>
      </c>
      <c r="BL681" s="17" t="s">
        <v>122</v>
      </c>
      <c r="BM681" s="149" t="s">
        <v>1080</v>
      </c>
    </row>
    <row r="682" spans="2:65" s="12" customFormat="1" ht="11.25">
      <c r="B682" s="151"/>
      <c r="D682" s="152" t="s">
        <v>271</v>
      </c>
      <c r="E682" s="153" t="s">
        <v>1</v>
      </c>
      <c r="F682" s="154" t="s">
        <v>1038</v>
      </c>
      <c r="H682" s="153" t="s">
        <v>1</v>
      </c>
      <c r="I682" s="155"/>
      <c r="L682" s="151"/>
      <c r="M682" s="156"/>
      <c r="T682" s="157"/>
      <c r="AT682" s="153" t="s">
        <v>271</v>
      </c>
      <c r="AU682" s="153" t="s">
        <v>88</v>
      </c>
      <c r="AV682" s="12" t="s">
        <v>85</v>
      </c>
      <c r="AW682" s="12" t="s">
        <v>31</v>
      </c>
      <c r="AX682" s="12" t="s">
        <v>77</v>
      </c>
      <c r="AY682" s="153" t="s">
        <v>262</v>
      </c>
    </row>
    <row r="683" spans="2:65" s="13" customFormat="1" ht="11.25">
      <c r="B683" s="158"/>
      <c r="D683" s="152" t="s">
        <v>271</v>
      </c>
      <c r="E683" s="159" t="s">
        <v>1</v>
      </c>
      <c r="F683" s="160" t="s">
        <v>1081</v>
      </c>
      <c r="H683" s="161">
        <v>0.38</v>
      </c>
      <c r="I683" s="162"/>
      <c r="L683" s="158"/>
      <c r="M683" s="163"/>
      <c r="T683" s="164"/>
      <c r="AT683" s="159" t="s">
        <v>271</v>
      </c>
      <c r="AU683" s="159" t="s">
        <v>88</v>
      </c>
      <c r="AV683" s="13" t="s">
        <v>88</v>
      </c>
      <c r="AW683" s="13" t="s">
        <v>31</v>
      </c>
      <c r="AX683" s="13" t="s">
        <v>85</v>
      </c>
      <c r="AY683" s="159" t="s">
        <v>262</v>
      </c>
    </row>
    <row r="684" spans="2:65" s="1" customFormat="1" ht="24.2" customHeight="1">
      <c r="B684" s="32"/>
      <c r="C684" s="138" t="s">
        <v>1082</v>
      </c>
      <c r="D684" s="138" t="s">
        <v>265</v>
      </c>
      <c r="E684" s="139" t="s">
        <v>1083</v>
      </c>
      <c r="F684" s="140" t="s">
        <v>1084</v>
      </c>
      <c r="G684" s="141" t="s">
        <v>268</v>
      </c>
      <c r="H684" s="142">
        <v>4</v>
      </c>
      <c r="I684" s="143"/>
      <c r="J684" s="144">
        <f>ROUND(I684*H684,2)</f>
        <v>0</v>
      </c>
      <c r="K684" s="140" t="s">
        <v>285</v>
      </c>
      <c r="L684" s="32"/>
      <c r="M684" s="145" t="s">
        <v>1</v>
      </c>
      <c r="N684" s="146" t="s">
        <v>42</v>
      </c>
      <c r="P684" s="147">
        <f>O684*H684</f>
        <v>0</v>
      </c>
      <c r="Q684" s="147">
        <v>0</v>
      </c>
      <c r="R684" s="147">
        <f>Q684*H684</f>
        <v>0</v>
      </c>
      <c r="S684" s="147">
        <v>0.09</v>
      </c>
      <c r="T684" s="148">
        <f>S684*H684</f>
        <v>0.36</v>
      </c>
      <c r="AR684" s="149" t="s">
        <v>122</v>
      </c>
      <c r="AT684" s="149" t="s">
        <v>265</v>
      </c>
      <c r="AU684" s="149" t="s">
        <v>88</v>
      </c>
      <c r="AY684" s="17" t="s">
        <v>262</v>
      </c>
      <c r="BE684" s="150">
        <f>IF(N684="základní",J684,0)</f>
        <v>0</v>
      </c>
      <c r="BF684" s="150">
        <f>IF(N684="snížená",J684,0)</f>
        <v>0</v>
      </c>
      <c r="BG684" s="150">
        <f>IF(N684="zákl. přenesená",J684,0)</f>
        <v>0</v>
      </c>
      <c r="BH684" s="150">
        <f>IF(N684="sníž. přenesená",J684,0)</f>
        <v>0</v>
      </c>
      <c r="BI684" s="150">
        <f>IF(N684="nulová",J684,0)</f>
        <v>0</v>
      </c>
      <c r="BJ684" s="17" t="s">
        <v>85</v>
      </c>
      <c r="BK684" s="150">
        <f>ROUND(I684*H684,2)</f>
        <v>0</v>
      </c>
      <c r="BL684" s="17" t="s">
        <v>122</v>
      </c>
      <c r="BM684" s="149" t="s">
        <v>1085</v>
      </c>
    </row>
    <row r="685" spans="2:65" s="12" customFormat="1" ht="11.25">
      <c r="B685" s="151"/>
      <c r="D685" s="152" t="s">
        <v>271</v>
      </c>
      <c r="E685" s="153" t="s">
        <v>1</v>
      </c>
      <c r="F685" s="154" t="s">
        <v>1038</v>
      </c>
      <c r="H685" s="153" t="s">
        <v>1</v>
      </c>
      <c r="I685" s="155"/>
      <c r="L685" s="151"/>
      <c r="M685" s="156"/>
      <c r="T685" s="157"/>
      <c r="AT685" s="153" t="s">
        <v>271</v>
      </c>
      <c r="AU685" s="153" t="s">
        <v>88</v>
      </c>
      <c r="AV685" s="12" t="s">
        <v>85</v>
      </c>
      <c r="AW685" s="12" t="s">
        <v>31</v>
      </c>
      <c r="AX685" s="12" t="s">
        <v>77</v>
      </c>
      <c r="AY685" s="153" t="s">
        <v>262</v>
      </c>
    </row>
    <row r="686" spans="2:65" s="13" customFormat="1" ht="11.25">
      <c r="B686" s="158"/>
      <c r="D686" s="152" t="s">
        <v>271</v>
      </c>
      <c r="E686" s="159" t="s">
        <v>1</v>
      </c>
      <c r="F686" s="160" t="s">
        <v>1086</v>
      </c>
      <c r="H686" s="161">
        <v>4</v>
      </c>
      <c r="I686" s="162"/>
      <c r="L686" s="158"/>
      <c r="M686" s="163"/>
      <c r="T686" s="164"/>
      <c r="AT686" s="159" t="s">
        <v>271</v>
      </c>
      <c r="AU686" s="159" t="s">
        <v>88</v>
      </c>
      <c r="AV686" s="13" t="s">
        <v>88</v>
      </c>
      <c r="AW686" s="13" t="s">
        <v>31</v>
      </c>
      <c r="AX686" s="13" t="s">
        <v>85</v>
      </c>
      <c r="AY686" s="159" t="s">
        <v>262</v>
      </c>
    </row>
    <row r="687" spans="2:65" s="1" customFormat="1" ht="24.2" customHeight="1">
      <c r="B687" s="32"/>
      <c r="C687" s="138" t="s">
        <v>1087</v>
      </c>
      <c r="D687" s="138" t="s">
        <v>265</v>
      </c>
      <c r="E687" s="139" t="s">
        <v>1088</v>
      </c>
      <c r="F687" s="140" t="s">
        <v>1089</v>
      </c>
      <c r="G687" s="141" t="s">
        <v>268</v>
      </c>
      <c r="H687" s="142">
        <v>95.76</v>
      </c>
      <c r="I687" s="143"/>
      <c r="J687" s="144">
        <f>ROUND(I687*H687,2)</f>
        <v>0</v>
      </c>
      <c r="K687" s="140" t="s">
        <v>285</v>
      </c>
      <c r="L687" s="32"/>
      <c r="M687" s="145" t="s">
        <v>1</v>
      </c>
      <c r="N687" s="146" t="s">
        <v>42</v>
      </c>
      <c r="P687" s="147">
        <f>O687*H687</f>
        <v>0</v>
      </c>
      <c r="Q687" s="147">
        <v>0</v>
      </c>
      <c r="R687" s="147">
        <f>Q687*H687</f>
        <v>0</v>
      </c>
      <c r="S687" s="147">
        <v>0.09</v>
      </c>
      <c r="T687" s="148">
        <f>S687*H687</f>
        <v>8.6183999999999994</v>
      </c>
      <c r="AR687" s="149" t="s">
        <v>122</v>
      </c>
      <c r="AT687" s="149" t="s">
        <v>265</v>
      </c>
      <c r="AU687" s="149" t="s">
        <v>88</v>
      </c>
      <c r="AY687" s="17" t="s">
        <v>262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85</v>
      </c>
      <c r="BK687" s="150">
        <f>ROUND(I687*H687,2)</f>
        <v>0</v>
      </c>
      <c r="BL687" s="17" t="s">
        <v>122</v>
      </c>
      <c r="BM687" s="149" t="s">
        <v>1090</v>
      </c>
    </row>
    <row r="688" spans="2:65" s="12" customFormat="1" ht="11.25">
      <c r="B688" s="151"/>
      <c r="D688" s="152" t="s">
        <v>271</v>
      </c>
      <c r="E688" s="153" t="s">
        <v>1</v>
      </c>
      <c r="F688" s="154" t="s">
        <v>1038</v>
      </c>
      <c r="H688" s="153" t="s">
        <v>1</v>
      </c>
      <c r="I688" s="155"/>
      <c r="L688" s="151"/>
      <c r="M688" s="156"/>
      <c r="T688" s="157"/>
      <c r="AT688" s="153" t="s">
        <v>271</v>
      </c>
      <c r="AU688" s="153" t="s">
        <v>88</v>
      </c>
      <c r="AV688" s="12" t="s">
        <v>85</v>
      </c>
      <c r="AW688" s="12" t="s">
        <v>31</v>
      </c>
      <c r="AX688" s="12" t="s">
        <v>77</v>
      </c>
      <c r="AY688" s="153" t="s">
        <v>262</v>
      </c>
    </row>
    <row r="689" spans="2:65" s="13" customFormat="1" ht="11.25">
      <c r="B689" s="158"/>
      <c r="D689" s="152" t="s">
        <v>271</v>
      </c>
      <c r="E689" s="159" t="s">
        <v>1</v>
      </c>
      <c r="F689" s="160" t="s">
        <v>1091</v>
      </c>
      <c r="H689" s="161">
        <v>95.76</v>
      </c>
      <c r="I689" s="162"/>
      <c r="L689" s="158"/>
      <c r="M689" s="163"/>
      <c r="T689" s="164"/>
      <c r="AT689" s="159" t="s">
        <v>271</v>
      </c>
      <c r="AU689" s="159" t="s">
        <v>88</v>
      </c>
      <c r="AV689" s="13" t="s">
        <v>88</v>
      </c>
      <c r="AW689" s="13" t="s">
        <v>31</v>
      </c>
      <c r="AX689" s="13" t="s">
        <v>85</v>
      </c>
      <c r="AY689" s="159" t="s">
        <v>262</v>
      </c>
    </row>
    <row r="690" spans="2:65" s="1" customFormat="1" ht="21.75" customHeight="1">
      <c r="B690" s="32"/>
      <c r="C690" s="138" t="s">
        <v>1092</v>
      </c>
      <c r="D690" s="138" t="s">
        <v>265</v>
      </c>
      <c r="E690" s="139" t="s">
        <v>1093</v>
      </c>
      <c r="F690" s="140" t="s">
        <v>1094</v>
      </c>
      <c r="G690" s="141" t="s">
        <v>290</v>
      </c>
      <c r="H690" s="142">
        <v>1.5960000000000001</v>
      </c>
      <c r="I690" s="143"/>
      <c r="J690" s="144">
        <f>ROUND(I690*H690,2)</f>
        <v>0</v>
      </c>
      <c r="K690" s="140" t="s">
        <v>269</v>
      </c>
      <c r="L690" s="32"/>
      <c r="M690" s="145" t="s">
        <v>1</v>
      </c>
      <c r="N690" s="146" t="s">
        <v>42</v>
      </c>
      <c r="P690" s="147">
        <f>O690*H690</f>
        <v>0</v>
      </c>
      <c r="Q690" s="147">
        <v>0</v>
      </c>
      <c r="R690" s="147">
        <f>Q690*H690</f>
        <v>0</v>
      </c>
      <c r="S690" s="147">
        <v>1.6</v>
      </c>
      <c r="T690" s="148">
        <f>S690*H690</f>
        <v>2.5536000000000003</v>
      </c>
      <c r="AR690" s="149" t="s">
        <v>122</v>
      </c>
      <c r="AT690" s="149" t="s">
        <v>265</v>
      </c>
      <c r="AU690" s="149" t="s">
        <v>88</v>
      </c>
      <c r="AY690" s="17" t="s">
        <v>262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85</v>
      </c>
      <c r="BK690" s="150">
        <f>ROUND(I690*H690,2)</f>
        <v>0</v>
      </c>
      <c r="BL690" s="17" t="s">
        <v>122</v>
      </c>
      <c r="BM690" s="149" t="s">
        <v>1095</v>
      </c>
    </row>
    <row r="691" spans="2:65" s="13" customFormat="1" ht="11.25">
      <c r="B691" s="158"/>
      <c r="D691" s="152" t="s">
        <v>271</v>
      </c>
      <c r="E691" s="159" t="s">
        <v>1</v>
      </c>
      <c r="F691" s="160" t="s">
        <v>1096</v>
      </c>
      <c r="H691" s="161">
        <v>1.5960000000000001</v>
      </c>
      <c r="I691" s="162"/>
      <c r="L691" s="158"/>
      <c r="M691" s="163"/>
      <c r="T691" s="164"/>
      <c r="AT691" s="159" t="s">
        <v>271</v>
      </c>
      <c r="AU691" s="159" t="s">
        <v>88</v>
      </c>
      <c r="AV691" s="13" t="s">
        <v>88</v>
      </c>
      <c r="AW691" s="13" t="s">
        <v>31</v>
      </c>
      <c r="AX691" s="13" t="s">
        <v>85</v>
      </c>
      <c r="AY691" s="159" t="s">
        <v>262</v>
      </c>
    </row>
    <row r="692" spans="2:65" s="1" customFormat="1" ht="16.5" customHeight="1">
      <c r="B692" s="32"/>
      <c r="C692" s="138" t="s">
        <v>1097</v>
      </c>
      <c r="D692" s="138" t="s">
        <v>265</v>
      </c>
      <c r="E692" s="139" t="s">
        <v>1098</v>
      </c>
      <c r="F692" s="140" t="s">
        <v>1099</v>
      </c>
      <c r="G692" s="141" t="s">
        <v>268</v>
      </c>
      <c r="H692" s="142">
        <v>31.08</v>
      </c>
      <c r="I692" s="143"/>
      <c r="J692" s="144">
        <f>ROUND(I692*H692,2)</f>
        <v>0</v>
      </c>
      <c r="K692" s="140" t="s">
        <v>269</v>
      </c>
      <c r="L692" s="32"/>
      <c r="M692" s="145" t="s">
        <v>1</v>
      </c>
      <c r="N692" s="146" t="s">
        <v>42</v>
      </c>
      <c r="P692" s="147">
        <f>O692*H692</f>
        <v>0</v>
      </c>
      <c r="Q692" s="147">
        <v>0</v>
      </c>
      <c r="R692" s="147">
        <f>Q692*H692</f>
        <v>0</v>
      </c>
      <c r="S692" s="147">
        <v>3.4000000000000002E-2</v>
      </c>
      <c r="T692" s="148">
        <f>S692*H692</f>
        <v>1.0567200000000001</v>
      </c>
      <c r="AR692" s="149" t="s">
        <v>122</v>
      </c>
      <c r="AT692" s="149" t="s">
        <v>265</v>
      </c>
      <c r="AU692" s="149" t="s">
        <v>88</v>
      </c>
      <c r="AY692" s="17" t="s">
        <v>262</v>
      </c>
      <c r="BE692" s="150">
        <f>IF(N692="základní",J692,0)</f>
        <v>0</v>
      </c>
      <c r="BF692" s="150">
        <f>IF(N692="snížená",J692,0)</f>
        <v>0</v>
      </c>
      <c r="BG692" s="150">
        <f>IF(N692="zákl. přenesená",J692,0)</f>
        <v>0</v>
      </c>
      <c r="BH692" s="150">
        <f>IF(N692="sníž. přenesená",J692,0)</f>
        <v>0</v>
      </c>
      <c r="BI692" s="150">
        <f>IF(N692="nulová",J692,0)</f>
        <v>0</v>
      </c>
      <c r="BJ692" s="17" t="s">
        <v>85</v>
      </c>
      <c r="BK692" s="150">
        <f>ROUND(I692*H692,2)</f>
        <v>0</v>
      </c>
      <c r="BL692" s="17" t="s">
        <v>122</v>
      </c>
      <c r="BM692" s="149" t="s">
        <v>1100</v>
      </c>
    </row>
    <row r="693" spans="2:65" s="13" customFormat="1" ht="11.25">
      <c r="B693" s="158"/>
      <c r="D693" s="152" t="s">
        <v>271</v>
      </c>
      <c r="E693" s="159" t="s">
        <v>1</v>
      </c>
      <c r="F693" s="160" t="s">
        <v>1101</v>
      </c>
      <c r="H693" s="161">
        <v>31.08</v>
      </c>
      <c r="I693" s="162"/>
      <c r="L693" s="158"/>
      <c r="M693" s="163"/>
      <c r="T693" s="164"/>
      <c r="AT693" s="159" t="s">
        <v>271</v>
      </c>
      <c r="AU693" s="159" t="s">
        <v>88</v>
      </c>
      <c r="AV693" s="13" t="s">
        <v>88</v>
      </c>
      <c r="AW693" s="13" t="s">
        <v>31</v>
      </c>
      <c r="AX693" s="13" t="s">
        <v>85</v>
      </c>
      <c r="AY693" s="159" t="s">
        <v>262</v>
      </c>
    </row>
    <row r="694" spans="2:65" s="1" customFormat="1" ht="24.2" customHeight="1">
      <c r="B694" s="32"/>
      <c r="C694" s="138" t="s">
        <v>1102</v>
      </c>
      <c r="D694" s="138" t="s">
        <v>265</v>
      </c>
      <c r="E694" s="139" t="s">
        <v>1103</v>
      </c>
      <c r="F694" s="140" t="s">
        <v>1104</v>
      </c>
      <c r="G694" s="141" t="s">
        <v>537</v>
      </c>
      <c r="H694" s="142">
        <v>2</v>
      </c>
      <c r="I694" s="143"/>
      <c r="J694" s="144">
        <f>ROUND(I694*H694,2)</f>
        <v>0</v>
      </c>
      <c r="K694" s="140" t="s">
        <v>285</v>
      </c>
      <c r="L694" s="32"/>
      <c r="M694" s="145" t="s">
        <v>1</v>
      </c>
      <c r="N694" s="146" t="s">
        <v>42</v>
      </c>
      <c r="P694" s="147">
        <f>O694*H694</f>
        <v>0</v>
      </c>
      <c r="Q694" s="147">
        <v>0</v>
      </c>
      <c r="R694" s="147">
        <f>Q694*H694</f>
        <v>0</v>
      </c>
      <c r="S694" s="147">
        <v>5.3999999999999999E-2</v>
      </c>
      <c r="T694" s="148">
        <f>S694*H694</f>
        <v>0.108</v>
      </c>
      <c r="AR694" s="149" t="s">
        <v>122</v>
      </c>
      <c r="AT694" s="149" t="s">
        <v>265</v>
      </c>
      <c r="AU694" s="149" t="s">
        <v>88</v>
      </c>
      <c r="AY694" s="17" t="s">
        <v>262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85</v>
      </c>
      <c r="BK694" s="150">
        <f>ROUND(I694*H694,2)</f>
        <v>0</v>
      </c>
      <c r="BL694" s="17" t="s">
        <v>122</v>
      </c>
      <c r="BM694" s="149" t="s">
        <v>1105</v>
      </c>
    </row>
    <row r="695" spans="2:65" s="12" customFormat="1" ht="11.25">
      <c r="B695" s="151"/>
      <c r="D695" s="152" t="s">
        <v>271</v>
      </c>
      <c r="E695" s="153" t="s">
        <v>1</v>
      </c>
      <c r="F695" s="154" t="s">
        <v>539</v>
      </c>
      <c r="H695" s="153" t="s">
        <v>1</v>
      </c>
      <c r="I695" s="155"/>
      <c r="L695" s="151"/>
      <c r="M695" s="156"/>
      <c r="T695" s="157"/>
      <c r="AT695" s="153" t="s">
        <v>271</v>
      </c>
      <c r="AU695" s="153" t="s">
        <v>88</v>
      </c>
      <c r="AV695" s="12" t="s">
        <v>85</v>
      </c>
      <c r="AW695" s="12" t="s">
        <v>31</v>
      </c>
      <c r="AX695" s="12" t="s">
        <v>77</v>
      </c>
      <c r="AY695" s="153" t="s">
        <v>262</v>
      </c>
    </row>
    <row r="696" spans="2:65" s="13" customFormat="1" ht="11.25">
      <c r="B696" s="158"/>
      <c r="D696" s="152" t="s">
        <v>271</v>
      </c>
      <c r="E696" s="159" t="s">
        <v>1</v>
      </c>
      <c r="F696" s="160" t="s">
        <v>88</v>
      </c>
      <c r="H696" s="161">
        <v>2</v>
      </c>
      <c r="I696" s="162"/>
      <c r="L696" s="158"/>
      <c r="M696" s="163"/>
      <c r="T696" s="164"/>
      <c r="AT696" s="159" t="s">
        <v>271</v>
      </c>
      <c r="AU696" s="159" t="s">
        <v>88</v>
      </c>
      <c r="AV696" s="13" t="s">
        <v>88</v>
      </c>
      <c r="AW696" s="13" t="s">
        <v>31</v>
      </c>
      <c r="AX696" s="13" t="s">
        <v>85</v>
      </c>
      <c r="AY696" s="159" t="s">
        <v>262</v>
      </c>
    </row>
    <row r="697" spans="2:65" s="1" customFormat="1" ht="24.2" customHeight="1">
      <c r="B697" s="32"/>
      <c r="C697" s="138" t="s">
        <v>1106</v>
      </c>
      <c r="D697" s="138" t="s">
        <v>265</v>
      </c>
      <c r="E697" s="139" t="s">
        <v>1107</v>
      </c>
      <c r="F697" s="140" t="s">
        <v>1108</v>
      </c>
      <c r="G697" s="141" t="s">
        <v>268</v>
      </c>
      <c r="H697" s="142">
        <v>2.88</v>
      </c>
      <c r="I697" s="143"/>
      <c r="J697" s="144">
        <f>ROUND(I697*H697,2)</f>
        <v>0</v>
      </c>
      <c r="K697" s="140" t="s">
        <v>285</v>
      </c>
      <c r="L697" s="32"/>
      <c r="M697" s="145" t="s">
        <v>1</v>
      </c>
      <c r="N697" s="146" t="s">
        <v>42</v>
      </c>
      <c r="P697" s="147">
        <f>O697*H697</f>
        <v>0</v>
      </c>
      <c r="Q697" s="147">
        <v>0</v>
      </c>
      <c r="R697" s="147">
        <f>Q697*H697</f>
        <v>0</v>
      </c>
      <c r="S697" s="147">
        <v>5.2999999999999999E-2</v>
      </c>
      <c r="T697" s="148">
        <f>S697*H697</f>
        <v>0.15264</v>
      </c>
      <c r="AR697" s="149" t="s">
        <v>122</v>
      </c>
      <c r="AT697" s="149" t="s">
        <v>265</v>
      </c>
      <c r="AU697" s="149" t="s">
        <v>88</v>
      </c>
      <c r="AY697" s="17" t="s">
        <v>262</v>
      </c>
      <c r="BE697" s="150">
        <f>IF(N697="základní",J697,0)</f>
        <v>0</v>
      </c>
      <c r="BF697" s="150">
        <f>IF(N697="snížená",J697,0)</f>
        <v>0</v>
      </c>
      <c r="BG697" s="150">
        <f>IF(N697="zákl. přenesená",J697,0)</f>
        <v>0</v>
      </c>
      <c r="BH697" s="150">
        <f>IF(N697="sníž. přenesená",J697,0)</f>
        <v>0</v>
      </c>
      <c r="BI697" s="150">
        <f>IF(N697="nulová",J697,0)</f>
        <v>0</v>
      </c>
      <c r="BJ697" s="17" t="s">
        <v>85</v>
      </c>
      <c r="BK697" s="150">
        <f>ROUND(I697*H697,2)</f>
        <v>0</v>
      </c>
      <c r="BL697" s="17" t="s">
        <v>122</v>
      </c>
      <c r="BM697" s="149" t="s">
        <v>1109</v>
      </c>
    </row>
    <row r="698" spans="2:65" s="13" customFormat="1" ht="11.25">
      <c r="B698" s="158"/>
      <c r="D698" s="152" t="s">
        <v>271</v>
      </c>
      <c r="E698" s="159" t="s">
        <v>1</v>
      </c>
      <c r="F698" s="160" t="s">
        <v>1110</v>
      </c>
      <c r="H698" s="161">
        <v>2.88</v>
      </c>
      <c r="I698" s="162"/>
      <c r="L698" s="158"/>
      <c r="M698" s="163"/>
      <c r="T698" s="164"/>
      <c r="AT698" s="159" t="s">
        <v>271</v>
      </c>
      <c r="AU698" s="159" t="s">
        <v>88</v>
      </c>
      <c r="AV698" s="13" t="s">
        <v>88</v>
      </c>
      <c r="AW698" s="13" t="s">
        <v>31</v>
      </c>
      <c r="AX698" s="13" t="s">
        <v>85</v>
      </c>
      <c r="AY698" s="159" t="s">
        <v>262</v>
      </c>
    </row>
    <row r="699" spans="2:65" s="1" customFormat="1" ht="21.75" customHeight="1">
      <c r="B699" s="32"/>
      <c r="C699" s="138" t="s">
        <v>1111</v>
      </c>
      <c r="D699" s="138" t="s">
        <v>265</v>
      </c>
      <c r="E699" s="139" t="s">
        <v>1112</v>
      </c>
      <c r="F699" s="140" t="s">
        <v>1113</v>
      </c>
      <c r="G699" s="141" t="s">
        <v>268</v>
      </c>
      <c r="H699" s="142">
        <v>9.85</v>
      </c>
      <c r="I699" s="143"/>
      <c r="J699" s="144">
        <f>ROUND(I699*H699,2)</f>
        <v>0</v>
      </c>
      <c r="K699" s="140" t="s">
        <v>285</v>
      </c>
      <c r="L699" s="32"/>
      <c r="M699" s="145" t="s">
        <v>1</v>
      </c>
      <c r="N699" s="146" t="s">
        <v>42</v>
      </c>
      <c r="P699" s="147">
        <f>O699*H699</f>
        <v>0</v>
      </c>
      <c r="Q699" s="147">
        <v>0</v>
      </c>
      <c r="R699" s="147">
        <f>Q699*H699</f>
        <v>0</v>
      </c>
      <c r="S699" s="147">
        <v>7.5999999999999998E-2</v>
      </c>
      <c r="T699" s="148">
        <f>S699*H699</f>
        <v>0.74859999999999993</v>
      </c>
      <c r="AR699" s="149" t="s">
        <v>122</v>
      </c>
      <c r="AT699" s="149" t="s">
        <v>265</v>
      </c>
      <c r="AU699" s="149" t="s">
        <v>88</v>
      </c>
      <c r="AY699" s="17" t="s">
        <v>262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85</v>
      </c>
      <c r="BK699" s="150">
        <f>ROUND(I699*H699,2)</f>
        <v>0</v>
      </c>
      <c r="BL699" s="17" t="s">
        <v>122</v>
      </c>
      <c r="BM699" s="149" t="s">
        <v>1114</v>
      </c>
    </row>
    <row r="700" spans="2:65" s="13" customFormat="1" ht="11.25">
      <c r="B700" s="158"/>
      <c r="D700" s="152" t="s">
        <v>271</v>
      </c>
      <c r="E700" s="159" t="s">
        <v>1</v>
      </c>
      <c r="F700" s="160" t="s">
        <v>1115</v>
      </c>
      <c r="H700" s="161">
        <v>9.85</v>
      </c>
      <c r="I700" s="162"/>
      <c r="L700" s="158"/>
      <c r="M700" s="163"/>
      <c r="T700" s="164"/>
      <c r="AT700" s="159" t="s">
        <v>271</v>
      </c>
      <c r="AU700" s="159" t="s">
        <v>88</v>
      </c>
      <c r="AV700" s="13" t="s">
        <v>88</v>
      </c>
      <c r="AW700" s="13" t="s">
        <v>31</v>
      </c>
      <c r="AX700" s="13" t="s">
        <v>85</v>
      </c>
      <c r="AY700" s="159" t="s">
        <v>262</v>
      </c>
    </row>
    <row r="701" spans="2:65" s="1" customFormat="1" ht="21.75" customHeight="1">
      <c r="B701" s="32"/>
      <c r="C701" s="138" t="s">
        <v>1116</v>
      </c>
      <c r="D701" s="138" t="s">
        <v>265</v>
      </c>
      <c r="E701" s="139" t="s">
        <v>1117</v>
      </c>
      <c r="F701" s="140" t="s">
        <v>1118</v>
      </c>
      <c r="G701" s="141" t="s">
        <v>268</v>
      </c>
      <c r="H701" s="142">
        <v>5.04</v>
      </c>
      <c r="I701" s="143"/>
      <c r="J701" s="144">
        <f>ROUND(I701*H701,2)</f>
        <v>0</v>
      </c>
      <c r="K701" s="140" t="s">
        <v>285</v>
      </c>
      <c r="L701" s="32"/>
      <c r="M701" s="145" t="s">
        <v>1</v>
      </c>
      <c r="N701" s="146" t="s">
        <v>42</v>
      </c>
      <c r="P701" s="147">
        <f>O701*H701</f>
        <v>0</v>
      </c>
      <c r="Q701" s="147">
        <v>0</v>
      </c>
      <c r="R701" s="147">
        <f>Q701*H701</f>
        <v>0</v>
      </c>
      <c r="S701" s="147">
        <v>6.3E-2</v>
      </c>
      <c r="T701" s="148">
        <f>S701*H701</f>
        <v>0.31752000000000002</v>
      </c>
      <c r="AR701" s="149" t="s">
        <v>122</v>
      </c>
      <c r="AT701" s="149" t="s">
        <v>265</v>
      </c>
      <c r="AU701" s="149" t="s">
        <v>88</v>
      </c>
      <c r="AY701" s="17" t="s">
        <v>262</v>
      </c>
      <c r="BE701" s="150">
        <f>IF(N701="základní",J701,0)</f>
        <v>0</v>
      </c>
      <c r="BF701" s="150">
        <f>IF(N701="snížená",J701,0)</f>
        <v>0</v>
      </c>
      <c r="BG701" s="150">
        <f>IF(N701="zákl. přenesená",J701,0)</f>
        <v>0</v>
      </c>
      <c r="BH701" s="150">
        <f>IF(N701="sníž. přenesená",J701,0)</f>
        <v>0</v>
      </c>
      <c r="BI701" s="150">
        <f>IF(N701="nulová",J701,0)</f>
        <v>0</v>
      </c>
      <c r="BJ701" s="17" t="s">
        <v>85</v>
      </c>
      <c r="BK701" s="150">
        <f>ROUND(I701*H701,2)</f>
        <v>0</v>
      </c>
      <c r="BL701" s="17" t="s">
        <v>122</v>
      </c>
      <c r="BM701" s="149" t="s">
        <v>1119</v>
      </c>
    </row>
    <row r="702" spans="2:65" s="13" customFormat="1" ht="11.25">
      <c r="B702" s="158"/>
      <c r="D702" s="152" t="s">
        <v>271</v>
      </c>
      <c r="E702" s="159" t="s">
        <v>1</v>
      </c>
      <c r="F702" s="160" t="s">
        <v>1120</v>
      </c>
      <c r="H702" s="161">
        <v>5.04</v>
      </c>
      <c r="I702" s="162"/>
      <c r="L702" s="158"/>
      <c r="M702" s="163"/>
      <c r="T702" s="164"/>
      <c r="AT702" s="159" t="s">
        <v>271</v>
      </c>
      <c r="AU702" s="159" t="s">
        <v>88</v>
      </c>
      <c r="AV702" s="13" t="s">
        <v>88</v>
      </c>
      <c r="AW702" s="13" t="s">
        <v>31</v>
      </c>
      <c r="AX702" s="13" t="s">
        <v>85</v>
      </c>
      <c r="AY702" s="159" t="s">
        <v>262</v>
      </c>
    </row>
    <row r="703" spans="2:65" s="1" customFormat="1" ht="24.2" customHeight="1">
      <c r="B703" s="32"/>
      <c r="C703" s="138" t="s">
        <v>1121</v>
      </c>
      <c r="D703" s="138" t="s">
        <v>265</v>
      </c>
      <c r="E703" s="139" t="s">
        <v>1122</v>
      </c>
      <c r="F703" s="140" t="s">
        <v>1123</v>
      </c>
      <c r="G703" s="141" t="s">
        <v>527</v>
      </c>
      <c r="H703" s="142">
        <v>29.6</v>
      </c>
      <c r="I703" s="143"/>
      <c r="J703" s="144">
        <f>ROUND(I703*H703,2)</f>
        <v>0</v>
      </c>
      <c r="K703" s="140" t="s">
        <v>285</v>
      </c>
      <c r="L703" s="32"/>
      <c r="M703" s="145" t="s">
        <v>1</v>
      </c>
      <c r="N703" s="146" t="s">
        <v>42</v>
      </c>
      <c r="P703" s="147">
        <f>O703*H703</f>
        <v>0</v>
      </c>
      <c r="Q703" s="147">
        <v>0</v>
      </c>
      <c r="R703" s="147">
        <f>Q703*H703</f>
        <v>0</v>
      </c>
      <c r="S703" s="147">
        <v>8.9999999999999993E-3</v>
      </c>
      <c r="T703" s="148">
        <f>S703*H703</f>
        <v>0.26639999999999997</v>
      </c>
      <c r="AR703" s="149" t="s">
        <v>122</v>
      </c>
      <c r="AT703" s="149" t="s">
        <v>265</v>
      </c>
      <c r="AU703" s="149" t="s">
        <v>88</v>
      </c>
      <c r="AY703" s="17" t="s">
        <v>262</v>
      </c>
      <c r="BE703" s="150">
        <f>IF(N703="základní",J703,0)</f>
        <v>0</v>
      </c>
      <c r="BF703" s="150">
        <f>IF(N703="snížená",J703,0)</f>
        <v>0</v>
      </c>
      <c r="BG703" s="150">
        <f>IF(N703="zákl. přenesená",J703,0)</f>
        <v>0</v>
      </c>
      <c r="BH703" s="150">
        <f>IF(N703="sníž. přenesená",J703,0)</f>
        <v>0</v>
      </c>
      <c r="BI703" s="150">
        <f>IF(N703="nulová",J703,0)</f>
        <v>0</v>
      </c>
      <c r="BJ703" s="17" t="s">
        <v>85</v>
      </c>
      <c r="BK703" s="150">
        <f>ROUND(I703*H703,2)</f>
        <v>0</v>
      </c>
      <c r="BL703" s="17" t="s">
        <v>122</v>
      </c>
      <c r="BM703" s="149" t="s">
        <v>1124</v>
      </c>
    </row>
    <row r="704" spans="2:65" s="13" customFormat="1" ht="11.25">
      <c r="B704" s="158"/>
      <c r="D704" s="152" t="s">
        <v>271</v>
      </c>
      <c r="E704" s="159" t="s">
        <v>1</v>
      </c>
      <c r="F704" s="160" t="s">
        <v>1125</v>
      </c>
      <c r="H704" s="161">
        <v>29.6</v>
      </c>
      <c r="I704" s="162"/>
      <c r="L704" s="158"/>
      <c r="M704" s="163"/>
      <c r="T704" s="164"/>
      <c r="AT704" s="159" t="s">
        <v>271</v>
      </c>
      <c r="AU704" s="159" t="s">
        <v>88</v>
      </c>
      <c r="AV704" s="13" t="s">
        <v>88</v>
      </c>
      <c r="AW704" s="13" t="s">
        <v>31</v>
      </c>
      <c r="AX704" s="13" t="s">
        <v>85</v>
      </c>
      <c r="AY704" s="159" t="s">
        <v>262</v>
      </c>
    </row>
    <row r="705" spans="2:65" s="1" customFormat="1" ht="24.2" customHeight="1">
      <c r="B705" s="32"/>
      <c r="C705" s="138" t="s">
        <v>1126</v>
      </c>
      <c r="D705" s="138" t="s">
        <v>265</v>
      </c>
      <c r="E705" s="139" t="s">
        <v>1127</v>
      </c>
      <c r="F705" s="140" t="s">
        <v>1128</v>
      </c>
      <c r="G705" s="141" t="s">
        <v>527</v>
      </c>
      <c r="H705" s="142">
        <v>1.5</v>
      </c>
      <c r="I705" s="143"/>
      <c r="J705" s="144">
        <f>ROUND(I705*H705,2)</f>
        <v>0</v>
      </c>
      <c r="K705" s="140" t="s">
        <v>285</v>
      </c>
      <c r="L705" s="32"/>
      <c r="M705" s="145" t="s">
        <v>1</v>
      </c>
      <c r="N705" s="146" t="s">
        <v>42</v>
      </c>
      <c r="P705" s="147">
        <f>O705*H705</f>
        <v>0</v>
      </c>
      <c r="Q705" s="147">
        <v>0</v>
      </c>
      <c r="R705" s="147">
        <f>Q705*H705</f>
        <v>0</v>
      </c>
      <c r="S705" s="147">
        <v>8.9999999999999993E-3</v>
      </c>
      <c r="T705" s="148">
        <f>S705*H705</f>
        <v>1.3499999999999998E-2</v>
      </c>
      <c r="AR705" s="149" t="s">
        <v>122</v>
      </c>
      <c r="AT705" s="149" t="s">
        <v>265</v>
      </c>
      <c r="AU705" s="149" t="s">
        <v>88</v>
      </c>
      <c r="AY705" s="17" t="s">
        <v>262</v>
      </c>
      <c r="BE705" s="150">
        <f>IF(N705="základní",J705,0)</f>
        <v>0</v>
      </c>
      <c r="BF705" s="150">
        <f>IF(N705="snížená",J705,0)</f>
        <v>0</v>
      </c>
      <c r="BG705" s="150">
        <f>IF(N705="zákl. přenesená",J705,0)</f>
        <v>0</v>
      </c>
      <c r="BH705" s="150">
        <f>IF(N705="sníž. přenesená",J705,0)</f>
        <v>0</v>
      </c>
      <c r="BI705" s="150">
        <f>IF(N705="nulová",J705,0)</f>
        <v>0</v>
      </c>
      <c r="BJ705" s="17" t="s">
        <v>85</v>
      </c>
      <c r="BK705" s="150">
        <f>ROUND(I705*H705,2)</f>
        <v>0</v>
      </c>
      <c r="BL705" s="17" t="s">
        <v>122</v>
      </c>
      <c r="BM705" s="149" t="s">
        <v>1129</v>
      </c>
    </row>
    <row r="706" spans="2:65" s="12" customFormat="1" ht="11.25">
      <c r="B706" s="151"/>
      <c r="D706" s="152" t="s">
        <v>271</v>
      </c>
      <c r="E706" s="153" t="s">
        <v>1</v>
      </c>
      <c r="F706" s="154" t="s">
        <v>539</v>
      </c>
      <c r="H706" s="153" t="s">
        <v>1</v>
      </c>
      <c r="I706" s="155"/>
      <c r="L706" s="151"/>
      <c r="M706" s="156"/>
      <c r="T706" s="157"/>
      <c r="AT706" s="153" t="s">
        <v>271</v>
      </c>
      <c r="AU706" s="153" t="s">
        <v>88</v>
      </c>
      <c r="AV706" s="12" t="s">
        <v>85</v>
      </c>
      <c r="AW706" s="12" t="s">
        <v>31</v>
      </c>
      <c r="AX706" s="12" t="s">
        <v>77</v>
      </c>
      <c r="AY706" s="153" t="s">
        <v>262</v>
      </c>
    </row>
    <row r="707" spans="2:65" s="13" customFormat="1" ht="11.25">
      <c r="B707" s="158"/>
      <c r="D707" s="152" t="s">
        <v>271</v>
      </c>
      <c r="E707" s="159" t="s">
        <v>1</v>
      </c>
      <c r="F707" s="160" t="s">
        <v>1130</v>
      </c>
      <c r="H707" s="161">
        <v>1.5</v>
      </c>
      <c r="I707" s="162"/>
      <c r="L707" s="158"/>
      <c r="M707" s="163"/>
      <c r="T707" s="164"/>
      <c r="AT707" s="159" t="s">
        <v>271</v>
      </c>
      <c r="AU707" s="159" t="s">
        <v>88</v>
      </c>
      <c r="AV707" s="13" t="s">
        <v>88</v>
      </c>
      <c r="AW707" s="13" t="s">
        <v>31</v>
      </c>
      <c r="AX707" s="13" t="s">
        <v>85</v>
      </c>
      <c r="AY707" s="159" t="s">
        <v>262</v>
      </c>
    </row>
    <row r="708" spans="2:65" s="1" customFormat="1" ht="24.2" customHeight="1">
      <c r="B708" s="32"/>
      <c r="C708" s="138" t="s">
        <v>1131</v>
      </c>
      <c r="D708" s="138" t="s">
        <v>265</v>
      </c>
      <c r="E708" s="139" t="s">
        <v>1132</v>
      </c>
      <c r="F708" s="140" t="s">
        <v>1133</v>
      </c>
      <c r="G708" s="141" t="s">
        <v>527</v>
      </c>
      <c r="H708" s="142">
        <v>0.7</v>
      </c>
      <c r="I708" s="143"/>
      <c r="J708" s="144">
        <f>ROUND(I708*H708,2)</f>
        <v>0</v>
      </c>
      <c r="K708" s="140" t="s">
        <v>285</v>
      </c>
      <c r="L708" s="32"/>
      <c r="M708" s="145" t="s">
        <v>1</v>
      </c>
      <c r="N708" s="146" t="s">
        <v>42</v>
      </c>
      <c r="P708" s="147">
        <f>O708*H708</f>
        <v>0</v>
      </c>
      <c r="Q708" s="147">
        <v>0</v>
      </c>
      <c r="R708" s="147">
        <f>Q708*H708</f>
        <v>0</v>
      </c>
      <c r="S708" s="147">
        <v>6.6000000000000003E-2</v>
      </c>
      <c r="T708" s="148">
        <f>S708*H708</f>
        <v>4.6199999999999998E-2</v>
      </c>
      <c r="AR708" s="149" t="s">
        <v>122</v>
      </c>
      <c r="AT708" s="149" t="s">
        <v>265</v>
      </c>
      <c r="AU708" s="149" t="s">
        <v>88</v>
      </c>
      <c r="AY708" s="17" t="s">
        <v>262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85</v>
      </c>
      <c r="BK708" s="150">
        <f>ROUND(I708*H708,2)</f>
        <v>0</v>
      </c>
      <c r="BL708" s="17" t="s">
        <v>122</v>
      </c>
      <c r="BM708" s="149" t="s">
        <v>1134</v>
      </c>
    </row>
    <row r="709" spans="2:65" s="13" customFormat="1" ht="11.25">
      <c r="B709" s="158"/>
      <c r="D709" s="152" t="s">
        <v>271</v>
      </c>
      <c r="E709" s="159" t="s">
        <v>1</v>
      </c>
      <c r="F709" s="160" t="s">
        <v>1135</v>
      </c>
      <c r="H709" s="161">
        <v>0.7</v>
      </c>
      <c r="I709" s="162"/>
      <c r="L709" s="158"/>
      <c r="M709" s="163"/>
      <c r="T709" s="164"/>
      <c r="AT709" s="159" t="s">
        <v>271</v>
      </c>
      <c r="AU709" s="159" t="s">
        <v>88</v>
      </c>
      <c r="AV709" s="13" t="s">
        <v>88</v>
      </c>
      <c r="AW709" s="13" t="s">
        <v>31</v>
      </c>
      <c r="AX709" s="13" t="s">
        <v>85</v>
      </c>
      <c r="AY709" s="159" t="s">
        <v>262</v>
      </c>
    </row>
    <row r="710" spans="2:65" s="1" customFormat="1" ht="33" customHeight="1">
      <c r="B710" s="32"/>
      <c r="C710" s="138" t="s">
        <v>1136</v>
      </c>
      <c r="D710" s="138" t="s">
        <v>265</v>
      </c>
      <c r="E710" s="139" t="s">
        <v>1137</v>
      </c>
      <c r="F710" s="140" t="s">
        <v>1138</v>
      </c>
      <c r="G710" s="141" t="s">
        <v>527</v>
      </c>
      <c r="H710" s="142">
        <v>2.1</v>
      </c>
      <c r="I710" s="143"/>
      <c r="J710" s="144">
        <f>ROUND(I710*H710,2)</f>
        <v>0</v>
      </c>
      <c r="K710" s="140" t="s">
        <v>285</v>
      </c>
      <c r="L710" s="32"/>
      <c r="M710" s="145" t="s">
        <v>1</v>
      </c>
      <c r="N710" s="146" t="s">
        <v>42</v>
      </c>
      <c r="P710" s="147">
        <f>O710*H710</f>
        <v>0</v>
      </c>
      <c r="Q710" s="147">
        <v>0</v>
      </c>
      <c r="R710" s="147">
        <f>Q710*H710</f>
        <v>0</v>
      </c>
      <c r="S710" s="147">
        <v>2.1999999999999999E-2</v>
      </c>
      <c r="T710" s="148">
        <f>S710*H710</f>
        <v>4.6199999999999998E-2</v>
      </c>
      <c r="AR710" s="149" t="s">
        <v>122</v>
      </c>
      <c r="AT710" s="149" t="s">
        <v>265</v>
      </c>
      <c r="AU710" s="149" t="s">
        <v>88</v>
      </c>
      <c r="AY710" s="17" t="s">
        <v>262</v>
      </c>
      <c r="BE710" s="150">
        <f>IF(N710="základní",J710,0)</f>
        <v>0</v>
      </c>
      <c r="BF710" s="150">
        <f>IF(N710="snížená",J710,0)</f>
        <v>0</v>
      </c>
      <c r="BG710" s="150">
        <f>IF(N710="zákl. přenesená",J710,0)</f>
        <v>0</v>
      </c>
      <c r="BH710" s="150">
        <f>IF(N710="sníž. přenesená",J710,0)</f>
        <v>0</v>
      </c>
      <c r="BI710" s="150">
        <f>IF(N710="nulová",J710,0)</f>
        <v>0</v>
      </c>
      <c r="BJ710" s="17" t="s">
        <v>85</v>
      </c>
      <c r="BK710" s="150">
        <f>ROUND(I710*H710,2)</f>
        <v>0</v>
      </c>
      <c r="BL710" s="17" t="s">
        <v>122</v>
      </c>
      <c r="BM710" s="149" t="s">
        <v>1139</v>
      </c>
    </row>
    <row r="711" spans="2:65" s="13" customFormat="1" ht="11.25">
      <c r="B711" s="158"/>
      <c r="D711" s="152" t="s">
        <v>271</v>
      </c>
      <c r="E711" s="159" t="s">
        <v>1</v>
      </c>
      <c r="F711" s="160" t="s">
        <v>1140</v>
      </c>
      <c r="H711" s="161">
        <v>2.1</v>
      </c>
      <c r="I711" s="162"/>
      <c r="L711" s="158"/>
      <c r="M711" s="163"/>
      <c r="T711" s="164"/>
      <c r="AT711" s="159" t="s">
        <v>271</v>
      </c>
      <c r="AU711" s="159" t="s">
        <v>88</v>
      </c>
      <c r="AV711" s="13" t="s">
        <v>88</v>
      </c>
      <c r="AW711" s="13" t="s">
        <v>31</v>
      </c>
      <c r="AX711" s="13" t="s">
        <v>85</v>
      </c>
      <c r="AY711" s="159" t="s">
        <v>262</v>
      </c>
    </row>
    <row r="712" spans="2:65" s="1" customFormat="1" ht="16.5" customHeight="1">
      <c r="B712" s="32"/>
      <c r="C712" s="138" t="s">
        <v>1141</v>
      </c>
      <c r="D712" s="138" t="s">
        <v>265</v>
      </c>
      <c r="E712" s="139" t="s">
        <v>1142</v>
      </c>
      <c r="F712" s="140" t="s">
        <v>1143</v>
      </c>
      <c r="G712" s="141" t="s">
        <v>527</v>
      </c>
      <c r="H712" s="142">
        <v>104.11</v>
      </c>
      <c r="I712" s="143"/>
      <c r="J712" s="144">
        <f>ROUND(I712*H712,2)</f>
        <v>0</v>
      </c>
      <c r="K712" s="140" t="s">
        <v>269</v>
      </c>
      <c r="L712" s="32"/>
      <c r="M712" s="145" t="s">
        <v>1</v>
      </c>
      <c r="N712" s="146" t="s">
        <v>42</v>
      </c>
      <c r="P712" s="147">
        <f>O712*H712</f>
        <v>0</v>
      </c>
      <c r="Q712" s="147">
        <v>0</v>
      </c>
      <c r="R712" s="147">
        <f>Q712*H712</f>
        <v>0</v>
      </c>
      <c r="S712" s="147">
        <v>5.0000000000000001E-3</v>
      </c>
      <c r="T712" s="148">
        <f>S712*H712</f>
        <v>0.52054999999999996</v>
      </c>
      <c r="AR712" s="149" t="s">
        <v>122</v>
      </c>
      <c r="AT712" s="149" t="s">
        <v>265</v>
      </c>
      <c r="AU712" s="149" t="s">
        <v>88</v>
      </c>
      <c r="AY712" s="17" t="s">
        <v>262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85</v>
      </c>
      <c r="BK712" s="150">
        <f>ROUND(I712*H712,2)</f>
        <v>0</v>
      </c>
      <c r="BL712" s="17" t="s">
        <v>122</v>
      </c>
      <c r="BM712" s="149" t="s">
        <v>1144</v>
      </c>
    </row>
    <row r="713" spans="2:65" s="12" customFormat="1" ht="11.25">
      <c r="B713" s="151"/>
      <c r="D713" s="152" t="s">
        <v>271</v>
      </c>
      <c r="E713" s="153" t="s">
        <v>1</v>
      </c>
      <c r="F713" s="154" t="s">
        <v>1145</v>
      </c>
      <c r="H713" s="153" t="s">
        <v>1</v>
      </c>
      <c r="I713" s="155"/>
      <c r="L713" s="151"/>
      <c r="M713" s="156"/>
      <c r="T713" s="157"/>
      <c r="AT713" s="153" t="s">
        <v>271</v>
      </c>
      <c r="AU713" s="153" t="s">
        <v>88</v>
      </c>
      <c r="AV713" s="12" t="s">
        <v>85</v>
      </c>
      <c r="AW713" s="12" t="s">
        <v>31</v>
      </c>
      <c r="AX713" s="12" t="s">
        <v>77</v>
      </c>
      <c r="AY713" s="153" t="s">
        <v>262</v>
      </c>
    </row>
    <row r="714" spans="2:65" s="13" customFormat="1" ht="11.25">
      <c r="B714" s="158"/>
      <c r="D714" s="152" t="s">
        <v>271</v>
      </c>
      <c r="E714" s="159" t="s">
        <v>1</v>
      </c>
      <c r="F714" s="160" t="s">
        <v>1146</v>
      </c>
      <c r="H714" s="161">
        <v>71.61</v>
      </c>
      <c r="I714" s="162"/>
      <c r="L714" s="158"/>
      <c r="M714" s="163"/>
      <c r="T714" s="164"/>
      <c r="AT714" s="159" t="s">
        <v>271</v>
      </c>
      <c r="AU714" s="159" t="s">
        <v>88</v>
      </c>
      <c r="AV714" s="13" t="s">
        <v>88</v>
      </c>
      <c r="AW714" s="13" t="s">
        <v>31</v>
      </c>
      <c r="AX714" s="13" t="s">
        <v>77</v>
      </c>
      <c r="AY714" s="159" t="s">
        <v>262</v>
      </c>
    </row>
    <row r="715" spans="2:65" s="12" customFormat="1" ht="11.25">
      <c r="B715" s="151"/>
      <c r="D715" s="152" t="s">
        <v>271</v>
      </c>
      <c r="E715" s="153" t="s">
        <v>1</v>
      </c>
      <c r="F715" s="154" t="s">
        <v>1147</v>
      </c>
      <c r="H715" s="153" t="s">
        <v>1</v>
      </c>
      <c r="I715" s="155"/>
      <c r="L715" s="151"/>
      <c r="M715" s="156"/>
      <c r="T715" s="157"/>
      <c r="AT715" s="153" t="s">
        <v>271</v>
      </c>
      <c r="AU715" s="153" t="s">
        <v>88</v>
      </c>
      <c r="AV715" s="12" t="s">
        <v>85</v>
      </c>
      <c r="AW715" s="12" t="s">
        <v>31</v>
      </c>
      <c r="AX715" s="12" t="s">
        <v>77</v>
      </c>
      <c r="AY715" s="153" t="s">
        <v>262</v>
      </c>
    </row>
    <row r="716" spans="2:65" s="13" customFormat="1" ht="11.25">
      <c r="B716" s="158"/>
      <c r="D716" s="152" t="s">
        <v>271</v>
      </c>
      <c r="E716" s="159" t="s">
        <v>1</v>
      </c>
      <c r="F716" s="160" t="s">
        <v>1148</v>
      </c>
      <c r="H716" s="161">
        <v>32.5</v>
      </c>
      <c r="I716" s="162"/>
      <c r="L716" s="158"/>
      <c r="M716" s="163"/>
      <c r="T716" s="164"/>
      <c r="AT716" s="159" t="s">
        <v>271</v>
      </c>
      <c r="AU716" s="159" t="s">
        <v>88</v>
      </c>
      <c r="AV716" s="13" t="s">
        <v>88</v>
      </c>
      <c r="AW716" s="13" t="s">
        <v>31</v>
      </c>
      <c r="AX716" s="13" t="s">
        <v>77</v>
      </c>
      <c r="AY716" s="159" t="s">
        <v>262</v>
      </c>
    </row>
    <row r="717" spans="2:65" s="15" customFormat="1" ht="11.25">
      <c r="B717" s="172"/>
      <c r="D717" s="152" t="s">
        <v>271</v>
      </c>
      <c r="E717" s="173" t="s">
        <v>1</v>
      </c>
      <c r="F717" s="174" t="s">
        <v>282</v>
      </c>
      <c r="H717" s="175">
        <v>104.11</v>
      </c>
      <c r="I717" s="176"/>
      <c r="L717" s="172"/>
      <c r="M717" s="177"/>
      <c r="T717" s="178"/>
      <c r="AT717" s="173" t="s">
        <v>271</v>
      </c>
      <c r="AU717" s="173" t="s">
        <v>88</v>
      </c>
      <c r="AV717" s="15" t="s">
        <v>122</v>
      </c>
      <c r="AW717" s="15" t="s">
        <v>31</v>
      </c>
      <c r="AX717" s="15" t="s">
        <v>85</v>
      </c>
      <c r="AY717" s="173" t="s">
        <v>262</v>
      </c>
    </row>
    <row r="718" spans="2:65" s="1" customFormat="1" ht="16.5" customHeight="1">
      <c r="B718" s="32"/>
      <c r="C718" s="138" t="s">
        <v>1149</v>
      </c>
      <c r="D718" s="138" t="s">
        <v>265</v>
      </c>
      <c r="E718" s="139" t="s">
        <v>1150</v>
      </c>
      <c r="F718" s="140" t="s">
        <v>1151</v>
      </c>
      <c r="G718" s="141" t="s">
        <v>527</v>
      </c>
      <c r="H718" s="142">
        <v>73.11</v>
      </c>
      <c r="I718" s="143"/>
      <c r="J718" s="144">
        <f>ROUND(I718*H718,2)</f>
        <v>0</v>
      </c>
      <c r="K718" s="140" t="s">
        <v>269</v>
      </c>
      <c r="L718" s="32"/>
      <c r="M718" s="145" t="s">
        <v>1</v>
      </c>
      <c r="N718" s="146" t="s">
        <v>42</v>
      </c>
      <c r="P718" s="147">
        <f>O718*H718</f>
        <v>0</v>
      </c>
      <c r="Q718" s="147">
        <v>0</v>
      </c>
      <c r="R718" s="147">
        <f>Q718*H718</f>
        <v>0</v>
      </c>
      <c r="S718" s="147">
        <v>2.1999999999999999E-2</v>
      </c>
      <c r="T718" s="148">
        <f>S718*H718</f>
        <v>1.60842</v>
      </c>
      <c r="AR718" s="149" t="s">
        <v>122</v>
      </c>
      <c r="AT718" s="149" t="s">
        <v>265</v>
      </c>
      <c r="AU718" s="149" t="s">
        <v>88</v>
      </c>
      <c r="AY718" s="17" t="s">
        <v>262</v>
      </c>
      <c r="BE718" s="150">
        <f>IF(N718="základní",J718,0)</f>
        <v>0</v>
      </c>
      <c r="BF718" s="150">
        <f>IF(N718="snížená",J718,0)</f>
        <v>0</v>
      </c>
      <c r="BG718" s="150">
        <f>IF(N718="zákl. přenesená",J718,0)</f>
        <v>0</v>
      </c>
      <c r="BH718" s="150">
        <f>IF(N718="sníž. přenesená",J718,0)</f>
        <v>0</v>
      </c>
      <c r="BI718" s="150">
        <f>IF(N718="nulová",J718,0)</f>
        <v>0</v>
      </c>
      <c r="BJ718" s="17" t="s">
        <v>85</v>
      </c>
      <c r="BK718" s="150">
        <f>ROUND(I718*H718,2)</f>
        <v>0</v>
      </c>
      <c r="BL718" s="17" t="s">
        <v>122</v>
      </c>
      <c r="BM718" s="149" t="s">
        <v>1152</v>
      </c>
    </row>
    <row r="719" spans="2:65" s="12" customFormat="1" ht="11.25">
      <c r="B719" s="151"/>
      <c r="D719" s="152" t="s">
        <v>271</v>
      </c>
      <c r="E719" s="153" t="s">
        <v>1</v>
      </c>
      <c r="F719" s="154" t="s">
        <v>1153</v>
      </c>
      <c r="H719" s="153" t="s">
        <v>1</v>
      </c>
      <c r="I719" s="155"/>
      <c r="L719" s="151"/>
      <c r="M719" s="156"/>
      <c r="T719" s="157"/>
      <c r="AT719" s="153" t="s">
        <v>271</v>
      </c>
      <c r="AU719" s="153" t="s">
        <v>88</v>
      </c>
      <c r="AV719" s="12" t="s">
        <v>85</v>
      </c>
      <c r="AW719" s="12" t="s">
        <v>31</v>
      </c>
      <c r="AX719" s="12" t="s">
        <v>77</v>
      </c>
      <c r="AY719" s="153" t="s">
        <v>262</v>
      </c>
    </row>
    <row r="720" spans="2:65" s="13" customFormat="1" ht="11.25">
      <c r="B720" s="158"/>
      <c r="D720" s="152" t="s">
        <v>271</v>
      </c>
      <c r="E720" s="159" t="s">
        <v>1</v>
      </c>
      <c r="F720" s="160" t="s">
        <v>1154</v>
      </c>
      <c r="H720" s="161">
        <v>73.11</v>
      </c>
      <c r="I720" s="162"/>
      <c r="L720" s="158"/>
      <c r="M720" s="163"/>
      <c r="T720" s="164"/>
      <c r="AT720" s="159" t="s">
        <v>271</v>
      </c>
      <c r="AU720" s="159" t="s">
        <v>88</v>
      </c>
      <c r="AV720" s="13" t="s">
        <v>88</v>
      </c>
      <c r="AW720" s="13" t="s">
        <v>31</v>
      </c>
      <c r="AX720" s="13" t="s">
        <v>85</v>
      </c>
      <c r="AY720" s="159" t="s">
        <v>262</v>
      </c>
    </row>
    <row r="721" spans="2:65" s="1" customFormat="1" ht="24.2" customHeight="1">
      <c r="B721" s="32"/>
      <c r="C721" s="138" t="s">
        <v>1155</v>
      </c>
      <c r="D721" s="138" t="s">
        <v>265</v>
      </c>
      <c r="E721" s="139" t="s">
        <v>1156</v>
      </c>
      <c r="F721" s="140" t="s">
        <v>1157</v>
      </c>
      <c r="G721" s="141" t="s">
        <v>527</v>
      </c>
      <c r="H721" s="142">
        <v>2.5</v>
      </c>
      <c r="I721" s="143"/>
      <c r="J721" s="144">
        <f>ROUND(I721*H721,2)</f>
        <v>0</v>
      </c>
      <c r="K721" s="140" t="s">
        <v>285</v>
      </c>
      <c r="L721" s="32"/>
      <c r="M721" s="145" t="s">
        <v>1</v>
      </c>
      <c r="N721" s="146" t="s">
        <v>42</v>
      </c>
      <c r="P721" s="147">
        <f>O721*H721</f>
        <v>0</v>
      </c>
      <c r="Q721" s="147">
        <v>0</v>
      </c>
      <c r="R721" s="147">
        <f>Q721*H721</f>
        <v>0</v>
      </c>
      <c r="S721" s="147">
        <v>0</v>
      </c>
      <c r="T721" s="148">
        <f>S721*H721</f>
        <v>0</v>
      </c>
      <c r="AR721" s="149" t="s">
        <v>122</v>
      </c>
      <c r="AT721" s="149" t="s">
        <v>265</v>
      </c>
      <c r="AU721" s="149" t="s">
        <v>88</v>
      </c>
      <c r="AY721" s="17" t="s">
        <v>262</v>
      </c>
      <c r="BE721" s="150">
        <f>IF(N721="základní",J721,0)</f>
        <v>0</v>
      </c>
      <c r="BF721" s="150">
        <f>IF(N721="snížená",J721,0)</f>
        <v>0</v>
      </c>
      <c r="BG721" s="150">
        <f>IF(N721="zákl. přenesená",J721,0)</f>
        <v>0</v>
      </c>
      <c r="BH721" s="150">
        <f>IF(N721="sníž. přenesená",J721,0)</f>
        <v>0</v>
      </c>
      <c r="BI721" s="150">
        <f>IF(N721="nulová",J721,0)</f>
        <v>0</v>
      </c>
      <c r="BJ721" s="17" t="s">
        <v>85</v>
      </c>
      <c r="BK721" s="150">
        <f>ROUND(I721*H721,2)</f>
        <v>0</v>
      </c>
      <c r="BL721" s="17" t="s">
        <v>122</v>
      </c>
      <c r="BM721" s="149" t="s">
        <v>1158</v>
      </c>
    </row>
    <row r="722" spans="2:65" s="13" customFormat="1" ht="11.25">
      <c r="B722" s="158"/>
      <c r="D722" s="152" t="s">
        <v>271</v>
      </c>
      <c r="E722" s="159" t="s">
        <v>1</v>
      </c>
      <c r="F722" s="160" t="s">
        <v>1159</v>
      </c>
      <c r="H722" s="161">
        <v>2.5</v>
      </c>
      <c r="I722" s="162"/>
      <c r="L722" s="158"/>
      <c r="M722" s="163"/>
      <c r="T722" s="164"/>
      <c r="AT722" s="159" t="s">
        <v>271</v>
      </c>
      <c r="AU722" s="159" t="s">
        <v>88</v>
      </c>
      <c r="AV722" s="13" t="s">
        <v>88</v>
      </c>
      <c r="AW722" s="13" t="s">
        <v>31</v>
      </c>
      <c r="AX722" s="13" t="s">
        <v>85</v>
      </c>
      <c r="AY722" s="159" t="s">
        <v>262</v>
      </c>
    </row>
    <row r="723" spans="2:65" s="1" customFormat="1" ht="24.2" customHeight="1">
      <c r="B723" s="32"/>
      <c r="C723" s="138" t="s">
        <v>1160</v>
      </c>
      <c r="D723" s="138" t="s">
        <v>265</v>
      </c>
      <c r="E723" s="139" t="s">
        <v>1161</v>
      </c>
      <c r="F723" s="140" t="s">
        <v>1162</v>
      </c>
      <c r="G723" s="141" t="s">
        <v>527</v>
      </c>
      <c r="H723" s="142">
        <v>29</v>
      </c>
      <c r="I723" s="143"/>
      <c r="J723" s="144">
        <f>ROUND(I723*H723,2)</f>
        <v>0</v>
      </c>
      <c r="K723" s="140" t="s">
        <v>269</v>
      </c>
      <c r="L723" s="32"/>
      <c r="M723" s="145" t="s">
        <v>1</v>
      </c>
      <c r="N723" s="146" t="s">
        <v>42</v>
      </c>
      <c r="P723" s="147">
        <f>O723*H723</f>
        <v>0</v>
      </c>
      <c r="Q723" s="147">
        <v>0</v>
      </c>
      <c r="R723" s="147">
        <f>Q723*H723</f>
        <v>0</v>
      </c>
      <c r="S723" s="147">
        <v>0.01</v>
      </c>
      <c r="T723" s="148">
        <f>S723*H723</f>
        <v>0.28999999999999998</v>
      </c>
      <c r="AR723" s="149" t="s">
        <v>122</v>
      </c>
      <c r="AT723" s="149" t="s">
        <v>265</v>
      </c>
      <c r="AU723" s="149" t="s">
        <v>88</v>
      </c>
      <c r="AY723" s="17" t="s">
        <v>262</v>
      </c>
      <c r="BE723" s="150">
        <f>IF(N723="základní",J723,0)</f>
        <v>0</v>
      </c>
      <c r="BF723" s="150">
        <f>IF(N723="snížená",J723,0)</f>
        <v>0</v>
      </c>
      <c r="BG723" s="150">
        <f>IF(N723="zákl. přenesená",J723,0)</f>
        <v>0</v>
      </c>
      <c r="BH723" s="150">
        <f>IF(N723="sníž. přenesená",J723,0)</f>
        <v>0</v>
      </c>
      <c r="BI723" s="150">
        <f>IF(N723="nulová",J723,0)</f>
        <v>0</v>
      </c>
      <c r="BJ723" s="17" t="s">
        <v>85</v>
      </c>
      <c r="BK723" s="150">
        <f>ROUND(I723*H723,2)</f>
        <v>0</v>
      </c>
      <c r="BL723" s="17" t="s">
        <v>122</v>
      </c>
      <c r="BM723" s="149" t="s">
        <v>1163</v>
      </c>
    </row>
    <row r="724" spans="2:65" s="13" customFormat="1" ht="11.25">
      <c r="B724" s="158"/>
      <c r="D724" s="152" t="s">
        <v>271</v>
      </c>
      <c r="E724" s="159" t="s">
        <v>1</v>
      </c>
      <c r="F724" s="160" t="s">
        <v>1164</v>
      </c>
      <c r="H724" s="161">
        <v>29</v>
      </c>
      <c r="I724" s="162"/>
      <c r="L724" s="158"/>
      <c r="M724" s="163"/>
      <c r="T724" s="164"/>
      <c r="AT724" s="159" t="s">
        <v>271</v>
      </c>
      <c r="AU724" s="159" t="s">
        <v>88</v>
      </c>
      <c r="AV724" s="13" t="s">
        <v>88</v>
      </c>
      <c r="AW724" s="13" t="s">
        <v>31</v>
      </c>
      <c r="AX724" s="13" t="s">
        <v>85</v>
      </c>
      <c r="AY724" s="159" t="s">
        <v>262</v>
      </c>
    </row>
    <row r="725" spans="2:65" s="1" customFormat="1" ht="16.5" customHeight="1">
      <c r="B725" s="32"/>
      <c r="C725" s="138" t="s">
        <v>1165</v>
      </c>
      <c r="D725" s="138" t="s">
        <v>265</v>
      </c>
      <c r="E725" s="139" t="s">
        <v>1166</v>
      </c>
      <c r="F725" s="140" t="s">
        <v>1167</v>
      </c>
      <c r="G725" s="141" t="s">
        <v>527</v>
      </c>
      <c r="H725" s="142">
        <v>8.1</v>
      </c>
      <c r="I725" s="143"/>
      <c r="J725" s="144">
        <f>ROUND(I725*H725,2)</f>
        <v>0</v>
      </c>
      <c r="K725" s="140" t="s">
        <v>269</v>
      </c>
      <c r="L725" s="32"/>
      <c r="M725" s="145" t="s">
        <v>1</v>
      </c>
      <c r="N725" s="146" t="s">
        <v>42</v>
      </c>
      <c r="P725" s="147">
        <f>O725*H725</f>
        <v>0</v>
      </c>
      <c r="Q725" s="147">
        <v>0</v>
      </c>
      <c r="R725" s="147">
        <f>Q725*H725</f>
        <v>0</v>
      </c>
      <c r="S725" s="147">
        <v>3.0000000000000001E-3</v>
      </c>
      <c r="T725" s="148">
        <f>S725*H725</f>
        <v>2.4299999999999999E-2</v>
      </c>
      <c r="AR725" s="149" t="s">
        <v>122</v>
      </c>
      <c r="AT725" s="149" t="s">
        <v>265</v>
      </c>
      <c r="AU725" s="149" t="s">
        <v>88</v>
      </c>
      <c r="AY725" s="17" t="s">
        <v>262</v>
      </c>
      <c r="BE725" s="150">
        <f>IF(N725="základní",J725,0)</f>
        <v>0</v>
      </c>
      <c r="BF725" s="150">
        <f>IF(N725="snížená",J725,0)</f>
        <v>0</v>
      </c>
      <c r="BG725" s="150">
        <f>IF(N725="zákl. přenesená",J725,0)</f>
        <v>0</v>
      </c>
      <c r="BH725" s="150">
        <f>IF(N725="sníž. přenesená",J725,0)</f>
        <v>0</v>
      </c>
      <c r="BI725" s="150">
        <f>IF(N725="nulová",J725,0)</f>
        <v>0</v>
      </c>
      <c r="BJ725" s="17" t="s">
        <v>85</v>
      </c>
      <c r="BK725" s="150">
        <f>ROUND(I725*H725,2)</f>
        <v>0</v>
      </c>
      <c r="BL725" s="17" t="s">
        <v>122</v>
      </c>
      <c r="BM725" s="149" t="s">
        <v>1168</v>
      </c>
    </row>
    <row r="726" spans="2:65" s="12" customFormat="1" ht="11.25">
      <c r="B726" s="151"/>
      <c r="D726" s="152" t="s">
        <v>271</v>
      </c>
      <c r="E726" s="153" t="s">
        <v>1</v>
      </c>
      <c r="F726" s="154" t="s">
        <v>1064</v>
      </c>
      <c r="H726" s="153" t="s">
        <v>1</v>
      </c>
      <c r="I726" s="155"/>
      <c r="L726" s="151"/>
      <c r="M726" s="156"/>
      <c r="T726" s="157"/>
      <c r="AT726" s="153" t="s">
        <v>271</v>
      </c>
      <c r="AU726" s="153" t="s">
        <v>88</v>
      </c>
      <c r="AV726" s="12" t="s">
        <v>85</v>
      </c>
      <c r="AW726" s="12" t="s">
        <v>31</v>
      </c>
      <c r="AX726" s="12" t="s">
        <v>77</v>
      </c>
      <c r="AY726" s="153" t="s">
        <v>262</v>
      </c>
    </row>
    <row r="727" spans="2:65" s="13" customFormat="1" ht="11.25">
      <c r="B727" s="158"/>
      <c r="D727" s="152" t="s">
        <v>271</v>
      </c>
      <c r="E727" s="159" t="s">
        <v>1</v>
      </c>
      <c r="F727" s="160" t="s">
        <v>1169</v>
      </c>
      <c r="H727" s="161">
        <v>8.1</v>
      </c>
      <c r="I727" s="162"/>
      <c r="L727" s="158"/>
      <c r="M727" s="163"/>
      <c r="T727" s="164"/>
      <c r="AT727" s="159" t="s">
        <v>271</v>
      </c>
      <c r="AU727" s="159" t="s">
        <v>88</v>
      </c>
      <c r="AV727" s="13" t="s">
        <v>88</v>
      </c>
      <c r="AW727" s="13" t="s">
        <v>31</v>
      </c>
      <c r="AX727" s="13" t="s">
        <v>85</v>
      </c>
      <c r="AY727" s="159" t="s">
        <v>262</v>
      </c>
    </row>
    <row r="728" spans="2:65" s="1" customFormat="1" ht="33" customHeight="1">
      <c r="B728" s="32"/>
      <c r="C728" s="138" t="s">
        <v>1170</v>
      </c>
      <c r="D728" s="138" t="s">
        <v>265</v>
      </c>
      <c r="E728" s="139" t="s">
        <v>1171</v>
      </c>
      <c r="F728" s="140" t="s">
        <v>1172</v>
      </c>
      <c r="G728" s="141" t="s">
        <v>527</v>
      </c>
      <c r="H728" s="142">
        <v>31.5</v>
      </c>
      <c r="I728" s="143"/>
      <c r="J728" s="144">
        <f>ROUND(I728*H728,2)</f>
        <v>0</v>
      </c>
      <c r="K728" s="140" t="s">
        <v>285</v>
      </c>
      <c r="L728" s="32"/>
      <c r="M728" s="145" t="s">
        <v>1</v>
      </c>
      <c r="N728" s="146" t="s">
        <v>42</v>
      </c>
      <c r="P728" s="147">
        <f>O728*H728</f>
        <v>0</v>
      </c>
      <c r="Q728" s="147">
        <v>4.2000000000000002E-4</v>
      </c>
      <c r="R728" s="147">
        <f>Q728*H728</f>
        <v>1.323E-2</v>
      </c>
      <c r="S728" s="147">
        <v>0</v>
      </c>
      <c r="T728" s="148">
        <f>S728*H728</f>
        <v>0</v>
      </c>
      <c r="AR728" s="149" t="s">
        <v>122</v>
      </c>
      <c r="AT728" s="149" t="s">
        <v>265</v>
      </c>
      <c r="AU728" s="149" t="s">
        <v>88</v>
      </c>
      <c r="AY728" s="17" t="s">
        <v>262</v>
      </c>
      <c r="BE728" s="150">
        <f>IF(N728="základní",J728,0)</f>
        <v>0</v>
      </c>
      <c r="BF728" s="150">
        <f>IF(N728="snížená",J728,0)</f>
        <v>0</v>
      </c>
      <c r="BG728" s="150">
        <f>IF(N728="zákl. přenesená",J728,0)</f>
        <v>0</v>
      </c>
      <c r="BH728" s="150">
        <f>IF(N728="sníž. přenesená",J728,0)</f>
        <v>0</v>
      </c>
      <c r="BI728" s="150">
        <f>IF(N728="nulová",J728,0)</f>
        <v>0</v>
      </c>
      <c r="BJ728" s="17" t="s">
        <v>85</v>
      </c>
      <c r="BK728" s="150">
        <f>ROUND(I728*H728,2)</f>
        <v>0</v>
      </c>
      <c r="BL728" s="17" t="s">
        <v>122</v>
      </c>
      <c r="BM728" s="149" t="s">
        <v>1173</v>
      </c>
    </row>
    <row r="729" spans="2:65" s="13" customFormat="1" ht="11.25">
      <c r="B729" s="158"/>
      <c r="D729" s="152" t="s">
        <v>271</v>
      </c>
      <c r="E729" s="159" t="s">
        <v>1</v>
      </c>
      <c r="F729" s="160" t="s">
        <v>1174</v>
      </c>
      <c r="H729" s="161">
        <v>31.5</v>
      </c>
      <c r="I729" s="162"/>
      <c r="L729" s="158"/>
      <c r="M729" s="163"/>
      <c r="T729" s="164"/>
      <c r="AT729" s="159" t="s">
        <v>271</v>
      </c>
      <c r="AU729" s="159" t="s">
        <v>88</v>
      </c>
      <c r="AV729" s="13" t="s">
        <v>88</v>
      </c>
      <c r="AW729" s="13" t="s">
        <v>31</v>
      </c>
      <c r="AX729" s="13" t="s">
        <v>85</v>
      </c>
      <c r="AY729" s="159" t="s">
        <v>262</v>
      </c>
    </row>
    <row r="730" spans="2:65" s="1" customFormat="1" ht="33" customHeight="1">
      <c r="B730" s="32"/>
      <c r="C730" s="138" t="s">
        <v>1175</v>
      </c>
      <c r="D730" s="138" t="s">
        <v>265</v>
      </c>
      <c r="E730" s="139" t="s">
        <v>1176</v>
      </c>
      <c r="F730" s="140" t="s">
        <v>1177</v>
      </c>
      <c r="G730" s="141" t="s">
        <v>527</v>
      </c>
      <c r="H730" s="142">
        <v>31.04</v>
      </c>
      <c r="I730" s="143"/>
      <c r="J730" s="144">
        <f>ROUND(I730*H730,2)</f>
        <v>0</v>
      </c>
      <c r="K730" s="140" t="s">
        <v>285</v>
      </c>
      <c r="L730" s="32"/>
      <c r="M730" s="145" t="s">
        <v>1</v>
      </c>
      <c r="N730" s="146" t="s">
        <v>42</v>
      </c>
      <c r="P730" s="147">
        <f>O730*H730</f>
        <v>0</v>
      </c>
      <c r="Q730" s="147">
        <v>7.1000000000000002E-4</v>
      </c>
      <c r="R730" s="147">
        <f>Q730*H730</f>
        <v>2.20384E-2</v>
      </c>
      <c r="S730" s="147">
        <v>0</v>
      </c>
      <c r="T730" s="148">
        <f>S730*H730</f>
        <v>0</v>
      </c>
      <c r="AR730" s="149" t="s">
        <v>122</v>
      </c>
      <c r="AT730" s="149" t="s">
        <v>265</v>
      </c>
      <c r="AU730" s="149" t="s">
        <v>88</v>
      </c>
      <c r="AY730" s="17" t="s">
        <v>262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85</v>
      </c>
      <c r="BK730" s="150">
        <f>ROUND(I730*H730,2)</f>
        <v>0</v>
      </c>
      <c r="BL730" s="17" t="s">
        <v>122</v>
      </c>
      <c r="BM730" s="149" t="s">
        <v>1178</v>
      </c>
    </row>
    <row r="731" spans="2:65" s="13" customFormat="1" ht="11.25">
      <c r="B731" s="158"/>
      <c r="D731" s="152" t="s">
        <v>271</v>
      </c>
      <c r="E731" s="159" t="s">
        <v>1</v>
      </c>
      <c r="F731" s="160" t="s">
        <v>1179</v>
      </c>
      <c r="H731" s="161">
        <v>11.36</v>
      </c>
      <c r="I731" s="162"/>
      <c r="L731" s="158"/>
      <c r="M731" s="163"/>
      <c r="T731" s="164"/>
      <c r="AT731" s="159" t="s">
        <v>271</v>
      </c>
      <c r="AU731" s="159" t="s">
        <v>88</v>
      </c>
      <c r="AV731" s="13" t="s">
        <v>88</v>
      </c>
      <c r="AW731" s="13" t="s">
        <v>31</v>
      </c>
      <c r="AX731" s="13" t="s">
        <v>77</v>
      </c>
      <c r="AY731" s="159" t="s">
        <v>262</v>
      </c>
    </row>
    <row r="732" spans="2:65" s="13" customFormat="1" ht="11.25">
      <c r="B732" s="158"/>
      <c r="D732" s="152" t="s">
        <v>271</v>
      </c>
      <c r="E732" s="159" t="s">
        <v>1</v>
      </c>
      <c r="F732" s="160" t="s">
        <v>1180</v>
      </c>
      <c r="H732" s="161">
        <v>6.56</v>
      </c>
      <c r="I732" s="162"/>
      <c r="L732" s="158"/>
      <c r="M732" s="163"/>
      <c r="T732" s="164"/>
      <c r="AT732" s="159" t="s">
        <v>271</v>
      </c>
      <c r="AU732" s="159" t="s">
        <v>88</v>
      </c>
      <c r="AV732" s="13" t="s">
        <v>88</v>
      </c>
      <c r="AW732" s="13" t="s">
        <v>31</v>
      </c>
      <c r="AX732" s="13" t="s">
        <v>77</v>
      </c>
      <c r="AY732" s="159" t="s">
        <v>262</v>
      </c>
    </row>
    <row r="733" spans="2:65" s="13" customFormat="1" ht="11.25">
      <c r="B733" s="158"/>
      <c r="D733" s="152" t="s">
        <v>271</v>
      </c>
      <c r="E733" s="159" t="s">
        <v>1</v>
      </c>
      <c r="F733" s="160" t="s">
        <v>1181</v>
      </c>
      <c r="H733" s="161">
        <v>13.12</v>
      </c>
      <c r="I733" s="162"/>
      <c r="L733" s="158"/>
      <c r="M733" s="163"/>
      <c r="T733" s="164"/>
      <c r="AT733" s="159" t="s">
        <v>271</v>
      </c>
      <c r="AU733" s="159" t="s">
        <v>88</v>
      </c>
      <c r="AV733" s="13" t="s">
        <v>88</v>
      </c>
      <c r="AW733" s="13" t="s">
        <v>31</v>
      </c>
      <c r="AX733" s="13" t="s">
        <v>77</v>
      </c>
      <c r="AY733" s="159" t="s">
        <v>262</v>
      </c>
    </row>
    <row r="734" spans="2:65" s="15" customFormat="1" ht="11.25">
      <c r="B734" s="172"/>
      <c r="D734" s="152" t="s">
        <v>271</v>
      </c>
      <c r="E734" s="173" t="s">
        <v>1</v>
      </c>
      <c r="F734" s="174" t="s">
        <v>282</v>
      </c>
      <c r="H734" s="175">
        <v>31.04</v>
      </c>
      <c r="I734" s="176"/>
      <c r="L734" s="172"/>
      <c r="M734" s="177"/>
      <c r="T734" s="178"/>
      <c r="AT734" s="173" t="s">
        <v>271</v>
      </c>
      <c r="AU734" s="173" t="s">
        <v>88</v>
      </c>
      <c r="AV734" s="15" t="s">
        <v>122</v>
      </c>
      <c r="AW734" s="15" t="s">
        <v>31</v>
      </c>
      <c r="AX734" s="15" t="s">
        <v>85</v>
      </c>
      <c r="AY734" s="173" t="s">
        <v>262</v>
      </c>
    </row>
    <row r="735" spans="2:65" s="1" customFormat="1" ht="24.2" customHeight="1">
      <c r="B735" s="32"/>
      <c r="C735" s="138" t="s">
        <v>1182</v>
      </c>
      <c r="D735" s="138" t="s">
        <v>265</v>
      </c>
      <c r="E735" s="139" t="s">
        <v>1183</v>
      </c>
      <c r="F735" s="140" t="s">
        <v>1184</v>
      </c>
      <c r="G735" s="141" t="s">
        <v>268</v>
      </c>
      <c r="H735" s="142">
        <v>617.94200000000001</v>
      </c>
      <c r="I735" s="143"/>
      <c r="J735" s="144">
        <f>ROUND(I735*H735,2)</f>
        <v>0</v>
      </c>
      <c r="K735" s="140" t="s">
        <v>285</v>
      </c>
      <c r="L735" s="32"/>
      <c r="M735" s="145" t="s">
        <v>1</v>
      </c>
      <c r="N735" s="146" t="s">
        <v>42</v>
      </c>
      <c r="P735" s="147">
        <f>O735*H735</f>
        <v>0</v>
      </c>
      <c r="Q735" s="147">
        <v>0</v>
      </c>
      <c r="R735" s="147">
        <f>Q735*H735</f>
        <v>0</v>
      </c>
      <c r="S735" s="147">
        <v>1.2E-2</v>
      </c>
      <c r="T735" s="148">
        <f>S735*H735</f>
        <v>7.4153039999999999</v>
      </c>
      <c r="AR735" s="149" t="s">
        <v>122</v>
      </c>
      <c r="AT735" s="149" t="s">
        <v>265</v>
      </c>
      <c r="AU735" s="149" t="s">
        <v>88</v>
      </c>
      <c r="AY735" s="17" t="s">
        <v>262</v>
      </c>
      <c r="BE735" s="150">
        <f>IF(N735="základní",J735,0)</f>
        <v>0</v>
      </c>
      <c r="BF735" s="150">
        <f>IF(N735="snížená",J735,0)</f>
        <v>0</v>
      </c>
      <c r="BG735" s="150">
        <f>IF(N735="zákl. přenesená",J735,0)</f>
        <v>0</v>
      </c>
      <c r="BH735" s="150">
        <f>IF(N735="sníž. přenesená",J735,0)</f>
        <v>0</v>
      </c>
      <c r="BI735" s="150">
        <f>IF(N735="nulová",J735,0)</f>
        <v>0</v>
      </c>
      <c r="BJ735" s="17" t="s">
        <v>85</v>
      </c>
      <c r="BK735" s="150">
        <f>ROUND(I735*H735,2)</f>
        <v>0</v>
      </c>
      <c r="BL735" s="17" t="s">
        <v>122</v>
      </c>
      <c r="BM735" s="149" t="s">
        <v>1185</v>
      </c>
    </row>
    <row r="736" spans="2:65" s="12" customFormat="1" ht="11.25">
      <c r="B736" s="151"/>
      <c r="D736" s="152" t="s">
        <v>271</v>
      </c>
      <c r="E736" s="153" t="s">
        <v>1</v>
      </c>
      <c r="F736" s="154" t="s">
        <v>1186</v>
      </c>
      <c r="H736" s="153" t="s">
        <v>1</v>
      </c>
      <c r="I736" s="155"/>
      <c r="L736" s="151"/>
      <c r="M736" s="156"/>
      <c r="T736" s="157"/>
      <c r="AT736" s="153" t="s">
        <v>271</v>
      </c>
      <c r="AU736" s="153" t="s">
        <v>88</v>
      </c>
      <c r="AV736" s="12" t="s">
        <v>85</v>
      </c>
      <c r="AW736" s="12" t="s">
        <v>31</v>
      </c>
      <c r="AX736" s="12" t="s">
        <v>77</v>
      </c>
      <c r="AY736" s="153" t="s">
        <v>262</v>
      </c>
    </row>
    <row r="737" spans="2:65" s="12" customFormat="1" ht="11.25">
      <c r="B737" s="151"/>
      <c r="D737" s="152" t="s">
        <v>271</v>
      </c>
      <c r="E737" s="153" t="s">
        <v>1</v>
      </c>
      <c r="F737" s="154" t="s">
        <v>1187</v>
      </c>
      <c r="H737" s="153" t="s">
        <v>1</v>
      </c>
      <c r="I737" s="155"/>
      <c r="L737" s="151"/>
      <c r="M737" s="156"/>
      <c r="T737" s="157"/>
      <c r="AT737" s="153" t="s">
        <v>271</v>
      </c>
      <c r="AU737" s="153" t="s">
        <v>88</v>
      </c>
      <c r="AV737" s="12" t="s">
        <v>85</v>
      </c>
      <c r="AW737" s="12" t="s">
        <v>31</v>
      </c>
      <c r="AX737" s="12" t="s">
        <v>77</v>
      </c>
      <c r="AY737" s="153" t="s">
        <v>262</v>
      </c>
    </row>
    <row r="738" spans="2:65" s="13" customFormat="1" ht="11.25">
      <c r="B738" s="158"/>
      <c r="D738" s="152" t="s">
        <v>271</v>
      </c>
      <c r="E738" s="159" t="s">
        <v>1</v>
      </c>
      <c r="F738" s="160" t="s">
        <v>1188</v>
      </c>
      <c r="H738" s="161">
        <v>135.69749999999999</v>
      </c>
      <c r="I738" s="162"/>
      <c r="L738" s="158"/>
      <c r="M738" s="163"/>
      <c r="T738" s="164"/>
      <c r="AT738" s="159" t="s">
        <v>271</v>
      </c>
      <c r="AU738" s="159" t="s">
        <v>88</v>
      </c>
      <c r="AV738" s="13" t="s">
        <v>88</v>
      </c>
      <c r="AW738" s="13" t="s">
        <v>31</v>
      </c>
      <c r="AX738" s="13" t="s">
        <v>77</v>
      </c>
      <c r="AY738" s="159" t="s">
        <v>262</v>
      </c>
    </row>
    <row r="739" spans="2:65" s="13" customFormat="1" ht="11.25">
      <c r="B739" s="158"/>
      <c r="D739" s="152" t="s">
        <v>271</v>
      </c>
      <c r="E739" s="159" t="s">
        <v>1</v>
      </c>
      <c r="F739" s="160" t="s">
        <v>1189</v>
      </c>
      <c r="H739" s="161">
        <v>-3.2048000000000001</v>
      </c>
      <c r="I739" s="162"/>
      <c r="L739" s="158"/>
      <c r="M739" s="163"/>
      <c r="T739" s="164"/>
      <c r="AT739" s="159" t="s">
        <v>271</v>
      </c>
      <c r="AU739" s="159" t="s">
        <v>88</v>
      </c>
      <c r="AV739" s="13" t="s">
        <v>88</v>
      </c>
      <c r="AW739" s="13" t="s">
        <v>31</v>
      </c>
      <c r="AX739" s="13" t="s">
        <v>77</v>
      </c>
      <c r="AY739" s="159" t="s">
        <v>262</v>
      </c>
    </row>
    <row r="740" spans="2:65" s="13" customFormat="1" ht="11.25">
      <c r="B740" s="158"/>
      <c r="D740" s="152" t="s">
        <v>271</v>
      </c>
      <c r="E740" s="159" t="s">
        <v>1</v>
      </c>
      <c r="F740" s="160" t="s">
        <v>1190</v>
      </c>
      <c r="H740" s="161">
        <v>-4.7279999999999998</v>
      </c>
      <c r="I740" s="162"/>
      <c r="L740" s="158"/>
      <c r="M740" s="163"/>
      <c r="T740" s="164"/>
      <c r="AT740" s="159" t="s">
        <v>271</v>
      </c>
      <c r="AU740" s="159" t="s">
        <v>88</v>
      </c>
      <c r="AV740" s="13" t="s">
        <v>88</v>
      </c>
      <c r="AW740" s="13" t="s">
        <v>31</v>
      </c>
      <c r="AX740" s="13" t="s">
        <v>77</v>
      </c>
      <c r="AY740" s="159" t="s">
        <v>262</v>
      </c>
    </row>
    <row r="741" spans="2:65" s="12" customFormat="1" ht="11.25">
      <c r="B741" s="151"/>
      <c r="D741" s="152" t="s">
        <v>271</v>
      </c>
      <c r="E741" s="153" t="s">
        <v>1</v>
      </c>
      <c r="F741" s="154" t="s">
        <v>1191</v>
      </c>
      <c r="H741" s="153" t="s">
        <v>1</v>
      </c>
      <c r="I741" s="155"/>
      <c r="L741" s="151"/>
      <c r="M741" s="156"/>
      <c r="T741" s="157"/>
      <c r="AT741" s="153" t="s">
        <v>271</v>
      </c>
      <c r="AU741" s="153" t="s">
        <v>88</v>
      </c>
      <c r="AV741" s="12" t="s">
        <v>85</v>
      </c>
      <c r="AW741" s="12" t="s">
        <v>31</v>
      </c>
      <c r="AX741" s="12" t="s">
        <v>77</v>
      </c>
      <c r="AY741" s="153" t="s">
        <v>262</v>
      </c>
    </row>
    <row r="742" spans="2:65" s="13" customFormat="1" ht="11.25">
      <c r="B742" s="158"/>
      <c r="D742" s="152" t="s">
        <v>271</v>
      </c>
      <c r="E742" s="159" t="s">
        <v>1</v>
      </c>
      <c r="F742" s="160" t="s">
        <v>1192</v>
      </c>
      <c r="H742" s="161">
        <v>312.27704999999997</v>
      </c>
      <c r="I742" s="162"/>
      <c r="L742" s="158"/>
      <c r="M742" s="163"/>
      <c r="T742" s="164"/>
      <c r="AT742" s="159" t="s">
        <v>271</v>
      </c>
      <c r="AU742" s="159" t="s">
        <v>88</v>
      </c>
      <c r="AV742" s="13" t="s">
        <v>88</v>
      </c>
      <c r="AW742" s="13" t="s">
        <v>31</v>
      </c>
      <c r="AX742" s="13" t="s">
        <v>77</v>
      </c>
      <c r="AY742" s="159" t="s">
        <v>262</v>
      </c>
    </row>
    <row r="743" spans="2:65" s="13" customFormat="1" ht="11.25">
      <c r="B743" s="158"/>
      <c r="D743" s="152" t="s">
        <v>271</v>
      </c>
      <c r="E743" s="159" t="s">
        <v>1</v>
      </c>
      <c r="F743" s="160" t="s">
        <v>1193</v>
      </c>
      <c r="H743" s="161">
        <v>-3.1520000000000001</v>
      </c>
      <c r="I743" s="162"/>
      <c r="L743" s="158"/>
      <c r="M743" s="163"/>
      <c r="T743" s="164"/>
      <c r="AT743" s="159" t="s">
        <v>271</v>
      </c>
      <c r="AU743" s="159" t="s">
        <v>88</v>
      </c>
      <c r="AV743" s="13" t="s">
        <v>88</v>
      </c>
      <c r="AW743" s="13" t="s">
        <v>31</v>
      </c>
      <c r="AX743" s="13" t="s">
        <v>77</v>
      </c>
      <c r="AY743" s="159" t="s">
        <v>262</v>
      </c>
    </row>
    <row r="744" spans="2:65" s="12" customFormat="1" ht="11.25">
      <c r="B744" s="151"/>
      <c r="D744" s="152" t="s">
        <v>271</v>
      </c>
      <c r="E744" s="153" t="s">
        <v>1</v>
      </c>
      <c r="F744" s="154" t="s">
        <v>1194</v>
      </c>
      <c r="H744" s="153" t="s">
        <v>1</v>
      </c>
      <c r="I744" s="155"/>
      <c r="L744" s="151"/>
      <c r="M744" s="156"/>
      <c r="T744" s="157"/>
      <c r="AT744" s="153" t="s">
        <v>271</v>
      </c>
      <c r="AU744" s="153" t="s">
        <v>88</v>
      </c>
      <c r="AV744" s="12" t="s">
        <v>85</v>
      </c>
      <c r="AW744" s="12" t="s">
        <v>31</v>
      </c>
      <c r="AX744" s="12" t="s">
        <v>77</v>
      </c>
      <c r="AY744" s="153" t="s">
        <v>262</v>
      </c>
    </row>
    <row r="745" spans="2:65" s="13" customFormat="1" ht="11.25">
      <c r="B745" s="158"/>
      <c r="D745" s="152" t="s">
        <v>271</v>
      </c>
      <c r="E745" s="159" t="s">
        <v>1</v>
      </c>
      <c r="F745" s="160" t="s">
        <v>1195</v>
      </c>
      <c r="H745" s="161">
        <v>67.260000000000005</v>
      </c>
      <c r="I745" s="162"/>
      <c r="L745" s="158"/>
      <c r="M745" s="163"/>
      <c r="T745" s="164"/>
      <c r="AT745" s="159" t="s">
        <v>271</v>
      </c>
      <c r="AU745" s="159" t="s">
        <v>88</v>
      </c>
      <c r="AV745" s="13" t="s">
        <v>88</v>
      </c>
      <c r="AW745" s="13" t="s">
        <v>31</v>
      </c>
      <c r="AX745" s="13" t="s">
        <v>77</v>
      </c>
      <c r="AY745" s="159" t="s">
        <v>262</v>
      </c>
    </row>
    <row r="746" spans="2:65" s="13" customFormat="1" ht="11.25">
      <c r="B746" s="158"/>
      <c r="D746" s="152" t="s">
        <v>271</v>
      </c>
      <c r="E746" s="159" t="s">
        <v>1</v>
      </c>
      <c r="F746" s="160" t="s">
        <v>1196</v>
      </c>
      <c r="H746" s="161">
        <v>-1.92</v>
      </c>
      <c r="I746" s="162"/>
      <c r="L746" s="158"/>
      <c r="M746" s="163"/>
      <c r="T746" s="164"/>
      <c r="AT746" s="159" t="s">
        <v>271</v>
      </c>
      <c r="AU746" s="159" t="s">
        <v>88</v>
      </c>
      <c r="AV746" s="13" t="s">
        <v>88</v>
      </c>
      <c r="AW746" s="13" t="s">
        <v>31</v>
      </c>
      <c r="AX746" s="13" t="s">
        <v>77</v>
      </c>
      <c r="AY746" s="159" t="s">
        <v>262</v>
      </c>
    </row>
    <row r="747" spans="2:65" s="13" customFormat="1" ht="11.25">
      <c r="B747" s="158"/>
      <c r="D747" s="152" t="s">
        <v>271</v>
      </c>
      <c r="E747" s="159" t="s">
        <v>1</v>
      </c>
      <c r="F747" s="160" t="s">
        <v>1197</v>
      </c>
      <c r="H747" s="161">
        <v>-8.8650000000000002</v>
      </c>
      <c r="I747" s="162"/>
      <c r="L747" s="158"/>
      <c r="M747" s="163"/>
      <c r="T747" s="164"/>
      <c r="AT747" s="159" t="s">
        <v>271</v>
      </c>
      <c r="AU747" s="159" t="s">
        <v>88</v>
      </c>
      <c r="AV747" s="13" t="s">
        <v>88</v>
      </c>
      <c r="AW747" s="13" t="s">
        <v>31</v>
      </c>
      <c r="AX747" s="13" t="s">
        <v>77</v>
      </c>
      <c r="AY747" s="159" t="s">
        <v>262</v>
      </c>
    </row>
    <row r="748" spans="2:65" s="12" customFormat="1" ht="11.25">
      <c r="B748" s="151"/>
      <c r="D748" s="152" t="s">
        <v>271</v>
      </c>
      <c r="E748" s="153" t="s">
        <v>1</v>
      </c>
      <c r="F748" s="154" t="s">
        <v>1198</v>
      </c>
      <c r="H748" s="153" t="s">
        <v>1</v>
      </c>
      <c r="I748" s="155"/>
      <c r="L748" s="151"/>
      <c r="M748" s="156"/>
      <c r="T748" s="157"/>
      <c r="AT748" s="153" t="s">
        <v>271</v>
      </c>
      <c r="AU748" s="153" t="s">
        <v>88</v>
      </c>
      <c r="AV748" s="12" t="s">
        <v>85</v>
      </c>
      <c r="AW748" s="12" t="s">
        <v>31</v>
      </c>
      <c r="AX748" s="12" t="s">
        <v>77</v>
      </c>
      <c r="AY748" s="153" t="s">
        <v>262</v>
      </c>
    </row>
    <row r="749" spans="2:65" s="13" customFormat="1" ht="11.25">
      <c r="B749" s="158"/>
      <c r="D749" s="152" t="s">
        <v>271</v>
      </c>
      <c r="E749" s="159" t="s">
        <v>1</v>
      </c>
      <c r="F749" s="160" t="s">
        <v>1199</v>
      </c>
      <c r="H749" s="161">
        <v>126.35</v>
      </c>
      <c r="I749" s="162"/>
      <c r="L749" s="158"/>
      <c r="M749" s="163"/>
      <c r="T749" s="164"/>
      <c r="AT749" s="159" t="s">
        <v>271</v>
      </c>
      <c r="AU749" s="159" t="s">
        <v>88</v>
      </c>
      <c r="AV749" s="13" t="s">
        <v>88</v>
      </c>
      <c r="AW749" s="13" t="s">
        <v>31</v>
      </c>
      <c r="AX749" s="13" t="s">
        <v>77</v>
      </c>
      <c r="AY749" s="159" t="s">
        <v>262</v>
      </c>
    </row>
    <row r="750" spans="2:65" s="13" customFormat="1" ht="11.25">
      <c r="B750" s="158"/>
      <c r="D750" s="152" t="s">
        <v>271</v>
      </c>
      <c r="E750" s="159" t="s">
        <v>1</v>
      </c>
      <c r="F750" s="160" t="s">
        <v>1200</v>
      </c>
      <c r="H750" s="161">
        <v>-1.7729999999999999</v>
      </c>
      <c r="I750" s="162"/>
      <c r="L750" s="158"/>
      <c r="M750" s="163"/>
      <c r="T750" s="164"/>
      <c r="AT750" s="159" t="s">
        <v>271</v>
      </c>
      <c r="AU750" s="159" t="s">
        <v>88</v>
      </c>
      <c r="AV750" s="13" t="s">
        <v>88</v>
      </c>
      <c r="AW750" s="13" t="s">
        <v>31</v>
      </c>
      <c r="AX750" s="13" t="s">
        <v>77</v>
      </c>
      <c r="AY750" s="159" t="s">
        <v>262</v>
      </c>
    </row>
    <row r="751" spans="2:65" s="15" customFormat="1" ht="11.25">
      <c r="B751" s="172"/>
      <c r="D751" s="152" t="s">
        <v>271</v>
      </c>
      <c r="E751" s="173" t="s">
        <v>175</v>
      </c>
      <c r="F751" s="174" t="s">
        <v>282</v>
      </c>
      <c r="H751" s="175">
        <v>617.94174999999996</v>
      </c>
      <c r="I751" s="176"/>
      <c r="L751" s="172"/>
      <c r="M751" s="177"/>
      <c r="T751" s="178"/>
      <c r="AT751" s="173" t="s">
        <v>271</v>
      </c>
      <c r="AU751" s="173" t="s">
        <v>88</v>
      </c>
      <c r="AV751" s="15" t="s">
        <v>122</v>
      </c>
      <c r="AW751" s="15" t="s">
        <v>31</v>
      </c>
      <c r="AX751" s="15" t="s">
        <v>85</v>
      </c>
      <c r="AY751" s="173" t="s">
        <v>262</v>
      </c>
    </row>
    <row r="752" spans="2:65" s="1" customFormat="1" ht="24.2" customHeight="1">
      <c r="B752" s="32"/>
      <c r="C752" s="138" t="s">
        <v>1201</v>
      </c>
      <c r="D752" s="138" t="s">
        <v>265</v>
      </c>
      <c r="E752" s="139" t="s">
        <v>1202</v>
      </c>
      <c r="F752" s="140" t="s">
        <v>1203</v>
      </c>
      <c r="G752" s="141" t="s">
        <v>268</v>
      </c>
      <c r="H752" s="142">
        <v>164.9</v>
      </c>
      <c r="I752" s="143"/>
      <c r="J752" s="144">
        <f>ROUND(I752*H752,2)</f>
        <v>0</v>
      </c>
      <c r="K752" s="140" t="s">
        <v>285</v>
      </c>
      <c r="L752" s="32"/>
      <c r="M752" s="145" t="s">
        <v>1</v>
      </c>
      <c r="N752" s="146" t="s">
        <v>42</v>
      </c>
      <c r="P752" s="147">
        <f>O752*H752</f>
        <v>0</v>
      </c>
      <c r="Q752" s="147">
        <v>0</v>
      </c>
      <c r="R752" s="147">
        <f>Q752*H752</f>
        <v>0</v>
      </c>
      <c r="S752" s="147">
        <v>1.2E-2</v>
      </c>
      <c r="T752" s="148">
        <f>S752*H752</f>
        <v>1.9788000000000001</v>
      </c>
      <c r="AR752" s="149" t="s">
        <v>122</v>
      </c>
      <c r="AT752" s="149" t="s">
        <v>265</v>
      </c>
      <c r="AU752" s="149" t="s">
        <v>88</v>
      </c>
      <c r="AY752" s="17" t="s">
        <v>262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85</v>
      </c>
      <c r="BK752" s="150">
        <f>ROUND(I752*H752,2)</f>
        <v>0</v>
      </c>
      <c r="BL752" s="17" t="s">
        <v>122</v>
      </c>
      <c r="BM752" s="149" t="s">
        <v>1204</v>
      </c>
    </row>
    <row r="753" spans="2:65" s="12" customFormat="1" ht="11.25">
      <c r="B753" s="151"/>
      <c r="D753" s="152" t="s">
        <v>271</v>
      </c>
      <c r="E753" s="153" t="s">
        <v>1</v>
      </c>
      <c r="F753" s="154" t="s">
        <v>1205</v>
      </c>
      <c r="H753" s="153" t="s">
        <v>1</v>
      </c>
      <c r="I753" s="155"/>
      <c r="L753" s="151"/>
      <c r="M753" s="156"/>
      <c r="T753" s="157"/>
      <c r="AT753" s="153" t="s">
        <v>271</v>
      </c>
      <c r="AU753" s="153" t="s">
        <v>88</v>
      </c>
      <c r="AV753" s="12" t="s">
        <v>85</v>
      </c>
      <c r="AW753" s="12" t="s">
        <v>31</v>
      </c>
      <c r="AX753" s="12" t="s">
        <v>77</v>
      </c>
      <c r="AY753" s="153" t="s">
        <v>262</v>
      </c>
    </row>
    <row r="754" spans="2:65" s="12" customFormat="1" ht="11.25">
      <c r="B754" s="151"/>
      <c r="D754" s="152" t="s">
        <v>271</v>
      </c>
      <c r="E754" s="153" t="s">
        <v>1</v>
      </c>
      <c r="F754" s="154" t="s">
        <v>1187</v>
      </c>
      <c r="H754" s="153" t="s">
        <v>1</v>
      </c>
      <c r="I754" s="155"/>
      <c r="L754" s="151"/>
      <c r="M754" s="156"/>
      <c r="T754" s="157"/>
      <c r="AT754" s="153" t="s">
        <v>271</v>
      </c>
      <c r="AU754" s="153" t="s">
        <v>88</v>
      </c>
      <c r="AV754" s="12" t="s">
        <v>85</v>
      </c>
      <c r="AW754" s="12" t="s">
        <v>31</v>
      </c>
      <c r="AX754" s="12" t="s">
        <v>77</v>
      </c>
      <c r="AY754" s="153" t="s">
        <v>262</v>
      </c>
    </row>
    <row r="755" spans="2:65" s="13" customFormat="1" ht="11.25">
      <c r="B755" s="158"/>
      <c r="D755" s="152" t="s">
        <v>271</v>
      </c>
      <c r="E755" s="159" t="s">
        <v>1</v>
      </c>
      <c r="F755" s="160" t="s">
        <v>1206</v>
      </c>
      <c r="H755" s="161">
        <v>48.36</v>
      </c>
      <c r="I755" s="162"/>
      <c r="L755" s="158"/>
      <c r="M755" s="163"/>
      <c r="T755" s="164"/>
      <c r="AT755" s="159" t="s">
        <v>271</v>
      </c>
      <c r="AU755" s="159" t="s">
        <v>88</v>
      </c>
      <c r="AV755" s="13" t="s">
        <v>88</v>
      </c>
      <c r="AW755" s="13" t="s">
        <v>31</v>
      </c>
      <c r="AX755" s="13" t="s">
        <v>77</v>
      </c>
      <c r="AY755" s="159" t="s">
        <v>262</v>
      </c>
    </row>
    <row r="756" spans="2:65" s="12" customFormat="1" ht="11.25">
      <c r="B756" s="151"/>
      <c r="D756" s="152" t="s">
        <v>271</v>
      </c>
      <c r="E756" s="153" t="s">
        <v>1</v>
      </c>
      <c r="F756" s="154" t="s">
        <v>1207</v>
      </c>
      <c r="H756" s="153" t="s">
        <v>1</v>
      </c>
      <c r="I756" s="155"/>
      <c r="L756" s="151"/>
      <c r="M756" s="156"/>
      <c r="T756" s="157"/>
      <c r="AT756" s="153" t="s">
        <v>271</v>
      </c>
      <c r="AU756" s="153" t="s">
        <v>88</v>
      </c>
      <c r="AV756" s="12" t="s">
        <v>85</v>
      </c>
      <c r="AW756" s="12" t="s">
        <v>31</v>
      </c>
      <c r="AX756" s="12" t="s">
        <v>77</v>
      </c>
      <c r="AY756" s="153" t="s">
        <v>262</v>
      </c>
    </row>
    <row r="757" spans="2:65" s="13" customFormat="1" ht="11.25">
      <c r="B757" s="158"/>
      <c r="D757" s="152" t="s">
        <v>271</v>
      </c>
      <c r="E757" s="159" t="s">
        <v>1</v>
      </c>
      <c r="F757" s="160" t="s">
        <v>1208</v>
      </c>
      <c r="H757" s="161">
        <v>-6.3</v>
      </c>
      <c r="I757" s="162"/>
      <c r="L757" s="158"/>
      <c r="M757" s="163"/>
      <c r="T757" s="164"/>
      <c r="AT757" s="159" t="s">
        <v>271</v>
      </c>
      <c r="AU757" s="159" t="s">
        <v>88</v>
      </c>
      <c r="AV757" s="13" t="s">
        <v>88</v>
      </c>
      <c r="AW757" s="13" t="s">
        <v>31</v>
      </c>
      <c r="AX757" s="13" t="s">
        <v>77</v>
      </c>
      <c r="AY757" s="159" t="s">
        <v>262</v>
      </c>
    </row>
    <row r="758" spans="2:65" s="13" customFormat="1" ht="11.25">
      <c r="B758" s="158"/>
      <c r="D758" s="152" t="s">
        <v>271</v>
      </c>
      <c r="E758" s="159" t="s">
        <v>1</v>
      </c>
      <c r="F758" s="160" t="s">
        <v>1209</v>
      </c>
      <c r="H758" s="161">
        <v>16.25</v>
      </c>
      <c r="I758" s="162"/>
      <c r="L758" s="158"/>
      <c r="M758" s="163"/>
      <c r="T758" s="164"/>
      <c r="AT758" s="159" t="s">
        <v>271</v>
      </c>
      <c r="AU758" s="159" t="s">
        <v>88</v>
      </c>
      <c r="AV758" s="13" t="s">
        <v>88</v>
      </c>
      <c r="AW758" s="13" t="s">
        <v>31</v>
      </c>
      <c r="AX758" s="13" t="s">
        <v>77</v>
      </c>
      <c r="AY758" s="159" t="s">
        <v>262</v>
      </c>
    </row>
    <row r="759" spans="2:65" s="12" customFormat="1" ht="11.25">
      <c r="B759" s="151"/>
      <c r="D759" s="152" t="s">
        <v>271</v>
      </c>
      <c r="E759" s="153" t="s">
        <v>1</v>
      </c>
      <c r="F759" s="154" t="s">
        <v>1194</v>
      </c>
      <c r="H759" s="153" t="s">
        <v>1</v>
      </c>
      <c r="I759" s="155"/>
      <c r="L759" s="151"/>
      <c r="M759" s="156"/>
      <c r="T759" s="157"/>
      <c r="AT759" s="153" t="s">
        <v>271</v>
      </c>
      <c r="AU759" s="153" t="s">
        <v>88</v>
      </c>
      <c r="AV759" s="12" t="s">
        <v>85</v>
      </c>
      <c r="AW759" s="12" t="s">
        <v>31</v>
      </c>
      <c r="AX759" s="12" t="s">
        <v>77</v>
      </c>
      <c r="AY759" s="153" t="s">
        <v>262</v>
      </c>
    </row>
    <row r="760" spans="2:65" s="13" customFormat="1" ht="11.25">
      <c r="B760" s="158"/>
      <c r="D760" s="152" t="s">
        <v>271</v>
      </c>
      <c r="E760" s="159" t="s">
        <v>1</v>
      </c>
      <c r="F760" s="160" t="s">
        <v>1210</v>
      </c>
      <c r="H760" s="161">
        <v>42.57</v>
      </c>
      <c r="I760" s="162"/>
      <c r="L760" s="158"/>
      <c r="M760" s="163"/>
      <c r="T760" s="164"/>
      <c r="AT760" s="159" t="s">
        <v>271</v>
      </c>
      <c r="AU760" s="159" t="s">
        <v>88</v>
      </c>
      <c r="AV760" s="13" t="s">
        <v>88</v>
      </c>
      <c r="AW760" s="13" t="s">
        <v>31</v>
      </c>
      <c r="AX760" s="13" t="s">
        <v>77</v>
      </c>
      <c r="AY760" s="159" t="s">
        <v>262</v>
      </c>
    </row>
    <row r="761" spans="2:65" s="12" customFormat="1" ht="11.25">
      <c r="B761" s="151"/>
      <c r="D761" s="152" t="s">
        <v>271</v>
      </c>
      <c r="E761" s="153" t="s">
        <v>1</v>
      </c>
      <c r="F761" s="154" t="s">
        <v>1198</v>
      </c>
      <c r="H761" s="153" t="s">
        <v>1</v>
      </c>
      <c r="I761" s="155"/>
      <c r="L761" s="151"/>
      <c r="M761" s="156"/>
      <c r="T761" s="157"/>
      <c r="AT761" s="153" t="s">
        <v>271</v>
      </c>
      <c r="AU761" s="153" t="s">
        <v>88</v>
      </c>
      <c r="AV761" s="12" t="s">
        <v>85</v>
      </c>
      <c r="AW761" s="12" t="s">
        <v>31</v>
      </c>
      <c r="AX761" s="12" t="s">
        <v>77</v>
      </c>
      <c r="AY761" s="153" t="s">
        <v>262</v>
      </c>
    </row>
    <row r="762" spans="2:65" s="13" customFormat="1" ht="11.25">
      <c r="B762" s="158"/>
      <c r="D762" s="152" t="s">
        <v>271</v>
      </c>
      <c r="E762" s="159" t="s">
        <v>1</v>
      </c>
      <c r="F762" s="160" t="s">
        <v>1211</v>
      </c>
      <c r="H762" s="161">
        <v>64.02</v>
      </c>
      <c r="I762" s="162"/>
      <c r="L762" s="158"/>
      <c r="M762" s="163"/>
      <c r="T762" s="164"/>
      <c r="AT762" s="159" t="s">
        <v>271</v>
      </c>
      <c r="AU762" s="159" t="s">
        <v>88</v>
      </c>
      <c r="AV762" s="13" t="s">
        <v>88</v>
      </c>
      <c r="AW762" s="13" t="s">
        <v>31</v>
      </c>
      <c r="AX762" s="13" t="s">
        <v>77</v>
      </c>
      <c r="AY762" s="159" t="s">
        <v>262</v>
      </c>
    </row>
    <row r="763" spans="2:65" s="15" customFormat="1" ht="11.25">
      <c r="B763" s="172"/>
      <c r="D763" s="152" t="s">
        <v>271</v>
      </c>
      <c r="E763" s="173" t="s">
        <v>179</v>
      </c>
      <c r="F763" s="174" t="s">
        <v>282</v>
      </c>
      <c r="H763" s="175">
        <v>164.9</v>
      </c>
      <c r="I763" s="176"/>
      <c r="L763" s="172"/>
      <c r="M763" s="177"/>
      <c r="T763" s="178"/>
      <c r="AT763" s="173" t="s">
        <v>271</v>
      </c>
      <c r="AU763" s="173" t="s">
        <v>88</v>
      </c>
      <c r="AV763" s="15" t="s">
        <v>122</v>
      </c>
      <c r="AW763" s="15" t="s">
        <v>31</v>
      </c>
      <c r="AX763" s="15" t="s">
        <v>85</v>
      </c>
      <c r="AY763" s="173" t="s">
        <v>262</v>
      </c>
    </row>
    <row r="764" spans="2:65" s="1" customFormat="1" ht="24.2" customHeight="1">
      <c r="B764" s="32"/>
      <c r="C764" s="138" t="s">
        <v>1212</v>
      </c>
      <c r="D764" s="138" t="s">
        <v>265</v>
      </c>
      <c r="E764" s="139" t="s">
        <v>1213</v>
      </c>
      <c r="F764" s="140" t="s">
        <v>1214</v>
      </c>
      <c r="G764" s="141" t="s">
        <v>268</v>
      </c>
      <c r="H764" s="142">
        <v>172.42</v>
      </c>
      <c r="I764" s="143"/>
      <c r="J764" s="144">
        <f>ROUND(I764*H764,2)</f>
        <v>0</v>
      </c>
      <c r="K764" s="140" t="s">
        <v>285</v>
      </c>
      <c r="L764" s="32"/>
      <c r="M764" s="145" t="s">
        <v>1</v>
      </c>
      <c r="N764" s="146" t="s">
        <v>42</v>
      </c>
      <c r="P764" s="147">
        <f>O764*H764</f>
        <v>0</v>
      </c>
      <c r="Q764" s="147">
        <v>0</v>
      </c>
      <c r="R764" s="147">
        <f>Q764*H764</f>
        <v>0</v>
      </c>
      <c r="S764" s="147">
        <v>2.9000000000000001E-2</v>
      </c>
      <c r="T764" s="148">
        <f>S764*H764</f>
        <v>5.0001800000000003</v>
      </c>
      <c r="AR764" s="149" t="s">
        <v>122</v>
      </c>
      <c r="AT764" s="149" t="s">
        <v>265</v>
      </c>
      <c r="AU764" s="149" t="s">
        <v>88</v>
      </c>
      <c r="AY764" s="17" t="s">
        <v>262</v>
      </c>
      <c r="BE764" s="150">
        <f>IF(N764="základní",J764,0)</f>
        <v>0</v>
      </c>
      <c r="BF764" s="150">
        <f>IF(N764="snížená",J764,0)</f>
        <v>0</v>
      </c>
      <c r="BG764" s="150">
        <f>IF(N764="zákl. přenesená",J764,0)</f>
        <v>0</v>
      </c>
      <c r="BH764" s="150">
        <f>IF(N764="sníž. přenesená",J764,0)</f>
        <v>0</v>
      </c>
      <c r="BI764" s="150">
        <f>IF(N764="nulová",J764,0)</f>
        <v>0</v>
      </c>
      <c r="BJ764" s="17" t="s">
        <v>85</v>
      </c>
      <c r="BK764" s="150">
        <f>ROUND(I764*H764,2)</f>
        <v>0</v>
      </c>
      <c r="BL764" s="17" t="s">
        <v>122</v>
      </c>
      <c r="BM764" s="149" t="s">
        <v>1215</v>
      </c>
    </row>
    <row r="765" spans="2:65" s="12" customFormat="1" ht="11.25">
      <c r="B765" s="151"/>
      <c r="D765" s="152" t="s">
        <v>271</v>
      </c>
      <c r="E765" s="153" t="s">
        <v>1</v>
      </c>
      <c r="F765" s="154" t="s">
        <v>1216</v>
      </c>
      <c r="H765" s="153" t="s">
        <v>1</v>
      </c>
      <c r="I765" s="155"/>
      <c r="L765" s="151"/>
      <c r="M765" s="156"/>
      <c r="T765" s="157"/>
      <c r="AT765" s="153" t="s">
        <v>271</v>
      </c>
      <c r="AU765" s="153" t="s">
        <v>88</v>
      </c>
      <c r="AV765" s="12" t="s">
        <v>85</v>
      </c>
      <c r="AW765" s="12" t="s">
        <v>31</v>
      </c>
      <c r="AX765" s="12" t="s">
        <v>77</v>
      </c>
      <c r="AY765" s="153" t="s">
        <v>262</v>
      </c>
    </row>
    <row r="766" spans="2:65" s="12" customFormat="1" ht="11.25">
      <c r="B766" s="151"/>
      <c r="D766" s="152" t="s">
        <v>271</v>
      </c>
      <c r="E766" s="153" t="s">
        <v>1</v>
      </c>
      <c r="F766" s="154" t="s">
        <v>1217</v>
      </c>
      <c r="H766" s="153" t="s">
        <v>1</v>
      </c>
      <c r="I766" s="155"/>
      <c r="L766" s="151"/>
      <c r="M766" s="156"/>
      <c r="T766" s="157"/>
      <c r="AT766" s="153" t="s">
        <v>271</v>
      </c>
      <c r="AU766" s="153" t="s">
        <v>88</v>
      </c>
      <c r="AV766" s="12" t="s">
        <v>85</v>
      </c>
      <c r="AW766" s="12" t="s">
        <v>31</v>
      </c>
      <c r="AX766" s="12" t="s">
        <v>77</v>
      </c>
      <c r="AY766" s="153" t="s">
        <v>262</v>
      </c>
    </row>
    <row r="767" spans="2:65" s="12" customFormat="1" ht="11.25">
      <c r="B767" s="151"/>
      <c r="D767" s="152" t="s">
        <v>271</v>
      </c>
      <c r="E767" s="153" t="s">
        <v>1</v>
      </c>
      <c r="F767" s="154" t="s">
        <v>1218</v>
      </c>
      <c r="H767" s="153" t="s">
        <v>1</v>
      </c>
      <c r="I767" s="155"/>
      <c r="L767" s="151"/>
      <c r="M767" s="156"/>
      <c r="T767" s="157"/>
      <c r="AT767" s="153" t="s">
        <v>271</v>
      </c>
      <c r="AU767" s="153" t="s">
        <v>88</v>
      </c>
      <c r="AV767" s="12" t="s">
        <v>85</v>
      </c>
      <c r="AW767" s="12" t="s">
        <v>31</v>
      </c>
      <c r="AX767" s="12" t="s">
        <v>77</v>
      </c>
      <c r="AY767" s="153" t="s">
        <v>262</v>
      </c>
    </row>
    <row r="768" spans="2:65" s="13" customFormat="1" ht="11.25">
      <c r="B768" s="158"/>
      <c r="D768" s="152" t="s">
        <v>271</v>
      </c>
      <c r="E768" s="159" t="s">
        <v>1</v>
      </c>
      <c r="F768" s="160" t="s">
        <v>1219</v>
      </c>
      <c r="H768" s="161">
        <v>106.68</v>
      </c>
      <c r="I768" s="162"/>
      <c r="L768" s="158"/>
      <c r="M768" s="163"/>
      <c r="T768" s="164"/>
      <c r="AT768" s="159" t="s">
        <v>271</v>
      </c>
      <c r="AU768" s="159" t="s">
        <v>88</v>
      </c>
      <c r="AV768" s="13" t="s">
        <v>88</v>
      </c>
      <c r="AW768" s="13" t="s">
        <v>31</v>
      </c>
      <c r="AX768" s="13" t="s">
        <v>77</v>
      </c>
      <c r="AY768" s="159" t="s">
        <v>262</v>
      </c>
    </row>
    <row r="769" spans="2:65" s="13" customFormat="1" ht="11.25">
      <c r="B769" s="158"/>
      <c r="D769" s="152" t="s">
        <v>271</v>
      </c>
      <c r="E769" s="159" t="s">
        <v>1</v>
      </c>
      <c r="F769" s="160" t="s">
        <v>1220</v>
      </c>
      <c r="H769" s="161">
        <v>11.76</v>
      </c>
      <c r="I769" s="162"/>
      <c r="L769" s="158"/>
      <c r="M769" s="163"/>
      <c r="T769" s="164"/>
      <c r="AT769" s="159" t="s">
        <v>271</v>
      </c>
      <c r="AU769" s="159" t="s">
        <v>88</v>
      </c>
      <c r="AV769" s="13" t="s">
        <v>88</v>
      </c>
      <c r="AW769" s="13" t="s">
        <v>31</v>
      </c>
      <c r="AX769" s="13" t="s">
        <v>77</v>
      </c>
      <c r="AY769" s="159" t="s">
        <v>262</v>
      </c>
    </row>
    <row r="770" spans="2:65" s="12" customFormat="1" ht="11.25">
      <c r="B770" s="151"/>
      <c r="D770" s="152" t="s">
        <v>271</v>
      </c>
      <c r="E770" s="153" t="s">
        <v>1</v>
      </c>
      <c r="F770" s="154" t="s">
        <v>1221</v>
      </c>
      <c r="H770" s="153" t="s">
        <v>1</v>
      </c>
      <c r="I770" s="155"/>
      <c r="L770" s="151"/>
      <c r="M770" s="156"/>
      <c r="T770" s="157"/>
      <c r="AT770" s="153" t="s">
        <v>271</v>
      </c>
      <c r="AU770" s="153" t="s">
        <v>88</v>
      </c>
      <c r="AV770" s="12" t="s">
        <v>85</v>
      </c>
      <c r="AW770" s="12" t="s">
        <v>31</v>
      </c>
      <c r="AX770" s="12" t="s">
        <v>77</v>
      </c>
      <c r="AY770" s="153" t="s">
        <v>262</v>
      </c>
    </row>
    <row r="771" spans="2:65" s="13" customFormat="1" ht="11.25">
      <c r="B771" s="158"/>
      <c r="D771" s="152" t="s">
        <v>271</v>
      </c>
      <c r="E771" s="159" t="s">
        <v>1</v>
      </c>
      <c r="F771" s="160" t="s">
        <v>1222</v>
      </c>
      <c r="H771" s="161">
        <v>32.58</v>
      </c>
      <c r="I771" s="162"/>
      <c r="L771" s="158"/>
      <c r="M771" s="163"/>
      <c r="T771" s="164"/>
      <c r="AT771" s="159" t="s">
        <v>271</v>
      </c>
      <c r="AU771" s="159" t="s">
        <v>88</v>
      </c>
      <c r="AV771" s="13" t="s">
        <v>88</v>
      </c>
      <c r="AW771" s="13" t="s">
        <v>31</v>
      </c>
      <c r="AX771" s="13" t="s">
        <v>77</v>
      </c>
      <c r="AY771" s="159" t="s">
        <v>262</v>
      </c>
    </row>
    <row r="772" spans="2:65" s="13" customFormat="1" ht="11.25">
      <c r="B772" s="158"/>
      <c r="D772" s="152" t="s">
        <v>271</v>
      </c>
      <c r="E772" s="159" t="s">
        <v>1</v>
      </c>
      <c r="F772" s="160" t="s">
        <v>1223</v>
      </c>
      <c r="H772" s="161">
        <v>14.04</v>
      </c>
      <c r="I772" s="162"/>
      <c r="L772" s="158"/>
      <c r="M772" s="163"/>
      <c r="T772" s="164"/>
      <c r="AT772" s="159" t="s">
        <v>271</v>
      </c>
      <c r="AU772" s="159" t="s">
        <v>88</v>
      </c>
      <c r="AV772" s="13" t="s">
        <v>88</v>
      </c>
      <c r="AW772" s="13" t="s">
        <v>31</v>
      </c>
      <c r="AX772" s="13" t="s">
        <v>77</v>
      </c>
      <c r="AY772" s="159" t="s">
        <v>262</v>
      </c>
    </row>
    <row r="773" spans="2:65" s="13" customFormat="1" ht="11.25">
      <c r="B773" s="158"/>
      <c r="D773" s="152" t="s">
        <v>271</v>
      </c>
      <c r="E773" s="159" t="s">
        <v>1</v>
      </c>
      <c r="F773" s="160" t="s">
        <v>1224</v>
      </c>
      <c r="H773" s="161">
        <v>7.36</v>
      </c>
      <c r="I773" s="162"/>
      <c r="L773" s="158"/>
      <c r="M773" s="163"/>
      <c r="T773" s="164"/>
      <c r="AT773" s="159" t="s">
        <v>271</v>
      </c>
      <c r="AU773" s="159" t="s">
        <v>88</v>
      </c>
      <c r="AV773" s="13" t="s">
        <v>88</v>
      </c>
      <c r="AW773" s="13" t="s">
        <v>31</v>
      </c>
      <c r="AX773" s="13" t="s">
        <v>77</v>
      </c>
      <c r="AY773" s="159" t="s">
        <v>262</v>
      </c>
    </row>
    <row r="774" spans="2:65" s="15" customFormat="1" ht="11.25">
      <c r="B774" s="172"/>
      <c r="D774" s="152" t="s">
        <v>271</v>
      </c>
      <c r="E774" s="173" t="s">
        <v>201</v>
      </c>
      <c r="F774" s="174" t="s">
        <v>282</v>
      </c>
      <c r="H774" s="175">
        <v>172.42</v>
      </c>
      <c r="I774" s="176"/>
      <c r="L774" s="172"/>
      <c r="M774" s="177"/>
      <c r="T774" s="178"/>
      <c r="AT774" s="173" t="s">
        <v>271</v>
      </c>
      <c r="AU774" s="173" t="s">
        <v>88</v>
      </c>
      <c r="AV774" s="15" t="s">
        <v>122</v>
      </c>
      <c r="AW774" s="15" t="s">
        <v>31</v>
      </c>
      <c r="AX774" s="15" t="s">
        <v>85</v>
      </c>
      <c r="AY774" s="173" t="s">
        <v>262</v>
      </c>
    </row>
    <row r="775" spans="2:65" s="1" customFormat="1" ht="24.2" customHeight="1">
      <c r="B775" s="32"/>
      <c r="C775" s="138" t="s">
        <v>1225</v>
      </c>
      <c r="D775" s="138" t="s">
        <v>265</v>
      </c>
      <c r="E775" s="139" t="s">
        <v>1226</v>
      </c>
      <c r="F775" s="140" t="s">
        <v>1227</v>
      </c>
      <c r="G775" s="141" t="s">
        <v>268</v>
      </c>
      <c r="H775" s="142">
        <v>90.93</v>
      </c>
      <c r="I775" s="143"/>
      <c r="J775" s="144">
        <f>ROUND(I775*H775,2)</f>
        <v>0</v>
      </c>
      <c r="K775" s="140" t="s">
        <v>285</v>
      </c>
      <c r="L775" s="32"/>
      <c r="M775" s="145" t="s">
        <v>1</v>
      </c>
      <c r="N775" s="146" t="s">
        <v>42</v>
      </c>
      <c r="P775" s="147">
        <f>O775*H775</f>
        <v>0</v>
      </c>
      <c r="Q775" s="147">
        <v>0</v>
      </c>
      <c r="R775" s="147">
        <f>Q775*H775</f>
        <v>0</v>
      </c>
      <c r="S775" s="147">
        <v>0.05</v>
      </c>
      <c r="T775" s="148">
        <f>S775*H775</f>
        <v>4.5465000000000009</v>
      </c>
      <c r="AR775" s="149" t="s">
        <v>122</v>
      </c>
      <c r="AT775" s="149" t="s">
        <v>265</v>
      </c>
      <c r="AU775" s="149" t="s">
        <v>88</v>
      </c>
      <c r="AY775" s="17" t="s">
        <v>262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85</v>
      </c>
      <c r="BK775" s="150">
        <f>ROUND(I775*H775,2)</f>
        <v>0</v>
      </c>
      <c r="BL775" s="17" t="s">
        <v>122</v>
      </c>
      <c r="BM775" s="149" t="s">
        <v>1228</v>
      </c>
    </row>
    <row r="776" spans="2:65" s="12" customFormat="1" ht="11.25">
      <c r="B776" s="151"/>
      <c r="D776" s="152" t="s">
        <v>271</v>
      </c>
      <c r="E776" s="153" t="s">
        <v>1</v>
      </c>
      <c r="F776" s="154" t="s">
        <v>1229</v>
      </c>
      <c r="H776" s="153" t="s">
        <v>1</v>
      </c>
      <c r="I776" s="155"/>
      <c r="L776" s="151"/>
      <c r="M776" s="156"/>
      <c r="T776" s="157"/>
      <c r="AT776" s="153" t="s">
        <v>271</v>
      </c>
      <c r="AU776" s="153" t="s">
        <v>88</v>
      </c>
      <c r="AV776" s="12" t="s">
        <v>85</v>
      </c>
      <c r="AW776" s="12" t="s">
        <v>31</v>
      </c>
      <c r="AX776" s="12" t="s">
        <v>77</v>
      </c>
      <c r="AY776" s="153" t="s">
        <v>262</v>
      </c>
    </row>
    <row r="777" spans="2:65" s="13" customFormat="1" ht="11.25">
      <c r="B777" s="158"/>
      <c r="D777" s="152" t="s">
        <v>271</v>
      </c>
      <c r="E777" s="159" t="s">
        <v>1</v>
      </c>
      <c r="F777" s="160" t="s">
        <v>1230</v>
      </c>
      <c r="H777" s="161">
        <v>90.93</v>
      </c>
      <c r="I777" s="162"/>
      <c r="L777" s="158"/>
      <c r="M777" s="163"/>
      <c r="T777" s="164"/>
      <c r="AT777" s="159" t="s">
        <v>271</v>
      </c>
      <c r="AU777" s="159" t="s">
        <v>88</v>
      </c>
      <c r="AV777" s="13" t="s">
        <v>88</v>
      </c>
      <c r="AW777" s="13" t="s">
        <v>31</v>
      </c>
      <c r="AX777" s="13" t="s">
        <v>85</v>
      </c>
      <c r="AY777" s="159" t="s">
        <v>262</v>
      </c>
    </row>
    <row r="778" spans="2:65" s="1" customFormat="1" ht="24.2" customHeight="1">
      <c r="B778" s="32"/>
      <c r="C778" s="138" t="s">
        <v>1231</v>
      </c>
      <c r="D778" s="138" t="s">
        <v>265</v>
      </c>
      <c r="E778" s="139" t="s">
        <v>1232</v>
      </c>
      <c r="F778" s="140" t="s">
        <v>1233</v>
      </c>
      <c r="G778" s="141" t="s">
        <v>537</v>
      </c>
      <c r="H778" s="142">
        <v>13</v>
      </c>
      <c r="I778" s="143"/>
      <c r="J778" s="144">
        <f>ROUND(I778*H778,2)</f>
        <v>0</v>
      </c>
      <c r="K778" s="140" t="s">
        <v>285</v>
      </c>
      <c r="L778" s="32"/>
      <c r="M778" s="145" t="s">
        <v>1</v>
      </c>
      <c r="N778" s="146" t="s">
        <v>42</v>
      </c>
      <c r="P778" s="147">
        <f>O778*H778</f>
        <v>0</v>
      </c>
      <c r="Q778" s="147">
        <v>0</v>
      </c>
      <c r="R778" s="147">
        <f>Q778*H778</f>
        <v>0</v>
      </c>
      <c r="S778" s="147">
        <v>0.15</v>
      </c>
      <c r="T778" s="148">
        <f>S778*H778</f>
        <v>1.95</v>
      </c>
      <c r="AR778" s="149" t="s">
        <v>122</v>
      </c>
      <c r="AT778" s="149" t="s">
        <v>265</v>
      </c>
      <c r="AU778" s="149" t="s">
        <v>88</v>
      </c>
      <c r="AY778" s="17" t="s">
        <v>262</v>
      </c>
      <c r="BE778" s="150">
        <f>IF(N778="základní",J778,0)</f>
        <v>0</v>
      </c>
      <c r="BF778" s="150">
        <f>IF(N778="snížená",J778,0)</f>
        <v>0</v>
      </c>
      <c r="BG778" s="150">
        <f>IF(N778="zákl. přenesená",J778,0)</f>
        <v>0</v>
      </c>
      <c r="BH778" s="150">
        <f>IF(N778="sníž. přenesená",J778,0)</f>
        <v>0</v>
      </c>
      <c r="BI778" s="150">
        <f>IF(N778="nulová",J778,0)</f>
        <v>0</v>
      </c>
      <c r="BJ778" s="17" t="s">
        <v>85</v>
      </c>
      <c r="BK778" s="150">
        <f>ROUND(I778*H778,2)</f>
        <v>0</v>
      </c>
      <c r="BL778" s="17" t="s">
        <v>122</v>
      </c>
      <c r="BM778" s="149" t="s">
        <v>1234</v>
      </c>
    </row>
    <row r="779" spans="2:65" s="12" customFormat="1" ht="11.25">
      <c r="B779" s="151"/>
      <c r="D779" s="152" t="s">
        <v>271</v>
      </c>
      <c r="E779" s="153" t="s">
        <v>1</v>
      </c>
      <c r="F779" s="154" t="s">
        <v>1064</v>
      </c>
      <c r="H779" s="153" t="s">
        <v>1</v>
      </c>
      <c r="I779" s="155"/>
      <c r="L779" s="151"/>
      <c r="M779" s="156"/>
      <c r="T779" s="157"/>
      <c r="AT779" s="153" t="s">
        <v>271</v>
      </c>
      <c r="AU779" s="153" t="s">
        <v>88</v>
      </c>
      <c r="AV779" s="12" t="s">
        <v>85</v>
      </c>
      <c r="AW779" s="12" t="s">
        <v>31</v>
      </c>
      <c r="AX779" s="12" t="s">
        <v>77</v>
      </c>
      <c r="AY779" s="153" t="s">
        <v>262</v>
      </c>
    </row>
    <row r="780" spans="2:65" s="13" customFormat="1" ht="11.25">
      <c r="B780" s="158"/>
      <c r="D780" s="152" t="s">
        <v>271</v>
      </c>
      <c r="E780" s="159" t="s">
        <v>1</v>
      </c>
      <c r="F780" s="160" t="s">
        <v>1235</v>
      </c>
      <c r="H780" s="161">
        <v>12</v>
      </c>
      <c r="I780" s="162"/>
      <c r="L780" s="158"/>
      <c r="M780" s="163"/>
      <c r="T780" s="164"/>
      <c r="AT780" s="159" t="s">
        <v>271</v>
      </c>
      <c r="AU780" s="159" t="s">
        <v>88</v>
      </c>
      <c r="AV780" s="13" t="s">
        <v>88</v>
      </c>
      <c r="AW780" s="13" t="s">
        <v>31</v>
      </c>
      <c r="AX780" s="13" t="s">
        <v>77</v>
      </c>
      <c r="AY780" s="159" t="s">
        <v>262</v>
      </c>
    </row>
    <row r="781" spans="2:65" s="13" customFormat="1" ht="11.25">
      <c r="B781" s="158"/>
      <c r="D781" s="152" t="s">
        <v>271</v>
      </c>
      <c r="E781" s="159" t="s">
        <v>1</v>
      </c>
      <c r="F781" s="160" t="s">
        <v>1236</v>
      </c>
      <c r="H781" s="161">
        <v>1</v>
      </c>
      <c r="I781" s="162"/>
      <c r="L781" s="158"/>
      <c r="M781" s="163"/>
      <c r="T781" s="164"/>
      <c r="AT781" s="159" t="s">
        <v>271</v>
      </c>
      <c r="AU781" s="159" t="s">
        <v>88</v>
      </c>
      <c r="AV781" s="13" t="s">
        <v>88</v>
      </c>
      <c r="AW781" s="13" t="s">
        <v>31</v>
      </c>
      <c r="AX781" s="13" t="s">
        <v>77</v>
      </c>
      <c r="AY781" s="159" t="s">
        <v>262</v>
      </c>
    </row>
    <row r="782" spans="2:65" s="15" customFormat="1" ht="11.25">
      <c r="B782" s="172"/>
      <c r="D782" s="152" t="s">
        <v>271</v>
      </c>
      <c r="E782" s="173" t="s">
        <v>1</v>
      </c>
      <c r="F782" s="174" t="s">
        <v>282</v>
      </c>
      <c r="H782" s="175">
        <v>13</v>
      </c>
      <c r="I782" s="176"/>
      <c r="L782" s="172"/>
      <c r="M782" s="177"/>
      <c r="T782" s="178"/>
      <c r="AT782" s="173" t="s">
        <v>271</v>
      </c>
      <c r="AU782" s="173" t="s">
        <v>88</v>
      </c>
      <c r="AV782" s="15" t="s">
        <v>122</v>
      </c>
      <c r="AW782" s="15" t="s">
        <v>31</v>
      </c>
      <c r="AX782" s="15" t="s">
        <v>85</v>
      </c>
      <c r="AY782" s="173" t="s">
        <v>262</v>
      </c>
    </row>
    <row r="783" spans="2:65" s="1" customFormat="1" ht="21.75" customHeight="1">
      <c r="B783" s="32"/>
      <c r="C783" s="138" t="s">
        <v>1237</v>
      </c>
      <c r="D783" s="138" t="s">
        <v>265</v>
      </c>
      <c r="E783" s="139" t="s">
        <v>1238</v>
      </c>
      <c r="F783" s="140" t="s">
        <v>1239</v>
      </c>
      <c r="G783" s="141" t="s">
        <v>268</v>
      </c>
      <c r="H783" s="142">
        <v>363.72</v>
      </c>
      <c r="I783" s="143"/>
      <c r="J783" s="144">
        <f>ROUND(I783*H783,2)</f>
        <v>0</v>
      </c>
      <c r="K783" s="140" t="s">
        <v>269</v>
      </c>
      <c r="L783" s="32"/>
      <c r="M783" s="145" t="s">
        <v>1</v>
      </c>
      <c r="N783" s="146" t="s">
        <v>42</v>
      </c>
      <c r="P783" s="147">
        <f>O783*H783</f>
        <v>0</v>
      </c>
      <c r="Q783" s="147">
        <v>0</v>
      </c>
      <c r="R783" s="147">
        <f>Q783*H783</f>
        <v>0</v>
      </c>
      <c r="S783" s="147">
        <v>0</v>
      </c>
      <c r="T783" s="148">
        <f>S783*H783</f>
        <v>0</v>
      </c>
      <c r="AR783" s="149" t="s">
        <v>122</v>
      </c>
      <c r="AT783" s="149" t="s">
        <v>265</v>
      </c>
      <c r="AU783" s="149" t="s">
        <v>88</v>
      </c>
      <c r="AY783" s="17" t="s">
        <v>262</v>
      </c>
      <c r="BE783" s="150">
        <f>IF(N783="základní",J783,0)</f>
        <v>0</v>
      </c>
      <c r="BF783" s="150">
        <f>IF(N783="snížená",J783,0)</f>
        <v>0</v>
      </c>
      <c r="BG783" s="150">
        <f>IF(N783="zákl. přenesená",J783,0)</f>
        <v>0</v>
      </c>
      <c r="BH783" s="150">
        <f>IF(N783="sníž. přenesená",J783,0)</f>
        <v>0</v>
      </c>
      <c r="BI783" s="150">
        <f>IF(N783="nulová",J783,0)</f>
        <v>0</v>
      </c>
      <c r="BJ783" s="17" t="s">
        <v>85</v>
      </c>
      <c r="BK783" s="150">
        <f>ROUND(I783*H783,2)</f>
        <v>0</v>
      </c>
      <c r="BL783" s="17" t="s">
        <v>122</v>
      </c>
      <c r="BM783" s="149" t="s">
        <v>1240</v>
      </c>
    </row>
    <row r="784" spans="2:65" s="13" customFormat="1" ht="11.25">
      <c r="B784" s="158"/>
      <c r="D784" s="152" t="s">
        <v>271</v>
      </c>
      <c r="E784" s="159" t="s">
        <v>1</v>
      </c>
      <c r="F784" s="160" t="s">
        <v>1241</v>
      </c>
      <c r="H784" s="161">
        <v>363.72</v>
      </c>
      <c r="I784" s="162"/>
      <c r="L784" s="158"/>
      <c r="M784" s="163"/>
      <c r="T784" s="164"/>
      <c r="AT784" s="159" t="s">
        <v>271</v>
      </c>
      <c r="AU784" s="159" t="s">
        <v>88</v>
      </c>
      <c r="AV784" s="13" t="s">
        <v>88</v>
      </c>
      <c r="AW784" s="13" t="s">
        <v>31</v>
      </c>
      <c r="AX784" s="13" t="s">
        <v>85</v>
      </c>
      <c r="AY784" s="159" t="s">
        <v>262</v>
      </c>
    </row>
    <row r="785" spans="2:65" s="1" customFormat="1" ht="24.2" customHeight="1">
      <c r="B785" s="32"/>
      <c r="C785" s="138" t="s">
        <v>1242</v>
      </c>
      <c r="D785" s="138" t="s">
        <v>265</v>
      </c>
      <c r="E785" s="139" t="s">
        <v>1243</v>
      </c>
      <c r="F785" s="140" t="s">
        <v>1244</v>
      </c>
      <c r="G785" s="141" t="s">
        <v>514</v>
      </c>
      <c r="H785" s="142">
        <v>437.27</v>
      </c>
      <c r="I785" s="143"/>
      <c r="J785" s="144">
        <f>ROUND(I785*H785,2)</f>
        <v>0</v>
      </c>
      <c r="K785" s="140" t="s">
        <v>285</v>
      </c>
      <c r="L785" s="32"/>
      <c r="M785" s="145" t="s">
        <v>1</v>
      </c>
      <c r="N785" s="146" t="s">
        <v>42</v>
      </c>
      <c r="P785" s="147">
        <f>O785*H785</f>
        <v>0</v>
      </c>
      <c r="Q785" s="147">
        <v>0</v>
      </c>
      <c r="R785" s="147">
        <f>Q785*H785</f>
        <v>0</v>
      </c>
      <c r="S785" s="147">
        <v>0</v>
      </c>
      <c r="T785" s="148">
        <f>S785*H785</f>
        <v>0</v>
      </c>
      <c r="AR785" s="149" t="s">
        <v>122</v>
      </c>
      <c r="AT785" s="149" t="s">
        <v>265</v>
      </c>
      <c r="AU785" s="149" t="s">
        <v>88</v>
      </c>
      <c r="AY785" s="17" t="s">
        <v>262</v>
      </c>
      <c r="BE785" s="150">
        <f>IF(N785="základní",J785,0)</f>
        <v>0</v>
      </c>
      <c r="BF785" s="150">
        <f>IF(N785="snížená",J785,0)</f>
        <v>0</v>
      </c>
      <c r="BG785" s="150">
        <f>IF(N785="zákl. přenesená",J785,0)</f>
        <v>0</v>
      </c>
      <c r="BH785" s="150">
        <f>IF(N785="sníž. přenesená",J785,0)</f>
        <v>0</v>
      </c>
      <c r="BI785" s="150">
        <f>IF(N785="nulová",J785,0)</f>
        <v>0</v>
      </c>
      <c r="BJ785" s="17" t="s">
        <v>85</v>
      </c>
      <c r="BK785" s="150">
        <f>ROUND(I785*H785,2)</f>
        <v>0</v>
      </c>
      <c r="BL785" s="17" t="s">
        <v>122</v>
      </c>
      <c r="BM785" s="149" t="s">
        <v>1245</v>
      </c>
    </row>
    <row r="786" spans="2:65" s="1" customFormat="1" ht="33" customHeight="1">
      <c r="B786" s="32"/>
      <c r="C786" s="138" t="s">
        <v>1246</v>
      </c>
      <c r="D786" s="138" t="s">
        <v>265</v>
      </c>
      <c r="E786" s="139" t="s">
        <v>1247</v>
      </c>
      <c r="F786" s="140" t="s">
        <v>1248</v>
      </c>
      <c r="G786" s="141" t="s">
        <v>514</v>
      </c>
      <c r="H786" s="142">
        <v>437.27</v>
      </c>
      <c r="I786" s="143"/>
      <c r="J786" s="144">
        <f>ROUND(I786*H786,2)</f>
        <v>0</v>
      </c>
      <c r="K786" s="140" t="s">
        <v>285</v>
      </c>
      <c r="L786" s="32"/>
      <c r="M786" s="145" t="s">
        <v>1</v>
      </c>
      <c r="N786" s="146" t="s">
        <v>42</v>
      </c>
      <c r="P786" s="147">
        <f>O786*H786</f>
        <v>0</v>
      </c>
      <c r="Q786" s="147">
        <v>0</v>
      </c>
      <c r="R786" s="147">
        <f>Q786*H786</f>
        <v>0</v>
      </c>
      <c r="S786" s="147">
        <v>0</v>
      </c>
      <c r="T786" s="148">
        <f>S786*H786</f>
        <v>0</v>
      </c>
      <c r="AR786" s="149" t="s">
        <v>122</v>
      </c>
      <c r="AT786" s="149" t="s">
        <v>265</v>
      </c>
      <c r="AU786" s="149" t="s">
        <v>88</v>
      </c>
      <c r="AY786" s="17" t="s">
        <v>262</v>
      </c>
      <c r="BE786" s="150">
        <f>IF(N786="základní",J786,0)</f>
        <v>0</v>
      </c>
      <c r="BF786" s="150">
        <f>IF(N786="snížená",J786,0)</f>
        <v>0</v>
      </c>
      <c r="BG786" s="150">
        <f>IF(N786="zákl. přenesená",J786,0)</f>
        <v>0</v>
      </c>
      <c r="BH786" s="150">
        <f>IF(N786="sníž. přenesená",J786,0)</f>
        <v>0</v>
      </c>
      <c r="BI786" s="150">
        <f>IF(N786="nulová",J786,0)</f>
        <v>0</v>
      </c>
      <c r="BJ786" s="17" t="s">
        <v>85</v>
      </c>
      <c r="BK786" s="150">
        <f>ROUND(I786*H786,2)</f>
        <v>0</v>
      </c>
      <c r="BL786" s="17" t="s">
        <v>122</v>
      </c>
      <c r="BM786" s="149" t="s">
        <v>1249</v>
      </c>
    </row>
    <row r="787" spans="2:65" s="1" customFormat="1" ht="24.2" customHeight="1">
      <c r="B787" s="32"/>
      <c r="C787" s="138" t="s">
        <v>1250</v>
      </c>
      <c r="D787" s="138" t="s">
        <v>265</v>
      </c>
      <c r="E787" s="139" t="s">
        <v>1251</v>
      </c>
      <c r="F787" s="140" t="s">
        <v>1252</v>
      </c>
      <c r="G787" s="141" t="s">
        <v>514</v>
      </c>
      <c r="H787" s="142">
        <v>437.27</v>
      </c>
      <c r="I787" s="143"/>
      <c r="J787" s="144">
        <f>ROUND(I787*H787,2)</f>
        <v>0</v>
      </c>
      <c r="K787" s="140" t="s">
        <v>285</v>
      </c>
      <c r="L787" s="32"/>
      <c r="M787" s="145" t="s">
        <v>1</v>
      </c>
      <c r="N787" s="146" t="s">
        <v>42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122</v>
      </c>
      <c r="AT787" s="149" t="s">
        <v>265</v>
      </c>
      <c r="AU787" s="149" t="s">
        <v>88</v>
      </c>
      <c r="AY787" s="17" t="s">
        <v>262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85</v>
      </c>
      <c r="BK787" s="150">
        <f>ROUND(I787*H787,2)</f>
        <v>0</v>
      </c>
      <c r="BL787" s="17" t="s">
        <v>122</v>
      </c>
      <c r="BM787" s="149" t="s">
        <v>1253</v>
      </c>
    </row>
    <row r="788" spans="2:65" s="1" customFormat="1" ht="24.2" customHeight="1">
      <c r="B788" s="32"/>
      <c r="C788" s="138" t="s">
        <v>1254</v>
      </c>
      <c r="D788" s="138" t="s">
        <v>265</v>
      </c>
      <c r="E788" s="139" t="s">
        <v>1255</v>
      </c>
      <c r="F788" s="140" t="s">
        <v>1256</v>
      </c>
      <c r="G788" s="141" t="s">
        <v>514</v>
      </c>
      <c r="H788" s="142">
        <v>6121.78</v>
      </c>
      <c r="I788" s="143"/>
      <c r="J788" s="144">
        <f>ROUND(I788*H788,2)</f>
        <v>0</v>
      </c>
      <c r="K788" s="140" t="s">
        <v>285</v>
      </c>
      <c r="L788" s="32"/>
      <c r="M788" s="145" t="s">
        <v>1</v>
      </c>
      <c r="N788" s="146" t="s">
        <v>42</v>
      </c>
      <c r="P788" s="147">
        <f>O788*H788</f>
        <v>0</v>
      </c>
      <c r="Q788" s="147">
        <v>0</v>
      </c>
      <c r="R788" s="147">
        <f>Q788*H788</f>
        <v>0</v>
      </c>
      <c r="S788" s="147">
        <v>0</v>
      </c>
      <c r="T788" s="148">
        <f>S788*H788</f>
        <v>0</v>
      </c>
      <c r="AR788" s="149" t="s">
        <v>122</v>
      </c>
      <c r="AT788" s="149" t="s">
        <v>265</v>
      </c>
      <c r="AU788" s="149" t="s">
        <v>88</v>
      </c>
      <c r="AY788" s="17" t="s">
        <v>262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85</v>
      </c>
      <c r="BK788" s="150">
        <f>ROUND(I788*H788,2)</f>
        <v>0</v>
      </c>
      <c r="BL788" s="17" t="s">
        <v>122</v>
      </c>
      <c r="BM788" s="149" t="s">
        <v>1257</v>
      </c>
    </row>
    <row r="789" spans="2:65" s="13" customFormat="1" ht="11.25">
      <c r="B789" s="158"/>
      <c r="D789" s="152" t="s">
        <v>271</v>
      </c>
      <c r="F789" s="160" t="s">
        <v>1258</v>
      </c>
      <c r="H789" s="161">
        <v>6121.78</v>
      </c>
      <c r="I789" s="162"/>
      <c r="L789" s="158"/>
      <c r="M789" s="163"/>
      <c r="T789" s="164"/>
      <c r="AT789" s="159" t="s">
        <v>271</v>
      </c>
      <c r="AU789" s="159" t="s">
        <v>88</v>
      </c>
      <c r="AV789" s="13" t="s">
        <v>88</v>
      </c>
      <c r="AW789" s="13" t="s">
        <v>4</v>
      </c>
      <c r="AX789" s="13" t="s">
        <v>85</v>
      </c>
      <c r="AY789" s="159" t="s">
        <v>262</v>
      </c>
    </row>
    <row r="790" spans="2:65" s="1" customFormat="1" ht="44.25" customHeight="1">
      <c r="B790" s="32"/>
      <c r="C790" s="138" t="s">
        <v>1259</v>
      </c>
      <c r="D790" s="138" t="s">
        <v>265</v>
      </c>
      <c r="E790" s="139" t="s">
        <v>1260</v>
      </c>
      <c r="F790" s="140" t="s">
        <v>1261</v>
      </c>
      <c r="G790" s="141" t="s">
        <v>514</v>
      </c>
      <c r="H790" s="142">
        <v>437.27</v>
      </c>
      <c r="I790" s="143"/>
      <c r="J790" s="144">
        <f>ROUND(I790*H790,2)</f>
        <v>0</v>
      </c>
      <c r="K790" s="140" t="s">
        <v>285</v>
      </c>
      <c r="L790" s="32"/>
      <c r="M790" s="145" t="s">
        <v>1</v>
      </c>
      <c r="N790" s="146" t="s">
        <v>42</v>
      </c>
      <c r="P790" s="147">
        <f>O790*H790</f>
        <v>0</v>
      </c>
      <c r="Q790" s="147">
        <v>0</v>
      </c>
      <c r="R790" s="147">
        <f>Q790*H790</f>
        <v>0</v>
      </c>
      <c r="S790" s="147">
        <v>0</v>
      </c>
      <c r="T790" s="148">
        <f>S790*H790</f>
        <v>0</v>
      </c>
      <c r="AR790" s="149" t="s">
        <v>122</v>
      </c>
      <c r="AT790" s="149" t="s">
        <v>265</v>
      </c>
      <c r="AU790" s="149" t="s">
        <v>88</v>
      </c>
      <c r="AY790" s="17" t="s">
        <v>262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85</v>
      </c>
      <c r="BK790" s="150">
        <f>ROUND(I790*H790,2)</f>
        <v>0</v>
      </c>
      <c r="BL790" s="17" t="s">
        <v>122</v>
      </c>
      <c r="BM790" s="149" t="s">
        <v>1262</v>
      </c>
    </row>
    <row r="791" spans="2:65" s="11" customFormat="1" ht="22.9" customHeight="1">
      <c r="B791" s="126"/>
      <c r="D791" s="127" t="s">
        <v>76</v>
      </c>
      <c r="E791" s="136" t="s">
        <v>1263</v>
      </c>
      <c r="F791" s="136" t="s">
        <v>1264</v>
      </c>
      <c r="I791" s="129"/>
      <c r="J791" s="137">
        <f>BK791</f>
        <v>0</v>
      </c>
      <c r="L791" s="126"/>
      <c r="M791" s="131"/>
      <c r="P791" s="132">
        <f>P792</f>
        <v>0</v>
      </c>
      <c r="R791" s="132">
        <f>R792</f>
        <v>0</v>
      </c>
      <c r="T791" s="133">
        <f>T792</f>
        <v>0</v>
      </c>
      <c r="AR791" s="127" t="s">
        <v>85</v>
      </c>
      <c r="AT791" s="134" t="s">
        <v>76</v>
      </c>
      <c r="AU791" s="134" t="s">
        <v>85</v>
      </c>
      <c r="AY791" s="127" t="s">
        <v>262</v>
      </c>
      <c r="BK791" s="135">
        <f>BK792</f>
        <v>0</v>
      </c>
    </row>
    <row r="792" spans="2:65" s="1" customFormat="1" ht="24.2" customHeight="1">
      <c r="B792" s="32"/>
      <c r="C792" s="138" t="s">
        <v>1265</v>
      </c>
      <c r="D792" s="138" t="s">
        <v>265</v>
      </c>
      <c r="E792" s="139" t="s">
        <v>1266</v>
      </c>
      <c r="F792" s="140" t="s">
        <v>1267</v>
      </c>
      <c r="G792" s="141" t="s">
        <v>514</v>
      </c>
      <c r="H792" s="142">
        <v>463.89699999999999</v>
      </c>
      <c r="I792" s="143"/>
      <c r="J792" s="144">
        <f>ROUND(I792*H792,2)</f>
        <v>0</v>
      </c>
      <c r="K792" s="140" t="s">
        <v>285</v>
      </c>
      <c r="L792" s="32"/>
      <c r="M792" s="145" t="s">
        <v>1</v>
      </c>
      <c r="N792" s="146" t="s">
        <v>42</v>
      </c>
      <c r="P792" s="147">
        <f>O792*H792</f>
        <v>0</v>
      </c>
      <c r="Q792" s="147">
        <v>0</v>
      </c>
      <c r="R792" s="147">
        <f>Q792*H792</f>
        <v>0</v>
      </c>
      <c r="S792" s="147">
        <v>0</v>
      </c>
      <c r="T792" s="148">
        <f>S792*H792</f>
        <v>0</v>
      </c>
      <c r="AR792" s="149" t="s">
        <v>122</v>
      </c>
      <c r="AT792" s="149" t="s">
        <v>265</v>
      </c>
      <c r="AU792" s="149" t="s">
        <v>88</v>
      </c>
      <c r="AY792" s="17" t="s">
        <v>262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85</v>
      </c>
      <c r="BK792" s="150">
        <f>ROUND(I792*H792,2)</f>
        <v>0</v>
      </c>
      <c r="BL792" s="17" t="s">
        <v>122</v>
      </c>
      <c r="BM792" s="149" t="s">
        <v>1268</v>
      </c>
    </row>
    <row r="793" spans="2:65" s="11" customFormat="1" ht="25.9" customHeight="1">
      <c r="B793" s="126"/>
      <c r="D793" s="127" t="s">
        <v>76</v>
      </c>
      <c r="E793" s="128" t="s">
        <v>1269</v>
      </c>
      <c r="F793" s="128" t="s">
        <v>1270</v>
      </c>
      <c r="I793" s="129"/>
      <c r="J793" s="130">
        <f>BK793</f>
        <v>0</v>
      </c>
      <c r="L793" s="126"/>
      <c r="M793" s="131"/>
      <c r="P793" s="132">
        <f>P794+P862+P992+P1021+P1035+P1048+P1054+P1088+P1094+P1154+P1213+P1242+P1282</f>
        <v>0</v>
      </c>
      <c r="R793" s="132">
        <f>R794+R862+R992+R1021+R1035+R1048+R1054+R1088+R1094+R1154+R1213+R1242+R1282</f>
        <v>139.10668747999998</v>
      </c>
      <c r="T793" s="133">
        <f>T794+T862+T992+T1021+T1035+T1048+T1054+T1088+T1094+T1154+T1213+T1242+T1282</f>
        <v>22.142053799999999</v>
      </c>
      <c r="AR793" s="127" t="s">
        <v>88</v>
      </c>
      <c r="AT793" s="134" t="s">
        <v>76</v>
      </c>
      <c r="AU793" s="134" t="s">
        <v>77</v>
      </c>
      <c r="AY793" s="127" t="s">
        <v>262</v>
      </c>
      <c r="BK793" s="135">
        <f>BK794+BK862+BK992+BK1021+BK1035+BK1048+BK1054+BK1088+BK1094+BK1154+BK1213+BK1242+BK1282</f>
        <v>0</v>
      </c>
    </row>
    <row r="794" spans="2:65" s="11" customFormat="1" ht="22.9" customHeight="1">
      <c r="B794" s="126"/>
      <c r="D794" s="127" t="s">
        <v>76</v>
      </c>
      <c r="E794" s="136" t="s">
        <v>1271</v>
      </c>
      <c r="F794" s="136" t="s">
        <v>1272</v>
      </c>
      <c r="I794" s="129"/>
      <c r="J794" s="137">
        <f>BK794</f>
        <v>0</v>
      </c>
      <c r="L794" s="126"/>
      <c r="M794" s="131"/>
      <c r="P794" s="132">
        <f>SUM(P795:P861)</f>
        <v>0</v>
      </c>
      <c r="R794" s="132">
        <f>SUM(R795:R861)</f>
        <v>10.682045410000001</v>
      </c>
      <c r="T794" s="133">
        <f>SUM(T795:T861)</f>
        <v>10.024633600000001</v>
      </c>
      <c r="AR794" s="127" t="s">
        <v>88</v>
      </c>
      <c r="AT794" s="134" t="s">
        <v>76</v>
      </c>
      <c r="AU794" s="134" t="s">
        <v>85</v>
      </c>
      <c r="AY794" s="127" t="s">
        <v>262</v>
      </c>
      <c r="BK794" s="135">
        <f>SUM(BK795:BK861)</f>
        <v>0</v>
      </c>
    </row>
    <row r="795" spans="2:65" s="1" customFormat="1" ht="37.9" customHeight="1">
      <c r="B795" s="32"/>
      <c r="C795" s="138" t="s">
        <v>1273</v>
      </c>
      <c r="D795" s="138" t="s">
        <v>265</v>
      </c>
      <c r="E795" s="139" t="s">
        <v>1274</v>
      </c>
      <c r="F795" s="140" t="s">
        <v>1275</v>
      </c>
      <c r="G795" s="141" t="s">
        <v>268</v>
      </c>
      <c r="H795" s="142">
        <v>6095.7960000000003</v>
      </c>
      <c r="I795" s="143"/>
      <c r="J795" s="144">
        <f>ROUND(I795*H795,2)</f>
        <v>0</v>
      </c>
      <c r="K795" s="140" t="s">
        <v>269</v>
      </c>
      <c r="L795" s="32"/>
      <c r="M795" s="145" t="s">
        <v>1</v>
      </c>
      <c r="N795" s="146" t="s">
        <v>42</v>
      </c>
      <c r="P795" s="147">
        <f>O795*H795</f>
        <v>0</v>
      </c>
      <c r="Q795" s="147">
        <v>1.6000000000000001E-3</v>
      </c>
      <c r="R795" s="147">
        <f>Q795*H795</f>
        <v>9.7532736000000018</v>
      </c>
      <c r="S795" s="147">
        <v>1.6000000000000001E-3</v>
      </c>
      <c r="T795" s="148">
        <f>S795*H795</f>
        <v>9.7532736000000018</v>
      </c>
      <c r="AR795" s="149" t="s">
        <v>371</v>
      </c>
      <c r="AT795" s="149" t="s">
        <v>265</v>
      </c>
      <c r="AU795" s="149" t="s">
        <v>88</v>
      </c>
      <c r="AY795" s="17" t="s">
        <v>262</v>
      </c>
      <c r="BE795" s="150">
        <f>IF(N795="základní",J795,0)</f>
        <v>0</v>
      </c>
      <c r="BF795" s="150">
        <f>IF(N795="snížená",J795,0)</f>
        <v>0</v>
      </c>
      <c r="BG795" s="150">
        <f>IF(N795="zákl. přenesená",J795,0)</f>
        <v>0</v>
      </c>
      <c r="BH795" s="150">
        <f>IF(N795="sníž. přenesená",J795,0)</f>
        <v>0</v>
      </c>
      <c r="BI795" s="150">
        <f>IF(N795="nulová",J795,0)</f>
        <v>0</v>
      </c>
      <c r="BJ795" s="17" t="s">
        <v>85</v>
      </c>
      <c r="BK795" s="150">
        <f>ROUND(I795*H795,2)</f>
        <v>0</v>
      </c>
      <c r="BL795" s="17" t="s">
        <v>371</v>
      </c>
      <c r="BM795" s="149" t="s">
        <v>1276</v>
      </c>
    </row>
    <row r="796" spans="2:65" s="12" customFormat="1" ht="11.25">
      <c r="B796" s="151"/>
      <c r="D796" s="152" t="s">
        <v>271</v>
      </c>
      <c r="E796" s="153" t="s">
        <v>1</v>
      </c>
      <c r="F796" s="154" t="s">
        <v>1277</v>
      </c>
      <c r="H796" s="153" t="s">
        <v>1</v>
      </c>
      <c r="I796" s="155"/>
      <c r="L796" s="151"/>
      <c r="M796" s="156"/>
      <c r="T796" s="157"/>
      <c r="AT796" s="153" t="s">
        <v>271</v>
      </c>
      <c r="AU796" s="153" t="s">
        <v>88</v>
      </c>
      <c r="AV796" s="12" t="s">
        <v>85</v>
      </c>
      <c r="AW796" s="12" t="s">
        <v>31</v>
      </c>
      <c r="AX796" s="12" t="s">
        <v>77</v>
      </c>
      <c r="AY796" s="153" t="s">
        <v>262</v>
      </c>
    </row>
    <row r="797" spans="2:65" s="12" customFormat="1" ht="11.25">
      <c r="B797" s="151"/>
      <c r="D797" s="152" t="s">
        <v>271</v>
      </c>
      <c r="E797" s="153" t="s">
        <v>1</v>
      </c>
      <c r="F797" s="154" t="s">
        <v>1278</v>
      </c>
      <c r="H797" s="153" t="s">
        <v>1</v>
      </c>
      <c r="I797" s="155"/>
      <c r="L797" s="151"/>
      <c r="M797" s="156"/>
      <c r="T797" s="157"/>
      <c r="AT797" s="153" t="s">
        <v>271</v>
      </c>
      <c r="AU797" s="153" t="s">
        <v>88</v>
      </c>
      <c r="AV797" s="12" t="s">
        <v>85</v>
      </c>
      <c r="AW797" s="12" t="s">
        <v>31</v>
      </c>
      <c r="AX797" s="12" t="s">
        <v>77</v>
      </c>
      <c r="AY797" s="153" t="s">
        <v>262</v>
      </c>
    </row>
    <row r="798" spans="2:65" s="13" customFormat="1" ht="11.25">
      <c r="B798" s="158"/>
      <c r="D798" s="152" t="s">
        <v>271</v>
      </c>
      <c r="E798" s="159" t="s">
        <v>1</v>
      </c>
      <c r="F798" s="160" t="s">
        <v>1279</v>
      </c>
      <c r="H798" s="161">
        <v>5497.46</v>
      </c>
      <c r="I798" s="162"/>
      <c r="L798" s="158"/>
      <c r="M798" s="163"/>
      <c r="T798" s="164"/>
      <c r="AT798" s="159" t="s">
        <v>271</v>
      </c>
      <c r="AU798" s="159" t="s">
        <v>88</v>
      </c>
      <c r="AV798" s="13" t="s">
        <v>88</v>
      </c>
      <c r="AW798" s="13" t="s">
        <v>31</v>
      </c>
      <c r="AX798" s="13" t="s">
        <v>77</v>
      </c>
      <c r="AY798" s="159" t="s">
        <v>262</v>
      </c>
    </row>
    <row r="799" spans="2:65" s="12" customFormat="1" ht="11.25">
      <c r="B799" s="151"/>
      <c r="D799" s="152" t="s">
        <v>271</v>
      </c>
      <c r="E799" s="153" t="s">
        <v>1</v>
      </c>
      <c r="F799" s="154" t="s">
        <v>1280</v>
      </c>
      <c r="H799" s="153" t="s">
        <v>1</v>
      </c>
      <c r="I799" s="155"/>
      <c r="L799" s="151"/>
      <c r="M799" s="156"/>
      <c r="T799" s="157"/>
      <c r="AT799" s="153" t="s">
        <v>271</v>
      </c>
      <c r="AU799" s="153" t="s">
        <v>88</v>
      </c>
      <c r="AV799" s="12" t="s">
        <v>85</v>
      </c>
      <c r="AW799" s="12" t="s">
        <v>31</v>
      </c>
      <c r="AX799" s="12" t="s">
        <v>77</v>
      </c>
      <c r="AY799" s="153" t="s">
        <v>262</v>
      </c>
    </row>
    <row r="800" spans="2:65" s="13" customFormat="1" ht="11.25">
      <c r="B800" s="158"/>
      <c r="D800" s="152" t="s">
        <v>271</v>
      </c>
      <c r="E800" s="159" t="s">
        <v>1</v>
      </c>
      <c r="F800" s="160" t="s">
        <v>1281</v>
      </c>
      <c r="H800" s="161">
        <v>348.33600000000001</v>
      </c>
      <c r="I800" s="162"/>
      <c r="L800" s="158"/>
      <c r="M800" s="163"/>
      <c r="T800" s="164"/>
      <c r="AT800" s="159" t="s">
        <v>271</v>
      </c>
      <c r="AU800" s="159" t="s">
        <v>88</v>
      </c>
      <c r="AV800" s="13" t="s">
        <v>88</v>
      </c>
      <c r="AW800" s="13" t="s">
        <v>31</v>
      </c>
      <c r="AX800" s="13" t="s">
        <v>77</v>
      </c>
      <c r="AY800" s="159" t="s">
        <v>262</v>
      </c>
    </row>
    <row r="801" spans="2:65" s="14" customFormat="1" ht="11.25">
      <c r="B801" s="165"/>
      <c r="D801" s="152" t="s">
        <v>271</v>
      </c>
      <c r="E801" s="166" t="s">
        <v>1</v>
      </c>
      <c r="F801" s="167" t="s">
        <v>277</v>
      </c>
      <c r="H801" s="168">
        <v>5845.7960000000003</v>
      </c>
      <c r="I801" s="169"/>
      <c r="L801" s="165"/>
      <c r="M801" s="170"/>
      <c r="T801" s="171"/>
      <c r="AT801" s="166" t="s">
        <v>271</v>
      </c>
      <c r="AU801" s="166" t="s">
        <v>88</v>
      </c>
      <c r="AV801" s="14" t="s">
        <v>278</v>
      </c>
      <c r="AW801" s="14" t="s">
        <v>31</v>
      </c>
      <c r="AX801" s="14" t="s">
        <v>77</v>
      </c>
      <c r="AY801" s="166" t="s">
        <v>262</v>
      </c>
    </row>
    <row r="802" spans="2:65" s="13" customFormat="1" ht="11.25">
      <c r="B802" s="158"/>
      <c r="D802" s="152" t="s">
        <v>271</v>
      </c>
      <c r="E802" s="159" t="s">
        <v>1</v>
      </c>
      <c r="F802" s="160" t="s">
        <v>1282</v>
      </c>
      <c r="H802" s="161">
        <v>250</v>
      </c>
      <c r="I802" s="162"/>
      <c r="L802" s="158"/>
      <c r="M802" s="163"/>
      <c r="T802" s="164"/>
      <c r="AT802" s="159" t="s">
        <v>271</v>
      </c>
      <c r="AU802" s="159" t="s">
        <v>88</v>
      </c>
      <c r="AV802" s="13" t="s">
        <v>88</v>
      </c>
      <c r="AW802" s="13" t="s">
        <v>31</v>
      </c>
      <c r="AX802" s="13" t="s">
        <v>77</v>
      </c>
      <c r="AY802" s="159" t="s">
        <v>262</v>
      </c>
    </row>
    <row r="803" spans="2:65" s="15" customFormat="1" ht="11.25">
      <c r="B803" s="172"/>
      <c r="D803" s="152" t="s">
        <v>271</v>
      </c>
      <c r="E803" s="173" t="s">
        <v>1283</v>
      </c>
      <c r="F803" s="174" t="s">
        <v>282</v>
      </c>
      <c r="H803" s="175">
        <v>6095.7960000000003</v>
      </c>
      <c r="I803" s="176"/>
      <c r="L803" s="172"/>
      <c r="M803" s="177"/>
      <c r="T803" s="178"/>
      <c r="AT803" s="173" t="s">
        <v>271</v>
      </c>
      <c r="AU803" s="173" t="s">
        <v>88</v>
      </c>
      <c r="AV803" s="15" t="s">
        <v>122</v>
      </c>
      <c r="AW803" s="15" t="s">
        <v>31</v>
      </c>
      <c r="AX803" s="15" t="s">
        <v>85</v>
      </c>
      <c r="AY803" s="173" t="s">
        <v>262</v>
      </c>
    </row>
    <row r="804" spans="2:65" s="1" customFormat="1" ht="24.2" customHeight="1">
      <c r="B804" s="32"/>
      <c r="C804" s="138" t="s">
        <v>1284</v>
      </c>
      <c r="D804" s="138" t="s">
        <v>265</v>
      </c>
      <c r="E804" s="139" t="s">
        <v>1285</v>
      </c>
      <c r="F804" s="140" t="s">
        <v>1286</v>
      </c>
      <c r="G804" s="141" t="s">
        <v>268</v>
      </c>
      <c r="H804" s="142">
        <v>28.484999999999999</v>
      </c>
      <c r="I804" s="143"/>
      <c r="J804" s="144">
        <f>ROUND(I804*H804,2)</f>
        <v>0</v>
      </c>
      <c r="K804" s="140" t="s">
        <v>285</v>
      </c>
      <c r="L804" s="32"/>
      <c r="M804" s="145" t="s">
        <v>1</v>
      </c>
      <c r="N804" s="146" t="s">
        <v>42</v>
      </c>
      <c r="P804" s="147">
        <f>O804*H804</f>
        <v>0</v>
      </c>
      <c r="Q804" s="147">
        <v>3.5000000000000001E-3</v>
      </c>
      <c r="R804" s="147">
        <f>Q804*H804</f>
        <v>9.9697499999999994E-2</v>
      </c>
      <c r="S804" s="147">
        <v>0</v>
      </c>
      <c r="T804" s="148">
        <f>S804*H804</f>
        <v>0</v>
      </c>
      <c r="AR804" s="149" t="s">
        <v>371</v>
      </c>
      <c r="AT804" s="149" t="s">
        <v>265</v>
      </c>
      <c r="AU804" s="149" t="s">
        <v>88</v>
      </c>
      <c r="AY804" s="17" t="s">
        <v>262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85</v>
      </c>
      <c r="BK804" s="150">
        <f>ROUND(I804*H804,2)</f>
        <v>0</v>
      </c>
      <c r="BL804" s="17" t="s">
        <v>371</v>
      </c>
      <c r="BM804" s="149" t="s">
        <v>1287</v>
      </c>
    </row>
    <row r="805" spans="2:65" s="13" customFormat="1" ht="11.25">
      <c r="B805" s="158"/>
      <c r="D805" s="152" t="s">
        <v>271</v>
      </c>
      <c r="E805" s="159" t="s">
        <v>1</v>
      </c>
      <c r="F805" s="160" t="s">
        <v>1288</v>
      </c>
      <c r="H805" s="161">
        <v>28.484999999999999</v>
      </c>
      <c r="I805" s="162"/>
      <c r="L805" s="158"/>
      <c r="M805" s="163"/>
      <c r="T805" s="164"/>
      <c r="AT805" s="159" t="s">
        <v>271</v>
      </c>
      <c r="AU805" s="159" t="s">
        <v>88</v>
      </c>
      <c r="AV805" s="13" t="s">
        <v>88</v>
      </c>
      <c r="AW805" s="13" t="s">
        <v>31</v>
      </c>
      <c r="AX805" s="13" t="s">
        <v>85</v>
      </c>
      <c r="AY805" s="159" t="s">
        <v>262</v>
      </c>
    </row>
    <row r="806" spans="2:65" s="1" customFormat="1" ht="24.2" customHeight="1">
      <c r="B806" s="32"/>
      <c r="C806" s="138" t="s">
        <v>1289</v>
      </c>
      <c r="D806" s="138" t="s">
        <v>265</v>
      </c>
      <c r="E806" s="139" t="s">
        <v>1290</v>
      </c>
      <c r="F806" s="140" t="s">
        <v>1291</v>
      </c>
      <c r="G806" s="141" t="s">
        <v>268</v>
      </c>
      <c r="H806" s="142">
        <v>2.835</v>
      </c>
      <c r="I806" s="143"/>
      <c r="J806" s="144">
        <f>ROUND(I806*H806,2)</f>
        <v>0</v>
      </c>
      <c r="K806" s="140" t="s">
        <v>285</v>
      </c>
      <c r="L806" s="32"/>
      <c r="M806" s="145" t="s">
        <v>1</v>
      </c>
      <c r="N806" s="146" t="s">
        <v>42</v>
      </c>
      <c r="P806" s="147">
        <f>O806*H806</f>
        <v>0</v>
      </c>
      <c r="Q806" s="147">
        <v>3.5000000000000001E-3</v>
      </c>
      <c r="R806" s="147">
        <f>Q806*H806</f>
        <v>9.9225000000000008E-3</v>
      </c>
      <c r="S806" s="147">
        <v>0</v>
      </c>
      <c r="T806" s="148">
        <f>S806*H806</f>
        <v>0</v>
      </c>
      <c r="AR806" s="149" t="s">
        <v>371</v>
      </c>
      <c r="AT806" s="149" t="s">
        <v>265</v>
      </c>
      <c r="AU806" s="149" t="s">
        <v>88</v>
      </c>
      <c r="AY806" s="17" t="s">
        <v>262</v>
      </c>
      <c r="BE806" s="150">
        <f>IF(N806="základní",J806,0)</f>
        <v>0</v>
      </c>
      <c r="BF806" s="150">
        <f>IF(N806="snížená",J806,0)</f>
        <v>0</v>
      </c>
      <c r="BG806" s="150">
        <f>IF(N806="zákl. přenesená",J806,0)</f>
        <v>0</v>
      </c>
      <c r="BH806" s="150">
        <f>IF(N806="sníž. přenesená",J806,0)</f>
        <v>0</v>
      </c>
      <c r="BI806" s="150">
        <f>IF(N806="nulová",J806,0)</f>
        <v>0</v>
      </c>
      <c r="BJ806" s="17" t="s">
        <v>85</v>
      </c>
      <c r="BK806" s="150">
        <f>ROUND(I806*H806,2)</f>
        <v>0</v>
      </c>
      <c r="BL806" s="17" t="s">
        <v>371</v>
      </c>
      <c r="BM806" s="149" t="s">
        <v>1292</v>
      </c>
    </row>
    <row r="807" spans="2:65" s="12" customFormat="1" ht="11.25">
      <c r="B807" s="151"/>
      <c r="D807" s="152" t="s">
        <v>271</v>
      </c>
      <c r="E807" s="153" t="s">
        <v>1</v>
      </c>
      <c r="F807" s="154" t="s">
        <v>1293</v>
      </c>
      <c r="H807" s="153" t="s">
        <v>1</v>
      </c>
      <c r="I807" s="155"/>
      <c r="L807" s="151"/>
      <c r="M807" s="156"/>
      <c r="T807" s="157"/>
      <c r="AT807" s="153" t="s">
        <v>271</v>
      </c>
      <c r="AU807" s="153" t="s">
        <v>88</v>
      </c>
      <c r="AV807" s="12" t="s">
        <v>85</v>
      </c>
      <c r="AW807" s="12" t="s">
        <v>31</v>
      </c>
      <c r="AX807" s="12" t="s">
        <v>77</v>
      </c>
      <c r="AY807" s="153" t="s">
        <v>262</v>
      </c>
    </row>
    <row r="808" spans="2:65" s="13" customFormat="1" ht="11.25">
      <c r="B808" s="158"/>
      <c r="D808" s="152" t="s">
        <v>271</v>
      </c>
      <c r="E808" s="159" t="s">
        <v>1</v>
      </c>
      <c r="F808" s="160" t="s">
        <v>1294</v>
      </c>
      <c r="H808" s="161">
        <v>2.835</v>
      </c>
      <c r="I808" s="162"/>
      <c r="L808" s="158"/>
      <c r="M808" s="163"/>
      <c r="T808" s="164"/>
      <c r="AT808" s="159" t="s">
        <v>271</v>
      </c>
      <c r="AU808" s="159" t="s">
        <v>88</v>
      </c>
      <c r="AV808" s="13" t="s">
        <v>88</v>
      </c>
      <c r="AW808" s="13" t="s">
        <v>31</v>
      </c>
      <c r="AX808" s="13" t="s">
        <v>85</v>
      </c>
      <c r="AY808" s="159" t="s">
        <v>262</v>
      </c>
    </row>
    <row r="809" spans="2:65" s="1" customFormat="1" ht="37.9" customHeight="1">
      <c r="B809" s="32"/>
      <c r="C809" s="138" t="s">
        <v>1295</v>
      </c>
      <c r="D809" s="138" t="s">
        <v>265</v>
      </c>
      <c r="E809" s="139" t="s">
        <v>1296</v>
      </c>
      <c r="F809" s="140" t="s">
        <v>1297</v>
      </c>
      <c r="G809" s="141" t="s">
        <v>268</v>
      </c>
      <c r="H809" s="142">
        <v>7</v>
      </c>
      <c r="I809" s="143"/>
      <c r="J809" s="144">
        <f>ROUND(I809*H809,2)</f>
        <v>0</v>
      </c>
      <c r="K809" s="140" t="s">
        <v>269</v>
      </c>
      <c r="L809" s="32"/>
      <c r="M809" s="145" t="s">
        <v>1</v>
      </c>
      <c r="N809" s="146" t="s">
        <v>42</v>
      </c>
      <c r="P809" s="147">
        <f>O809*H809</f>
        <v>0</v>
      </c>
      <c r="Q809" s="147">
        <v>5.0000000000000001E-3</v>
      </c>
      <c r="R809" s="147">
        <f>Q809*H809</f>
        <v>3.5000000000000003E-2</v>
      </c>
      <c r="S809" s="147">
        <v>0</v>
      </c>
      <c r="T809" s="148">
        <f>S809*H809</f>
        <v>0</v>
      </c>
      <c r="AR809" s="149" t="s">
        <v>371</v>
      </c>
      <c r="AT809" s="149" t="s">
        <v>265</v>
      </c>
      <c r="AU809" s="149" t="s">
        <v>88</v>
      </c>
      <c r="AY809" s="17" t="s">
        <v>262</v>
      </c>
      <c r="BE809" s="150">
        <f>IF(N809="základní",J809,0)</f>
        <v>0</v>
      </c>
      <c r="BF809" s="150">
        <f>IF(N809="snížená",J809,0)</f>
        <v>0</v>
      </c>
      <c r="BG809" s="150">
        <f>IF(N809="zákl. přenesená",J809,0)</f>
        <v>0</v>
      </c>
      <c r="BH809" s="150">
        <f>IF(N809="sníž. přenesená",J809,0)</f>
        <v>0</v>
      </c>
      <c r="BI809" s="150">
        <f>IF(N809="nulová",J809,0)</f>
        <v>0</v>
      </c>
      <c r="BJ809" s="17" t="s">
        <v>85</v>
      </c>
      <c r="BK809" s="150">
        <f>ROUND(I809*H809,2)</f>
        <v>0</v>
      </c>
      <c r="BL809" s="17" t="s">
        <v>371</v>
      </c>
      <c r="BM809" s="149" t="s">
        <v>1298</v>
      </c>
    </row>
    <row r="810" spans="2:65" s="12" customFormat="1" ht="11.25">
      <c r="B810" s="151"/>
      <c r="D810" s="152" t="s">
        <v>271</v>
      </c>
      <c r="E810" s="153" t="s">
        <v>1</v>
      </c>
      <c r="F810" s="154" t="s">
        <v>550</v>
      </c>
      <c r="H810" s="153" t="s">
        <v>1</v>
      </c>
      <c r="I810" s="155"/>
      <c r="L810" s="151"/>
      <c r="M810" s="156"/>
      <c r="T810" s="157"/>
      <c r="AT810" s="153" t="s">
        <v>271</v>
      </c>
      <c r="AU810" s="153" t="s">
        <v>88</v>
      </c>
      <c r="AV810" s="12" t="s">
        <v>85</v>
      </c>
      <c r="AW810" s="12" t="s">
        <v>31</v>
      </c>
      <c r="AX810" s="12" t="s">
        <v>77</v>
      </c>
      <c r="AY810" s="153" t="s">
        <v>262</v>
      </c>
    </row>
    <row r="811" spans="2:65" s="13" customFormat="1" ht="11.25">
      <c r="B811" s="158"/>
      <c r="D811" s="152" t="s">
        <v>271</v>
      </c>
      <c r="E811" s="159" t="s">
        <v>1</v>
      </c>
      <c r="F811" s="160" t="s">
        <v>1299</v>
      </c>
      <c r="H811" s="161">
        <v>7</v>
      </c>
      <c r="I811" s="162"/>
      <c r="L811" s="158"/>
      <c r="M811" s="163"/>
      <c r="T811" s="164"/>
      <c r="AT811" s="159" t="s">
        <v>271</v>
      </c>
      <c r="AU811" s="159" t="s">
        <v>88</v>
      </c>
      <c r="AV811" s="13" t="s">
        <v>88</v>
      </c>
      <c r="AW811" s="13" t="s">
        <v>31</v>
      </c>
      <c r="AX811" s="13" t="s">
        <v>85</v>
      </c>
      <c r="AY811" s="159" t="s">
        <v>262</v>
      </c>
    </row>
    <row r="812" spans="2:65" s="1" customFormat="1" ht="16.5" customHeight="1">
      <c r="B812" s="32"/>
      <c r="C812" s="138" t="s">
        <v>1300</v>
      </c>
      <c r="D812" s="138" t="s">
        <v>265</v>
      </c>
      <c r="E812" s="139" t="s">
        <v>1301</v>
      </c>
      <c r="F812" s="140" t="s">
        <v>1302</v>
      </c>
      <c r="G812" s="141" t="s">
        <v>268</v>
      </c>
      <c r="H812" s="142">
        <v>67.84</v>
      </c>
      <c r="I812" s="143"/>
      <c r="J812" s="144">
        <f>ROUND(I812*H812,2)</f>
        <v>0</v>
      </c>
      <c r="K812" s="140" t="s">
        <v>285</v>
      </c>
      <c r="L812" s="32"/>
      <c r="M812" s="145" t="s">
        <v>1</v>
      </c>
      <c r="N812" s="146" t="s">
        <v>42</v>
      </c>
      <c r="P812" s="147">
        <f>O812*H812</f>
        <v>0</v>
      </c>
      <c r="Q812" s="147">
        <v>0</v>
      </c>
      <c r="R812" s="147">
        <f>Q812*H812</f>
        <v>0</v>
      </c>
      <c r="S812" s="147">
        <v>4.0000000000000001E-3</v>
      </c>
      <c r="T812" s="148">
        <f>S812*H812</f>
        <v>0.27136000000000005</v>
      </c>
      <c r="AR812" s="149" t="s">
        <v>371</v>
      </c>
      <c r="AT812" s="149" t="s">
        <v>265</v>
      </c>
      <c r="AU812" s="149" t="s">
        <v>88</v>
      </c>
      <c r="AY812" s="17" t="s">
        <v>262</v>
      </c>
      <c r="BE812" s="150">
        <f>IF(N812="základní",J812,0)</f>
        <v>0</v>
      </c>
      <c r="BF812" s="150">
        <f>IF(N812="snížená",J812,0)</f>
        <v>0</v>
      </c>
      <c r="BG812" s="150">
        <f>IF(N812="zákl. přenesená",J812,0)</f>
        <v>0</v>
      </c>
      <c r="BH812" s="150">
        <f>IF(N812="sníž. přenesená",J812,0)</f>
        <v>0</v>
      </c>
      <c r="BI812" s="150">
        <f>IF(N812="nulová",J812,0)</f>
        <v>0</v>
      </c>
      <c r="BJ812" s="17" t="s">
        <v>85</v>
      </c>
      <c r="BK812" s="150">
        <f>ROUND(I812*H812,2)</f>
        <v>0</v>
      </c>
      <c r="BL812" s="17" t="s">
        <v>371</v>
      </c>
      <c r="BM812" s="149" t="s">
        <v>1303</v>
      </c>
    </row>
    <row r="813" spans="2:65" s="12" customFormat="1" ht="11.25">
      <c r="B813" s="151"/>
      <c r="D813" s="152" t="s">
        <v>271</v>
      </c>
      <c r="E813" s="153" t="s">
        <v>1</v>
      </c>
      <c r="F813" s="154" t="s">
        <v>1038</v>
      </c>
      <c r="H813" s="153" t="s">
        <v>1</v>
      </c>
      <c r="I813" s="155"/>
      <c r="L813" s="151"/>
      <c r="M813" s="156"/>
      <c r="T813" s="157"/>
      <c r="AT813" s="153" t="s">
        <v>271</v>
      </c>
      <c r="AU813" s="153" t="s">
        <v>88</v>
      </c>
      <c r="AV813" s="12" t="s">
        <v>85</v>
      </c>
      <c r="AW813" s="12" t="s">
        <v>31</v>
      </c>
      <c r="AX813" s="12" t="s">
        <v>77</v>
      </c>
      <c r="AY813" s="153" t="s">
        <v>262</v>
      </c>
    </row>
    <row r="814" spans="2:65" s="13" customFormat="1" ht="11.25">
      <c r="B814" s="158"/>
      <c r="D814" s="152" t="s">
        <v>271</v>
      </c>
      <c r="E814" s="159" t="s">
        <v>1</v>
      </c>
      <c r="F814" s="160" t="s">
        <v>1304</v>
      </c>
      <c r="H814" s="161">
        <v>31.92</v>
      </c>
      <c r="I814" s="162"/>
      <c r="L814" s="158"/>
      <c r="M814" s="163"/>
      <c r="T814" s="164"/>
      <c r="AT814" s="159" t="s">
        <v>271</v>
      </c>
      <c r="AU814" s="159" t="s">
        <v>88</v>
      </c>
      <c r="AV814" s="13" t="s">
        <v>88</v>
      </c>
      <c r="AW814" s="13" t="s">
        <v>31</v>
      </c>
      <c r="AX814" s="13" t="s">
        <v>77</v>
      </c>
      <c r="AY814" s="159" t="s">
        <v>262</v>
      </c>
    </row>
    <row r="815" spans="2:65" s="13" customFormat="1" ht="22.5">
      <c r="B815" s="158"/>
      <c r="D815" s="152" t="s">
        <v>271</v>
      </c>
      <c r="E815" s="159" t="s">
        <v>1</v>
      </c>
      <c r="F815" s="160" t="s">
        <v>1305</v>
      </c>
      <c r="H815" s="161">
        <v>31.92</v>
      </c>
      <c r="I815" s="162"/>
      <c r="L815" s="158"/>
      <c r="M815" s="163"/>
      <c r="T815" s="164"/>
      <c r="AT815" s="159" t="s">
        <v>271</v>
      </c>
      <c r="AU815" s="159" t="s">
        <v>88</v>
      </c>
      <c r="AV815" s="13" t="s">
        <v>88</v>
      </c>
      <c r="AW815" s="13" t="s">
        <v>31</v>
      </c>
      <c r="AX815" s="13" t="s">
        <v>77</v>
      </c>
      <c r="AY815" s="159" t="s">
        <v>262</v>
      </c>
    </row>
    <row r="816" spans="2:65" s="13" customFormat="1" ht="11.25">
      <c r="B816" s="158"/>
      <c r="D816" s="152" t="s">
        <v>271</v>
      </c>
      <c r="E816" s="159" t="s">
        <v>1</v>
      </c>
      <c r="F816" s="160" t="s">
        <v>1306</v>
      </c>
      <c r="H816" s="161">
        <v>4</v>
      </c>
      <c r="I816" s="162"/>
      <c r="L816" s="158"/>
      <c r="M816" s="163"/>
      <c r="T816" s="164"/>
      <c r="AT816" s="159" t="s">
        <v>271</v>
      </c>
      <c r="AU816" s="159" t="s">
        <v>88</v>
      </c>
      <c r="AV816" s="13" t="s">
        <v>88</v>
      </c>
      <c r="AW816" s="13" t="s">
        <v>31</v>
      </c>
      <c r="AX816" s="13" t="s">
        <v>77</v>
      </c>
      <c r="AY816" s="159" t="s">
        <v>262</v>
      </c>
    </row>
    <row r="817" spans="2:65" s="15" customFormat="1" ht="11.25">
      <c r="B817" s="172"/>
      <c r="D817" s="152" t="s">
        <v>271</v>
      </c>
      <c r="E817" s="173" t="s">
        <v>1</v>
      </c>
      <c r="F817" s="174" t="s">
        <v>282</v>
      </c>
      <c r="H817" s="175">
        <v>67.84</v>
      </c>
      <c r="I817" s="176"/>
      <c r="L817" s="172"/>
      <c r="M817" s="177"/>
      <c r="T817" s="178"/>
      <c r="AT817" s="173" t="s">
        <v>271</v>
      </c>
      <c r="AU817" s="173" t="s">
        <v>88</v>
      </c>
      <c r="AV817" s="15" t="s">
        <v>122</v>
      </c>
      <c r="AW817" s="15" t="s">
        <v>31</v>
      </c>
      <c r="AX817" s="15" t="s">
        <v>85</v>
      </c>
      <c r="AY817" s="173" t="s">
        <v>262</v>
      </c>
    </row>
    <row r="818" spans="2:65" s="1" customFormat="1" ht="24.2" customHeight="1">
      <c r="B818" s="32"/>
      <c r="C818" s="138" t="s">
        <v>1307</v>
      </c>
      <c r="D818" s="138" t="s">
        <v>265</v>
      </c>
      <c r="E818" s="139" t="s">
        <v>1308</v>
      </c>
      <c r="F818" s="140" t="s">
        <v>1309</v>
      </c>
      <c r="G818" s="141" t="s">
        <v>268</v>
      </c>
      <c r="H818" s="142">
        <v>1.7</v>
      </c>
      <c r="I818" s="143"/>
      <c r="J818" s="144">
        <f>ROUND(I818*H818,2)</f>
        <v>0</v>
      </c>
      <c r="K818" s="140" t="s">
        <v>285</v>
      </c>
      <c r="L818" s="32"/>
      <c r="M818" s="145" t="s">
        <v>1</v>
      </c>
      <c r="N818" s="146" t="s">
        <v>42</v>
      </c>
      <c r="P818" s="147">
        <f>O818*H818</f>
        <v>0</v>
      </c>
      <c r="Q818" s="147">
        <v>4.0000000000000002E-4</v>
      </c>
      <c r="R818" s="147">
        <f>Q818*H818</f>
        <v>6.8000000000000005E-4</v>
      </c>
      <c r="S818" s="147">
        <v>0</v>
      </c>
      <c r="T818" s="148">
        <f>S818*H818</f>
        <v>0</v>
      </c>
      <c r="AR818" s="149" t="s">
        <v>371</v>
      </c>
      <c r="AT818" s="149" t="s">
        <v>265</v>
      </c>
      <c r="AU818" s="149" t="s">
        <v>88</v>
      </c>
      <c r="AY818" s="17" t="s">
        <v>262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85</v>
      </c>
      <c r="BK818" s="150">
        <f>ROUND(I818*H818,2)</f>
        <v>0</v>
      </c>
      <c r="BL818" s="17" t="s">
        <v>371</v>
      </c>
      <c r="BM818" s="149" t="s">
        <v>1310</v>
      </c>
    </row>
    <row r="819" spans="2:65" s="13" customFormat="1" ht="11.25">
      <c r="B819" s="158"/>
      <c r="D819" s="152" t="s">
        <v>271</v>
      </c>
      <c r="E819" s="159" t="s">
        <v>1</v>
      </c>
      <c r="F819" s="160" t="s">
        <v>846</v>
      </c>
      <c r="H819" s="161">
        <v>1.2</v>
      </c>
      <c r="I819" s="162"/>
      <c r="L819" s="158"/>
      <c r="M819" s="163"/>
      <c r="T819" s="164"/>
      <c r="AT819" s="159" t="s">
        <v>271</v>
      </c>
      <c r="AU819" s="159" t="s">
        <v>88</v>
      </c>
      <c r="AV819" s="13" t="s">
        <v>88</v>
      </c>
      <c r="AW819" s="13" t="s">
        <v>31</v>
      </c>
      <c r="AX819" s="13" t="s">
        <v>77</v>
      </c>
      <c r="AY819" s="159" t="s">
        <v>262</v>
      </c>
    </row>
    <row r="820" spans="2:65" s="13" customFormat="1" ht="11.25">
      <c r="B820" s="158"/>
      <c r="D820" s="152" t="s">
        <v>271</v>
      </c>
      <c r="E820" s="159" t="s">
        <v>1</v>
      </c>
      <c r="F820" s="160" t="s">
        <v>1311</v>
      </c>
      <c r="H820" s="161">
        <v>0.5</v>
      </c>
      <c r="I820" s="162"/>
      <c r="L820" s="158"/>
      <c r="M820" s="163"/>
      <c r="T820" s="164"/>
      <c r="AT820" s="159" t="s">
        <v>271</v>
      </c>
      <c r="AU820" s="159" t="s">
        <v>88</v>
      </c>
      <c r="AV820" s="13" t="s">
        <v>88</v>
      </c>
      <c r="AW820" s="13" t="s">
        <v>31</v>
      </c>
      <c r="AX820" s="13" t="s">
        <v>77</v>
      </c>
      <c r="AY820" s="159" t="s">
        <v>262</v>
      </c>
    </row>
    <row r="821" spans="2:65" s="15" customFormat="1" ht="11.25">
      <c r="B821" s="172"/>
      <c r="D821" s="152" t="s">
        <v>271</v>
      </c>
      <c r="E821" s="173" t="s">
        <v>1</v>
      </c>
      <c r="F821" s="174" t="s">
        <v>282</v>
      </c>
      <c r="H821" s="175">
        <v>1.7</v>
      </c>
      <c r="I821" s="176"/>
      <c r="L821" s="172"/>
      <c r="M821" s="177"/>
      <c r="T821" s="178"/>
      <c r="AT821" s="173" t="s">
        <v>271</v>
      </c>
      <c r="AU821" s="173" t="s">
        <v>88</v>
      </c>
      <c r="AV821" s="15" t="s">
        <v>122</v>
      </c>
      <c r="AW821" s="15" t="s">
        <v>31</v>
      </c>
      <c r="AX821" s="15" t="s">
        <v>85</v>
      </c>
      <c r="AY821" s="173" t="s">
        <v>262</v>
      </c>
    </row>
    <row r="822" spans="2:65" s="1" customFormat="1" ht="24.2" customHeight="1">
      <c r="B822" s="32"/>
      <c r="C822" s="179" t="s">
        <v>1312</v>
      </c>
      <c r="D822" s="179" t="s">
        <v>590</v>
      </c>
      <c r="E822" s="180" t="s">
        <v>1313</v>
      </c>
      <c r="F822" s="181" t="s">
        <v>1314</v>
      </c>
      <c r="G822" s="182" t="s">
        <v>268</v>
      </c>
      <c r="H822" s="183">
        <v>1.9810000000000001</v>
      </c>
      <c r="I822" s="184"/>
      <c r="J822" s="185">
        <f>ROUND(I822*H822,2)</f>
        <v>0</v>
      </c>
      <c r="K822" s="181" t="s">
        <v>269</v>
      </c>
      <c r="L822" s="186"/>
      <c r="M822" s="187" t="s">
        <v>1</v>
      </c>
      <c r="N822" s="188" t="s">
        <v>42</v>
      </c>
      <c r="P822" s="147">
        <f>O822*H822</f>
        <v>0</v>
      </c>
      <c r="Q822" s="147">
        <v>4.4000000000000003E-3</v>
      </c>
      <c r="R822" s="147">
        <f>Q822*H822</f>
        <v>8.7164000000000009E-3</v>
      </c>
      <c r="S822" s="147">
        <v>0</v>
      </c>
      <c r="T822" s="148">
        <f>S822*H822</f>
        <v>0</v>
      </c>
      <c r="AR822" s="149" t="s">
        <v>448</v>
      </c>
      <c r="AT822" s="149" t="s">
        <v>590</v>
      </c>
      <c r="AU822" s="149" t="s">
        <v>88</v>
      </c>
      <c r="AY822" s="17" t="s">
        <v>262</v>
      </c>
      <c r="BE822" s="150">
        <f>IF(N822="základní",J822,0)</f>
        <v>0</v>
      </c>
      <c r="BF822" s="150">
        <f>IF(N822="snížená",J822,0)</f>
        <v>0</v>
      </c>
      <c r="BG822" s="150">
        <f>IF(N822="zákl. přenesená",J822,0)</f>
        <v>0</v>
      </c>
      <c r="BH822" s="150">
        <f>IF(N822="sníž. přenesená",J822,0)</f>
        <v>0</v>
      </c>
      <c r="BI822" s="150">
        <f>IF(N822="nulová",J822,0)</f>
        <v>0</v>
      </c>
      <c r="BJ822" s="17" t="s">
        <v>85</v>
      </c>
      <c r="BK822" s="150">
        <f>ROUND(I822*H822,2)</f>
        <v>0</v>
      </c>
      <c r="BL822" s="17" t="s">
        <v>371</v>
      </c>
      <c r="BM822" s="149" t="s">
        <v>1315</v>
      </c>
    </row>
    <row r="823" spans="2:65" s="13" customFormat="1" ht="11.25">
      <c r="B823" s="158"/>
      <c r="D823" s="152" t="s">
        <v>271</v>
      </c>
      <c r="F823" s="160" t="s">
        <v>1316</v>
      </c>
      <c r="H823" s="161">
        <v>1.9810000000000001</v>
      </c>
      <c r="I823" s="162"/>
      <c r="L823" s="158"/>
      <c r="M823" s="163"/>
      <c r="T823" s="164"/>
      <c r="AT823" s="159" t="s">
        <v>271</v>
      </c>
      <c r="AU823" s="159" t="s">
        <v>88</v>
      </c>
      <c r="AV823" s="13" t="s">
        <v>88</v>
      </c>
      <c r="AW823" s="13" t="s">
        <v>4</v>
      </c>
      <c r="AX823" s="13" t="s">
        <v>85</v>
      </c>
      <c r="AY823" s="159" t="s">
        <v>262</v>
      </c>
    </row>
    <row r="824" spans="2:65" s="1" customFormat="1" ht="24.2" customHeight="1">
      <c r="B824" s="32"/>
      <c r="C824" s="138" t="s">
        <v>1317</v>
      </c>
      <c r="D824" s="138" t="s">
        <v>265</v>
      </c>
      <c r="E824" s="139" t="s">
        <v>1318</v>
      </c>
      <c r="F824" s="140" t="s">
        <v>1319</v>
      </c>
      <c r="G824" s="141" t="s">
        <v>527</v>
      </c>
      <c r="H824" s="142">
        <v>8.5</v>
      </c>
      <c r="I824" s="143"/>
      <c r="J824" s="144">
        <f>ROUND(I824*H824,2)</f>
        <v>0</v>
      </c>
      <c r="K824" s="140" t="s">
        <v>285</v>
      </c>
      <c r="L824" s="32"/>
      <c r="M824" s="145" t="s">
        <v>1</v>
      </c>
      <c r="N824" s="146" t="s">
        <v>42</v>
      </c>
      <c r="P824" s="147">
        <f>O824*H824</f>
        <v>0</v>
      </c>
      <c r="Q824" s="147">
        <v>2.0000000000000001E-4</v>
      </c>
      <c r="R824" s="147">
        <f>Q824*H824</f>
        <v>1.7000000000000001E-3</v>
      </c>
      <c r="S824" s="147">
        <v>0</v>
      </c>
      <c r="T824" s="148">
        <f>S824*H824</f>
        <v>0</v>
      </c>
      <c r="AR824" s="149" t="s">
        <v>371</v>
      </c>
      <c r="AT824" s="149" t="s">
        <v>265</v>
      </c>
      <c r="AU824" s="149" t="s">
        <v>88</v>
      </c>
      <c r="AY824" s="17" t="s">
        <v>262</v>
      </c>
      <c r="BE824" s="150">
        <f>IF(N824="základní",J824,0)</f>
        <v>0</v>
      </c>
      <c r="BF824" s="150">
        <f>IF(N824="snížená",J824,0)</f>
        <v>0</v>
      </c>
      <c r="BG824" s="150">
        <f>IF(N824="zákl. přenesená",J824,0)</f>
        <v>0</v>
      </c>
      <c r="BH824" s="150">
        <f>IF(N824="sníž. přenesená",J824,0)</f>
        <v>0</v>
      </c>
      <c r="BI824" s="150">
        <f>IF(N824="nulová",J824,0)</f>
        <v>0</v>
      </c>
      <c r="BJ824" s="17" t="s">
        <v>85</v>
      </c>
      <c r="BK824" s="150">
        <f>ROUND(I824*H824,2)</f>
        <v>0</v>
      </c>
      <c r="BL824" s="17" t="s">
        <v>371</v>
      </c>
      <c r="BM824" s="149" t="s">
        <v>1320</v>
      </c>
    </row>
    <row r="825" spans="2:65" s="13" customFormat="1" ht="11.25">
      <c r="B825" s="158"/>
      <c r="D825" s="152" t="s">
        <v>271</v>
      </c>
      <c r="E825" s="159" t="s">
        <v>1</v>
      </c>
      <c r="F825" s="160" t="s">
        <v>1321</v>
      </c>
      <c r="H825" s="161">
        <v>5.6</v>
      </c>
      <c r="I825" s="162"/>
      <c r="L825" s="158"/>
      <c r="M825" s="163"/>
      <c r="T825" s="164"/>
      <c r="AT825" s="159" t="s">
        <v>271</v>
      </c>
      <c r="AU825" s="159" t="s">
        <v>88</v>
      </c>
      <c r="AV825" s="13" t="s">
        <v>88</v>
      </c>
      <c r="AW825" s="13" t="s">
        <v>31</v>
      </c>
      <c r="AX825" s="13" t="s">
        <v>77</v>
      </c>
      <c r="AY825" s="159" t="s">
        <v>262</v>
      </c>
    </row>
    <row r="826" spans="2:65" s="13" customFormat="1" ht="11.25">
      <c r="B826" s="158"/>
      <c r="D826" s="152" t="s">
        <v>271</v>
      </c>
      <c r="E826" s="159" t="s">
        <v>1</v>
      </c>
      <c r="F826" s="160" t="s">
        <v>1322</v>
      </c>
      <c r="H826" s="161">
        <v>2.9</v>
      </c>
      <c r="I826" s="162"/>
      <c r="L826" s="158"/>
      <c r="M826" s="163"/>
      <c r="T826" s="164"/>
      <c r="AT826" s="159" t="s">
        <v>271</v>
      </c>
      <c r="AU826" s="159" t="s">
        <v>88</v>
      </c>
      <c r="AV826" s="13" t="s">
        <v>88</v>
      </c>
      <c r="AW826" s="13" t="s">
        <v>31</v>
      </c>
      <c r="AX826" s="13" t="s">
        <v>77</v>
      </c>
      <c r="AY826" s="159" t="s">
        <v>262</v>
      </c>
    </row>
    <row r="827" spans="2:65" s="15" customFormat="1" ht="11.25">
      <c r="B827" s="172"/>
      <c r="D827" s="152" t="s">
        <v>271</v>
      </c>
      <c r="E827" s="173" t="s">
        <v>1</v>
      </c>
      <c r="F827" s="174" t="s">
        <v>282</v>
      </c>
      <c r="H827" s="175">
        <v>8.5</v>
      </c>
      <c r="I827" s="176"/>
      <c r="L827" s="172"/>
      <c r="M827" s="177"/>
      <c r="T827" s="178"/>
      <c r="AT827" s="173" t="s">
        <v>271</v>
      </c>
      <c r="AU827" s="173" t="s">
        <v>88</v>
      </c>
      <c r="AV827" s="15" t="s">
        <v>122</v>
      </c>
      <c r="AW827" s="15" t="s">
        <v>31</v>
      </c>
      <c r="AX827" s="15" t="s">
        <v>85</v>
      </c>
      <c r="AY827" s="173" t="s">
        <v>262</v>
      </c>
    </row>
    <row r="828" spans="2:65" s="1" customFormat="1" ht="24.2" customHeight="1">
      <c r="B828" s="32"/>
      <c r="C828" s="179" t="s">
        <v>1323</v>
      </c>
      <c r="D828" s="179" t="s">
        <v>590</v>
      </c>
      <c r="E828" s="180" t="s">
        <v>1313</v>
      </c>
      <c r="F828" s="181" t="s">
        <v>1314</v>
      </c>
      <c r="G828" s="182" t="s">
        <v>268</v>
      </c>
      <c r="H828" s="183">
        <v>5.3550000000000004</v>
      </c>
      <c r="I828" s="184"/>
      <c r="J828" s="185">
        <f>ROUND(I828*H828,2)</f>
        <v>0</v>
      </c>
      <c r="K828" s="181" t="s">
        <v>269</v>
      </c>
      <c r="L828" s="186"/>
      <c r="M828" s="187" t="s">
        <v>1</v>
      </c>
      <c r="N828" s="188" t="s">
        <v>42</v>
      </c>
      <c r="P828" s="147">
        <f>O828*H828</f>
        <v>0</v>
      </c>
      <c r="Q828" s="147">
        <v>4.4000000000000003E-3</v>
      </c>
      <c r="R828" s="147">
        <f>Q828*H828</f>
        <v>2.3562000000000003E-2</v>
      </c>
      <c r="S828" s="147">
        <v>0</v>
      </c>
      <c r="T828" s="148">
        <f>S828*H828</f>
        <v>0</v>
      </c>
      <c r="AR828" s="149" t="s">
        <v>448</v>
      </c>
      <c r="AT828" s="149" t="s">
        <v>590</v>
      </c>
      <c r="AU828" s="149" t="s">
        <v>88</v>
      </c>
      <c r="AY828" s="17" t="s">
        <v>262</v>
      </c>
      <c r="BE828" s="150">
        <f>IF(N828="základní",J828,0)</f>
        <v>0</v>
      </c>
      <c r="BF828" s="150">
        <f>IF(N828="snížená",J828,0)</f>
        <v>0</v>
      </c>
      <c r="BG828" s="150">
        <f>IF(N828="zákl. přenesená",J828,0)</f>
        <v>0</v>
      </c>
      <c r="BH828" s="150">
        <f>IF(N828="sníž. přenesená",J828,0)</f>
        <v>0</v>
      </c>
      <c r="BI828" s="150">
        <f>IF(N828="nulová",J828,0)</f>
        <v>0</v>
      </c>
      <c r="BJ828" s="17" t="s">
        <v>85</v>
      </c>
      <c r="BK828" s="150">
        <f>ROUND(I828*H828,2)</f>
        <v>0</v>
      </c>
      <c r="BL828" s="17" t="s">
        <v>371</v>
      </c>
      <c r="BM828" s="149" t="s">
        <v>1324</v>
      </c>
    </row>
    <row r="829" spans="2:65" s="13" customFormat="1" ht="11.25">
      <c r="B829" s="158"/>
      <c r="D829" s="152" t="s">
        <v>271</v>
      </c>
      <c r="F829" s="160" t="s">
        <v>1325</v>
      </c>
      <c r="H829" s="161">
        <v>5.3550000000000004</v>
      </c>
      <c r="I829" s="162"/>
      <c r="L829" s="158"/>
      <c r="M829" s="163"/>
      <c r="T829" s="164"/>
      <c r="AT829" s="159" t="s">
        <v>271</v>
      </c>
      <c r="AU829" s="159" t="s">
        <v>88</v>
      </c>
      <c r="AV829" s="13" t="s">
        <v>88</v>
      </c>
      <c r="AW829" s="13" t="s">
        <v>4</v>
      </c>
      <c r="AX829" s="13" t="s">
        <v>85</v>
      </c>
      <c r="AY829" s="159" t="s">
        <v>262</v>
      </c>
    </row>
    <row r="830" spans="2:65" s="1" customFormat="1" ht="24.2" customHeight="1">
      <c r="B830" s="32"/>
      <c r="C830" s="138" t="s">
        <v>1326</v>
      </c>
      <c r="D830" s="138" t="s">
        <v>265</v>
      </c>
      <c r="E830" s="139" t="s">
        <v>1327</v>
      </c>
      <c r="F830" s="140" t="s">
        <v>1328</v>
      </c>
      <c r="G830" s="141" t="s">
        <v>268</v>
      </c>
      <c r="H830" s="142">
        <v>215.56399999999999</v>
      </c>
      <c r="I830" s="143"/>
      <c r="J830" s="144">
        <f>ROUND(I830*H830,2)</f>
        <v>0</v>
      </c>
      <c r="K830" s="140" t="s">
        <v>285</v>
      </c>
      <c r="L830" s="32"/>
      <c r="M830" s="145" t="s">
        <v>1</v>
      </c>
      <c r="N830" s="146" t="s">
        <v>42</v>
      </c>
      <c r="P830" s="147">
        <f>O830*H830</f>
        <v>0</v>
      </c>
      <c r="Q830" s="147">
        <v>4.0000000000000003E-5</v>
      </c>
      <c r="R830" s="147">
        <f>Q830*H830</f>
        <v>8.6225599999999996E-3</v>
      </c>
      <c r="S830" s="147">
        <v>0</v>
      </c>
      <c r="T830" s="148">
        <f>S830*H830</f>
        <v>0</v>
      </c>
      <c r="AR830" s="149" t="s">
        <v>371</v>
      </c>
      <c r="AT830" s="149" t="s">
        <v>265</v>
      </c>
      <c r="AU830" s="149" t="s">
        <v>88</v>
      </c>
      <c r="AY830" s="17" t="s">
        <v>262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85</v>
      </c>
      <c r="BK830" s="150">
        <f>ROUND(I830*H830,2)</f>
        <v>0</v>
      </c>
      <c r="BL830" s="17" t="s">
        <v>371</v>
      </c>
      <c r="BM830" s="149" t="s">
        <v>1329</v>
      </c>
    </row>
    <row r="831" spans="2:65" s="12" customFormat="1" ht="11.25">
      <c r="B831" s="151"/>
      <c r="D831" s="152" t="s">
        <v>271</v>
      </c>
      <c r="E831" s="153" t="s">
        <v>1</v>
      </c>
      <c r="F831" s="154" t="s">
        <v>1330</v>
      </c>
      <c r="H831" s="153" t="s">
        <v>1</v>
      </c>
      <c r="I831" s="155"/>
      <c r="L831" s="151"/>
      <c r="M831" s="156"/>
      <c r="T831" s="157"/>
      <c r="AT831" s="153" t="s">
        <v>271</v>
      </c>
      <c r="AU831" s="153" t="s">
        <v>88</v>
      </c>
      <c r="AV831" s="12" t="s">
        <v>85</v>
      </c>
      <c r="AW831" s="12" t="s">
        <v>31</v>
      </c>
      <c r="AX831" s="12" t="s">
        <v>77</v>
      </c>
      <c r="AY831" s="153" t="s">
        <v>262</v>
      </c>
    </row>
    <row r="832" spans="2:65" s="13" customFormat="1" ht="11.25">
      <c r="B832" s="158"/>
      <c r="D832" s="152" t="s">
        <v>271</v>
      </c>
      <c r="E832" s="159" t="s">
        <v>1</v>
      </c>
      <c r="F832" s="160" t="s">
        <v>1331</v>
      </c>
      <c r="H832" s="161">
        <v>72.320250000000001</v>
      </c>
      <c r="I832" s="162"/>
      <c r="L832" s="158"/>
      <c r="M832" s="163"/>
      <c r="T832" s="164"/>
      <c r="AT832" s="159" t="s">
        <v>271</v>
      </c>
      <c r="AU832" s="159" t="s">
        <v>88</v>
      </c>
      <c r="AV832" s="13" t="s">
        <v>88</v>
      </c>
      <c r="AW832" s="13" t="s">
        <v>31</v>
      </c>
      <c r="AX832" s="13" t="s">
        <v>77</v>
      </c>
      <c r="AY832" s="159" t="s">
        <v>262</v>
      </c>
    </row>
    <row r="833" spans="2:65" s="13" customFormat="1" ht="11.25">
      <c r="B833" s="158"/>
      <c r="D833" s="152" t="s">
        <v>271</v>
      </c>
      <c r="E833" s="159" t="s">
        <v>1</v>
      </c>
      <c r="F833" s="160" t="s">
        <v>1332</v>
      </c>
      <c r="H833" s="161">
        <v>143.244</v>
      </c>
      <c r="I833" s="162"/>
      <c r="L833" s="158"/>
      <c r="M833" s="163"/>
      <c r="T833" s="164"/>
      <c r="AT833" s="159" t="s">
        <v>271</v>
      </c>
      <c r="AU833" s="159" t="s">
        <v>88</v>
      </c>
      <c r="AV833" s="13" t="s">
        <v>88</v>
      </c>
      <c r="AW833" s="13" t="s">
        <v>31</v>
      </c>
      <c r="AX833" s="13" t="s">
        <v>77</v>
      </c>
      <c r="AY833" s="159" t="s">
        <v>262</v>
      </c>
    </row>
    <row r="834" spans="2:65" s="15" customFormat="1" ht="11.25">
      <c r="B834" s="172"/>
      <c r="D834" s="152" t="s">
        <v>271</v>
      </c>
      <c r="E834" s="173" t="s">
        <v>140</v>
      </c>
      <c r="F834" s="174" t="s">
        <v>282</v>
      </c>
      <c r="H834" s="175">
        <v>215.56424999999999</v>
      </c>
      <c r="I834" s="176"/>
      <c r="L834" s="172"/>
      <c r="M834" s="177"/>
      <c r="T834" s="178"/>
      <c r="AT834" s="173" t="s">
        <v>271</v>
      </c>
      <c r="AU834" s="173" t="s">
        <v>88</v>
      </c>
      <c r="AV834" s="15" t="s">
        <v>122</v>
      </c>
      <c r="AW834" s="15" t="s">
        <v>31</v>
      </c>
      <c r="AX834" s="15" t="s">
        <v>85</v>
      </c>
      <c r="AY834" s="173" t="s">
        <v>262</v>
      </c>
    </row>
    <row r="835" spans="2:65" s="1" customFormat="1" ht="37.9" customHeight="1">
      <c r="B835" s="32"/>
      <c r="C835" s="179" t="s">
        <v>1333</v>
      </c>
      <c r="D835" s="179" t="s">
        <v>590</v>
      </c>
      <c r="E835" s="180" t="s">
        <v>1334</v>
      </c>
      <c r="F835" s="181" t="s">
        <v>1335</v>
      </c>
      <c r="G835" s="182" t="s">
        <v>268</v>
      </c>
      <c r="H835" s="183">
        <v>263.20400000000001</v>
      </c>
      <c r="I835" s="184"/>
      <c r="J835" s="185">
        <f>ROUND(I835*H835,2)</f>
        <v>0</v>
      </c>
      <c r="K835" s="181" t="s">
        <v>285</v>
      </c>
      <c r="L835" s="186"/>
      <c r="M835" s="187" t="s">
        <v>1</v>
      </c>
      <c r="N835" s="188" t="s">
        <v>42</v>
      </c>
      <c r="P835" s="147">
        <f>O835*H835</f>
        <v>0</v>
      </c>
      <c r="Q835" s="147">
        <v>2.3E-3</v>
      </c>
      <c r="R835" s="147">
        <f>Q835*H835</f>
        <v>0.60536920000000005</v>
      </c>
      <c r="S835" s="147">
        <v>0</v>
      </c>
      <c r="T835" s="148">
        <f>S835*H835</f>
        <v>0</v>
      </c>
      <c r="AR835" s="149" t="s">
        <v>448</v>
      </c>
      <c r="AT835" s="149" t="s">
        <v>590</v>
      </c>
      <c r="AU835" s="149" t="s">
        <v>88</v>
      </c>
      <c r="AY835" s="17" t="s">
        <v>262</v>
      </c>
      <c r="BE835" s="150">
        <f>IF(N835="základní",J835,0)</f>
        <v>0</v>
      </c>
      <c r="BF835" s="150">
        <f>IF(N835="snížená",J835,0)</f>
        <v>0</v>
      </c>
      <c r="BG835" s="150">
        <f>IF(N835="zákl. přenesená",J835,0)</f>
        <v>0</v>
      </c>
      <c r="BH835" s="150">
        <f>IF(N835="sníž. přenesená",J835,0)</f>
        <v>0</v>
      </c>
      <c r="BI835" s="150">
        <f>IF(N835="nulová",J835,0)</f>
        <v>0</v>
      </c>
      <c r="BJ835" s="17" t="s">
        <v>85</v>
      </c>
      <c r="BK835" s="150">
        <f>ROUND(I835*H835,2)</f>
        <v>0</v>
      </c>
      <c r="BL835" s="17" t="s">
        <v>371</v>
      </c>
      <c r="BM835" s="149" t="s">
        <v>1336</v>
      </c>
    </row>
    <row r="836" spans="2:65" s="13" customFormat="1" ht="11.25">
      <c r="B836" s="158"/>
      <c r="D836" s="152" t="s">
        <v>271</v>
      </c>
      <c r="F836" s="160" t="s">
        <v>1337</v>
      </c>
      <c r="H836" s="161">
        <v>263.20400000000001</v>
      </c>
      <c r="I836" s="162"/>
      <c r="L836" s="158"/>
      <c r="M836" s="163"/>
      <c r="T836" s="164"/>
      <c r="AT836" s="159" t="s">
        <v>271</v>
      </c>
      <c r="AU836" s="159" t="s">
        <v>88</v>
      </c>
      <c r="AV836" s="13" t="s">
        <v>88</v>
      </c>
      <c r="AW836" s="13" t="s">
        <v>4</v>
      </c>
      <c r="AX836" s="13" t="s">
        <v>85</v>
      </c>
      <c r="AY836" s="159" t="s">
        <v>262</v>
      </c>
    </row>
    <row r="837" spans="2:65" s="1" customFormat="1" ht="24.2" customHeight="1">
      <c r="B837" s="32"/>
      <c r="C837" s="138" t="s">
        <v>1338</v>
      </c>
      <c r="D837" s="138" t="s">
        <v>265</v>
      </c>
      <c r="E837" s="139" t="s">
        <v>1339</v>
      </c>
      <c r="F837" s="140" t="s">
        <v>1340</v>
      </c>
      <c r="G837" s="141" t="s">
        <v>268</v>
      </c>
      <c r="H837" s="142">
        <v>431.12900000000002</v>
      </c>
      <c r="I837" s="143"/>
      <c r="J837" s="144">
        <f>ROUND(I837*H837,2)</f>
        <v>0</v>
      </c>
      <c r="K837" s="140" t="s">
        <v>285</v>
      </c>
      <c r="L837" s="32"/>
      <c r="M837" s="145" t="s">
        <v>1</v>
      </c>
      <c r="N837" s="146" t="s">
        <v>42</v>
      </c>
      <c r="P837" s="147">
        <f>O837*H837</f>
        <v>0</v>
      </c>
      <c r="Q837" s="147">
        <v>0</v>
      </c>
      <c r="R837" s="147">
        <f>Q837*H837</f>
        <v>0</v>
      </c>
      <c r="S837" s="147">
        <v>0</v>
      </c>
      <c r="T837" s="148">
        <f>S837*H837</f>
        <v>0</v>
      </c>
      <c r="AR837" s="149" t="s">
        <v>371</v>
      </c>
      <c r="AT837" s="149" t="s">
        <v>265</v>
      </c>
      <c r="AU837" s="149" t="s">
        <v>88</v>
      </c>
      <c r="AY837" s="17" t="s">
        <v>262</v>
      </c>
      <c r="BE837" s="150">
        <f>IF(N837="základní",J837,0)</f>
        <v>0</v>
      </c>
      <c r="BF837" s="150">
        <f>IF(N837="snížená",J837,0)</f>
        <v>0</v>
      </c>
      <c r="BG837" s="150">
        <f>IF(N837="zákl. přenesená",J837,0)</f>
        <v>0</v>
      </c>
      <c r="BH837" s="150">
        <f>IF(N837="sníž. přenesená",J837,0)</f>
        <v>0</v>
      </c>
      <c r="BI837" s="150">
        <f>IF(N837="nulová",J837,0)</f>
        <v>0</v>
      </c>
      <c r="BJ837" s="17" t="s">
        <v>85</v>
      </c>
      <c r="BK837" s="150">
        <f>ROUND(I837*H837,2)</f>
        <v>0</v>
      </c>
      <c r="BL837" s="17" t="s">
        <v>371</v>
      </c>
      <c r="BM837" s="149" t="s">
        <v>1341</v>
      </c>
    </row>
    <row r="838" spans="2:65" s="12" customFormat="1" ht="11.25">
      <c r="B838" s="151"/>
      <c r="D838" s="152" t="s">
        <v>271</v>
      </c>
      <c r="E838" s="153" t="s">
        <v>1</v>
      </c>
      <c r="F838" s="154" t="s">
        <v>1330</v>
      </c>
      <c r="H838" s="153" t="s">
        <v>1</v>
      </c>
      <c r="I838" s="155"/>
      <c r="L838" s="151"/>
      <c r="M838" s="156"/>
      <c r="T838" s="157"/>
      <c r="AT838" s="153" t="s">
        <v>271</v>
      </c>
      <c r="AU838" s="153" t="s">
        <v>88</v>
      </c>
      <c r="AV838" s="12" t="s">
        <v>85</v>
      </c>
      <c r="AW838" s="12" t="s">
        <v>31</v>
      </c>
      <c r="AX838" s="12" t="s">
        <v>77</v>
      </c>
      <c r="AY838" s="153" t="s">
        <v>262</v>
      </c>
    </row>
    <row r="839" spans="2:65" s="12" customFormat="1" ht="11.25">
      <c r="B839" s="151"/>
      <c r="D839" s="152" t="s">
        <v>271</v>
      </c>
      <c r="E839" s="153" t="s">
        <v>1</v>
      </c>
      <c r="F839" s="154" t="s">
        <v>1342</v>
      </c>
      <c r="H839" s="153" t="s">
        <v>1</v>
      </c>
      <c r="I839" s="155"/>
      <c r="L839" s="151"/>
      <c r="M839" s="156"/>
      <c r="T839" s="157"/>
      <c r="AT839" s="153" t="s">
        <v>271</v>
      </c>
      <c r="AU839" s="153" t="s">
        <v>88</v>
      </c>
      <c r="AV839" s="12" t="s">
        <v>85</v>
      </c>
      <c r="AW839" s="12" t="s">
        <v>31</v>
      </c>
      <c r="AX839" s="12" t="s">
        <v>77</v>
      </c>
      <c r="AY839" s="153" t="s">
        <v>262</v>
      </c>
    </row>
    <row r="840" spans="2:65" s="13" customFormat="1" ht="11.25">
      <c r="B840" s="158"/>
      <c r="D840" s="152" t="s">
        <v>271</v>
      </c>
      <c r="E840" s="159" t="s">
        <v>1</v>
      </c>
      <c r="F840" s="160" t="s">
        <v>1343</v>
      </c>
      <c r="H840" s="161">
        <v>431.12849999999997</v>
      </c>
      <c r="I840" s="162"/>
      <c r="L840" s="158"/>
      <c r="M840" s="163"/>
      <c r="T840" s="164"/>
      <c r="AT840" s="159" t="s">
        <v>271</v>
      </c>
      <c r="AU840" s="159" t="s">
        <v>88</v>
      </c>
      <c r="AV840" s="13" t="s">
        <v>88</v>
      </c>
      <c r="AW840" s="13" t="s">
        <v>31</v>
      </c>
      <c r="AX840" s="13" t="s">
        <v>85</v>
      </c>
      <c r="AY840" s="159" t="s">
        <v>262</v>
      </c>
    </row>
    <row r="841" spans="2:65" s="1" customFormat="1" ht="24.2" customHeight="1">
      <c r="B841" s="32"/>
      <c r="C841" s="179" t="s">
        <v>1344</v>
      </c>
      <c r="D841" s="179" t="s">
        <v>590</v>
      </c>
      <c r="E841" s="180" t="s">
        <v>1345</v>
      </c>
      <c r="F841" s="181" t="s">
        <v>1346</v>
      </c>
      <c r="G841" s="182" t="s">
        <v>268</v>
      </c>
      <c r="H841" s="183">
        <v>258.67700000000002</v>
      </c>
      <c r="I841" s="184"/>
      <c r="J841" s="185">
        <f>ROUND(I841*H841,2)</f>
        <v>0</v>
      </c>
      <c r="K841" s="181" t="s">
        <v>269</v>
      </c>
      <c r="L841" s="186"/>
      <c r="M841" s="187" t="s">
        <v>1</v>
      </c>
      <c r="N841" s="188" t="s">
        <v>42</v>
      </c>
      <c r="P841" s="147">
        <f>O841*H841</f>
        <v>0</v>
      </c>
      <c r="Q841" s="147">
        <v>2.9999999999999997E-4</v>
      </c>
      <c r="R841" s="147">
        <f>Q841*H841</f>
        <v>7.7603099999999994E-2</v>
      </c>
      <c r="S841" s="147">
        <v>0</v>
      </c>
      <c r="T841" s="148">
        <f>S841*H841</f>
        <v>0</v>
      </c>
      <c r="AR841" s="149" t="s">
        <v>448</v>
      </c>
      <c r="AT841" s="149" t="s">
        <v>590</v>
      </c>
      <c r="AU841" s="149" t="s">
        <v>88</v>
      </c>
      <c r="AY841" s="17" t="s">
        <v>262</v>
      </c>
      <c r="BE841" s="150">
        <f>IF(N841="základní",J841,0)</f>
        <v>0</v>
      </c>
      <c r="BF841" s="150">
        <f>IF(N841="snížená",J841,0)</f>
        <v>0</v>
      </c>
      <c r="BG841" s="150">
        <f>IF(N841="zákl. přenesená",J841,0)</f>
        <v>0</v>
      </c>
      <c r="BH841" s="150">
        <f>IF(N841="sníž. přenesená",J841,0)</f>
        <v>0</v>
      </c>
      <c r="BI841" s="150">
        <f>IF(N841="nulová",J841,0)</f>
        <v>0</v>
      </c>
      <c r="BJ841" s="17" t="s">
        <v>85</v>
      </c>
      <c r="BK841" s="150">
        <f>ROUND(I841*H841,2)</f>
        <v>0</v>
      </c>
      <c r="BL841" s="17" t="s">
        <v>371</v>
      </c>
      <c r="BM841" s="149" t="s">
        <v>1347</v>
      </c>
    </row>
    <row r="842" spans="2:65" s="13" customFormat="1" ht="11.25">
      <c r="B842" s="158"/>
      <c r="D842" s="152" t="s">
        <v>271</v>
      </c>
      <c r="E842" s="159" t="s">
        <v>1</v>
      </c>
      <c r="F842" s="160" t="s">
        <v>1348</v>
      </c>
      <c r="H842" s="161">
        <v>258.6771</v>
      </c>
      <c r="I842" s="162"/>
      <c r="L842" s="158"/>
      <c r="M842" s="163"/>
      <c r="T842" s="164"/>
      <c r="AT842" s="159" t="s">
        <v>271</v>
      </c>
      <c r="AU842" s="159" t="s">
        <v>88</v>
      </c>
      <c r="AV842" s="13" t="s">
        <v>88</v>
      </c>
      <c r="AW842" s="13" t="s">
        <v>31</v>
      </c>
      <c r="AX842" s="13" t="s">
        <v>85</v>
      </c>
      <c r="AY842" s="159" t="s">
        <v>262</v>
      </c>
    </row>
    <row r="843" spans="2:65" s="1" customFormat="1" ht="24.2" customHeight="1">
      <c r="B843" s="32"/>
      <c r="C843" s="179" t="s">
        <v>1349</v>
      </c>
      <c r="D843" s="179" t="s">
        <v>590</v>
      </c>
      <c r="E843" s="180" t="s">
        <v>1350</v>
      </c>
      <c r="F843" s="181" t="s">
        <v>1351</v>
      </c>
      <c r="G843" s="182" t="s">
        <v>268</v>
      </c>
      <c r="H843" s="183">
        <v>258.67700000000002</v>
      </c>
      <c r="I843" s="184"/>
      <c r="J843" s="185">
        <f>ROUND(I843*H843,2)</f>
        <v>0</v>
      </c>
      <c r="K843" s="181" t="s">
        <v>269</v>
      </c>
      <c r="L843" s="186"/>
      <c r="M843" s="187" t="s">
        <v>1</v>
      </c>
      <c r="N843" s="188" t="s">
        <v>42</v>
      </c>
      <c r="P843" s="147">
        <f>O843*H843</f>
        <v>0</v>
      </c>
      <c r="Q843" s="147">
        <v>1.4999999999999999E-4</v>
      </c>
      <c r="R843" s="147">
        <f>Q843*H843</f>
        <v>3.8801549999999997E-2</v>
      </c>
      <c r="S843" s="147">
        <v>0</v>
      </c>
      <c r="T843" s="148">
        <f>S843*H843</f>
        <v>0</v>
      </c>
      <c r="AR843" s="149" t="s">
        <v>448</v>
      </c>
      <c r="AT843" s="149" t="s">
        <v>590</v>
      </c>
      <c r="AU843" s="149" t="s">
        <v>88</v>
      </c>
      <c r="AY843" s="17" t="s">
        <v>262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7" t="s">
        <v>85</v>
      </c>
      <c r="BK843" s="150">
        <f>ROUND(I843*H843,2)</f>
        <v>0</v>
      </c>
      <c r="BL843" s="17" t="s">
        <v>371</v>
      </c>
      <c r="BM843" s="149" t="s">
        <v>1352</v>
      </c>
    </row>
    <row r="844" spans="2:65" s="13" customFormat="1" ht="11.25">
      <c r="B844" s="158"/>
      <c r="D844" s="152" t="s">
        <v>271</v>
      </c>
      <c r="E844" s="159" t="s">
        <v>1</v>
      </c>
      <c r="F844" s="160" t="s">
        <v>1348</v>
      </c>
      <c r="H844" s="161">
        <v>258.6771</v>
      </c>
      <c r="I844" s="162"/>
      <c r="L844" s="158"/>
      <c r="M844" s="163"/>
      <c r="T844" s="164"/>
      <c r="AT844" s="159" t="s">
        <v>271</v>
      </c>
      <c r="AU844" s="159" t="s">
        <v>88</v>
      </c>
      <c r="AV844" s="13" t="s">
        <v>88</v>
      </c>
      <c r="AW844" s="13" t="s">
        <v>31</v>
      </c>
      <c r="AX844" s="13" t="s">
        <v>85</v>
      </c>
      <c r="AY844" s="159" t="s">
        <v>262</v>
      </c>
    </row>
    <row r="845" spans="2:65" s="1" customFormat="1" ht="24.2" customHeight="1">
      <c r="B845" s="32"/>
      <c r="C845" s="138" t="s">
        <v>1353</v>
      </c>
      <c r="D845" s="138" t="s">
        <v>265</v>
      </c>
      <c r="E845" s="139" t="s">
        <v>1354</v>
      </c>
      <c r="F845" s="140" t="s">
        <v>1355</v>
      </c>
      <c r="G845" s="141" t="s">
        <v>268</v>
      </c>
      <c r="H845" s="142">
        <v>1.2</v>
      </c>
      <c r="I845" s="143"/>
      <c r="J845" s="144">
        <f>ROUND(I845*H845,2)</f>
        <v>0</v>
      </c>
      <c r="K845" s="140" t="s">
        <v>285</v>
      </c>
      <c r="L845" s="32"/>
      <c r="M845" s="145" t="s">
        <v>1</v>
      </c>
      <c r="N845" s="146" t="s">
        <v>42</v>
      </c>
      <c r="P845" s="147">
        <f>O845*H845</f>
        <v>0</v>
      </c>
      <c r="Q845" s="147">
        <v>0</v>
      </c>
      <c r="R845" s="147">
        <f>Q845*H845</f>
        <v>0</v>
      </c>
      <c r="S845" s="147">
        <v>0</v>
      </c>
      <c r="T845" s="148">
        <f>S845*H845</f>
        <v>0</v>
      </c>
      <c r="AR845" s="149" t="s">
        <v>371</v>
      </c>
      <c r="AT845" s="149" t="s">
        <v>265</v>
      </c>
      <c r="AU845" s="149" t="s">
        <v>88</v>
      </c>
      <c r="AY845" s="17" t="s">
        <v>262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85</v>
      </c>
      <c r="BK845" s="150">
        <f>ROUND(I845*H845,2)</f>
        <v>0</v>
      </c>
      <c r="BL845" s="17" t="s">
        <v>371</v>
      </c>
      <c r="BM845" s="149" t="s">
        <v>1356</v>
      </c>
    </row>
    <row r="846" spans="2:65" s="13" customFormat="1" ht="11.25">
      <c r="B846" s="158"/>
      <c r="D846" s="152" t="s">
        <v>271</v>
      </c>
      <c r="E846" s="159" t="s">
        <v>1</v>
      </c>
      <c r="F846" s="160" t="s">
        <v>846</v>
      </c>
      <c r="H846" s="161">
        <v>1.2</v>
      </c>
      <c r="I846" s="162"/>
      <c r="L846" s="158"/>
      <c r="M846" s="163"/>
      <c r="T846" s="164"/>
      <c r="AT846" s="159" t="s">
        <v>271</v>
      </c>
      <c r="AU846" s="159" t="s">
        <v>88</v>
      </c>
      <c r="AV846" s="13" t="s">
        <v>88</v>
      </c>
      <c r="AW846" s="13" t="s">
        <v>31</v>
      </c>
      <c r="AX846" s="13" t="s">
        <v>85</v>
      </c>
      <c r="AY846" s="159" t="s">
        <v>262</v>
      </c>
    </row>
    <row r="847" spans="2:65" s="1" customFormat="1" ht="16.5" customHeight="1">
      <c r="B847" s="32"/>
      <c r="C847" s="179" t="s">
        <v>1357</v>
      </c>
      <c r="D847" s="179" t="s">
        <v>590</v>
      </c>
      <c r="E847" s="180" t="s">
        <v>1358</v>
      </c>
      <c r="F847" s="181" t="s">
        <v>1359</v>
      </c>
      <c r="G847" s="182" t="s">
        <v>514</v>
      </c>
      <c r="H847" s="183">
        <v>7.0000000000000001E-3</v>
      </c>
      <c r="I847" s="184"/>
      <c r="J847" s="185">
        <f>ROUND(I847*H847,2)</f>
        <v>0</v>
      </c>
      <c r="K847" s="181" t="s">
        <v>285</v>
      </c>
      <c r="L847" s="186"/>
      <c r="M847" s="187" t="s">
        <v>1</v>
      </c>
      <c r="N847" s="188" t="s">
        <v>42</v>
      </c>
      <c r="P847" s="147">
        <f>O847*H847</f>
        <v>0</v>
      </c>
      <c r="Q847" s="147">
        <v>1</v>
      </c>
      <c r="R847" s="147">
        <f>Q847*H847</f>
        <v>7.0000000000000001E-3</v>
      </c>
      <c r="S847" s="147">
        <v>0</v>
      </c>
      <c r="T847" s="148">
        <f>S847*H847</f>
        <v>0</v>
      </c>
      <c r="AR847" s="149" t="s">
        <v>448</v>
      </c>
      <c r="AT847" s="149" t="s">
        <v>590</v>
      </c>
      <c r="AU847" s="149" t="s">
        <v>88</v>
      </c>
      <c r="AY847" s="17" t="s">
        <v>262</v>
      </c>
      <c r="BE847" s="150">
        <f>IF(N847="základní",J847,0)</f>
        <v>0</v>
      </c>
      <c r="BF847" s="150">
        <f>IF(N847="snížená",J847,0)</f>
        <v>0</v>
      </c>
      <c r="BG847" s="150">
        <f>IF(N847="zákl. přenesená",J847,0)</f>
        <v>0</v>
      </c>
      <c r="BH847" s="150">
        <f>IF(N847="sníž. přenesená",J847,0)</f>
        <v>0</v>
      </c>
      <c r="BI847" s="150">
        <f>IF(N847="nulová",J847,0)</f>
        <v>0</v>
      </c>
      <c r="BJ847" s="17" t="s">
        <v>85</v>
      </c>
      <c r="BK847" s="150">
        <f>ROUND(I847*H847,2)</f>
        <v>0</v>
      </c>
      <c r="BL847" s="17" t="s">
        <v>371</v>
      </c>
      <c r="BM847" s="149" t="s">
        <v>1360</v>
      </c>
    </row>
    <row r="848" spans="2:65" s="13" customFormat="1" ht="11.25">
      <c r="B848" s="158"/>
      <c r="D848" s="152" t="s">
        <v>271</v>
      </c>
      <c r="F848" s="160" t="s">
        <v>1361</v>
      </c>
      <c r="H848" s="161">
        <v>7.0000000000000001E-3</v>
      </c>
      <c r="I848" s="162"/>
      <c r="L848" s="158"/>
      <c r="M848" s="163"/>
      <c r="T848" s="164"/>
      <c r="AT848" s="159" t="s">
        <v>271</v>
      </c>
      <c r="AU848" s="159" t="s">
        <v>88</v>
      </c>
      <c r="AV848" s="13" t="s">
        <v>88</v>
      </c>
      <c r="AW848" s="13" t="s">
        <v>4</v>
      </c>
      <c r="AX848" s="13" t="s">
        <v>85</v>
      </c>
      <c r="AY848" s="159" t="s">
        <v>262</v>
      </c>
    </row>
    <row r="849" spans="2:65" s="1" customFormat="1" ht="16.5" customHeight="1">
      <c r="B849" s="32"/>
      <c r="C849" s="138" t="s">
        <v>1362</v>
      </c>
      <c r="D849" s="138" t="s">
        <v>265</v>
      </c>
      <c r="E849" s="139" t="s">
        <v>1363</v>
      </c>
      <c r="F849" s="140" t="s">
        <v>1364</v>
      </c>
      <c r="G849" s="141" t="s">
        <v>268</v>
      </c>
      <c r="H849" s="142">
        <v>100.18300000000001</v>
      </c>
      <c r="I849" s="143"/>
      <c r="J849" s="144">
        <f>ROUND(I849*H849,2)</f>
        <v>0</v>
      </c>
      <c r="K849" s="140" t="s">
        <v>285</v>
      </c>
      <c r="L849" s="32"/>
      <c r="M849" s="145" t="s">
        <v>1</v>
      </c>
      <c r="N849" s="146" t="s">
        <v>42</v>
      </c>
      <c r="P849" s="147">
        <f>O849*H849</f>
        <v>0</v>
      </c>
      <c r="Q849" s="147">
        <v>0</v>
      </c>
      <c r="R849" s="147">
        <f>Q849*H849</f>
        <v>0</v>
      </c>
      <c r="S849" s="147">
        <v>0</v>
      </c>
      <c r="T849" s="148">
        <f>S849*H849</f>
        <v>0</v>
      </c>
      <c r="AR849" s="149" t="s">
        <v>371</v>
      </c>
      <c r="AT849" s="149" t="s">
        <v>265</v>
      </c>
      <c r="AU849" s="149" t="s">
        <v>88</v>
      </c>
      <c r="AY849" s="17" t="s">
        <v>262</v>
      </c>
      <c r="BE849" s="150">
        <f>IF(N849="základní",J849,0)</f>
        <v>0</v>
      </c>
      <c r="BF849" s="150">
        <f>IF(N849="snížená",J849,0)</f>
        <v>0</v>
      </c>
      <c r="BG849" s="150">
        <f>IF(N849="zákl. přenesená",J849,0)</f>
        <v>0</v>
      </c>
      <c r="BH849" s="150">
        <f>IF(N849="sníž. přenesená",J849,0)</f>
        <v>0</v>
      </c>
      <c r="BI849" s="150">
        <f>IF(N849="nulová",J849,0)</f>
        <v>0</v>
      </c>
      <c r="BJ849" s="17" t="s">
        <v>85</v>
      </c>
      <c r="BK849" s="150">
        <f>ROUND(I849*H849,2)</f>
        <v>0</v>
      </c>
      <c r="BL849" s="17" t="s">
        <v>371</v>
      </c>
      <c r="BM849" s="149" t="s">
        <v>1365</v>
      </c>
    </row>
    <row r="850" spans="2:65" s="12" customFormat="1" ht="11.25">
      <c r="B850" s="151"/>
      <c r="D850" s="152" t="s">
        <v>271</v>
      </c>
      <c r="E850" s="153" t="s">
        <v>1</v>
      </c>
      <c r="F850" s="154" t="s">
        <v>1366</v>
      </c>
      <c r="H850" s="153" t="s">
        <v>1</v>
      </c>
      <c r="I850" s="155"/>
      <c r="L850" s="151"/>
      <c r="M850" s="156"/>
      <c r="T850" s="157"/>
      <c r="AT850" s="153" t="s">
        <v>271</v>
      </c>
      <c r="AU850" s="153" t="s">
        <v>88</v>
      </c>
      <c r="AV850" s="12" t="s">
        <v>85</v>
      </c>
      <c r="AW850" s="12" t="s">
        <v>31</v>
      </c>
      <c r="AX850" s="12" t="s">
        <v>77</v>
      </c>
      <c r="AY850" s="153" t="s">
        <v>262</v>
      </c>
    </row>
    <row r="851" spans="2:65" s="13" customFormat="1" ht="11.25">
      <c r="B851" s="158"/>
      <c r="D851" s="152" t="s">
        <v>271</v>
      </c>
      <c r="E851" s="159" t="s">
        <v>1</v>
      </c>
      <c r="F851" s="160" t="s">
        <v>1367</v>
      </c>
      <c r="H851" s="161">
        <v>1.2</v>
      </c>
      <c r="I851" s="162"/>
      <c r="L851" s="158"/>
      <c r="M851" s="163"/>
      <c r="T851" s="164"/>
      <c r="AT851" s="159" t="s">
        <v>271</v>
      </c>
      <c r="AU851" s="159" t="s">
        <v>88</v>
      </c>
      <c r="AV851" s="13" t="s">
        <v>88</v>
      </c>
      <c r="AW851" s="13" t="s">
        <v>31</v>
      </c>
      <c r="AX851" s="13" t="s">
        <v>77</v>
      </c>
      <c r="AY851" s="159" t="s">
        <v>262</v>
      </c>
    </row>
    <row r="852" spans="2:65" s="14" customFormat="1" ht="11.25">
      <c r="B852" s="165"/>
      <c r="D852" s="152" t="s">
        <v>271</v>
      </c>
      <c r="E852" s="166" t="s">
        <v>146</v>
      </c>
      <c r="F852" s="167" t="s">
        <v>277</v>
      </c>
      <c r="H852" s="168">
        <v>1.2</v>
      </c>
      <c r="I852" s="169"/>
      <c r="L852" s="165"/>
      <c r="M852" s="170"/>
      <c r="T852" s="171"/>
      <c r="AT852" s="166" t="s">
        <v>271</v>
      </c>
      <c r="AU852" s="166" t="s">
        <v>88</v>
      </c>
      <c r="AV852" s="14" t="s">
        <v>278</v>
      </c>
      <c r="AW852" s="14" t="s">
        <v>31</v>
      </c>
      <c r="AX852" s="14" t="s">
        <v>77</v>
      </c>
      <c r="AY852" s="166" t="s">
        <v>262</v>
      </c>
    </row>
    <row r="853" spans="2:65" s="12" customFormat="1" ht="11.25">
      <c r="B853" s="151"/>
      <c r="D853" s="152" t="s">
        <v>271</v>
      </c>
      <c r="E853" s="153" t="s">
        <v>1</v>
      </c>
      <c r="F853" s="154" t="s">
        <v>1293</v>
      </c>
      <c r="H853" s="153" t="s">
        <v>1</v>
      </c>
      <c r="I853" s="155"/>
      <c r="L853" s="151"/>
      <c r="M853" s="156"/>
      <c r="T853" s="157"/>
      <c r="AT853" s="153" t="s">
        <v>271</v>
      </c>
      <c r="AU853" s="153" t="s">
        <v>88</v>
      </c>
      <c r="AV853" s="12" t="s">
        <v>85</v>
      </c>
      <c r="AW853" s="12" t="s">
        <v>31</v>
      </c>
      <c r="AX853" s="12" t="s">
        <v>77</v>
      </c>
      <c r="AY853" s="153" t="s">
        <v>262</v>
      </c>
    </row>
    <row r="854" spans="2:65" s="13" customFormat="1" ht="11.25">
      <c r="B854" s="158"/>
      <c r="D854" s="152" t="s">
        <v>271</v>
      </c>
      <c r="E854" s="159" t="s">
        <v>1</v>
      </c>
      <c r="F854" s="160" t="s">
        <v>1368</v>
      </c>
      <c r="H854" s="161">
        <v>38.299999999999997</v>
      </c>
      <c r="I854" s="162"/>
      <c r="L854" s="158"/>
      <c r="M854" s="163"/>
      <c r="T854" s="164"/>
      <c r="AT854" s="159" t="s">
        <v>271</v>
      </c>
      <c r="AU854" s="159" t="s">
        <v>88</v>
      </c>
      <c r="AV854" s="13" t="s">
        <v>88</v>
      </c>
      <c r="AW854" s="13" t="s">
        <v>31</v>
      </c>
      <c r="AX854" s="13" t="s">
        <v>77</v>
      </c>
      <c r="AY854" s="159" t="s">
        <v>262</v>
      </c>
    </row>
    <row r="855" spans="2:65" s="13" customFormat="1" ht="11.25">
      <c r="B855" s="158"/>
      <c r="D855" s="152" t="s">
        <v>271</v>
      </c>
      <c r="E855" s="159" t="s">
        <v>1</v>
      </c>
      <c r="F855" s="160" t="s">
        <v>1369</v>
      </c>
      <c r="H855" s="161">
        <v>32.197499999999998</v>
      </c>
      <c r="I855" s="162"/>
      <c r="L855" s="158"/>
      <c r="M855" s="163"/>
      <c r="T855" s="164"/>
      <c r="AT855" s="159" t="s">
        <v>271</v>
      </c>
      <c r="AU855" s="159" t="s">
        <v>88</v>
      </c>
      <c r="AV855" s="13" t="s">
        <v>88</v>
      </c>
      <c r="AW855" s="13" t="s">
        <v>31</v>
      </c>
      <c r="AX855" s="13" t="s">
        <v>77</v>
      </c>
      <c r="AY855" s="159" t="s">
        <v>262</v>
      </c>
    </row>
    <row r="856" spans="2:65" s="13" customFormat="1" ht="11.25">
      <c r="B856" s="158"/>
      <c r="D856" s="152" t="s">
        <v>271</v>
      </c>
      <c r="E856" s="159" t="s">
        <v>154</v>
      </c>
      <c r="F856" s="160" t="s">
        <v>1370</v>
      </c>
      <c r="H856" s="161">
        <v>28.484999999999999</v>
      </c>
      <c r="I856" s="162"/>
      <c r="L856" s="158"/>
      <c r="M856" s="163"/>
      <c r="T856" s="164"/>
      <c r="AT856" s="159" t="s">
        <v>271</v>
      </c>
      <c r="AU856" s="159" t="s">
        <v>88</v>
      </c>
      <c r="AV856" s="13" t="s">
        <v>88</v>
      </c>
      <c r="AW856" s="13" t="s">
        <v>31</v>
      </c>
      <c r="AX856" s="13" t="s">
        <v>77</v>
      </c>
      <c r="AY856" s="159" t="s">
        <v>262</v>
      </c>
    </row>
    <row r="857" spans="2:65" s="14" customFormat="1" ht="11.25">
      <c r="B857" s="165"/>
      <c r="D857" s="152" t="s">
        <v>271</v>
      </c>
      <c r="E857" s="166" t="s">
        <v>148</v>
      </c>
      <c r="F857" s="167" t="s">
        <v>277</v>
      </c>
      <c r="H857" s="168">
        <v>98.982500000000002</v>
      </c>
      <c r="I857" s="169"/>
      <c r="L857" s="165"/>
      <c r="M857" s="170"/>
      <c r="T857" s="171"/>
      <c r="AT857" s="166" t="s">
        <v>271</v>
      </c>
      <c r="AU857" s="166" t="s">
        <v>88</v>
      </c>
      <c r="AV857" s="14" t="s">
        <v>278</v>
      </c>
      <c r="AW857" s="14" t="s">
        <v>31</v>
      </c>
      <c r="AX857" s="14" t="s">
        <v>77</v>
      </c>
      <c r="AY857" s="166" t="s">
        <v>262</v>
      </c>
    </row>
    <row r="858" spans="2:65" s="15" customFormat="1" ht="11.25">
      <c r="B858" s="172"/>
      <c r="D858" s="152" t="s">
        <v>271</v>
      </c>
      <c r="E858" s="173" t="s">
        <v>1</v>
      </c>
      <c r="F858" s="174" t="s">
        <v>282</v>
      </c>
      <c r="H858" s="175">
        <v>100.1825</v>
      </c>
      <c r="I858" s="176"/>
      <c r="L858" s="172"/>
      <c r="M858" s="177"/>
      <c r="T858" s="178"/>
      <c r="AT858" s="173" t="s">
        <v>271</v>
      </c>
      <c r="AU858" s="173" t="s">
        <v>88</v>
      </c>
      <c r="AV858" s="15" t="s">
        <v>122</v>
      </c>
      <c r="AW858" s="15" t="s">
        <v>31</v>
      </c>
      <c r="AX858" s="15" t="s">
        <v>85</v>
      </c>
      <c r="AY858" s="173" t="s">
        <v>262</v>
      </c>
    </row>
    <row r="859" spans="2:65" s="1" customFormat="1" ht="21.75" customHeight="1">
      <c r="B859" s="32"/>
      <c r="C859" s="179" t="s">
        <v>1371</v>
      </c>
      <c r="D859" s="179" t="s">
        <v>590</v>
      </c>
      <c r="E859" s="180" t="s">
        <v>1372</v>
      </c>
      <c r="F859" s="181" t="s">
        <v>1373</v>
      </c>
      <c r="G859" s="182" t="s">
        <v>1374</v>
      </c>
      <c r="H859" s="183">
        <v>12.097</v>
      </c>
      <c r="I859" s="184"/>
      <c r="J859" s="185">
        <f>ROUND(I859*H859,2)</f>
        <v>0</v>
      </c>
      <c r="K859" s="181" t="s">
        <v>285</v>
      </c>
      <c r="L859" s="186"/>
      <c r="M859" s="187" t="s">
        <v>1</v>
      </c>
      <c r="N859" s="188" t="s">
        <v>42</v>
      </c>
      <c r="P859" s="147">
        <f>O859*H859</f>
        <v>0</v>
      </c>
      <c r="Q859" s="147">
        <v>1E-3</v>
      </c>
      <c r="R859" s="147">
        <f>Q859*H859</f>
        <v>1.2097E-2</v>
      </c>
      <c r="S859" s="147">
        <v>0</v>
      </c>
      <c r="T859" s="148">
        <f>S859*H859</f>
        <v>0</v>
      </c>
      <c r="AR859" s="149" t="s">
        <v>448</v>
      </c>
      <c r="AT859" s="149" t="s">
        <v>590</v>
      </c>
      <c r="AU859" s="149" t="s">
        <v>88</v>
      </c>
      <c r="AY859" s="17" t="s">
        <v>262</v>
      </c>
      <c r="BE859" s="150">
        <f>IF(N859="základní",J859,0)</f>
        <v>0</v>
      </c>
      <c r="BF859" s="150">
        <f>IF(N859="snížená",J859,0)</f>
        <v>0</v>
      </c>
      <c r="BG859" s="150">
        <f>IF(N859="zákl. přenesená",J859,0)</f>
        <v>0</v>
      </c>
      <c r="BH859" s="150">
        <f>IF(N859="sníž. přenesená",J859,0)</f>
        <v>0</v>
      </c>
      <c r="BI859" s="150">
        <f>IF(N859="nulová",J859,0)</f>
        <v>0</v>
      </c>
      <c r="BJ859" s="17" t="s">
        <v>85</v>
      </c>
      <c r="BK859" s="150">
        <f>ROUND(I859*H859,2)</f>
        <v>0</v>
      </c>
      <c r="BL859" s="17" t="s">
        <v>371</v>
      </c>
      <c r="BM859" s="149" t="s">
        <v>1375</v>
      </c>
    </row>
    <row r="860" spans="2:65" s="13" customFormat="1" ht="11.25">
      <c r="B860" s="158"/>
      <c r="D860" s="152" t="s">
        <v>271</v>
      </c>
      <c r="F860" s="160" t="s">
        <v>1376</v>
      </c>
      <c r="H860" s="161">
        <v>12.097</v>
      </c>
      <c r="I860" s="162"/>
      <c r="L860" s="158"/>
      <c r="M860" s="163"/>
      <c r="T860" s="164"/>
      <c r="AT860" s="159" t="s">
        <v>271</v>
      </c>
      <c r="AU860" s="159" t="s">
        <v>88</v>
      </c>
      <c r="AV860" s="13" t="s">
        <v>88</v>
      </c>
      <c r="AW860" s="13" t="s">
        <v>4</v>
      </c>
      <c r="AX860" s="13" t="s">
        <v>85</v>
      </c>
      <c r="AY860" s="159" t="s">
        <v>262</v>
      </c>
    </row>
    <row r="861" spans="2:65" s="1" customFormat="1" ht="33" customHeight="1">
      <c r="B861" s="32"/>
      <c r="C861" s="138" t="s">
        <v>1377</v>
      </c>
      <c r="D861" s="138" t="s">
        <v>265</v>
      </c>
      <c r="E861" s="139" t="s">
        <v>1378</v>
      </c>
      <c r="F861" s="140" t="s">
        <v>1379</v>
      </c>
      <c r="G861" s="141" t="s">
        <v>514</v>
      </c>
      <c r="H861" s="142">
        <v>10.682</v>
      </c>
      <c r="I861" s="143"/>
      <c r="J861" s="144">
        <f>ROUND(I861*H861,2)</f>
        <v>0</v>
      </c>
      <c r="K861" s="140" t="s">
        <v>285</v>
      </c>
      <c r="L861" s="32"/>
      <c r="M861" s="145" t="s">
        <v>1</v>
      </c>
      <c r="N861" s="146" t="s">
        <v>42</v>
      </c>
      <c r="P861" s="147">
        <f>O861*H861</f>
        <v>0</v>
      </c>
      <c r="Q861" s="147">
        <v>0</v>
      </c>
      <c r="R861" s="147">
        <f>Q861*H861</f>
        <v>0</v>
      </c>
      <c r="S861" s="147">
        <v>0</v>
      </c>
      <c r="T861" s="148">
        <f>S861*H861</f>
        <v>0</v>
      </c>
      <c r="AR861" s="149" t="s">
        <v>371</v>
      </c>
      <c r="AT861" s="149" t="s">
        <v>265</v>
      </c>
      <c r="AU861" s="149" t="s">
        <v>88</v>
      </c>
      <c r="AY861" s="17" t="s">
        <v>262</v>
      </c>
      <c r="BE861" s="150">
        <f>IF(N861="základní",J861,0)</f>
        <v>0</v>
      </c>
      <c r="BF861" s="150">
        <f>IF(N861="snížená",J861,0)</f>
        <v>0</v>
      </c>
      <c r="BG861" s="150">
        <f>IF(N861="zákl. přenesená",J861,0)</f>
        <v>0</v>
      </c>
      <c r="BH861" s="150">
        <f>IF(N861="sníž. přenesená",J861,0)</f>
        <v>0</v>
      </c>
      <c r="BI861" s="150">
        <f>IF(N861="nulová",J861,0)</f>
        <v>0</v>
      </c>
      <c r="BJ861" s="17" t="s">
        <v>85</v>
      </c>
      <c r="BK861" s="150">
        <f>ROUND(I861*H861,2)</f>
        <v>0</v>
      </c>
      <c r="BL861" s="17" t="s">
        <v>371</v>
      </c>
      <c r="BM861" s="149" t="s">
        <v>1380</v>
      </c>
    </row>
    <row r="862" spans="2:65" s="11" customFormat="1" ht="22.9" customHeight="1">
      <c r="B862" s="126"/>
      <c r="D862" s="127" t="s">
        <v>76</v>
      </c>
      <c r="E862" s="136" t="s">
        <v>1381</v>
      </c>
      <c r="F862" s="136" t="s">
        <v>1382</v>
      </c>
      <c r="I862" s="129"/>
      <c r="J862" s="137">
        <f>BK862</f>
        <v>0</v>
      </c>
      <c r="L862" s="126"/>
      <c r="M862" s="131"/>
      <c r="P862" s="132">
        <f>SUM(P863:P991)</f>
        <v>0</v>
      </c>
      <c r="R862" s="132">
        <f>SUM(R863:R991)</f>
        <v>107.54649108</v>
      </c>
      <c r="T862" s="133">
        <f>SUM(T863:T991)</f>
        <v>1.7366339999999998</v>
      </c>
      <c r="AR862" s="127" t="s">
        <v>88</v>
      </c>
      <c r="AT862" s="134" t="s">
        <v>76</v>
      </c>
      <c r="AU862" s="134" t="s">
        <v>85</v>
      </c>
      <c r="AY862" s="127" t="s">
        <v>262</v>
      </c>
      <c r="BK862" s="135">
        <f>SUM(BK863:BK991)</f>
        <v>0</v>
      </c>
    </row>
    <row r="863" spans="2:65" s="1" customFormat="1" ht="21.75" customHeight="1">
      <c r="B863" s="32"/>
      <c r="C863" s="138" t="s">
        <v>1383</v>
      </c>
      <c r="D863" s="138" t="s">
        <v>265</v>
      </c>
      <c r="E863" s="139" t="s">
        <v>1384</v>
      </c>
      <c r="F863" s="140" t="s">
        <v>1385</v>
      </c>
      <c r="G863" s="141" t="s">
        <v>268</v>
      </c>
      <c r="H863" s="142">
        <v>5788.78</v>
      </c>
      <c r="I863" s="143"/>
      <c r="J863" s="144">
        <f>ROUND(I863*H863,2)</f>
        <v>0</v>
      </c>
      <c r="K863" s="140" t="s">
        <v>269</v>
      </c>
      <c r="L863" s="32"/>
      <c r="M863" s="145" t="s">
        <v>1</v>
      </c>
      <c r="N863" s="146" t="s">
        <v>42</v>
      </c>
      <c r="P863" s="147">
        <f>O863*H863</f>
        <v>0</v>
      </c>
      <c r="Q863" s="147">
        <v>0</v>
      </c>
      <c r="R863" s="147">
        <f>Q863*H863</f>
        <v>0</v>
      </c>
      <c r="S863" s="147">
        <v>2.9999999999999997E-4</v>
      </c>
      <c r="T863" s="148">
        <f>S863*H863</f>
        <v>1.7366339999999998</v>
      </c>
      <c r="AR863" s="149" t="s">
        <v>371</v>
      </c>
      <c r="AT863" s="149" t="s">
        <v>265</v>
      </c>
      <c r="AU863" s="149" t="s">
        <v>88</v>
      </c>
      <c r="AY863" s="17" t="s">
        <v>262</v>
      </c>
      <c r="BE863" s="150">
        <f>IF(N863="základní",J863,0)</f>
        <v>0</v>
      </c>
      <c r="BF863" s="150">
        <f>IF(N863="snížená",J863,0)</f>
        <v>0</v>
      </c>
      <c r="BG863" s="150">
        <f>IF(N863="zákl. přenesená",J863,0)</f>
        <v>0</v>
      </c>
      <c r="BH863" s="150">
        <f>IF(N863="sníž. přenesená",J863,0)</f>
        <v>0</v>
      </c>
      <c r="BI863" s="150">
        <f>IF(N863="nulová",J863,0)</f>
        <v>0</v>
      </c>
      <c r="BJ863" s="17" t="s">
        <v>85</v>
      </c>
      <c r="BK863" s="150">
        <f>ROUND(I863*H863,2)</f>
        <v>0</v>
      </c>
      <c r="BL863" s="17" t="s">
        <v>371</v>
      </c>
      <c r="BM863" s="149" t="s">
        <v>1386</v>
      </c>
    </row>
    <row r="864" spans="2:65" s="13" customFormat="1" ht="11.25">
      <c r="B864" s="158"/>
      <c r="D864" s="152" t="s">
        <v>271</v>
      </c>
      <c r="E864" s="159" t="s">
        <v>1</v>
      </c>
      <c r="F864" s="160" t="s">
        <v>1387</v>
      </c>
      <c r="H864" s="161">
        <v>5788.78</v>
      </c>
      <c r="I864" s="162"/>
      <c r="L864" s="158"/>
      <c r="M864" s="163"/>
      <c r="T864" s="164"/>
      <c r="AT864" s="159" t="s">
        <v>271</v>
      </c>
      <c r="AU864" s="159" t="s">
        <v>88</v>
      </c>
      <c r="AV864" s="13" t="s">
        <v>88</v>
      </c>
      <c r="AW864" s="13" t="s">
        <v>31</v>
      </c>
      <c r="AX864" s="13" t="s">
        <v>85</v>
      </c>
      <c r="AY864" s="159" t="s">
        <v>262</v>
      </c>
    </row>
    <row r="865" spans="2:65" s="1" customFormat="1" ht="24.2" customHeight="1">
      <c r="B865" s="32"/>
      <c r="C865" s="138" t="s">
        <v>1388</v>
      </c>
      <c r="D865" s="138" t="s">
        <v>265</v>
      </c>
      <c r="E865" s="139" t="s">
        <v>1389</v>
      </c>
      <c r="F865" s="140" t="s">
        <v>1390</v>
      </c>
      <c r="G865" s="141" t="s">
        <v>268</v>
      </c>
      <c r="H865" s="142">
        <v>31.92</v>
      </c>
      <c r="I865" s="143"/>
      <c r="J865" s="144">
        <f>ROUND(I865*H865,2)</f>
        <v>0</v>
      </c>
      <c r="K865" s="140" t="s">
        <v>285</v>
      </c>
      <c r="L865" s="32"/>
      <c r="M865" s="145" t="s">
        <v>1</v>
      </c>
      <c r="N865" s="146" t="s">
        <v>42</v>
      </c>
      <c r="P865" s="147">
        <f>O865*H865</f>
        <v>0</v>
      </c>
      <c r="Q865" s="147">
        <v>0</v>
      </c>
      <c r="R865" s="147">
        <f>Q865*H865</f>
        <v>0</v>
      </c>
      <c r="S865" s="147">
        <v>0</v>
      </c>
      <c r="T865" s="148">
        <f>S865*H865</f>
        <v>0</v>
      </c>
      <c r="AR865" s="149" t="s">
        <v>371</v>
      </c>
      <c r="AT865" s="149" t="s">
        <v>265</v>
      </c>
      <c r="AU865" s="149" t="s">
        <v>88</v>
      </c>
      <c r="AY865" s="17" t="s">
        <v>262</v>
      </c>
      <c r="BE865" s="150">
        <f>IF(N865="základní",J865,0)</f>
        <v>0</v>
      </c>
      <c r="BF865" s="150">
        <f>IF(N865="snížená",J865,0)</f>
        <v>0</v>
      </c>
      <c r="BG865" s="150">
        <f>IF(N865="zákl. přenesená",J865,0)</f>
        <v>0</v>
      </c>
      <c r="BH865" s="150">
        <f>IF(N865="sníž. přenesená",J865,0)</f>
        <v>0</v>
      </c>
      <c r="BI865" s="150">
        <f>IF(N865="nulová",J865,0)</f>
        <v>0</v>
      </c>
      <c r="BJ865" s="17" t="s">
        <v>85</v>
      </c>
      <c r="BK865" s="150">
        <f>ROUND(I865*H865,2)</f>
        <v>0</v>
      </c>
      <c r="BL865" s="17" t="s">
        <v>371</v>
      </c>
      <c r="BM865" s="149" t="s">
        <v>1391</v>
      </c>
    </row>
    <row r="866" spans="2:65" s="13" customFormat="1" ht="11.25">
      <c r="B866" s="158"/>
      <c r="D866" s="152" t="s">
        <v>271</v>
      </c>
      <c r="E866" s="159" t="s">
        <v>1</v>
      </c>
      <c r="F866" s="160" t="s">
        <v>1392</v>
      </c>
      <c r="H866" s="161">
        <v>31.92</v>
      </c>
      <c r="I866" s="162"/>
      <c r="L866" s="158"/>
      <c r="M866" s="163"/>
      <c r="T866" s="164"/>
      <c r="AT866" s="159" t="s">
        <v>271</v>
      </c>
      <c r="AU866" s="159" t="s">
        <v>88</v>
      </c>
      <c r="AV866" s="13" t="s">
        <v>88</v>
      </c>
      <c r="AW866" s="13" t="s">
        <v>31</v>
      </c>
      <c r="AX866" s="13" t="s">
        <v>85</v>
      </c>
      <c r="AY866" s="159" t="s">
        <v>262</v>
      </c>
    </row>
    <row r="867" spans="2:65" s="1" customFormat="1" ht="16.5" customHeight="1">
      <c r="B867" s="32"/>
      <c r="C867" s="179" t="s">
        <v>1393</v>
      </c>
      <c r="D867" s="179" t="s">
        <v>590</v>
      </c>
      <c r="E867" s="180" t="s">
        <v>1394</v>
      </c>
      <c r="F867" s="181" t="s">
        <v>1395</v>
      </c>
      <c r="G867" s="182" t="s">
        <v>514</v>
      </c>
      <c r="H867" s="183">
        <v>0.01</v>
      </c>
      <c r="I867" s="184"/>
      <c r="J867" s="185">
        <f>ROUND(I867*H867,2)</f>
        <v>0</v>
      </c>
      <c r="K867" s="181" t="s">
        <v>285</v>
      </c>
      <c r="L867" s="186"/>
      <c r="M867" s="187" t="s">
        <v>1</v>
      </c>
      <c r="N867" s="188" t="s">
        <v>42</v>
      </c>
      <c r="P867" s="147">
        <f>O867*H867</f>
        <v>0</v>
      </c>
      <c r="Q867" s="147">
        <v>1</v>
      </c>
      <c r="R867" s="147">
        <f>Q867*H867</f>
        <v>0.01</v>
      </c>
      <c r="S867" s="147">
        <v>0</v>
      </c>
      <c r="T867" s="148">
        <f>S867*H867</f>
        <v>0</v>
      </c>
      <c r="AR867" s="149" t="s">
        <v>448</v>
      </c>
      <c r="AT867" s="149" t="s">
        <v>590</v>
      </c>
      <c r="AU867" s="149" t="s">
        <v>88</v>
      </c>
      <c r="AY867" s="17" t="s">
        <v>262</v>
      </c>
      <c r="BE867" s="150">
        <f>IF(N867="základní",J867,0)</f>
        <v>0</v>
      </c>
      <c r="BF867" s="150">
        <f>IF(N867="snížená",J867,0)</f>
        <v>0</v>
      </c>
      <c r="BG867" s="150">
        <f>IF(N867="zákl. přenesená",J867,0)</f>
        <v>0</v>
      </c>
      <c r="BH867" s="150">
        <f>IF(N867="sníž. přenesená",J867,0)</f>
        <v>0</v>
      </c>
      <c r="BI867" s="150">
        <f>IF(N867="nulová",J867,0)</f>
        <v>0</v>
      </c>
      <c r="BJ867" s="17" t="s">
        <v>85</v>
      </c>
      <c r="BK867" s="150">
        <f>ROUND(I867*H867,2)</f>
        <v>0</v>
      </c>
      <c r="BL867" s="17" t="s">
        <v>371</v>
      </c>
      <c r="BM867" s="149" t="s">
        <v>1396</v>
      </c>
    </row>
    <row r="868" spans="2:65" s="13" customFormat="1" ht="11.25">
      <c r="B868" s="158"/>
      <c r="D868" s="152" t="s">
        <v>271</v>
      </c>
      <c r="F868" s="160" t="s">
        <v>1397</v>
      </c>
      <c r="H868" s="161">
        <v>0.01</v>
      </c>
      <c r="I868" s="162"/>
      <c r="L868" s="158"/>
      <c r="M868" s="163"/>
      <c r="T868" s="164"/>
      <c r="AT868" s="159" t="s">
        <v>271</v>
      </c>
      <c r="AU868" s="159" t="s">
        <v>88</v>
      </c>
      <c r="AV868" s="13" t="s">
        <v>88</v>
      </c>
      <c r="AW868" s="13" t="s">
        <v>4</v>
      </c>
      <c r="AX868" s="13" t="s">
        <v>85</v>
      </c>
      <c r="AY868" s="159" t="s">
        <v>262</v>
      </c>
    </row>
    <row r="869" spans="2:65" s="1" customFormat="1" ht="24.2" customHeight="1">
      <c r="B869" s="32"/>
      <c r="C869" s="138" t="s">
        <v>1398</v>
      </c>
      <c r="D869" s="138" t="s">
        <v>265</v>
      </c>
      <c r="E869" s="139" t="s">
        <v>1399</v>
      </c>
      <c r="F869" s="140" t="s">
        <v>1400</v>
      </c>
      <c r="G869" s="141" t="s">
        <v>268</v>
      </c>
      <c r="H869" s="142">
        <v>60.54</v>
      </c>
      <c r="I869" s="143"/>
      <c r="J869" s="144">
        <f>ROUND(I869*H869,2)</f>
        <v>0</v>
      </c>
      <c r="K869" s="140" t="s">
        <v>285</v>
      </c>
      <c r="L869" s="32"/>
      <c r="M869" s="145" t="s">
        <v>1</v>
      </c>
      <c r="N869" s="146" t="s">
        <v>42</v>
      </c>
      <c r="P869" s="147">
        <f>O869*H869</f>
        <v>0</v>
      </c>
      <c r="Q869" s="147">
        <v>8.8000000000000003E-4</v>
      </c>
      <c r="R869" s="147">
        <f>Q869*H869</f>
        <v>5.3275200000000002E-2</v>
      </c>
      <c r="S869" s="147">
        <v>0</v>
      </c>
      <c r="T869" s="148">
        <f>S869*H869</f>
        <v>0</v>
      </c>
      <c r="AR869" s="149" t="s">
        <v>371</v>
      </c>
      <c r="AT869" s="149" t="s">
        <v>265</v>
      </c>
      <c r="AU869" s="149" t="s">
        <v>88</v>
      </c>
      <c r="AY869" s="17" t="s">
        <v>262</v>
      </c>
      <c r="BE869" s="150">
        <f>IF(N869="základní",J869,0)</f>
        <v>0</v>
      </c>
      <c r="BF869" s="150">
        <f>IF(N869="snížená",J869,0)</f>
        <v>0</v>
      </c>
      <c r="BG869" s="150">
        <f>IF(N869="zákl. přenesená",J869,0)</f>
        <v>0</v>
      </c>
      <c r="BH869" s="150">
        <f>IF(N869="sníž. přenesená",J869,0)</f>
        <v>0</v>
      </c>
      <c r="BI869" s="150">
        <f>IF(N869="nulová",J869,0)</f>
        <v>0</v>
      </c>
      <c r="BJ869" s="17" t="s">
        <v>85</v>
      </c>
      <c r="BK869" s="150">
        <f>ROUND(I869*H869,2)</f>
        <v>0</v>
      </c>
      <c r="BL869" s="17" t="s">
        <v>371</v>
      </c>
      <c r="BM869" s="149" t="s">
        <v>1401</v>
      </c>
    </row>
    <row r="870" spans="2:65" s="13" customFormat="1" ht="11.25">
      <c r="B870" s="158"/>
      <c r="D870" s="152" t="s">
        <v>271</v>
      </c>
      <c r="E870" s="159" t="s">
        <v>1</v>
      </c>
      <c r="F870" s="160" t="s">
        <v>1402</v>
      </c>
      <c r="H870" s="161">
        <v>17.7</v>
      </c>
      <c r="I870" s="162"/>
      <c r="L870" s="158"/>
      <c r="M870" s="163"/>
      <c r="T870" s="164"/>
      <c r="AT870" s="159" t="s">
        <v>271</v>
      </c>
      <c r="AU870" s="159" t="s">
        <v>88</v>
      </c>
      <c r="AV870" s="13" t="s">
        <v>88</v>
      </c>
      <c r="AW870" s="13" t="s">
        <v>31</v>
      </c>
      <c r="AX870" s="13" t="s">
        <v>77</v>
      </c>
      <c r="AY870" s="159" t="s">
        <v>262</v>
      </c>
    </row>
    <row r="871" spans="2:65" s="13" customFormat="1" ht="11.25">
      <c r="B871" s="158"/>
      <c r="D871" s="152" t="s">
        <v>271</v>
      </c>
      <c r="E871" s="159" t="s">
        <v>1</v>
      </c>
      <c r="F871" s="160" t="s">
        <v>1403</v>
      </c>
      <c r="H871" s="161">
        <v>42.84</v>
      </c>
      <c r="I871" s="162"/>
      <c r="L871" s="158"/>
      <c r="M871" s="163"/>
      <c r="T871" s="164"/>
      <c r="AT871" s="159" t="s">
        <v>271</v>
      </c>
      <c r="AU871" s="159" t="s">
        <v>88</v>
      </c>
      <c r="AV871" s="13" t="s">
        <v>88</v>
      </c>
      <c r="AW871" s="13" t="s">
        <v>31</v>
      </c>
      <c r="AX871" s="13" t="s">
        <v>77</v>
      </c>
      <c r="AY871" s="159" t="s">
        <v>262</v>
      </c>
    </row>
    <row r="872" spans="2:65" s="15" customFormat="1" ht="11.25">
      <c r="B872" s="172"/>
      <c r="D872" s="152" t="s">
        <v>271</v>
      </c>
      <c r="E872" s="173" t="s">
        <v>1</v>
      </c>
      <c r="F872" s="174" t="s">
        <v>282</v>
      </c>
      <c r="H872" s="175">
        <v>60.54</v>
      </c>
      <c r="I872" s="176"/>
      <c r="L872" s="172"/>
      <c r="M872" s="177"/>
      <c r="T872" s="178"/>
      <c r="AT872" s="173" t="s">
        <v>271</v>
      </c>
      <c r="AU872" s="173" t="s">
        <v>88</v>
      </c>
      <c r="AV872" s="15" t="s">
        <v>122</v>
      </c>
      <c r="AW872" s="15" t="s">
        <v>31</v>
      </c>
      <c r="AX872" s="15" t="s">
        <v>85</v>
      </c>
      <c r="AY872" s="173" t="s">
        <v>262</v>
      </c>
    </row>
    <row r="873" spans="2:65" s="1" customFormat="1" ht="37.9" customHeight="1">
      <c r="B873" s="32"/>
      <c r="C873" s="179" t="s">
        <v>1404</v>
      </c>
      <c r="D873" s="179" t="s">
        <v>590</v>
      </c>
      <c r="E873" s="180" t="s">
        <v>1405</v>
      </c>
      <c r="F873" s="181" t="s">
        <v>1406</v>
      </c>
      <c r="G873" s="182" t="s">
        <v>268</v>
      </c>
      <c r="H873" s="183">
        <v>20.629000000000001</v>
      </c>
      <c r="I873" s="184"/>
      <c r="J873" s="185">
        <f>ROUND(I873*H873,2)</f>
        <v>0</v>
      </c>
      <c r="K873" s="181" t="s">
        <v>285</v>
      </c>
      <c r="L873" s="186"/>
      <c r="M873" s="187" t="s">
        <v>1</v>
      </c>
      <c r="N873" s="188" t="s">
        <v>42</v>
      </c>
      <c r="P873" s="147">
        <f>O873*H873</f>
        <v>0</v>
      </c>
      <c r="Q873" s="147">
        <v>4.7999999999999996E-3</v>
      </c>
      <c r="R873" s="147">
        <f>Q873*H873</f>
        <v>9.9019200000000002E-2</v>
      </c>
      <c r="S873" s="147">
        <v>0</v>
      </c>
      <c r="T873" s="148">
        <f>S873*H873</f>
        <v>0</v>
      </c>
      <c r="AR873" s="149" t="s">
        <v>448</v>
      </c>
      <c r="AT873" s="149" t="s">
        <v>590</v>
      </c>
      <c r="AU873" s="149" t="s">
        <v>88</v>
      </c>
      <c r="AY873" s="17" t="s">
        <v>262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85</v>
      </c>
      <c r="BK873" s="150">
        <f>ROUND(I873*H873,2)</f>
        <v>0</v>
      </c>
      <c r="BL873" s="17" t="s">
        <v>371</v>
      </c>
      <c r="BM873" s="149" t="s">
        <v>1407</v>
      </c>
    </row>
    <row r="874" spans="2:65" s="13" customFormat="1" ht="11.25">
      <c r="B874" s="158"/>
      <c r="D874" s="152" t="s">
        <v>271</v>
      </c>
      <c r="E874" s="159" t="s">
        <v>1</v>
      </c>
      <c r="F874" s="160" t="s">
        <v>1408</v>
      </c>
      <c r="H874" s="161">
        <v>20.629349999999999</v>
      </c>
      <c r="I874" s="162"/>
      <c r="L874" s="158"/>
      <c r="M874" s="163"/>
      <c r="T874" s="164"/>
      <c r="AT874" s="159" t="s">
        <v>271</v>
      </c>
      <c r="AU874" s="159" t="s">
        <v>88</v>
      </c>
      <c r="AV874" s="13" t="s">
        <v>88</v>
      </c>
      <c r="AW874" s="13" t="s">
        <v>31</v>
      </c>
      <c r="AX874" s="13" t="s">
        <v>85</v>
      </c>
      <c r="AY874" s="159" t="s">
        <v>262</v>
      </c>
    </row>
    <row r="875" spans="2:65" s="1" customFormat="1" ht="37.9" customHeight="1">
      <c r="B875" s="32"/>
      <c r="C875" s="179" t="s">
        <v>1409</v>
      </c>
      <c r="D875" s="179" t="s">
        <v>590</v>
      </c>
      <c r="E875" s="180" t="s">
        <v>1410</v>
      </c>
      <c r="F875" s="181" t="s">
        <v>1411</v>
      </c>
      <c r="G875" s="182" t="s">
        <v>268</v>
      </c>
      <c r="H875" s="183">
        <v>24.965</v>
      </c>
      <c r="I875" s="184"/>
      <c r="J875" s="185">
        <f>ROUND(I875*H875,2)</f>
        <v>0</v>
      </c>
      <c r="K875" s="181" t="s">
        <v>285</v>
      </c>
      <c r="L875" s="186"/>
      <c r="M875" s="187" t="s">
        <v>1</v>
      </c>
      <c r="N875" s="188" t="s">
        <v>42</v>
      </c>
      <c r="P875" s="147">
        <f>O875*H875</f>
        <v>0</v>
      </c>
      <c r="Q875" s="147">
        <v>4.4999999999999997E-3</v>
      </c>
      <c r="R875" s="147">
        <f>Q875*H875</f>
        <v>0.11234249999999998</v>
      </c>
      <c r="S875" s="147">
        <v>0</v>
      </c>
      <c r="T875" s="148">
        <f>S875*H875</f>
        <v>0</v>
      </c>
      <c r="AR875" s="149" t="s">
        <v>448</v>
      </c>
      <c r="AT875" s="149" t="s">
        <v>590</v>
      </c>
      <c r="AU875" s="149" t="s">
        <v>88</v>
      </c>
      <c r="AY875" s="17" t="s">
        <v>262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85</v>
      </c>
      <c r="BK875" s="150">
        <f>ROUND(I875*H875,2)</f>
        <v>0</v>
      </c>
      <c r="BL875" s="17" t="s">
        <v>371</v>
      </c>
      <c r="BM875" s="149" t="s">
        <v>1412</v>
      </c>
    </row>
    <row r="876" spans="2:65" s="13" customFormat="1" ht="11.25">
      <c r="B876" s="158"/>
      <c r="D876" s="152" t="s">
        <v>271</v>
      </c>
      <c r="E876" s="159" t="s">
        <v>1</v>
      </c>
      <c r="F876" s="160" t="s">
        <v>1413</v>
      </c>
      <c r="H876" s="161">
        <v>24.965009999999999</v>
      </c>
      <c r="I876" s="162"/>
      <c r="L876" s="158"/>
      <c r="M876" s="163"/>
      <c r="T876" s="164"/>
      <c r="AT876" s="159" t="s">
        <v>271</v>
      </c>
      <c r="AU876" s="159" t="s">
        <v>88</v>
      </c>
      <c r="AV876" s="13" t="s">
        <v>88</v>
      </c>
      <c r="AW876" s="13" t="s">
        <v>31</v>
      </c>
      <c r="AX876" s="13" t="s">
        <v>85</v>
      </c>
      <c r="AY876" s="159" t="s">
        <v>262</v>
      </c>
    </row>
    <row r="877" spans="2:65" s="1" customFormat="1" ht="49.15" customHeight="1">
      <c r="B877" s="32"/>
      <c r="C877" s="179" t="s">
        <v>1414</v>
      </c>
      <c r="D877" s="179" t="s">
        <v>590</v>
      </c>
      <c r="E877" s="180" t="s">
        <v>1415</v>
      </c>
      <c r="F877" s="181" t="s">
        <v>1416</v>
      </c>
      <c r="G877" s="182" t="s">
        <v>268</v>
      </c>
      <c r="H877" s="183">
        <v>24.965</v>
      </c>
      <c r="I877" s="184"/>
      <c r="J877" s="185">
        <f>ROUND(I877*H877,2)</f>
        <v>0</v>
      </c>
      <c r="K877" s="181" t="s">
        <v>285</v>
      </c>
      <c r="L877" s="186"/>
      <c r="M877" s="187" t="s">
        <v>1</v>
      </c>
      <c r="N877" s="188" t="s">
        <v>42</v>
      </c>
      <c r="P877" s="147">
        <f>O877*H877</f>
        <v>0</v>
      </c>
      <c r="Q877" s="147">
        <v>6.4000000000000003E-3</v>
      </c>
      <c r="R877" s="147">
        <f>Q877*H877</f>
        <v>0.159776</v>
      </c>
      <c r="S877" s="147">
        <v>0</v>
      </c>
      <c r="T877" s="148">
        <f>S877*H877</f>
        <v>0</v>
      </c>
      <c r="AR877" s="149" t="s">
        <v>448</v>
      </c>
      <c r="AT877" s="149" t="s">
        <v>590</v>
      </c>
      <c r="AU877" s="149" t="s">
        <v>88</v>
      </c>
      <c r="AY877" s="17" t="s">
        <v>262</v>
      </c>
      <c r="BE877" s="150">
        <f>IF(N877="základní",J877,0)</f>
        <v>0</v>
      </c>
      <c r="BF877" s="150">
        <f>IF(N877="snížená",J877,0)</f>
        <v>0</v>
      </c>
      <c r="BG877" s="150">
        <f>IF(N877="zákl. přenesená",J877,0)</f>
        <v>0</v>
      </c>
      <c r="BH877" s="150">
        <f>IF(N877="sníž. přenesená",J877,0)</f>
        <v>0</v>
      </c>
      <c r="BI877" s="150">
        <f>IF(N877="nulová",J877,0)</f>
        <v>0</v>
      </c>
      <c r="BJ877" s="17" t="s">
        <v>85</v>
      </c>
      <c r="BK877" s="150">
        <f>ROUND(I877*H877,2)</f>
        <v>0</v>
      </c>
      <c r="BL877" s="17" t="s">
        <v>371</v>
      </c>
      <c r="BM877" s="149" t="s">
        <v>1417</v>
      </c>
    </row>
    <row r="878" spans="2:65" s="13" customFormat="1" ht="11.25">
      <c r="B878" s="158"/>
      <c r="D878" s="152" t="s">
        <v>271</v>
      </c>
      <c r="E878" s="159" t="s">
        <v>1</v>
      </c>
      <c r="F878" s="160" t="s">
        <v>1413</v>
      </c>
      <c r="H878" s="161">
        <v>24.965009999999999</v>
      </c>
      <c r="I878" s="162"/>
      <c r="L878" s="158"/>
      <c r="M878" s="163"/>
      <c r="T878" s="164"/>
      <c r="AT878" s="159" t="s">
        <v>271</v>
      </c>
      <c r="AU878" s="159" t="s">
        <v>88</v>
      </c>
      <c r="AV878" s="13" t="s">
        <v>88</v>
      </c>
      <c r="AW878" s="13" t="s">
        <v>31</v>
      </c>
      <c r="AX878" s="13" t="s">
        <v>85</v>
      </c>
      <c r="AY878" s="159" t="s">
        <v>262</v>
      </c>
    </row>
    <row r="879" spans="2:65" s="1" customFormat="1" ht="24.2" customHeight="1">
      <c r="B879" s="32"/>
      <c r="C879" s="138" t="s">
        <v>1418</v>
      </c>
      <c r="D879" s="138" t="s">
        <v>265</v>
      </c>
      <c r="E879" s="139" t="s">
        <v>1419</v>
      </c>
      <c r="F879" s="140" t="s">
        <v>1420</v>
      </c>
      <c r="G879" s="141" t="s">
        <v>268</v>
      </c>
      <c r="H879" s="142">
        <v>5910.4690000000001</v>
      </c>
      <c r="I879" s="143"/>
      <c r="J879" s="144">
        <f>ROUND(I879*H879,2)</f>
        <v>0</v>
      </c>
      <c r="K879" s="140" t="s">
        <v>285</v>
      </c>
      <c r="L879" s="32"/>
      <c r="M879" s="145" t="s">
        <v>1</v>
      </c>
      <c r="N879" s="146" t="s">
        <v>42</v>
      </c>
      <c r="P879" s="147">
        <f>O879*H879</f>
        <v>0</v>
      </c>
      <c r="Q879" s="147">
        <v>0</v>
      </c>
      <c r="R879" s="147">
        <f>Q879*H879</f>
        <v>0</v>
      </c>
      <c r="S879" s="147">
        <v>0</v>
      </c>
      <c r="T879" s="148">
        <f>S879*H879</f>
        <v>0</v>
      </c>
      <c r="AR879" s="149" t="s">
        <v>371</v>
      </c>
      <c r="AT879" s="149" t="s">
        <v>265</v>
      </c>
      <c r="AU879" s="149" t="s">
        <v>88</v>
      </c>
      <c r="AY879" s="17" t="s">
        <v>262</v>
      </c>
      <c r="BE879" s="150">
        <f>IF(N879="základní",J879,0)</f>
        <v>0</v>
      </c>
      <c r="BF879" s="150">
        <f>IF(N879="snížená",J879,0)</f>
        <v>0</v>
      </c>
      <c r="BG879" s="150">
        <f>IF(N879="zákl. přenesená",J879,0)</f>
        <v>0</v>
      </c>
      <c r="BH879" s="150">
        <f>IF(N879="sníž. přenesená",J879,0)</f>
        <v>0</v>
      </c>
      <c r="BI879" s="150">
        <f>IF(N879="nulová",J879,0)</f>
        <v>0</v>
      </c>
      <c r="BJ879" s="17" t="s">
        <v>85</v>
      </c>
      <c r="BK879" s="150">
        <f>ROUND(I879*H879,2)</f>
        <v>0</v>
      </c>
      <c r="BL879" s="17" t="s">
        <v>371</v>
      </c>
      <c r="BM879" s="149" t="s">
        <v>1421</v>
      </c>
    </row>
    <row r="880" spans="2:65" s="12" customFormat="1" ht="11.25">
      <c r="B880" s="151"/>
      <c r="D880" s="152" t="s">
        <v>271</v>
      </c>
      <c r="E880" s="153" t="s">
        <v>1</v>
      </c>
      <c r="F880" s="154" t="s">
        <v>1422</v>
      </c>
      <c r="H880" s="153" t="s">
        <v>1</v>
      </c>
      <c r="I880" s="155"/>
      <c r="L880" s="151"/>
      <c r="M880" s="156"/>
      <c r="T880" s="157"/>
      <c r="AT880" s="153" t="s">
        <v>271</v>
      </c>
      <c r="AU880" s="153" t="s">
        <v>88</v>
      </c>
      <c r="AV880" s="12" t="s">
        <v>85</v>
      </c>
      <c r="AW880" s="12" t="s">
        <v>31</v>
      </c>
      <c r="AX880" s="12" t="s">
        <v>77</v>
      </c>
      <c r="AY880" s="153" t="s">
        <v>262</v>
      </c>
    </row>
    <row r="881" spans="2:65" s="13" customFormat="1" ht="11.25">
      <c r="B881" s="158"/>
      <c r="D881" s="152" t="s">
        <v>271</v>
      </c>
      <c r="E881" s="159" t="s">
        <v>1</v>
      </c>
      <c r="F881" s="160" t="s">
        <v>1423</v>
      </c>
      <c r="H881" s="161">
        <v>5999.0794999999998</v>
      </c>
      <c r="I881" s="162"/>
      <c r="L881" s="158"/>
      <c r="M881" s="163"/>
      <c r="T881" s="164"/>
      <c r="AT881" s="159" t="s">
        <v>271</v>
      </c>
      <c r="AU881" s="159" t="s">
        <v>88</v>
      </c>
      <c r="AV881" s="13" t="s">
        <v>88</v>
      </c>
      <c r="AW881" s="13" t="s">
        <v>31</v>
      </c>
      <c r="AX881" s="13" t="s">
        <v>77</v>
      </c>
      <c r="AY881" s="159" t="s">
        <v>262</v>
      </c>
    </row>
    <row r="882" spans="2:65" s="13" customFormat="1" ht="11.25">
      <c r="B882" s="158"/>
      <c r="D882" s="152" t="s">
        <v>271</v>
      </c>
      <c r="E882" s="159" t="s">
        <v>1</v>
      </c>
      <c r="F882" s="160" t="s">
        <v>1424</v>
      </c>
      <c r="H882" s="161">
        <v>-106.032</v>
      </c>
      <c r="I882" s="162"/>
      <c r="L882" s="158"/>
      <c r="M882" s="163"/>
      <c r="T882" s="164"/>
      <c r="AT882" s="159" t="s">
        <v>271</v>
      </c>
      <c r="AU882" s="159" t="s">
        <v>88</v>
      </c>
      <c r="AV882" s="13" t="s">
        <v>88</v>
      </c>
      <c r="AW882" s="13" t="s">
        <v>31</v>
      </c>
      <c r="AX882" s="13" t="s">
        <v>77</v>
      </c>
      <c r="AY882" s="159" t="s">
        <v>262</v>
      </c>
    </row>
    <row r="883" spans="2:65" s="13" customFormat="1" ht="11.25">
      <c r="B883" s="158"/>
      <c r="D883" s="152" t="s">
        <v>271</v>
      </c>
      <c r="E883" s="159" t="s">
        <v>1</v>
      </c>
      <c r="F883" s="160" t="s">
        <v>1425</v>
      </c>
      <c r="H883" s="161">
        <v>17.421600000000002</v>
      </c>
      <c r="I883" s="162"/>
      <c r="L883" s="158"/>
      <c r="M883" s="163"/>
      <c r="T883" s="164"/>
      <c r="AT883" s="159" t="s">
        <v>271</v>
      </c>
      <c r="AU883" s="159" t="s">
        <v>88</v>
      </c>
      <c r="AV883" s="13" t="s">
        <v>88</v>
      </c>
      <c r="AW883" s="13" t="s">
        <v>31</v>
      </c>
      <c r="AX883" s="13" t="s">
        <v>77</v>
      </c>
      <c r="AY883" s="159" t="s">
        <v>262</v>
      </c>
    </row>
    <row r="884" spans="2:65" s="15" customFormat="1" ht="11.25">
      <c r="B884" s="172"/>
      <c r="D884" s="152" t="s">
        <v>271</v>
      </c>
      <c r="E884" s="173" t="s">
        <v>199</v>
      </c>
      <c r="F884" s="174" t="s">
        <v>282</v>
      </c>
      <c r="H884" s="175">
        <v>5910.4691000000003</v>
      </c>
      <c r="I884" s="176"/>
      <c r="L884" s="172"/>
      <c r="M884" s="177"/>
      <c r="T884" s="178"/>
      <c r="AT884" s="173" t="s">
        <v>271</v>
      </c>
      <c r="AU884" s="173" t="s">
        <v>88</v>
      </c>
      <c r="AV884" s="15" t="s">
        <v>122</v>
      </c>
      <c r="AW884" s="15" t="s">
        <v>31</v>
      </c>
      <c r="AX884" s="15" t="s">
        <v>85</v>
      </c>
      <c r="AY884" s="173" t="s">
        <v>262</v>
      </c>
    </row>
    <row r="885" spans="2:65" s="1" customFormat="1" ht="33" customHeight="1">
      <c r="B885" s="32"/>
      <c r="C885" s="138" t="s">
        <v>1426</v>
      </c>
      <c r="D885" s="138" t="s">
        <v>265</v>
      </c>
      <c r="E885" s="139" t="s">
        <v>1427</v>
      </c>
      <c r="F885" s="140" t="s">
        <v>1428</v>
      </c>
      <c r="G885" s="141" t="s">
        <v>268</v>
      </c>
      <c r="H885" s="142">
        <v>452.67399999999998</v>
      </c>
      <c r="I885" s="143"/>
      <c r="J885" s="144">
        <f>ROUND(I885*H885,2)</f>
        <v>0</v>
      </c>
      <c r="K885" s="140" t="s">
        <v>285</v>
      </c>
      <c r="L885" s="32"/>
      <c r="M885" s="145" t="s">
        <v>1</v>
      </c>
      <c r="N885" s="146" t="s">
        <v>42</v>
      </c>
      <c r="P885" s="147">
        <f>O885*H885</f>
        <v>0</v>
      </c>
      <c r="Q885" s="147">
        <v>0</v>
      </c>
      <c r="R885" s="147">
        <f>Q885*H885</f>
        <v>0</v>
      </c>
      <c r="S885" s="147">
        <v>0</v>
      </c>
      <c r="T885" s="148">
        <f>S885*H885</f>
        <v>0</v>
      </c>
      <c r="AR885" s="149" t="s">
        <v>371</v>
      </c>
      <c r="AT885" s="149" t="s">
        <v>265</v>
      </c>
      <c r="AU885" s="149" t="s">
        <v>88</v>
      </c>
      <c r="AY885" s="17" t="s">
        <v>262</v>
      </c>
      <c r="BE885" s="150">
        <f>IF(N885="základní",J885,0)</f>
        <v>0</v>
      </c>
      <c r="BF885" s="150">
        <f>IF(N885="snížená",J885,0)</f>
        <v>0</v>
      </c>
      <c r="BG885" s="150">
        <f>IF(N885="zákl. přenesená",J885,0)</f>
        <v>0</v>
      </c>
      <c r="BH885" s="150">
        <f>IF(N885="sníž. přenesená",J885,0)</f>
        <v>0</v>
      </c>
      <c r="BI885" s="150">
        <f>IF(N885="nulová",J885,0)</f>
        <v>0</v>
      </c>
      <c r="BJ885" s="17" t="s">
        <v>85</v>
      </c>
      <c r="BK885" s="150">
        <f>ROUND(I885*H885,2)</f>
        <v>0</v>
      </c>
      <c r="BL885" s="17" t="s">
        <v>371</v>
      </c>
      <c r="BM885" s="149" t="s">
        <v>1429</v>
      </c>
    </row>
    <row r="886" spans="2:65" s="12" customFormat="1" ht="11.25">
      <c r="B886" s="151"/>
      <c r="D886" s="152" t="s">
        <v>271</v>
      </c>
      <c r="E886" s="153" t="s">
        <v>1</v>
      </c>
      <c r="F886" s="154" t="s">
        <v>1430</v>
      </c>
      <c r="H886" s="153" t="s">
        <v>1</v>
      </c>
      <c r="I886" s="155"/>
      <c r="L886" s="151"/>
      <c r="M886" s="156"/>
      <c r="T886" s="157"/>
      <c r="AT886" s="153" t="s">
        <v>271</v>
      </c>
      <c r="AU886" s="153" t="s">
        <v>88</v>
      </c>
      <c r="AV886" s="12" t="s">
        <v>85</v>
      </c>
      <c r="AW886" s="12" t="s">
        <v>31</v>
      </c>
      <c r="AX886" s="12" t="s">
        <v>77</v>
      </c>
      <c r="AY886" s="153" t="s">
        <v>262</v>
      </c>
    </row>
    <row r="887" spans="2:65" s="12" customFormat="1" ht="11.25">
      <c r="B887" s="151"/>
      <c r="D887" s="152" t="s">
        <v>271</v>
      </c>
      <c r="E887" s="153" t="s">
        <v>1</v>
      </c>
      <c r="F887" s="154" t="s">
        <v>1431</v>
      </c>
      <c r="H887" s="153" t="s">
        <v>1</v>
      </c>
      <c r="I887" s="155"/>
      <c r="L887" s="151"/>
      <c r="M887" s="156"/>
      <c r="T887" s="157"/>
      <c r="AT887" s="153" t="s">
        <v>271</v>
      </c>
      <c r="AU887" s="153" t="s">
        <v>88</v>
      </c>
      <c r="AV887" s="12" t="s">
        <v>85</v>
      </c>
      <c r="AW887" s="12" t="s">
        <v>31</v>
      </c>
      <c r="AX887" s="12" t="s">
        <v>77</v>
      </c>
      <c r="AY887" s="153" t="s">
        <v>262</v>
      </c>
    </row>
    <row r="888" spans="2:65" s="13" customFormat="1" ht="11.25">
      <c r="B888" s="158"/>
      <c r="D888" s="152" t="s">
        <v>271</v>
      </c>
      <c r="E888" s="159" t="s">
        <v>1</v>
      </c>
      <c r="F888" s="160" t="s">
        <v>1432</v>
      </c>
      <c r="H888" s="161">
        <v>194.114</v>
      </c>
      <c r="I888" s="162"/>
      <c r="L888" s="158"/>
      <c r="M888" s="163"/>
      <c r="T888" s="164"/>
      <c r="AT888" s="159" t="s">
        <v>271</v>
      </c>
      <c r="AU888" s="159" t="s">
        <v>88</v>
      </c>
      <c r="AV888" s="13" t="s">
        <v>88</v>
      </c>
      <c r="AW888" s="13" t="s">
        <v>31</v>
      </c>
      <c r="AX888" s="13" t="s">
        <v>77</v>
      </c>
      <c r="AY888" s="159" t="s">
        <v>262</v>
      </c>
    </row>
    <row r="889" spans="2:65" s="13" customFormat="1" ht="22.5">
      <c r="B889" s="158"/>
      <c r="D889" s="152" t="s">
        <v>271</v>
      </c>
      <c r="E889" s="159" t="s">
        <v>1</v>
      </c>
      <c r="F889" s="160" t="s">
        <v>1433</v>
      </c>
      <c r="H889" s="161">
        <v>35.041249999999998</v>
      </c>
      <c r="I889" s="162"/>
      <c r="L889" s="158"/>
      <c r="M889" s="163"/>
      <c r="T889" s="164"/>
      <c r="AT889" s="159" t="s">
        <v>271</v>
      </c>
      <c r="AU889" s="159" t="s">
        <v>88</v>
      </c>
      <c r="AV889" s="13" t="s">
        <v>88</v>
      </c>
      <c r="AW889" s="13" t="s">
        <v>31</v>
      </c>
      <c r="AX889" s="13" t="s">
        <v>77</v>
      </c>
      <c r="AY889" s="159" t="s">
        <v>262</v>
      </c>
    </row>
    <row r="890" spans="2:65" s="13" customFormat="1" ht="22.5">
      <c r="B890" s="158"/>
      <c r="D890" s="152" t="s">
        <v>271</v>
      </c>
      <c r="E890" s="159" t="s">
        <v>1</v>
      </c>
      <c r="F890" s="160" t="s">
        <v>1434</v>
      </c>
      <c r="H890" s="161">
        <v>19.524999999999999</v>
      </c>
      <c r="I890" s="162"/>
      <c r="L890" s="158"/>
      <c r="M890" s="163"/>
      <c r="T890" s="164"/>
      <c r="AT890" s="159" t="s">
        <v>271</v>
      </c>
      <c r="AU890" s="159" t="s">
        <v>88</v>
      </c>
      <c r="AV890" s="13" t="s">
        <v>88</v>
      </c>
      <c r="AW890" s="13" t="s">
        <v>31</v>
      </c>
      <c r="AX890" s="13" t="s">
        <v>77</v>
      </c>
      <c r="AY890" s="159" t="s">
        <v>262</v>
      </c>
    </row>
    <row r="891" spans="2:65" s="14" customFormat="1" ht="11.25">
      <c r="B891" s="165"/>
      <c r="D891" s="152" t="s">
        <v>271</v>
      </c>
      <c r="E891" s="166" t="s">
        <v>1435</v>
      </c>
      <c r="F891" s="167" t="s">
        <v>277</v>
      </c>
      <c r="H891" s="168">
        <v>248.68025</v>
      </c>
      <c r="I891" s="169"/>
      <c r="L891" s="165"/>
      <c r="M891" s="170"/>
      <c r="T891" s="171"/>
      <c r="AT891" s="166" t="s">
        <v>271</v>
      </c>
      <c r="AU891" s="166" t="s">
        <v>88</v>
      </c>
      <c r="AV891" s="14" t="s">
        <v>278</v>
      </c>
      <c r="AW891" s="14" t="s">
        <v>31</v>
      </c>
      <c r="AX891" s="14" t="s">
        <v>77</v>
      </c>
      <c r="AY891" s="166" t="s">
        <v>262</v>
      </c>
    </row>
    <row r="892" spans="2:65" s="12" customFormat="1" ht="11.25">
      <c r="B892" s="151"/>
      <c r="D892" s="152" t="s">
        <v>271</v>
      </c>
      <c r="E892" s="153" t="s">
        <v>1</v>
      </c>
      <c r="F892" s="154" t="s">
        <v>1436</v>
      </c>
      <c r="H892" s="153" t="s">
        <v>1</v>
      </c>
      <c r="I892" s="155"/>
      <c r="L892" s="151"/>
      <c r="M892" s="156"/>
      <c r="T892" s="157"/>
      <c r="AT892" s="153" t="s">
        <v>271</v>
      </c>
      <c r="AU892" s="153" t="s">
        <v>88</v>
      </c>
      <c r="AV892" s="12" t="s">
        <v>85</v>
      </c>
      <c r="AW892" s="12" t="s">
        <v>31</v>
      </c>
      <c r="AX892" s="12" t="s">
        <v>77</v>
      </c>
      <c r="AY892" s="153" t="s">
        <v>262</v>
      </c>
    </row>
    <row r="893" spans="2:65" s="13" customFormat="1" ht="11.25">
      <c r="B893" s="158"/>
      <c r="D893" s="152" t="s">
        <v>271</v>
      </c>
      <c r="E893" s="159" t="s">
        <v>1</v>
      </c>
      <c r="F893" s="160" t="s">
        <v>1437</v>
      </c>
      <c r="H893" s="161">
        <v>68.792249999999996</v>
      </c>
      <c r="I893" s="162"/>
      <c r="L893" s="158"/>
      <c r="M893" s="163"/>
      <c r="T893" s="164"/>
      <c r="AT893" s="159" t="s">
        <v>271</v>
      </c>
      <c r="AU893" s="159" t="s">
        <v>88</v>
      </c>
      <c r="AV893" s="13" t="s">
        <v>88</v>
      </c>
      <c r="AW893" s="13" t="s">
        <v>31</v>
      </c>
      <c r="AX893" s="13" t="s">
        <v>77</v>
      </c>
      <c r="AY893" s="159" t="s">
        <v>262</v>
      </c>
    </row>
    <row r="894" spans="2:65" s="13" customFormat="1" ht="11.25">
      <c r="B894" s="158"/>
      <c r="D894" s="152" t="s">
        <v>271</v>
      </c>
      <c r="E894" s="159" t="s">
        <v>1</v>
      </c>
      <c r="F894" s="160" t="s">
        <v>1438</v>
      </c>
      <c r="H894" s="161">
        <v>135.20099999999999</v>
      </c>
      <c r="I894" s="162"/>
      <c r="L894" s="158"/>
      <c r="M894" s="163"/>
      <c r="T894" s="164"/>
      <c r="AT894" s="159" t="s">
        <v>271</v>
      </c>
      <c r="AU894" s="159" t="s">
        <v>88</v>
      </c>
      <c r="AV894" s="13" t="s">
        <v>88</v>
      </c>
      <c r="AW894" s="13" t="s">
        <v>31</v>
      </c>
      <c r="AX894" s="13" t="s">
        <v>77</v>
      </c>
      <c r="AY894" s="159" t="s">
        <v>262</v>
      </c>
    </row>
    <row r="895" spans="2:65" s="14" customFormat="1" ht="11.25">
      <c r="B895" s="165"/>
      <c r="D895" s="152" t="s">
        <v>271</v>
      </c>
      <c r="E895" s="166" t="s">
        <v>207</v>
      </c>
      <c r="F895" s="167" t="s">
        <v>277</v>
      </c>
      <c r="H895" s="168">
        <v>203.99324999999999</v>
      </c>
      <c r="I895" s="169"/>
      <c r="L895" s="165"/>
      <c r="M895" s="170"/>
      <c r="T895" s="171"/>
      <c r="AT895" s="166" t="s">
        <v>271</v>
      </c>
      <c r="AU895" s="166" t="s">
        <v>88</v>
      </c>
      <c r="AV895" s="14" t="s">
        <v>278</v>
      </c>
      <c r="AW895" s="14" t="s">
        <v>31</v>
      </c>
      <c r="AX895" s="14" t="s">
        <v>77</v>
      </c>
      <c r="AY895" s="166" t="s">
        <v>262</v>
      </c>
    </row>
    <row r="896" spans="2:65" s="15" customFormat="1" ht="11.25">
      <c r="B896" s="172"/>
      <c r="D896" s="152" t="s">
        <v>271</v>
      </c>
      <c r="E896" s="173" t="s">
        <v>205</v>
      </c>
      <c r="F896" s="174" t="s">
        <v>282</v>
      </c>
      <c r="H896" s="175">
        <v>452.67349999999999</v>
      </c>
      <c r="I896" s="176"/>
      <c r="L896" s="172"/>
      <c r="M896" s="177"/>
      <c r="T896" s="178"/>
      <c r="AT896" s="173" t="s">
        <v>271</v>
      </c>
      <c r="AU896" s="173" t="s">
        <v>88</v>
      </c>
      <c r="AV896" s="15" t="s">
        <v>122</v>
      </c>
      <c r="AW896" s="15" t="s">
        <v>31</v>
      </c>
      <c r="AX896" s="15" t="s">
        <v>85</v>
      </c>
      <c r="AY896" s="173" t="s">
        <v>262</v>
      </c>
    </row>
    <row r="897" spans="2:65" s="1" customFormat="1" ht="16.5" customHeight="1">
      <c r="B897" s="32"/>
      <c r="C897" s="179" t="s">
        <v>1439</v>
      </c>
      <c r="D897" s="179" t="s">
        <v>590</v>
      </c>
      <c r="E897" s="180" t="s">
        <v>1440</v>
      </c>
      <c r="F897" s="181" t="s">
        <v>1441</v>
      </c>
      <c r="G897" s="182" t="s">
        <v>268</v>
      </c>
      <c r="H897" s="183">
        <v>7681.0379999999996</v>
      </c>
      <c r="I897" s="184"/>
      <c r="J897" s="185">
        <f>ROUND(I897*H897,2)</f>
        <v>0</v>
      </c>
      <c r="K897" s="181" t="s">
        <v>269</v>
      </c>
      <c r="L897" s="186"/>
      <c r="M897" s="187" t="s">
        <v>1</v>
      </c>
      <c r="N897" s="188" t="s">
        <v>42</v>
      </c>
      <c r="P897" s="147">
        <f>O897*H897</f>
        <v>0</v>
      </c>
      <c r="Q897" s="147">
        <v>2.9999999999999997E-4</v>
      </c>
      <c r="R897" s="147">
        <f>Q897*H897</f>
        <v>2.3043113999999996</v>
      </c>
      <c r="S897" s="147">
        <v>0</v>
      </c>
      <c r="T897" s="148">
        <f>S897*H897</f>
        <v>0</v>
      </c>
      <c r="AR897" s="149" t="s">
        <v>448</v>
      </c>
      <c r="AT897" s="149" t="s">
        <v>590</v>
      </c>
      <c r="AU897" s="149" t="s">
        <v>88</v>
      </c>
      <c r="AY897" s="17" t="s">
        <v>262</v>
      </c>
      <c r="BE897" s="150">
        <f>IF(N897="základní",J897,0)</f>
        <v>0</v>
      </c>
      <c r="BF897" s="150">
        <f>IF(N897="snížená",J897,0)</f>
        <v>0</v>
      </c>
      <c r="BG897" s="150">
        <f>IF(N897="zákl. přenesená",J897,0)</f>
        <v>0</v>
      </c>
      <c r="BH897" s="150">
        <f>IF(N897="sníž. přenesená",J897,0)</f>
        <v>0</v>
      </c>
      <c r="BI897" s="150">
        <f>IF(N897="nulová",J897,0)</f>
        <v>0</v>
      </c>
      <c r="BJ897" s="17" t="s">
        <v>85</v>
      </c>
      <c r="BK897" s="150">
        <f>ROUND(I897*H897,2)</f>
        <v>0</v>
      </c>
      <c r="BL897" s="17" t="s">
        <v>371</v>
      </c>
      <c r="BM897" s="149" t="s">
        <v>1442</v>
      </c>
    </row>
    <row r="898" spans="2:65" s="13" customFormat="1" ht="11.25">
      <c r="B898" s="158"/>
      <c r="D898" s="152" t="s">
        <v>271</v>
      </c>
      <c r="E898" s="159" t="s">
        <v>1</v>
      </c>
      <c r="F898" s="160" t="s">
        <v>1443</v>
      </c>
      <c r="H898" s="161">
        <v>7092.5629200000003</v>
      </c>
      <c r="I898" s="162"/>
      <c r="L898" s="158"/>
      <c r="M898" s="163"/>
      <c r="T898" s="164"/>
      <c r="AT898" s="159" t="s">
        <v>271</v>
      </c>
      <c r="AU898" s="159" t="s">
        <v>88</v>
      </c>
      <c r="AV898" s="13" t="s">
        <v>88</v>
      </c>
      <c r="AW898" s="13" t="s">
        <v>31</v>
      </c>
      <c r="AX898" s="13" t="s">
        <v>77</v>
      </c>
      <c r="AY898" s="159" t="s">
        <v>262</v>
      </c>
    </row>
    <row r="899" spans="2:65" s="13" customFormat="1" ht="11.25">
      <c r="B899" s="158"/>
      <c r="D899" s="152" t="s">
        <v>271</v>
      </c>
      <c r="E899" s="159" t="s">
        <v>1</v>
      </c>
      <c r="F899" s="160" t="s">
        <v>1444</v>
      </c>
      <c r="H899" s="161">
        <v>588.47555</v>
      </c>
      <c r="I899" s="162"/>
      <c r="L899" s="158"/>
      <c r="M899" s="163"/>
      <c r="T899" s="164"/>
      <c r="AT899" s="159" t="s">
        <v>271</v>
      </c>
      <c r="AU899" s="159" t="s">
        <v>88</v>
      </c>
      <c r="AV899" s="13" t="s">
        <v>88</v>
      </c>
      <c r="AW899" s="13" t="s">
        <v>31</v>
      </c>
      <c r="AX899" s="13" t="s">
        <v>77</v>
      </c>
      <c r="AY899" s="159" t="s">
        <v>262</v>
      </c>
    </row>
    <row r="900" spans="2:65" s="15" customFormat="1" ht="11.25">
      <c r="B900" s="172"/>
      <c r="D900" s="152" t="s">
        <v>271</v>
      </c>
      <c r="E900" s="173" t="s">
        <v>1</v>
      </c>
      <c r="F900" s="174" t="s">
        <v>282</v>
      </c>
      <c r="H900" s="175">
        <v>7681.0384700000004</v>
      </c>
      <c r="I900" s="176"/>
      <c r="L900" s="172"/>
      <c r="M900" s="177"/>
      <c r="T900" s="178"/>
      <c r="AT900" s="173" t="s">
        <v>271</v>
      </c>
      <c r="AU900" s="173" t="s">
        <v>88</v>
      </c>
      <c r="AV900" s="15" t="s">
        <v>122</v>
      </c>
      <c r="AW900" s="15" t="s">
        <v>31</v>
      </c>
      <c r="AX900" s="15" t="s">
        <v>85</v>
      </c>
      <c r="AY900" s="173" t="s">
        <v>262</v>
      </c>
    </row>
    <row r="901" spans="2:65" s="1" customFormat="1" ht="16.5" customHeight="1">
      <c r="B901" s="32"/>
      <c r="C901" s="138" t="s">
        <v>1445</v>
      </c>
      <c r="D901" s="138" t="s">
        <v>265</v>
      </c>
      <c r="E901" s="139" t="s">
        <v>1446</v>
      </c>
      <c r="F901" s="140" t="s">
        <v>1447</v>
      </c>
      <c r="G901" s="141" t="s">
        <v>268</v>
      </c>
      <c r="H901" s="142">
        <v>203.99299999999999</v>
      </c>
      <c r="I901" s="143"/>
      <c r="J901" s="144">
        <f>ROUND(I901*H901,2)</f>
        <v>0</v>
      </c>
      <c r="K901" s="140" t="s">
        <v>269</v>
      </c>
      <c r="L901" s="32"/>
      <c r="M901" s="145" t="s">
        <v>1</v>
      </c>
      <c r="N901" s="146" t="s">
        <v>42</v>
      </c>
      <c r="P901" s="147">
        <f>O901*H901</f>
        <v>0</v>
      </c>
      <c r="Q901" s="147">
        <v>0</v>
      </c>
      <c r="R901" s="147">
        <f>Q901*H901</f>
        <v>0</v>
      </c>
      <c r="S901" s="147">
        <v>0</v>
      </c>
      <c r="T901" s="148">
        <f>S901*H901</f>
        <v>0</v>
      </c>
      <c r="AR901" s="149" t="s">
        <v>371</v>
      </c>
      <c r="AT901" s="149" t="s">
        <v>265</v>
      </c>
      <c r="AU901" s="149" t="s">
        <v>88</v>
      </c>
      <c r="AY901" s="17" t="s">
        <v>262</v>
      </c>
      <c r="BE901" s="150">
        <f>IF(N901="základní",J901,0)</f>
        <v>0</v>
      </c>
      <c r="BF901" s="150">
        <f>IF(N901="snížená",J901,0)</f>
        <v>0</v>
      </c>
      <c r="BG901" s="150">
        <f>IF(N901="zákl. přenesená",J901,0)</f>
        <v>0</v>
      </c>
      <c r="BH901" s="150">
        <f>IF(N901="sníž. přenesená",J901,0)</f>
        <v>0</v>
      </c>
      <c r="BI901" s="150">
        <f>IF(N901="nulová",J901,0)</f>
        <v>0</v>
      </c>
      <c r="BJ901" s="17" t="s">
        <v>85</v>
      </c>
      <c r="BK901" s="150">
        <f>ROUND(I901*H901,2)</f>
        <v>0</v>
      </c>
      <c r="BL901" s="17" t="s">
        <v>371</v>
      </c>
      <c r="BM901" s="149" t="s">
        <v>1448</v>
      </c>
    </row>
    <row r="902" spans="2:65" s="13" customFormat="1" ht="11.25">
      <c r="B902" s="158"/>
      <c r="D902" s="152" t="s">
        <v>271</v>
      </c>
      <c r="E902" s="159" t="s">
        <v>1</v>
      </c>
      <c r="F902" s="160" t="s">
        <v>1449</v>
      </c>
      <c r="H902" s="161">
        <v>203.99324999999999</v>
      </c>
      <c r="I902" s="162"/>
      <c r="L902" s="158"/>
      <c r="M902" s="163"/>
      <c r="T902" s="164"/>
      <c r="AT902" s="159" t="s">
        <v>271</v>
      </c>
      <c r="AU902" s="159" t="s">
        <v>88</v>
      </c>
      <c r="AV902" s="13" t="s">
        <v>88</v>
      </c>
      <c r="AW902" s="13" t="s">
        <v>31</v>
      </c>
      <c r="AX902" s="13" t="s">
        <v>85</v>
      </c>
      <c r="AY902" s="159" t="s">
        <v>262</v>
      </c>
    </row>
    <row r="903" spans="2:65" s="1" customFormat="1" ht="62.65" customHeight="1">
      <c r="B903" s="32"/>
      <c r="C903" s="138" t="s">
        <v>1450</v>
      </c>
      <c r="D903" s="138" t="s">
        <v>265</v>
      </c>
      <c r="E903" s="139" t="s">
        <v>1451</v>
      </c>
      <c r="F903" s="140" t="s">
        <v>1452</v>
      </c>
      <c r="G903" s="141" t="s">
        <v>268</v>
      </c>
      <c r="H903" s="142">
        <v>5910.4690000000001</v>
      </c>
      <c r="I903" s="143"/>
      <c r="J903" s="144">
        <f>ROUND(I903*H903,2)</f>
        <v>0</v>
      </c>
      <c r="K903" s="140" t="s">
        <v>269</v>
      </c>
      <c r="L903" s="32"/>
      <c r="M903" s="145" t="s">
        <v>1</v>
      </c>
      <c r="N903" s="146" t="s">
        <v>42</v>
      </c>
      <c r="P903" s="147">
        <f>O903*H903</f>
        <v>0</v>
      </c>
      <c r="Q903" s="147">
        <v>2.2000000000000001E-3</v>
      </c>
      <c r="R903" s="147">
        <f>Q903*H903</f>
        <v>13.0030318</v>
      </c>
      <c r="S903" s="147">
        <v>0</v>
      </c>
      <c r="T903" s="148">
        <f>S903*H903</f>
        <v>0</v>
      </c>
      <c r="AR903" s="149" t="s">
        <v>371</v>
      </c>
      <c r="AT903" s="149" t="s">
        <v>265</v>
      </c>
      <c r="AU903" s="149" t="s">
        <v>88</v>
      </c>
      <c r="AY903" s="17" t="s">
        <v>262</v>
      </c>
      <c r="BE903" s="150">
        <f>IF(N903="základní",J903,0)</f>
        <v>0</v>
      </c>
      <c r="BF903" s="150">
        <f>IF(N903="snížená",J903,0)</f>
        <v>0</v>
      </c>
      <c r="BG903" s="150">
        <f>IF(N903="zákl. přenesená",J903,0)</f>
        <v>0</v>
      </c>
      <c r="BH903" s="150">
        <f>IF(N903="sníž. přenesená",J903,0)</f>
        <v>0</v>
      </c>
      <c r="BI903" s="150">
        <f>IF(N903="nulová",J903,0)</f>
        <v>0</v>
      </c>
      <c r="BJ903" s="17" t="s">
        <v>85</v>
      </c>
      <c r="BK903" s="150">
        <f>ROUND(I903*H903,2)</f>
        <v>0</v>
      </c>
      <c r="BL903" s="17" t="s">
        <v>371</v>
      </c>
      <c r="BM903" s="149" t="s">
        <v>1453</v>
      </c>
    </row>
    <row r="904" spans="2:65" s="12" customFormat="1" ht="11.25">
      <c r="B904" s="151"/>
      <c r="D904" s="152" t="s">
        <v>271</v>
      </c>
      <c r="E904" s="153" t="s">
        <v>1</v>
      </c>
      <c r="F904" s="154" t="s">
        <v>1422</v>
      </c>
      <c r="H904" s="153" t="s">
        <v>1</v>
      </c>
      <c r="I904" s="155"/>
      <c r="L904" s="151"/>
      <c r="M904" s="156"/>
      <c r="T904" s="157"/>
      <c r="AT904" s="153" t="s">
        <v>271</v>
      </c>
      <c r="AU904" s="153" t="s">
        <v>88</v>
      </c>
      <c r="AV904" s="12" t="s">
        <v>85</v>
      </c>
      <c r="AW904" s="12" t="s">
        <v>31</v>
      </c>
      <c r="AX904" s="12" t="s">
        <v>77</v>
      </c>
      <c r="AY904" s="153" t="s">
        <v>262</v>
      </c>
    </row>
    <row r="905" spans="2:65" s="13" customFormat="1" ht="11.25">
      <c r="B905" s="158"/>
      <c r="D905" s="152" t="s">
        <v>271</v>
      </c>
      <c r="E905" s="159" t="s">
        <v>1</v>
      </c>
      <c r="F905" s="160" t="s">
        <v>199</v>
      </c>
      <c r="H905" s="161">
        <v>5910.4691000000003</v>
      </c>
      <c r="I905" s="162"/>
      <c r="L905" s="158"/>
      <c r="M905" s="163"/>
      <c r="T905" s="164"/>
      <c r="AT905" s="159" t="s">
        <v>271</v>
      </c>
      <c r="AU905" s="159" t="s">
        <v>88</v>
      </c>
      <c r="AV905" s="13" t="s">
        <v>88</v>
      </c>
      <c r="AW905" s="13" t="s">
        <v>31</v>
      </c>
      <c r="AX905" s="13" t="s">
        <v>85</v>
      </c>
      <c r="AY905" s="159" t="s">
        <v>262</v>
      </c>
    </row>
    <row r="906" spans="2:65" s="1" customFormat="1" ht="66.75" customHeight="1">
      <c r="B906" s="32"/>
      <c r="C906" s="138" t="s">
        <v>1454</v>
      </c>
      <c r="D906" s="138" t="s">
        <v>265</v>
      </c>
      <c r="E906" s="139" t="s">
        <v>1455</v>
      </c>
      <c r="F906" s="140" t="s">
        <v>1456</v>
      </c>
      <c r="G906" s="141" t="s">
        <v>268</v>
      </c>
      <c r="H906" s="142">
        <v>452.67399999999998</v>
      </c>
      <c r="I906" s="143"/>
      <c r="J906" s="144">
        <f>ROUND(I906*H906,2)</f>
        <v>0</v>
      </c>
      <c r="K906" s="140" t="s">
        <v>269</v>
      </c>
      <c r="L906" s="32"/>
      <c r="M906" s="145" t="s">
        <v>1</v>
      </c>
      <c r="N906" s="146" t="s">
        <v>42</v>
      </c>
      <c r="P906" s="147">
        <f>O906*H906</f>
        <v>0</v>
      </c>
      <c r="Q906" s="147">
        <v>2.5699999999999998E-3</v>
      </c>
      <c r="R906" s="147">
        <f>Q906*H906</f>
        <v>1.1633721799999999</v>
      </c>
      <c r="S906" s="147">
        <v>0</v>
      </c>
      <c r="T906" s="148">
        <f>S906*H906</f>
        <v>0</v>
      </c>
      <c r="AR906" s="149" t="s">
        <v>371</v>
      </c>
      <c r="AT906" s="149" t="s">
        <v>265</v>
      </c>
      <c r="AU906" s="149" t="s">
        <v>88</v>
      </c>
      <c r="AY906" s="17" t="s">
        <v>262</v>
      </c>
      <c r="BE906" s="150">
        <f>IF(N906="základní",J906,0)</f>
        <v>0</v>
      </c>
      <c r="BF906" s="150">
        <f>IF(N906="snížená",J906,0)</f>
        <v>0</v>
      </c>
      <c r="BG906" s="150">
        <f>IF(N906="zákl. přenesená",J906,0)</f>
        <v>0</v>
      </c>
      <c r="BH906" s="150">
        <f>IF(N906="sníž. přenesená",J906,0)</f>
        <v>0</v>
      </c>
      <c r="BI906" s="150">
        <f>IF(N906="nulová",J906,0)</f>
        <v>0</v>
      </c>
      <c r="BJ906" s="17" t="s">
        <v>85</v>
      </c>
      <c r="BK906" s="150">
        <f>ROUND(I906*H906,2)</f>
        <v>0</v>
      </c>
      <c r="BL906" s="17" t="s">
        <v>371</v>
      </c>
      <c r="BM906" s="149" t="s">
        <v>1457</v>
      </c>
    </row>
    <row r="907" spans="2:65" s="12" customFormat="1" ht="11.25">
      <c r="B907" s="151"/>
      <c r="D907" s="152" t="s">
        <v>271</v>
      </c>
      <c r="E907" s="153" t="s">
        <v>1</v>
      </c>
      <c r="F907" s="154" t="s">
        <v>1430</v>
      </c>
      <c r="H907" s="153" t="s">
        <v>1</v>
      </c>
      <c r="I907" s="155"/>
      <c r="L907" s="151"/>
      <c r="M907" s="156"/>
      <c r="T907" s="157"/>
      <c r="AT907" s="153" t="s">
        <v>271</v>
      </c>
      <c r="AU907" s="153" t="s">
        <v>88</v>
      </c>
      <c r="AV907" s="12" t="s">
        <v>85</v>
      </c>
      <c r="AW907" s="12" t="s">
        <v>31</v>
      </c>
      <c r="AX907" s="12" t="s">
        <v>77</v>
      </c>
      <c r="AY907" s="153" t="s">
        <v>262</v>
      </c>
    </row>
    <row r="908" spans="2:65" s="13" customFormat="1" ht="11.25">
      <c r="B908" s="158"/>
      <c r="D908" s="152" t="s">
        <v>271</v>
      </c>
      <c r="E908" s="159" t="s">
        <v>1</v>
      </c>
      <c r="F908" s="160" t="s">
        <v>205</v>
      </c>
      <c r="H908" s="161">
        <v>452.67349999999999</v>
      </c>
      <c r="I908" s="162"/>
      <c r="L908" s="158"/>
      <c r="M908" s="163"/>
      <c r="T908" s="164"/>
      <c r="AT908" s="159" t="s">
        <v>271</v>
      </c>
      <c r="AU908" s="159" t="s">
        <v>88</v>
      </c>
      <c r="AV908" s="13" t="s">
        <v>88</v>
      </c>
      <c r="AW908" s="13" t="s">
        <v>31</v>
      </c>
      <c r="AX908" s="13" t="s">
        <v>85</v>
      </c>
      <c r="AY908" s="159" t="s">
        <v>262</v>
      </c>
    </row>
    <row r="909" spans="2:65" s="1" customFormat="1" ht="24.2" customHeight="1">
      <c r="B909" s="32"/>
      <c r="C909" s="138" t="s">
        <v>1458</v>
      </c>
      <c r="D909" s="138" t="s">
        <v>265</v>
      </c>
      <c r="E909" s="139" t="s">
        <v>1459</v>
      </c>
      <c r="F909" s="140" t="s">
        <v>1460</v>
      </c>
      <c r="G909" s="141" t="s">
        <v>268</v>
      </c>
      <c r="H909" s="142">
        <v>5910.4690000000001</v>
      </c>
      <c r="I909" s="143"/>
      <c r="J909" s="144">
        <f>ROUND(I909*H909,2)</f>
        <v>0</v>
      </c>
      <c r="K909" s="140" t="s">
        <v>285</v>
      </c>
      <c r="L909" s="32"/>
      <c r="M909" s="145" t="s">
        <v>1</v>
      </c>
      <c r="N909" s="146" t="s">
        <v>42</v>
      </c>
      <c r="P909" s="147">
        <f>O909*H909</f>
        <v>0</v>
      </c>
      <c r="Q909" s="147">
        <v>0</v>
      </c>
      <c r="R909" s="147">
        <f>Q909*H909</f>
        <v>0</v>
      </c>
      <c r="S909" s="147">
        <v>0</v>
      </c>
      <c r="T909" s="148">
        <f>S909*H909</f>
        <v>0</v>
      </c>
      <c r="AR909" s="149" t="s">
        <v>371</v>
      </c>
      <c r="AT909" s="149" t="s">
        <v>265</v>
      </c>
      <c r="AU909" s="149" t="s">
        <v>88</v>
      </c>
      <c r="AY909" s="17" t="s">
        <v>262</v>
      </c>
      <c r="BE909" s="150">
        <f>IF(N909="základní",J909,0)</f>
        <v>0</v>
      </c>
      <c r="BF909" s="150">
        <f>IF(N909="snížená",J909,0)</f>
        <v>0</v>
      </c>
      <c r="BG909" s="150">
        <f>IF(N909="zákl. přenesená",J909,0)</f>
        <v>0</v>
      </c>
      <c r="BH909" s="150">
        <f>IF(N909="sníž. přenesená",J909,0)</f>
        <v>0</v>
      </c>
      <c r="BI909" s="150">
        <f>IF(N909="nulová",J909,0)</f>
        <v>0</v>
      </c>
      <c r="BJ909" s="17" t="s">
        <v>85</v>
      </c>
      <c r="BK909" s="150">
        <f>ROUND(I909*H909,2)</f>
        <v>0</v>
      </c>
      <c r="BL909" s="17" t="s">
        <v>371</v>
      </c>
      <c r="BM909" s="149" t="s">
        <v>1461</v>
      </c>
    </row>
    <row r="910" spans="2:65" s="12" customFormat="1" ht="11.25">
      <c r="B910" s="151"/>
      <c r="D910" s="152" t="s">
        <v>271</v>
      </c>
      <c r="E910" s="153" t="s">
        <v>1</v>
      </c>
      <c r="F910" s="154" t="s">
        <v>1422</v>
      </c>
      <c r="H910" s="153" t="s">
        <v>1</v>
      </c>
      <c r="I910" s="155"/>
      <c r="L910" s="151"/>
      <c r="M910" s="156"/>
      <c r="T910" s="157"/>
      <c r="AT910" s="153" t="s">
        <v>271</v>
      </c>
      <c r="AU910" s="153" t="s">
        <v>88</v>
      </c>
      <c r="AV910" s="12" t="s">
        <v>85</v>
      </c>
      <c r="AW910" s="12" t="s">
        <v>31</v>
      </c>
      <c r="AX910" s="12" t="s">
        <v>77</v>
      </c>
      <c r="AY910" s="153" t="s">
        <v>262</v>
      </c>
    </row>
    <row r="911" spans="2:65" s="13" customFormat="1" ht="11.25">
      <c r="B911" s="158"/>
      <c r="D911" s="152" t="s">
        <v>271</v>
      </c>
      <c r="E911" s="159" t="s">
        <v>1</v>
      </c>
      <c r="F911" s="160" t="s">
        <v>199</v>
      </c>
      <c r="H911" s="161">
        <v>5910.4691000000003</v>
      </c>
      <c r="I911" s="162"/>
      <c r="L911" s="158"/>
      <c r="M911" s="163"/>
      <c r="T911" s="164"/>
      <c r="AT911" s="159" t="s">
        <v>271</v>
      </c>
      <c r="AU911" s="159" t="s">
        <v>88</v>
      </c>
      <c r="AV911" s="13" t="s">
        <v>88</v>
      </c>
      <c r="AW911" s="13" t="s">
        <v>31</v>
      </c>
      <c r="AX911" s="13" t="s">
        <v>85</v>
      </c>
      <c r="AY911" s="159" t="s">
        <v>262</v>
      </c>
    </row>
    <row r="912" spans="2:65" s="1" customFormat="1" ht="33" customHeight="1">
      <c r="B912" s="32"/>
      <c r="C912" s="138" t="s">
        <v>1462</v>
      </c>
      <c r="D912" s="138" t="s">
        <v>265</v>
      </c>
      <c r="E912" s="139" t="s">
        <v>1427</v>
      </c>
      <c r="F912" s="140" t="s">
        <v>1428</v>
      </c>
      <c r="G912" s="141" t="s">
        <v>268</v>
      </c>
      <c r="H912" s="142">
        <v>214.83199999999999</v>
      </c>
      <c r="I912" s="143"/>
      <c r="J912" s="144">
        <f>ROUND(I912*H912,2)</f>
        <v>0</v>
      </c>
      <c r="K912" s="140" t="s">
        <v>285</v>
      </c>
      <c r="L912" s="32"/>
      <c r="M912" s="145" t="s">
        <v>1</v>
      </c>
      <c r="N912" s="146" t="s">
        <v>42</v>
      </c>
      <c r="P912" s="147">
        <f>O912*H912</f>
        <v>0</v>
      </c>
      <c r="Q912" s="147">
        <v>0</v>
      </c>
      <c r="R912" s="147">
        <f>Q912*H912</f>
        <v>0</v>
      </c>
      <c r="S912" s="147">
        <v>0</v>
      </c>
      <c r="T912" s="148">
        <f>S912*H912</f>
        <v>0</v>
      </c>
      <c r="AR912" s="149" t="s">
        <v>371</v>
      </c>
      <c r="AT912" s="149" t="s">
        <v>265</v>
      </c>
      <c r="AU912" s="149" t="s">
        <v>88</v>
      </c>
      <c r="AY912" s="17" t="s">
        <v>262</v>
      </c>
      <c r="BE912" s="150">
        <f>IF(N912="základní",J912,0)</f>
        <v>0</v>
      </c>
      <c r="BF912" s="150">
        <f>IF(N912="snížená",J912,0)</f>
        <v>0</v>
      </c>
      <c r="BG912" s="150">
        <f>IF(N912="zákl. přenesená",J912,0)</f>
        <v>0</v>
      </c>
      <c r="BH912" s="150">
        <f>IF(N912="sníž. přenesená",J912,0)</f>
        <v>0</v>
      </c>
      <c r="BI912" s="150">
        <f>IF(N912="nulová",J912,0)</f>
        <v>0</v>
      </c>
      <c r="BJ912" s="17" t="s">
        <v>85</v>
      </c>
      <c r="BK912" s="150">
        <f>ROUND(I912*H912,2)</f>
        <v>0</v>
      </c>
      <c r="BL912" s="17" t="s">
        <v>371</v>
      </c>
      <c r="BM912" s="149" t="s">
        <v>1463</v>
      </c>
    </row>
    <row r="913" spans="2:65" s="12" customFormat="1" ht="11.25">
      <c r="B913" s="151"/>
      <c r="D913" s="152" t="s">
        <v>271</v>
      </c>
      <c r="E913" s="153" t="s">
        <v>1</v>
      </c>
      <c r="F913" s="154" t="s">
        <v>1464</v>
      </c>
      <c r="H913" s="153" t="s">
        <v>1</v>
      </c>
      <c r="I913" s="155"/>
      <c r="L913" s="151"/>
      <c r="M913" s="156"/>
      <c r="T913" s="157"/>
      <c r="AT913" s="153" t="s">
        <v>271</v>
      </c>
      <c r="AU913" s="153" t="s">
        <v>88</v>
      </c>
      <c r="AV913" s="12" t="s">
        <v>85</v>
      </c>
      <c r="AW913" s="12" t="s">
        <v>31</v>
      </c>
      <c r="AX913" s="12" t="s">
        <v>77</v>
      </c>
      <c r="AY913" s="153" t="s">
        <v>262</v>
      </c>
    </row>
    <row r="914" spans="2:65" s="13" customFormat="1" ht="11.25">
      <c r="B914" s="158"/>
      <c r="D914" s="152" t="s">
        <v>271</v>
      </c>
      <c r="E914" s="159" t="s">
        <v>1</v>
      </c>
      <c r="F914" s="160" t="s">
        <v>1465</v>
      </c>
      <c r="H914" s="161">
        <v>452.67349999999999</v>
      </c>
      <c r="I914" s="162"/>
      <c r="L914" s="158"/>
      <c r="M914" s="163"/>
      <c r="T914" s="164"/>
      <c r="AT914" s="159" t="s">
        <v>271</v>
      </c>
      <c r="AU914" s="159" t="s">
        <v>88</v>
      </c>
      <c r="AV914" s="13" t="s">
        <v>88</v>
      </c>
      <c r="AW914" s="13" t="s">
        <v>31</v>
      </c>
      <c r="AX914" s="13" t="s">
        <v>77</v>
      </c>
      <c r="AY914" s="159" t="s">
        <v>262</v>
      </c>
    </row>
    <row r="915" spans="2:65" s="14" customFormat="1" ht="11.25">
      <c r="B915" s="165"/>
      <c r="D915" s="152" t="s">
        <v>271</v>
      </c>
      <c r="E915" s="166" t="s">
        <v>1</v>
      </c>
      <c r="F915" s="167" t="s">
        <v>277</v>
      </c>
      <c r="H915" s="168">
        <v>452.67349999999999</v>
      </c>
      <c r="I915" s="169"/>
      <c r="L915" s="165"/>
      <c r="M915" s="170"/>
      <c r="T915" s="171"/>
      <c r="AT915" s="166" t="s">
        <v>271</v>
      </c>
      <c r="AU915" s="166" t="s">
        <v>88</v>
      </c>
      <c r="AV915" s="14" t="s">
        <v>278</v>
      </c>
      <c r="AW915" s="14" t="s">
        <v>31</v>
      </c>
      <c r="AX915" s="14" t="s">
        <v>77</v>
      </c>
      <c r="AY915" s="166" t="s">
        <v>262</v>
      </c>
    </row>
    <row r="916" spans="2:65" s="12" customFormat="1" ht="11.25">
      <c r="B916" s="151"/>
      <c r="D916" s="152" t="s">
        <v>271</v>
      </c>
      <c r="E916" s="153" t="s">
        <v>1</v>
      </c>
      <c r="F916" s="154" t="s">
        <v>1466</v>
      </c>
      <c r="H916" s="153" t="s">
        <v>1</v>
      </c>
      <c r="I916" s="155"/>
      <c r="L916" s="151"/>
      <c r="M916" s="156"/>
      <c r="T916" s="157"/>
      <c r="AT916" s="153" t="s">
        <v>271</v>
      </c>
      <c r="AU916" s="153" t="s">
        <v>88</v>
      </c>
      <c r="AV916" s="12" t="s">
        <v>85</v>
      </c>
      <c r="AW916" s="12" t="s">
        <v>31</v>
      </c>
      <c r="AX916" s="12" t="s">
        <v>77</v>
      </c>
      <c r="AY916" s="153" t="s">
        <v>262</v>
      </c>
    </row>
    <row r="917" spans="2:65" s="13" customFormat="1" ht="11.25">
      <c r="B917" s="158"/>
      <c r="D917" s="152" t="s">
        <v>271</v>
      </c>
      <c r="E917" s="159" t="s">
        <v>1</v>
      </c>
      <c r="F917" s="160" t="s">
        <v>1467</v>
      </c>
      <c r="H917" s="161">
        <v>-155.83799999999999</v>
      </c>
      <c r="I917" s="162"/>
      <c r="L917" s="158"/>
      <c r="M917" s="163"/>
      <c r="T917" s="164"/>
      <c r="AT917" s="159" t="s">
        <v>271</v>
      </c>
      <c r="AU917" s="159" t="s">
        <v>88</v>
      </c>
      <c r="AV917" s="13" t="s">
        <v>88</v>
      </c>
      <c r="AW917" s="13" t="s">
        <v>31</v>
      </c>
      <c r="AX917" s="13" t="s">
        <v>77</v>
      </c>
      <c r="AY917" s="159" t="s">
        <v>262</v>
      </c>
    </row>
    <row r="918" spans="2:65" s="13" customFormat="1" ht="22.5">
      <c r="B918" s="158"/>
      <c r="D918" s="152" t="s">
        <v>271</v>
      </c>
      <c r="E918" s="159" t="s">
        <v>1</v>
      </c>
      <c r="F918" s="160" t="s">
        <v>1468</v>
      </c>
      <c r="H918" s="161">
        <v>-82.003749999999997</v>
      </c>
      <c r="I918" s="162"/>
      <c r="L918" s="158"/>
      <c r="M918" s="163"/>
      <c r="T918" s="164"/>
      <c r="AT918" s="159" t="s">
        <v>271</v>
      </c>
      <c r="AU918" s="159" t="s">
        <v>88</v>
      </c>
      <c r="AV918" s="13" t="s">
        <v>88</v>
      </c>
      <c r="AW918" s="13" t="s">
        <v>31</v>
      </c>
      <c r="AX918" s="13" t="s">
        <v>77</v>
      </c>
      <c r="AY918" s="159" t="s">
        <v>262</v>
      </c>
    </row>
    <row r="919" spans="2:65" s="14" customFormat="1" ht="11.25">
      <c r="B919" s="165"/>
      <c r="D919" s="152" t="s">
        <v>271</v>
      </c>
      <c r="E919" s="166" t="s">
        <v>1</v>
      </c>
      <c r="F919" s="167" t="s">
        <v>277</v>
      </c>
      <c r="H919" s="168">
        <v>-237.84174999999999</v>
      </c>
      <c r="I919" s="169"/>
      <c r="L919" s="165"/>
      <c r="M919" s="170"/>
      <c r="T919" s="171"/>
      <c r="AT919" s="166" t="s">
        <v>271</v>
      </c>
      <c r="AU919" s="166" t="s">
        <v>88</v>
      </c>
      <c r="AV919" s="14" t="s">
        <v>278</v>
      </c>
      <c r="AW919" s="14" t="s">
        <v>31</v>
      </c>
      <c r="AX919" s="14" t="s">
        <v>77</v>
      </c>
      <c r="AY919" s="166" t="s">
        <v>262</v>
      </c>
    </row>
    <row r="920" spans="2:65" s="15" customFormat="1" ht="11.25">
      <c r="B920" s="172"/>
      <c r="D920" s="152" t="s">
        <v>271</v>
      </c>
      <c r="E920" s="173" t="s">
        <v>209</v>
      </c>
      <c r="F920" s="174" t="s">
        <v>282</v>
      </c>
      <c r="H920" s="175">
        <v>214.83175</v>
      </c>
      <c r="I920" s="176"/>
      <c r="L920" s="172"/>
      <c r="M920" s="177"/>
      <c r="T920" s="178"/>
      <c r="AT920" s="173" t="s">
        <v>271</v>
      </c>
      <c r="AU920" s="173" t="s">
        <v>88</v>
      </c>
      <c r="AV920" s="15" t="s">
        <v>122</v>
      </c>
      <c r="AW920" s="15" t="s">
        <v>31</v>
      </c>
      <c r="AX920" s="15" t="s">
        <v>85</v>
      </c>
      <c r="AY920" s="173" t="s">
        <v>262</v>
      </c>
    </row>
    <row r="921" spans="2:65" s="1" customFormat="1" ht="24.2" customHeight="1">
      <c r="B921" s="32"/>
      <c r="C921" s="179" t="s">
        <v>1469</v>
      </c>
      <c r="D921" s="179" t="s">
        <v>590</v>
      </c>
      <c r="E921" s="180" t="s">
        <v>1345</v>
      </c>
      <c r="F921" s="181" t="s">
        <v>1346</v>
      </c>
      <c r="G921" s="182" t="s">
        <v>268</v>
      </c>
      <c r="H921" s="183">
        <v>7371.8440000000001</v>
      </c>
      <c r="I921" s="184"/>
      <c r="J921" s="185">
        <f>ROUND(I921*H921,2)</f>
        <v>0</v>
      </c>
      <c r="K921" s="181" t="s">
        <v>269</v>
      </c>
      <c r="L921" s="186"/>
      <c r="M921" s="187" t="s">
        <v>1</v>
      </c>
      <c r="N921" s="188" t="s">
        <v>42</v>
      </c>
      <c r="P921" s="147">
        <f>O921*H921</f>
        <v>0</v>
      </c>
      <c r="Q921" s="147">
        <v>2.9999999999999997E-4</v>
      </c>
      <c r="R921" s="147">
        <f>Q921*H921</f>
        <v>2.2115532</v>
      </c>
      <c r="S921" s="147">
        <v>0</v>
      </c>
      <c r="T921" s="148">
        <f>S921*H921</f>
        <v>0</v>
      </c>
      <c r="AR921" s="149" t="s">
        <v>448</v>
      </c>
      <c r="AT921" s="149" t="s">
        <v>590</v>
      </c>
      <c r="AU921" s="149" t="s">
        <v>88</v>
      </c>
      <c r="AY921" s="17" t="s">
        <v>262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85</v>
      </c>
      <c r="BK921" s="150">
        <f>ROUND(I921*H921,2)</f>
        <v>0</v>
      </c>
      <c r="BL921" s="17" t="s">
        <v>371</v>
      </c>
      <c r="BM921" s="149" t="s">
        <v>1470</v>
      </c>
    </row>
    <row r="922" spans="2:65" s="13" customFormat="1" ht="11.25">
      <c r="B922" s="158"/>
      <c r="D922" s="152" t="s">
        <v>271</v>
      </c>
      <c r="E922" s="159" t="s">
        <v>1</v>
      </c>
      <c r="F922" s="160" t="s">
        <v>1443</v>
      </c>
      <c r="H922" s="161">
        <v>7092.5629200000003</v>
      </c>
      <c r="I922" s="162"/>
      <c r="L922" s="158"/>
      <c r="M922" s="163"/>
      <c r="T922" s="164"/>
      <c r="AT922" s="159" t="s">
        <v>271</v>
      </c>
      <c r="AU922" s="159" t="s">
        <v>88</v>
      </c>
      <c r="AV922" s="13" t="s">
        <v>88</v>
      </c>
      <c r="AW922" s="13" t="s">
        <v>31</v>
      </c>
      <c r="AX922" s="13" t="s">
        <v>77</v>
      </c>
      <c r="AY922" s="159" t="s">
        <v>262</v>
      </c>
    </row>
    <row r="923" spans="2:65" s="13" customFormat="1" ht="11.25">
      <c r="B923" s="158"/>
      <c r="D923" s="152" t="s">
        <v>271</v>
      </c>
      <c r="E923" s="159" t="s">
        <v>1</v>
      </c>
      <c r="F923" s="160" t="s">
        <v>1471</v>
      </c>
      <c r="H923" s="161">
        <v>279.28127499999999</v>
      </c>
      <c r="I923" s="162"/>
      <c r="L923" s="158"/>
      <c r="M923" s="163"/>
      <c r="T923" s="164"/>
      <c r="AT923" s="159" t="s">
        <v>271</v>
      </c>
      <c r="AU923" s="159" t="s">
        <v>88</v>
      </c>
      <c r="AV923" s="13" t="s">
        <v>88</v>
      </c>
      <c r="AW923" s="13" t="s">
        <v>31</v>
      </c>
      <c r="AX923" s="13" t="s">
        <v>77</v>
      </c>
      <c r="AY923" s="159" t="s">
        <v>262</v>
      </c>
    </row>
    <row r="924" spans="2:65" s="15" customFormat="1" ht="11.25">
      <c r="B924" s="172"/>
      <c r="D924" s="152" t="s">
        <v>271</v>
      </c>
      <c r="E924" s="173" t="s">
        <v>1</v>
      </c>
      <c r="F924" s="174" t="s">
        <v>282</v>
      </c>
      <c r="H924" s="175">
        <v>7371.8441949999997</v>
      </c>
      <c r="I924" s="176"/>
      <c r="L924" s="172"/>
      <c r="M924" s="177"/>
      <c r="T924" s="178"/>
      <c r="AT924" s="173" t="s">
        <v>271</v>
      </c>
      <c r="AU924" s="173" t="s">
        <v>88</v>
      </c>
      <c r="AV924" s="15" t="s">
        <v>122</v>
      </c>
      <c r="AW924" s="15" t="s">
        <v>31</v>
      </c>
      <c r="AX924" s="15" t="s">
        <v>85</v>
      </c>
      <c r="AY924" s="173" t="s">
        <v>262</v>
      </c>
    </row>
    <row r="925" spans="2:65" s="1" customFormat="1" ht="37.9" customHeight="1">
      <c r="B925" s="32"/>
      <c r="C925" s="138" t="s">
        <v>1472</v>
      </c>
      <c r="D925" s="138" t="s">
        <v>265</v>
      </c>
      <c r="E925" s="139" t="s">
        <v>1473</v>
      </c>
      <c r="F925" s="140" t="s">
        <v>1474</v>
      </c>
      <c r="G925" s="141" t="s">
        <v>268</v>
      </c>
      <c r="H925" s="142">
        <v>5856.6750000000002</v>
      </c>
      <c r="I925" s="143"/>
      <c r="J925" s="144">
        <f>ROUND(I925*H925,2)</f>
        <v>0</v>
      </c>
      <c r="K925" s="140" t="s">
        <v>269</v>
      </c>
      <c r="L925" s="32"/>
      <c r="M925" s="145" t="s">
        <v>1</v>
      </c>
      <c r="N925" s="146" t="s">
        <v>42</v>
      </c>
      <c r="P925" s="147">
        <f>O925*H925</f>
        <v>0</v>
      </c>
      <c r="Q925" s="147">
        <v>1.2999999999999999E-4</v>
      </c>
      <c r="R925" s="147">
        <f>Q925*H925</f>
        <v>0.76136775000000001</v>
      </c>
      <c r="S925" s="147">
        <v>0</v>
      </c>
      <c r="T925" s="148">
        <f>S925*H925</f>
        <v>0</v>
      </c>
      <c r="AR925" s="149" t="s">
        <v>371</v>
      </c>
      <c r="AT925" s="149" t="s">
        <v>265</v>
      </c>
      <c r="AU925" s="149" t="s">
        <v>88</v>
      </c>
      <c r="AY925" s="17" t="s">
        <v>262</v>
      </c>
      <c r="BE925" s="150">
        <f>IF(N925="základní",J925,0)</f>
        <v>0</v>
      </c>
      <c r="BF925" s="150">
        <f>IF(N925="snížená",J925,0)</f>
        <v>0</v>
      </c>
      <c r="BG925" s="150">
        <f>IF(N925="zákl. přenesená",J925,0)</f>
        <v>0</v>
      </c>
      <c r="BH925" s="150">
        <f>IF(N925="sníž. přenesená",J925,0)</f>
        <v>0</v>
      </c>
      <c r="BI925" s="150">
        <f>IF(N925="nulová",J925,0)</f>
        <v>0</v>
      </c>
      <c r="BJ925" s="17" t="s">
        <v>85</v>
      </c>
      <c r="BK925" s="150">
        <f>ROUND(I925*H925,2)</f>
        <v>0</v>
      </c>
      <c r="BL925" s="17" t="s">
        <v>371</v>
      </c>
      <c r="BM925" s="149" t="s">
        <v>1475</v>
      </c>
    </row>
    <row r="926" spans="2:65" s="12" customFormat="1" ht="11.25">
      <c r="B926" s="151"/>
      <c r="D926" s="152" t="s">
        <v>271</v>
      </c>
      <c r="E926" s="153" t="s">
        <v>1</v>
      </c>
      <c r="F926" s="154" t="s">
        <v>1476</v>
      </c>
      <c r="H926" s="153" t="s">
        <v>1</v>
      </c>
      <c r="I926" s="155"/>
      <c r="L926" s="151"/>
      <c r="M926" s="156"/>
      <c r="T926" s="157"/>
      <c r="AT926" s="153" t="s">
        <v>271</v>
      </c>
      <c r="AU926" s="153" t="s">
        <v>88</v>
      </c>
      <c r="AV926" s="12" t="s">
        <v>85</v>
      </c>
      <c r="AW926" s="12" t="s">
        <v>31</v>
      </c>
      <c r="AX926" s="12" t="s">
        <v>77</v>
      </c>
      <c r="AY926" s="153" t="s">
        <v>262</v>
      </c>
    </row>
    <row r="927" spans="2:65" s="13" customFormat="1" ht="11.25">
      <c r="B927" s="158"/>
      <c r="D927" s="152" t="s">
        <v>271</v>
      </c>
      <c r="E927" s="159" t="s">
        <v>1</v>
      </c>
      <c r="F927" s="160" t="s">
        <v>1477</v>
      </c>
      <c r="H927" s="161">
        <v>5856.6750000000002</v>
      </c>
      <c r="I927" s="162"/>
      <c r="L927" s="158"/>
      <c r="M927" s="163"/>
      <c r="T927" s="164"/>
      <c r="AT927" s="159" t="s">
        <v>271</v>
      </c>
      <c r="AU927" s="159" t="s">
        <v>88</v>
      </c>
      <c r="AV927" s="13" t="s">
        <v>88</v>
      </c>
      <c r="AW927" s="13" t="s">
        <v>31</v>
      </c>
      <c r="AX927" s="13" t="s">
        <v>85</v>
      </c>
      <c r="AY927" s="159" t="s">
        <v>262</v>
      </c>
    </row>
    <row r="928" spans="2:65" s="1" customFormat="1" ht="33" customHeight="1">
      <c r="B928" s="32"/>
      <c r="C928" s="138" t="s">
        <v>1478</v>
      </c>
      <c r="D928" s="138" t="s">
        <v>265</v>
      </c>
      <c r="E928" s="139" t="s">
        <v>1479</v>
      </c>
      <c r="F928" s="140" t="s">
        <v>1480</v>
      </c>
      <c r="G928" s="141" t="s">
        <v>268</v>
      </c>
      <c r="H928" s="142">
        <v>5925.6660000000002</v>
      </c>
      <c r="I928" s="143"/>
      <c r="J928" s="144">
        <f>ROUND(I928*H928,2)</f>
        <v>0</v>
      </c>
      <c r="K928" s="140" t="s">
        <v>285</v>
      </c>
      <c r="L928" s="32"/>
      <c r="M928" s="145" t="s">
        <v>1</v>
      </c>
      <c r="N928" s="146" t="s">
        <v>42</v>
      </c>
      <c r="P928" s="147">
        <f>O928*H928</f>
        <v>0</v>
      </c>
      <c r="Q928" s="147">
        <v>0</v>
      </c>
      <c r="R928" s="147">
        <f>Q928*H928</f>
        <v>0</v>
      </c>
      <c r="S928" s="147">
        <v>0</v>
      </c>
      <c r="T928" s="148">
        <f>S928*H928</f>
        <v>0</v>
      </c>
      <c r="AR928" s="149" t="s">
        <v>371</v>
      </c>
      <c r="AT928" s="149" t="s">
        <v>265</v>
      </c>
      <c r="AU928" s="149" t="s">
        <v>88</v>
      </c>
      <c r="AY928" s="17" t="s">
        <v>262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85</v>
      </c>
      <c r="BK928" s="150">
        <f>ROUND(I928*H928,2)</f>
        <v>0</v>
      </c>
      <c r="BL928" s="17" t="s">
        <v>371</v>
      </c>
      <c r="BM928" s="149" t="s">
        <v>1481</v>
      </c>
    </row>
    <row r="929" spans="2:65" s="12" customFormat="1" ht="11.25">
      <c r="B929" s="151"/>
      <c r="D929" s="152" t="s">
        <v>271</v>
      </c>
      <c r="E929" s="153" t="s">
        <v>1</v>
      </c>
      <c r="F929" s="154" t="s">
        <v>1482</v>
      </c>
      <c r="H929" s="153" t="s">
        <v>1</v>
      </c>
      <c r="I929" s="155"/>
      <c r="L929" s="151"/>
      <c r="M929" s="156"/>
      <c r="T929" s="157"/>
      <c r="AT929" s="153" t="s">
        <v>271</v>
      </c>
      <c r="AU929" s="153" t="s">
        <v>88</v>
      </c>
      <c r="AV929" s="12" t="s">
        <v>85</v>
      </c>
      <c r="AW929" s="12" t="s">
        <v>31</v>
      </c>
      <c r="AX929" s="12" t="s">
        <v>77</v>
      </c>
      <c r="AY929" s="153" t="s">
        <v>262</v>
      </c>
    </row>
    <row r="930" spans="2:65" s="12" customFormat="1" ht="11.25">
      <c r="B930" s="151"/>
      <c r="D930" s="152" t="s">
        <v>271</v>
      </c>
      <c r="E930" s="153" t="s">
        <v>1</v>
      </c>
      <c r="F930" s="154" t="s">
        <v>1483</v>
      </c>
      <c r="H930" s="153" t="s">
        <v>1</v>
      </c>
      <c r="I930" s="155"/>
      <c r="L930" s="151"/>
      <c r="M930" s="156"/>
      <c r="T930" s="157"/>
      <c r="AT930" s="153" t="s">
        <v>271</v>
      </c>
      <c r="AU930" s="153" t="s">
        <v>88</v>
      </c>
      <c r="AV930" s="12" t="s">
        <v>85</v>
      </c>
      <c r="AW930" s="12" t="s">
        <v>31</v>
      </c>
      <c r="AX930" s="12" t="s">
        <v>77</v>
      </c>
      <c r="AY930" s="153" t="s">
        <v>262</v>
      </c>
    </row>
    <row r="931" spans="2:65" s="13" customFormat="1" ht="11.25">
      <c r="B931" s="158"/>
      <c r="D931" s="152" t="s">
        <v>271</v>
      </c>
      <c r="E931" s="159" t="s">
        <v>1</v>
      </c>
      <c r="F931" s="160" t="s">
        <v>1484</v>
      </c>
      <c r="H931" s="161">
        <v>5970.7049999999999</v>
      </c>
      <c r="I931" s="162"/>
      <c r="L931" s="158"/>
      <c r="M931" s="163"/>
      <c r="T931" s="164"/>
      <c r="AT931" s="159" t="s">
        <v>271</v>
      </c>
      <c r="AU931" s="159" t="s">
        <v>88</v>
      </c>
      <c r="AV931" s="13" t="s">
        <v>88</v>
      </c>
      <c r="AW931" s="13" t="s">
        <v>31</v>
      </c>
      <c r="AX931" s="13" t="s">
        <v>77</v>
      </c>
      <c r="AY931" s="159" t="s">
        <v>262</v>
      </c>
    </row>
    <row r="932" spans="2:65" s="13" customFormat="1" ht="11.25">
      <c r="B932" s="158"/>
      <c r="D932" s="152" t="s">
        <v>271</v>
      </c>
      <c r="E932" s="159" t="s">
        <v>1</v>
      </c>
      <c r="F932" s="160" t="s">
        <v>1485</v>
      </c>
      <c r="H932" s="161">
        <v>-100.105</v>
      </c>
      <c r="I932" s="162"/>
      <c r="L932" s="158"/>
      <c r="M932" s="163"/>
      <c r="T932" s="164"/>
      <c r="AT932" s="159" t="s">
        <v>271</v>
      </c>
      <c r="AU932" s="159" t="s">
        <v>88</v>
      </c>
      <c r="AV932" s="13" t="s">
        <v>88</v>
      </c>
      <c r="AW932" s="13" t="s">
        <v>31</v>
      </c>
      <c r="AX932" s="13" t="s">
        <v>77</v>
      </c>
      <c r="AY932" s="159" t="s">
        <v>262</v>
      </c>
    </row>
    <row r="933" spans="2:65" s="13" customFormat="1" ht="11.25">
      <c r="B933" s="158"/>
      <c r="D933" s="152" t="s">
        <v>271</v>
      </c>
      <c r="E933" s="159" t="s">
        <v>1</v>
      </c>
      <c r="F933" s="160" t="s">
        <v>393</v>
      </c>
      <c r="H933" s="161">
        <v>-47.844999999999999</v>
      </c>
      <c r="I933" s="162"/>
      <c r="L933" s="158"/>
      <c r="M933" s="163"/>
      <c r="T933" s="164"/>
      <c r="AT933" s="159" t="s">
        <v>271</v>
      </c>
      <c r="AU933" s="159" t="s">
        <v>88</v>
      </c>
      <c r="AV933" s="13" t="s">
        <v>88</v>
      </c>
      <c r="AW933" s="13" t="s">
        <v>31</v>
      </c>
      <c r="AX933" s="13" t="s">
        <v>77</v>
      </c>
      <c r="AY933" s="159" t="s">
        <v>262</v>
      </c>
    </row>
    <row r="934" spans="2:65" s="14" customFormat="1" ht="11.25">
      <c r="B934" s="165"/>
      <c r="D934" s="152" t="s">
        <v>271</v>
      </c>
      <c r="E934" s="166" t="s">
        <v>138</v>
      </c>
      <c r="F934" s="167" t="s">
        <v>277</v>
      </c>
      <c r="H934" s="168">
        <v>5822.7550000000001</v>
      </c>
      <c r="I934" s="169"/>
      <c r="L934" s="165"/>
      <c r="M934" s="170"/>
      <c r="T934" s="171"/>
      <c r="AT934" s="166" t="s">
        <v>271</v>
      </c>
      <c r="AU934" s="166" t="s">
        <v>88</v>
      </c>
      <c r="AV934" s="14" t="s">
        <v>278</v>
      </c>
      <c r="AW934" s="14" t="s">
        <v>31</v>
      </c>
      <c r="AX934" s="14" t="s">
        <v>77</v>
      </c>
      <c r="AY934" s="166" t="s">
        <v>262</v>
      </c>
    </row>
    <row r="935" spans="2:65" s="12" customFormat="1" ht="11.25">
      <c r="B935" s="151"/>
      <c r="D935" s="152" t="s">
        <v>271</v>
      </c>
      <c r="E935" s="153" t="s">
        <v>1</v>
      </c>
      <c r="F935" s="154" t="s">
        <v>1430</v>
      </c>
      <c r="H935" s="153" t="s">
        <v>1</v>
      </c>
      <c r="I935" s="155"/>
      <c r="L935" s="151"/>
      <c r="M935" s="156"/>
      <c r="T935" s="157"/>
      <c r="AT935" s="153" t="s">
        <v>271</v>
      </c>
      <c r="AU935" s="153" t="s">
        <v>88</v>
      </c>
      <c r="AV935" s="12" t="s">
        <v>85</v>
      </c>
      <c r="AW935" s="12" t="s">
        <v>31</v>
      </c>
      <c r="AX935" s="12" t="s">
        <v>77</v>
      </c>
      <c r="AY935" s="153" t="s">
        <v>262</v>
      </c>
    </row>
    <row r="936" spans="2:65" s="12" customFormat="1" ht="11.25">
      <c r="B936" s="151"/>
      <c r="D936" s="152" t="s">
        <v>271</v>
      </c>
      <c r="E936" s="153" t="s">
        <v>1</v>
      </c>
      <c r="F936" s="154" t="s">
        <v>1431</v>
      </c>
      <c r="H936" s="153" t="s">
        <v>1</v>
      </c>
      <c r="I936" s="155"/>
      <c r="L936" s="151"/>
      <c r="M936" s="156"/>
      <c r="T936" s="157"/>
      <c r="AT936" s="153" t="s">
        <v>271</v>
      </c>
      <c r="AU936" s="153" t="s">
        <v>88</v>
      </c>
      <c r="AV936" s="12" t="s">
        <v>85</v>
      </c>
      <c r="AW936" s="12" t="s">
        <v>31</v>
      </c>
      <c r="AX936" s="12" t="s">
        <v>77</v>
      </c>
      <c r="AY936" s="153" t="s">
        <v>262</v>
      </c>
    </row>
    <row r="937" spans="2:65" s="13" customFormat="1" ht="11.25">
      <c r="B937" s="158"/>
      <c r="D937" s="152" t="s">
        <v>271</v>
      </c>
      <c r="E937" s="159" t="s">
        <v>1</v>
      </c>
      <c r="F937" s="160" t="s">
        <v>1486</v>
      </c>
      <c r="H937" s="161">
        <v>73.817999999999998</v>
      </c>
      <c r="I937" s="162"/>
      <c r="L937" s="158"/>
      <c r="M937" s="163"/>
      <c r="T937" s="164"/>
      <c r="AT937" s="159" t="s">
        <v>271</v>
      </c>
      <c r="AU937" s="159" t="s">
        <v>88</v>
      </c>
      <c r="AV937" s="13" t="s">
        <v>88</v>
      </c>
      <c r="AW937" s="13" t="s">
        <v>31</v>
      </c>
      <c r="AX937" s="13" t="s">
        <v>77</v>
      </c>
      <c r="AY937" s="159" t="s">
        <v>262</v>
      </c>
    </row>
    <row r="938" spans="2:65" s="13" customFormat="1" ht="11.25">
      <c r="B938" s="158"/>
      <c r="D938" s="152" t="s">
        <v>271</v>
      </c>
      <c r="E938" s="159" t="s">
        <v>1</v>
      </c>
      <c r="F938" s="160" t="s">
        <v>1487</v>
      </c>
      <c r="H938" s="161">
        <v>19.5075</v>
      </c>
      <c r="I938" s="162"/>
      <c r="L938" s="158"/>
      <c r="M938" s="163"/>
      <c r="T938" s="164"/>
      <c r="AT938" s="159" t="s">
        <v>271</v>
      </c>
      <c r="AU938" s="159" t="s">
        <v>88</v>
      </c>
      <c r="AV938" s="13" t="s">
        <v>88</v>
      </c>
      <c r="AW938" s="13" t="s">
        <v>31</v>
      </c>
      <c r="AX938" s="13" t="s">
        <v>77</v>
      </c>
      <c r="AY938" s="159" t="s">
        <v>262</v>
      </c>
    </row>
    <row r="939" spans="2:65" s="13" customFormat="1" ht="22.5">
      <c r="B939" s="158"/>
      <c r="D939" s="152" t="s">
        <v>271</v>
      </c>
      <c r="E939" s="159" t="s">
        <v>1</v>
      </c>
      <c r="F939" s="160" t="s">
        <v>1488</v>
      </c>
      <c r="H939" s="161">
        <v>9.5850000000000009</v>
      </c>
      <c r="I939" s="162"/>
      <c r="L939" s="158"/>
      <c r="M939" s="163"/>
      <c r="T939" s="164"/>
      <c r="AT939" s="159" t="s">
        <v>271</v>
      </c>
      <c r="AU939" s="159" t="s">
        <v>88</v>
      </c>
      <c r="AV939" s="13" t="s">
        <v>88</v>
      </c>
      <c r="AW939" s="13" t="s">
        <v>31</v>
      </c>
      <c r="AX939" s="13" t="s">
        <v>77</v>
      </c>
      <c r="AY939" s="159" t="s">
        <v>262</v>
      </c>
    </row>
    <row r="940" spans="2:65" s="14" customFormat="1" ht="11.25">
      <c r="B940" s="165"/>
      <c r="D940" s="152" t="s">
        <v>271</v>
      </c>
      <c r="E940" s="166" t="s">
        <v>211</v>
      </c>
      <c r="F940" s="167" t="s">
        <v>277</v>
      </c>
      <c r="H940" s="168">
        <v>102.9105</v>
      </c>
      <c r="I940" s="169"/>
      <c r="L940" s="165"/>
      <c r="M940" s="170"/>
      <c r="T940" s="171"/>
      <c r="AT940" s="166" t="s">
        <v>271</v>
      </c>
      <c r="AU940" s="166" t="s">
        <v>88</v>
      </c>
      <c r="AV940" s="14" t="s">
        <v>278</v>
      </c>
      <c r="AW940" s="14" t="s">
        <v>31</v>
      </c>
      <c r="AX940" s="14" t="s">
        <v>77</v>
      </c>
      <c r="AY940" s="166" t="s">
        <v>262</v>
      </c>
    </row>
    <row r="941" spans="2:65" s="15" customFormat="1" ht="11.25">
      <c r="B941" s="172"/>
      <c r="D941" s="152" t="s">
        <v>271</v>
      </c>
      <c r="E941" s="173" t="s">
        <v>213</v>
      </c>
      <c r="F941" s="174" t="s">
        <v>282</v>
      </c>
      <c r="H941" s="175">
        <v>5925.6655000000001</v>
      </c>
      <c r="I941" s="176"/>
      <c r="L941" s="172"/>
      <c r="M941" s="177"/>
      <c r="T941" s="178"/>
      <c r="AT941" s="173" t="s">
        <v>271</v>
      </c>
      <c r="AU941" s="173" t="s">
        <v>88</v>
      </c>
      <c r="AV941" s="15" t="s">
        <v>122</v>
      </c>
      <c r="AW941" s="15" t="s">
        <v>31</v>
      </c>
      <c r="AX941" s="15" t="s">
        <v>85</v>
      </c>
      <c r="AY941" s="173" t="s">
        <v>262</v>
      </c>
    </row>
    <row r="942" spans="2:65" s="1" customFormat="1" ht="37.9" customHeight="1">
      <c r="B942" s="32"/>
      <c r="C942" s="138" t="s">
        <v>1489</v>
      </c>
      <c r="D942" s="138" t="s">
        <v>265</v>
      </c>
      <c r="E942" s="139" t="s">
        <v>1490</v>
      </c>
      <c r="F942" s="140" t="s">
        <v>1491</v>
      </c>
      <c r="G942" s="141" t="s">
        <v>268</v>
      </c>
      <c r="H942" s="142">
        <v>102.911</v>
      </c>
      <c r="I942" s="143"/>
      <c r="J942" s="144">
        <f>ROUND(I942*H942,2)</f>
        <v>0</v>
      </c>
      <c r="K942" s="140" t="s">
        <v>269</v>
      </c>
      <c r="L942" s="32"/>
      <c r="M942" s="145" t="s">
        <v>1</v>
      </c>
      <c r="N942" s="146" t="s">
        <v>42</v>
      </c>
      <c r="P942" s="147">
        <f>O942*H942</f>
        <v>0</v>
      </c>
      <c r="Q942" s="147">
        <v>0</v>
      </c>
      <c r="R942" s="147">
        <f>Q942*H942</f>
        <v>0</v>
      </c>
      <c r="S942" s="147">
        <v>0</v>
      </c>
      <c r="T942" s="148">
        <f>S942*H942</f>
        <v>0</v>
      </c>
      <c r="AR942" s="149" t="s">
        <v>371</v>
      </c>
      <c r="AT942" s="149" t="s">
        <v>265</v>
      </c>
      <c r="AU942" s="149" t="s">
        <v>88</v>
      </c>
      <c r="AY942" s="17" t="s">
        <v>262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85</v>
      </c>
      <c r="BK942" s="150">
        <f>ROUND(I942*H942,2)</f>
        <v>0</v>
      </c>
      <c r="BL942" s="17" t="s">
        <v>371</v>
      </c>
      <c r="BM942" s="149" t="s">
        <v>1492</v>
      </c>
    </row>
    <row r="943" spans="2:65" s="13" customFormat="1" ht="11.25">
      <c r="B943" s="158"/>
      <c r="D943" s="152" t="s">
        <v>271</v>
      </c>
      <c r="E943" s="159" t="s">
        <v>1</v>
      </c>
      <c r="F943" s="160" t="s">
        <v>1493</v>
      </c>
      <c r="H943" s="161">
        <v>102.9105</v>
      </c>
      <c r="I943" s="162"/>
      <c r="L943" s="158"/>
      <c r="M943" s="163"/>
      <c r="T943" s="164"/>
      <c r="AT943" s="159" t="s">
        <v>271</v>
      </c>
      <c r="AU943" s="159" t="s">
        <v>88</v>
      </c>
      <c r="AV943" s="13" t="s">
        <v>88</v>
      </c>
      <c r="AW943" s="13" t="s">
        <v>31</v>
      </c>
      <c r="AX943" s="13" t="s">
        <v>85</v>
      </c>
      <c r="AY943" s="159" t="s">
        <v>262</v>
      </c>
    </row>
    <row r="944" spans="2:65" s="1" customFormat="1" ht="37.9" customHeight="1">
      <c r="B944" s="32"/>
      <c r="C944" s="179" t="s">
        <v>1494</v>
      </c>
      <c r="D944" s="179" t="s">
        <v>590</v>
      </c>
      <c r="E944" s="180" t="s">
        <v>1334</v>
      </c>
      <c r="F944" s="181" t="s">
        <v>1335</v>
      </c>
      <c r="G944" s="182" t="s">
        <v>268</v>
      </c>
      <c r="H944" s="183">
        <v>6518.2420000000002</v>
      </c>
      <c r="I944" s="184"/>
      <c r="J944" s="185">
        <f>ROUND(I944*H944,2)</f>
        <v>0</v>
      </c>
      <c r="K944" s="181" t="s">
        <v>285</v>
      </c>
      <c r="L944" s="186"/>
      <c r="M944" s="187" t="s">
        <v>1</v>
      </c>
      <c r="N944" s="188" t="s">
        <v>42</v>
      </c>
      <c r="P944" s="147">
        <f>O944*H944</f>
        <v>0</v>
      </c>
      <c r="Q944" s="147">
        <v>2.3E-3</v>
      </c>
      <c r="R944" s="147">
        <f>Q944*H944</f>
        <v>14.9919566</v>
      </c>
      <c r="S944" s="147">
        <v>0</v>
      </c>
      <c r="T944" s="148">
        <f>S944*H944</f>
        <v>0</v>
      </c>
      <c r="AR944" s="149" t="s">
        <v>448</v>
      </c>
      <c r="AT944" s="149" t="s">
        <v>590</v>
      </c>
      <c r="AU944" s="149" t="s">
        <v>88</v>
      </c>
      <c r="AY944" s="17" t="s">
        <v>262</v>
      </c>
      <c r="BE944" s="150">
        <f>IF(N944="základní",J944,0)</f>
        <v>0</v>
      </c>
      <c r="BF944" s="150">
        <f>IF(N944="snížená",J944,0)</f>
        <v>0</v>
      </c>
      <c r="BG944" s="150">
        <f>IF(N944="zákl. přenesená",J944,0)</f>
        <v>0</v>
      </c>
      <c r="BH944" s="150">
        <f>IF(N944="sníž. přenesená",J944,0)</f>
        <v>0</v>
      </c>
      <c r="BI944" s="150">
        <f>IF(N944="nulová",J944,0)</f>
        <v>0</v>
      </c>
      <c r="BJ944" s="17" t="s">
        <v>85</v>
      </c>
      <c r="BK944" s="150">
        <f>ROUND(I944*H944,2)</f>
        <v>0</v>
      </c>
      <c r="BL944" s="17" t="s">
        <v>371</v>
      </c>
      <c r="BM944" s="149" t="s">
        <v>1495</v>
      </c>
    </row>
    <row r="945" spans="2:65" s="13" customFormat="1" ht="11.25">
      <c r="B945" s="158"/>
      <c r="D945" s="152" t="s">
        <v>271</v>
      </c>
      <c r="F945" s="160" t="s">
        <v>1496</v>
      </c>
      <c r="H945" s="161">
        <v>6518.2420000000002</v>
      </c>
      <c r="I945" s="162"/>
      <c r="L945" s="158"/>
      <c r="M945" s="163"/>
      <c r="T945" s="164"/>
      <c r="AT945" s="159" t="s">
        <v>271</v>
      </c>
      <c r="AU945" s="159" t="s">
        <v>88</v>
      </c>
      <c r="AV945" s="13" t="s">
        <v>88</v>
      </c>
      <c r="AW945" s="13" t="s">
        <v>4</v>
      </c>
      <c r="AX945" s="13" t="s">
        <v>85</v>
      </c>
      <c r="AY945" s="159" t="s">
        <v>262</v>
      </c>
    </row>
    <row r="946" spans="2:65" s="1" customFormat="1" ht="24.2" customHeight="1">
      <c r="B946" s="32"/>
      <c r="C946" s="138" t="s">
        <v>1497</v>
      </c>
      <c r="D946" s="138" t="s">
        <v>265</v>
      </c>
      <c r="E946" s="139" t="s">
        <v>1498</v>
      </c>
      <c r="F946" s="140" t="s">
        <v>1499</v>
      </c>
      <c r="G946" s="141" t="s">
        <v>268</v>
      </c>
      <c r="H946" s="142">
        <v>5822.7550000000001</v>
      </c>
      <c r="I946" s="143"/>
      <c r="J946" s="144">
        <f>ROUND(I946*H946,2)</f>
        <v>0</v>
      </c>
      <c r="K946" s="140" t="s">
        <v>285</v>
      </c>
      <c r="L946" s="32"/>
      <c r="M946" s="145" t="s">
        <v>1</v>
      </c>
      <c r="N946" s="146" t="s">
        <v>42</v>
      </c>
      <c r="P946" s="147">
        <f>O946*H946</f>
        <v>0</v>
      </c>
      <c r="Q946" s="147">
        <v>0</v>
      </c>
      <c r="R946" s="147">
        <f>Q946*H946</f>
        <v>0</v>
      </c>
      <c r="S946" s="147">
        <v>0</v>
      </c>
      <c r="T946" s="148">
        <f>S946*H946</f>
        <v>0</v>
      </c>
      <c r="AR946" s="149" t="s">
        <v>371</v>
      </c>
      <c r="AT946" s="149" t="s">
        <v>265</v>
      </c>
      <c r="AU946" s="149" t="s">
        <v>88</v>
      </c>
      <c r="AY946" s="17" t="s">
        <v>262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85</v>
      </c>
      <c r="BK946" s="150">
        <f>ROUND(I946*H946,2)</f>
        <v>0</v>
      </c>
      <c r="BL946" s="17" t="s">
        <v>371</v>
      </c>
      <c r="BM946" s="149" t="s">
        <v>1500</v>
      </c>
    </row>
    <row r="947" spans="2:65" s="13" customFormat="1" ht="11.25">
      <c r="B947" s="158"/>
      <c r="D947" s="152" t="s">
        <v>271</v>
      </c>
      <c r="E947" s="159" t="s">
        <v>1</v>
      </c>
      <c r="F947" s="160" t="s">
        <v>1501</v>
      </c>
      <c r="H947" s="161">
        <v>5822.7550000000001</v>
      </c>
      <c r="I947" s="162"/>
      <c r="L947" s="158"/>
      <c r="M947" s="163"/>
      <c r="T947" s="164"/>
      <c r="AT947" s="159" t="s">
        <v>271</v>
      </c>
      <c r="AU947" s="159" t="s">
        <v>88</v>
      </c>
      <c r="AV947" s="13" t="s">
        <v>88</v>
      </c>
      <c r="AW947" s="13" t="s">
        <v>31</v>
      </c>
      <c r="AX947" s="13" t="s">
        <v>85</v>
      </c>
      <c r="AY947" s="159" t="s">
        <v>262</v>
      </c>
    </row>
    <row r="948" spans="2:65" s="1" customFormat="1" ht="33" customHeight="1">
      <c r="B948" s="32"/>
      <c r="C948" s="138" t="s">
        <v>1502</v>
      </c>
      <c r="D948" s="138" t="s">
        <v>265</v>
      </c>
      <c r="E948" s="139" t="s">
        <v>1427</v>
      </c>
      <c r="F948" s="140" t="s">
        <v>1428</v>
      </c>
      <c r="G948" s="141" t="s">
        <v>268</v>
      </c>
      <c r="H948" s="142">
        <v>102.911</v>
      </c>
      <c r="I948" s="143"/>
      <c r="J948" s="144">
        <f>ROUND(I948*H948,2)</f>
        <v>0</v>
      </c>
      <c r="K948" s="140" t="s">
        <v>285</v>
      </c>
      <c r="L948" s="32"/>
      <c r="M948" s="145" t="s">
        <v>1</v>
      </c>
      <c r="N948" s="146" t="s">
        <v>42</v>
      </c>
      <c r="P948" s="147">
        <f>O948*H948</f>
        <v>0</v>
      </c>
      <c r="Q948" s="147">
        <v>0</v>
      </c>
      <c r="R948" s="147">
        <f>Q948*H948</f>
        <v>0</v>
      </c>
      <c r="S948" s="147">
        <v>0</v>
      </c>
      <c r="T948" s="148">
        <f>S948*H948</f>
        <v>0</v>
      </c>
      <c r="AR948" s="149" t="s">
        <v>371</v>
      </c>
      <c r="AT948" s="149" t="s">
        <v>265</v>
      </c>
      <c r="AU948" s="149" t="s">
        <v>88</v>
      </c>
      <c r="AY948" s="17" t="s">
        <v>262</v>
      </c>
      <c r="BE948" s="150">
        <f>IF(N948="základní",J948,0)</f>
        <v>0</v>
      </c>
      <c r="BF948" s="150">
        <f>IF(N948="snížená",J948,0)</f>
        <v>0</v>
      </c>
      <c r="BG948" s="150">
        <f>IF(N948="zákl. přenesená",J948,0)</f>
        <v>0</v>
      </c>
      <c r="BH948" s="150">
        <f>IF(N948="sníž. přenesená",J948,0)</f>
        <v>0</v>
      </c>
      <c r="BI948" s="150">
        <f>IF(N948="nulová",J948,0)</f>
        <v>0</v>
      </c>
      <c r="BJ948" s="17" t="s">
        <v>85</v>
      </c>
      <c r="BK948" s="150">
        <f>ROUND(I948*H948,2)</f>
        <v>0</v>
      </c>
      <c r="BL948" s="17" t="s">
        <v>371</v>
      </c>
      <c r="BM948" s="149" t="s">
        <v>1503</v>
      </c>
    </row>
    <row r="949" spans="2:65" s="13" customFormat="1" ht="11.25">
      <c r="B949" s="158"/>
      <c r="D949" s="152" t="s">
        <v>271</v>
      </c>
      <c r="E949" s="159" t="s">
        <v>1</v>
      </c>
      <c r="F949" s="160" t="s">
        <v>1504</v>
      </c>
      <c r="H949" s="161">
        <v>102.9105</v>
      </c>
      <c r="I949" s="162"/>
      <c r="L949" s="158"/>
      <c r="M949" s="163"/>
      <c r="T949" s="164"/>
      <c r="AT949" s="159" t="s">
        <v>271</v>
      </c>
      <c r="AU949" s="159" t="s">
        <v>88</v>
      </c>
      <c r="AV949" s="13" t="s">
        <v>88</v>
      </c>
      <c r="AW949" s="13" t="s">
        <v>31</v>
      </c>
      <c r="AX949" s="13" t="s">
        <v>85</v>
      </c>
      <c r="AY949" s="159" t="s">
        <v>262</v>
      </c>
    </row>
    <row r="950" spans="2:65" s="1" customFormat="1" ht="24.2" customHeight="1">
      <c r="B950" s="32"/>
      <c r="C950" s="179" t="s">
        <v>1505</v>
      </c>
      <c r="D950" s="179" t="s">
        <v>590</v>
      </c>
      <c r="E950" s="180" t="s">
        <v>1350</v>
      </c>
      <c r="F950" s="181" t="s">
        <v>1351</v>
      </c>
      <c r="G950" s="182" t="s">
        <v>268</v>
      </c>
      <c r="H950" s="183">
        <v>7121.09</v>
      </c>
      <c r="I950" s="184"/>
      <c r="J950" s="185">
        <f>ROUND(I950*H950,2)</f>
        <v>0</v>
      </c>
      <c r="K950" s="181" t="s">
        <v>269</v>
      </c>
      <c r="L950" s="186"/>
      <c r="M950" s="187" t="s">
        <v>1</v>
      </c>
      <c r="N950" s="188" t="s">
        <v>42</v>
      </c>
      <c r="P950" s="147">
        <f>O950*H950</f>
        <v>0</v>
      </c>
      <c r="Q950" s="147">
        <v>1.4999999999999999E-4</v>
      </c>
      <c r="R950" s="147">
        <f>Q950*H950</f>
        <v>1.0681634999999998</v>
      </c>
      <c r="S950" s="147">
        <v>0</v>
      </c>
      <c r="T950" s="148">
        <f>S950*H950</f>
        <v>0</v>
      </c>
      <c r="AR950" s="149" t="s">
        <v>448</v>
      </c>
      <c r="AT950" s="149" t="s">
        <v>590</v>
      </c>
      <c r="AU950" s="149" t="s">
        <v>88</v>
      </c>
      <c r="AY950" s="17" t="s">
        <v>262</v>
      </c>
      <c r="BE950" s="150">
        <f>IF(N950="základní",J950,0)</f>
        <v>0</v>
      </c>
      <c r="BF950" s="150">
        <f>IF(N950="snížená",J950,0)</f>
        <v>0</v>
      </c>
      <c r="BG950" s="150">
        <f>IF(N950="zákl. přenesená",J950,0)</f>
        <v>0</v>
      </c>
      <c r="BH950" s="150">
        <f>IF(N950="sníž. přenesená",J950,0)</f>
        <v>0</v>
      </c>
      <c r="BI950" s="150">
        <f>IF(N950="nulová",J950,0)</f>
        <v>0</v>
      </c>
      <c r="BJ950" s="17" t="s">
        <v>85</v>
      </c>
      <c r="BK950" s="150">
        <f>ROUND(I950*H950,2)</f>
        <v>0</v>
      </c>
      <c r="BL950" s="17" t="s">
        <v>371</v>
      </c>
      <c r="BM950" s="149" t="s">
        <v>1506</v>
      </c>
    </row>
    <row r="951" spans="2:65" s="13" customFormat="1" ht="11.25">
      <c r="B951" s="158"/>
      <c r="D951" s="152" t="s">
        <v>271</v>
      </c>
      <c r="E951" s="159" t="s">
        <v>1</v>
      </c>
      <c r="F951" s="160" t="s">
        <v>1507</v>
      </c>
      <c r="H951" s="161">
        <v>6987.3059999999996</v>
      </c>
      <c r="I951" s="162"/>
      <c r="L951" s="158"/>
      <c r="M951" s="163"/>
      <c r="T951" s="164"/>
      <c r="AT951" s="159" t="s">
        <v>271</v>
      </c>
      <c r="AU951" s="159" t="s">
        <v>88</v>
      </c>
      <c r="AV951" s="13" t="s">
        <v>88</v>
      </c>
      <c r="AW951" s="13" t="s">
        <v>31</v>
      </c>
      <c r="AX951" s="13" t="s">
        <v>77</v>
      </c>
      <c r="AY951" s="159" t="s">
        <v>262</v>
      </c>
    </row>
    <row r="952" spans="2:65" s="13" customFormat="1" ht="11.25">
      <c r="B952" s="158"/>
      <c r="D952" s="152" t="s">
        <v>271</v>
      </c>
      <c r="E952" s="159" t="s">
        <v>1</v>
      </c>
      <c r="F952" s="160" t="s">
        <v>1508</v>
      </c>
      <c r="H952" s="161">
        <v>133.78364999999999</v>
      </c>
      <c r="I952" s="162"/>
      <c r="L952" s="158"/>
      <c r="M952" s="163"/>
      <c r="T952" s="164"/>
      <c r="AT952" s="159" t="s">
        <v>271</v>
      </c>
      <c r="AU952" s="159" t="s">
        <v>88</v>
      </c>
      <c r="AV952" s="13" t="s">
        <v>88</v>
      </c>
      <c r="AW952" s="13" t="s">
        <v>31</v>
      </c>
      <c r="AX952" s="13" t="s">
        <v>77</v>
      </c>
      <c r="AY952" s="159" t="s">
        <v>262</v>
      </c>
    </row>
    <row r="953" spans="2:65" s="15" customFormat="1" ht="11.25">
      <c r="B953" s="172"/>
      <c r="D953" s="152" t="s">
        <v>271</v>
      </c>
      <c r="E953" s="173" t="s">
        <v>1</v>
      </c>
      <c r="F953" s="174" t="s">
        <v>282</v>
      </c>
      <c r="H953" s="175">
        <v>7121.0896499999999</v>
      </c>
      <c r="I953" s="176"/>
      <c r="L953" s="172"/>
      <c r="M953" s="177"/>
      <c r="T953" s="178"/>
      <c r="AT953" s="173" t="s">
        <v>271</v>
      </c>
      <c r="AU953" s="173" t="s">
        <v>88</v>
      </c>
      <c r="AV953" s="15" t="s">
        <v>122</v>
      </c>
      <c r="AW953" s="15" t="s">
        <v>31</v>
      </c>
      <c r="AX953" s="15" t="s">
        <v>85</v>
      </c>
      <c r="AY953" s="173" t="s">
        <v>262</v>
      </c>
    </row>
    <row r="954" spans="2:65" s="1" customFormat="1" ht="24.2" customHeight="1">
      <c r="B954" s="32"/>
      <c r="C954" s="138" t="s">
        <v>1509</v>
      </c>
      <c r="D954" s="138" t="s">
        <v>265</v>
      </c>
      <c r="E954" s="139" t="s">
        <v>1510</v>
      </c>
      <c r="F954" s="140" t="s">
        <v>1511</v>
      </c>
      <c r="G954" s="141" t="s">
        <v>268</v>
      </c>
      <c r="H954" s="142">
        <v>5619.5349999999999</v>
      </c>
      <c r="I954" s="143"/>
      <c r="J954" s="144">
        <f>ROUND(I954*H954,2)</f>
        <v>0</v>
      </c>
      <c r="K954" s="140" t="s">
        <v>269</v>
      </c>
      <c r="L954" s="32"/>
      <c r="M954" s="145" t="s">
        <v>1</v>
      </c>
      <c r="N954" s="146" t="s">
        <v>42</v>
      </c>
      <c r="P954" s="147">
        <f>O954*H954</f>
        <v>0</v>
      </c>
      <c r="Q954" s="147">
        <v>0</v>
      </c>
      <c r="R954" s="147">
        <f>Q954*H954</f>
        <v>0</v>
      </c>
      <c r="S954" s="147">
        <v>0</v>
      </c>
      <c r="T954" s="148">
        <f>S954*H954</f>
        <v>0</v>
      </c>
      <c r="AR954" s="149" t="s">
        <v>371</v>
      </c>
      <c r="AT954" s="149" t="s">
        <v>265</v>
      </c>
      <c r="AU954" s="149" t="s">
        <v>88</v>
      </c>
      <c r="AY954" s="17" t="s">
        <v>262</v>
      </c>
      <c r="BE954" s="150">
        <f>IF(N954="základní",J954,0)</f>
        <v>0</v>
      </c>
      <c r="BF954" s="150">
        <f>IF(N954="snížená",J954,0)</f>
        <v>0</v>
      </c>
      <c r="BG954" s="150">
        <f>IF(N954="zákl. přenesená",J954,0)</f>
        <v>0</v>
      </c>
      <c r="BH954" s="150">
        <f>IF(N954="sníž. přenesená",J954,0)</f>
        <v>0</v>
      </c>
      <c r="BI954" s="150">
        <f>IF(N954="nulová",J954,0)</f>
        <v>0</v>
      </c>
      <c r="BJ954" s="17" t="s">
        <v>85</v>
      </c>
      <c r="BK954" s="150">
        <f>ROUND(I954*H954,2)</f>
        <v>0</v>
      </c>
      <c r="BL954" s="17" t="s">
        <v>371</v>
      </c>
      <c r="BM954" s="149" t="s">
        <v>1512</v>
      </c>
    </row>
    <row r="955" spans="2:65" s="12" customFormat="1" ht="11.25">
      <c r="B955" s="151"/>
      <c r="D955" s="152" t="s">
        <v>271</v>
      </c>
      <c r="E955" s="153" t="s">
        <v>1</v>
      </c>
      <c r="F955" s="154" t="s">
        <v>1513</v>
      </c>
      <c r="H955" s="153" t="s">
        <v>1</v>
      </c>
      <c r="I955" s="155"/>
      <c r="L955" s="151"/>
      <c r="M955" s="156"/>
      <c r="T955" s="157"/>
      <c r="AT955" s="153" t="s">
        <v>271</v>
      </c>
      <c r="AU955" s="153" t="s">
        <v>88</v>
      </c>
      <c r="AV955" s="12" t="s">
        <v>85</v>
      </c>
      <c r="AW955" s="12" t="s">
        <v>31</v>
      </c>
      <c r="AX955" s="12" t="s">
        <v>77</v>
      </c>
      <c r="AY955" s="153" t="s">
        <v>262</v>
      </c>
    </row>
    <row r="956" spans="2:65" s="12" customFormat="1" ht="11.25">
      <c r="B956" s="151"/>
      <c r="D956" s="152" t="s">
        <v>271</v>
      </c>
      <c r="E956" s="153" t="s">
        <v>1</v>
      </c>
      <c r="F956" s="154" t="s">
        <v>1514</v>
      </c>
      <c r="H956" s="153" t="s">
        <v>1</v>
      </c>
      <c r="I956" s="155"/>
      <c r="L956" s="151"/>
      <c r="M956" s="156"/>
      <c r="T956" s="157"/>
      <c r="AT956" s="153" t="s">
        <v>271</v>
      </c>
      <c r="AU956" s="153" t="s">
        <v>88</v>
      </c>
      <c r="AV956" s="12" t="s">
        <v>85</v>
      </c>
      <c r="AW956" s="12" t="s">
        <v>31</v>
      </c>
      <c r="AX956" s="12" t="s">
        <v>77</v>
      </c>
      <c r="AY956" s="153" t="s">
        <v>262</v>
      </c>
    </row>
    <row r="957" spans="2:65" s="13" customFormat="1" ht="11.25">
      <c r="B957" s="158"/>
      <c r="D957" s="152" t="s">
        <v>271</v>
      </c>
      <c r="E957" s="159" t="s">
        <v>1</v>
      </c>
      <c r="F957" s="160" t="s">
        <v>1515</v>
      </c>
      <c r="H957" s="161">
        <v>5822.7550000000001</v>
      </c>
      <c r="I957" s="162"/>
      <c r="L957" s="158"/>
      <c r="M957" s="163"/>
      <c r="T957" s="164"/>
      <c r="AT957" s="159" t="s">
        <v>271</v>
      </c>
      <c r="AU957" s="159" t="s">
        <v>88</v>
      </c>
      <c r="AV957" s="13" t="s">
        <v>88</v>
      </c>
      <c r="AW957" s="13" t="s">
        <v>31</v>
      </c>
      <c r="AX957" s="13" t="s">
        <v>77</v>
      </c>
      <c r="AY957" s="159" t="s">
        <v>262</v>
      </c>
    </row>
    <row r="958" spans="2:65" s="13" customFormat="1" ht="11.25">
      <c r="B958" s="158"/>
      <c r="D958" s="152" t="s">
        <v>271</v>
      </c>
      <c r="E958" s="159" t="s">
        <v>1</v>
      </c>
      <c r="F958" s="160" t="s">
        <v>1516</v>
      </c>
      <c r="H958" s="161">
        <v>-203.22</v>
      </c>
      <c r="I958" s="162"/>
      <c r="L958" s="158"/>
      <c r="M958" s="163"/>
      <c r="T958" s="164"/>
      <c r="AT958" s="159" t="s">
        <v>271</v>
      </c>
      <c r="AU958" s="159" t="s">
        <v>88</v>
      </c>
      <c r="AV958" s="13" t="s">
        <v>88</v>
      </c>
      <c r="AW958" s="13" t="s">
        <v>31</v>
      </c>
      <c r="AX958" s="13" t="s">
        <v>77</v>
      </c>
      <c r="AY958" s="159" t="s">
        <v>262</v>
      </c>
    </row>
    <row r="959" spans="2:65" s="15" customFormat="1" ht="11.25">
      <c r="B959" s="172"/>
      <c r="D959" s="152" t="s">
        <v>271</v>
      </c>
      <c r="E959" s="173" t="s">
        <v>130</v>
      </c>
      <c r="F959" s="174" t="s">
        <v>282</v>
      </c>
      <c r="H959" s="175">
        <v>5619.5349999999999</v>
      </c>
      <c r="I959" s="176"/>
      <c r="L959" s="172"/>
      <c r="M959" s="177"/>
      <c r="T959" s="178"/>
      <c r="AT959" s="173" t="s">
        <v>271</v>
      </c>
      <c r="AU959" s="173" t="s">
        <v>88</v>
      </c>
      <c r="AV959" s="15" t="s">
        <v>122</v>
      </c>
      <c r="AW959" s="15" t="s">
        <v>31</v>
      </c>
      <c r="AX959" s="15" t="s">
        <v>85</v>
      </c>
      <c r="AY959" s="173" t="s">
        <v>262</v>
      </c>
    </row>
    <row r="960" spans="2:65" s="1" customFormat="1" ht="37.9" customHeight="1">
      <c r="B960" s="32"/>
      <c r="C960" s="138" t="s">
        <v>1517</v>
      </c>
      <c r="D960" s="138" t="s">
        <v>265</v>
      </c>
      <c r="E960" s="139" t="s">
        <v>1518</v>
      </c>
      <c r="F960" s="140" t="s">
        <v>1519</v>
      </c>
      <c r="G960" s="141" t="s">
        <v>268</v>
      </c>
      <c r="H960" s="142">
        <v>5619.5349999999999</v>
      </c>
      <c r="I960" s="143"/>
      <c r="J960" s="144">
        <f>ROUND(I960*H960,2)</f>
        <v>0</v>
      </c>
      <c r="K960" s="140" t="s">
        <v>269</v>
      </c>
      <c r="L960" s="32"/>
      <c r="M960" s="145" t="s">
        <v>1</v>
      </c>
      <c r="N960" s="146" t="s">
        <v>42</v>
      </c>
      <c r="P960" s="147">
        <f>O960*H960</f>
        <v>0</v>
      </c>
      <c r="Q960" s="147">
        <v>0</v>
      </c>
      <c r="R960" s="147">
        <f>Q960*H960</f>
        <v>0</v>
      </c>
      <c r="S960" s="147">
        <v>0</v>
      </c>
      <c r="T960" s="148">
        <f>S960*H960</f>
        <v>0</v>
      </c>
      <c r="AR960" s="149" t="s">
        <v>371</v>
      </c>
      <c r="AT960" s="149" t="s">
        <v>265</v>
      </c>
      <c r="AU960" s="149" t="s">
        <v>88</v>
      </c>
      <c r="AY960" s="17" t="s">
        <v>262</v>
      </c>
      <c r="BE960" s="150">
        <f>IF(N960="základní",J960,0)</f>
        <v>0</v>
      </c>
      <c r="BF960" s="150">
        <f>IF(N960="snížená",J960,0)</f>
        <v>0</v>
      </c>
      <c r="BG960" s="150">
        <f>IF(N960="zákl. přenesená",J960,0)</f>
        <v>0</v>
      </c>
      <c r="BH960" s="150">
        <f>IF(N960="sníž. přenesená",J960,0)</f>
        <v>0</v>
      </c>
      <c r="BI960" s="150">
        <f>IF(N960="nulová",J960,0)</f>
        <v>0</v>
      </c>
      <c r="BJ960" s="17" t="s">
        <v>85</v>
      </c>
      <c r="BK960" s="150">
        <f>ROUND(I960*H960,2)</f>
        <v>0</v>
      </c>
      <c r="BL960" s="17" t="s">
        <v>371</v>
      </c>
      <c r="BM960" s="149" t="s">
        <v>1520</v>
      </c>
    </row>
    <row r="961" spans="2:65" s="12" customFormat="1" ht="11.25">
      <c r="B961" s="151"/>
      <c r="D961" s="152" t="s">
        <v>271</v>
      </c>
      <c r="E961" s="153" t="s">
        <v>1</v>
      </c>
      <c r="F961" s="154" t="s">
        <v>1513</v>
      </c>
      <c r="H961" s="153" t="s">
        <v>1</v>
      </c>
      <c r="I961" s="155"/>
      <c r="L961" s="151"/>
      <c r="M961" s="156"/>
      <c r="T961" s="157"/>
      <c r="AT961" s="153" t="s">
        <v>271</v>
      </c>
      <c r="AU961" s="153" t="s">
        <v>88</v>
      </c>
      <c r="AV961" s="12" t="s">
        <v>85</v>
      </c>
      <c r="AW961" s="12" t="s">
        <v>31</v>
      </c>
      <c r="AX961" s="12" t="s">
        <v>77</v>
      </c>
      <c r="AY961" s="153" t="s">
        <v>262</v>
      </c>
    </row>
    <row r="962" spans="2:65" s="12" customFormat="1" ht="11.25">
      <c r="B962" s="151"/>
      <c r="D962" s="152" t="s">
        <v>271</v>
      </c>
      <c r="E962" s="153" t="s">
        <v>1</v>
      </c>
      <c r="F962" s="154" t="s">
        <v>1514</v>
      </c>
      <c r="H962" s="153" t="s">
        <v>1</v>
      </c>
      <c r="I962" s="155"/>
      <c r="L962" s="151"/>
      <c r="M962" s="156"/>
      <c r="T962" s="157"/>
      <c r="AT962" s="153" t="s">
        <v>271</v>
      </c>
      <c r="AU962" s="153" t="s">
        <v>88</v>
      </c>
      <c r="AV962" s="12" t="s">
        <v>85</v>
      </c>
      <c r="AW962" s="12" t="s">
        <v>31</v>
      </c>
      <c r="AX962" s="12" t="s">
        <v>77</v>
      </c>
      <c r="AY962" s="153" t="s">
        <v>262</v>
      </c>
    </row>
    <row r="963" spans="2:65" s="13" customFormat="1" ht="11.25">
      <c r="B963" s="158"/>
      <c r="D963" s="152" t="s">
        <v>271</v>
      </c>
      <c r="E963" s="159" t="s">
        <v>1</v>
      </c>
      <c r="F963" s="160" t="s">
        <v>1521</v>
      </c>
      <c r="H963" s="161">
        <v>5619.5349999999999</v>
      </c>
      <c r="I963" s="162"/>
      <c r="L963" s="158"/>
      <c r="M963" s="163"/>
      <c r="T963" s="164"/>
      <c r="AT963" s="159" t="s">
        <v>271</v>
      </c>
      <c r="AU963" s="159" t="s">
        <v>88</v>
      </c>
      <c r="AV963" s="13" t="s">
        <v>88</v>
      </c>
      <c r="AW963" s="13" t="s">
        <v>31</v>
      </c>
      <c r="AX963" s="13" t="s">
        <v>85</v>
      </c>
      <c r="AY963" s="159" t="s">
        <v>262</v>
      </c>
    </row>
    <row r="964" spans="2:65" s="1" customFormat="1" ht="16.5" customHeight="1">
      <c r="B964" s="32"/>
      <c r="C964" s="179" t="s">
        <v>1522</v>
      </c>
      <c r="D964" s="179" t="s">
        <v>590</v>
      </c>
      <c r="E964" s="180" t="s">
        <v>1523</v>
      </c>
      <c r="F964" s="181" t="s">
        <v>1524</v>
      </c>
      <c r="G964" s="182" t="s">
        <v>1374</v>
      </c>
      <c r="H964" s="183">
        <v>609.06799999999998</v>
      </c>
      <c r="I964" s="184"/>
      <c r="J964" s="185">
        <f>ROUND(I964*H964,2)</f>
        <v>0</v>
      </c>
      <c r="K964" s="181" t="s">
        <v>269</v>
      </c>
      <c r="L964" s="186"/>
      <c r="M964" s="187" t="s">
        <v>1</v>
      </c>
      <c r="N964" s="188" t="s">
        <v>42</v>
      </c>
      <c r="P964" s="147">
        <f>O964*H964</f>
        <v>0</v>
      </c>
      <c r="Q964" s="147">
        <v>1E-3</v>
      </c>
      <c r="R964" s="147">
        <f>Q964*H964</f>
        <v>0.60906799999999994</v>
      </c>
      <c r="S964" s="147">
        <v>0</v>
      </c>
      <c r="T964" s="148">
        <f>S964*H964</f>
        <v>0</v>
      </c>
      <c r="AR964" s="149" t="s">
        <v>448</v>
      </c>
      <c r="AT964" s="149" t="s">
        <v>590</v>
      </c>
      <c r="AU964" s="149" t="s">
        <v>88</v>
      </c>
      <c r="AY964" s="17" t="s">
        <v>262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85</v>
      </c>
      <c r="BK964" s="150">
        <f>ROUND(I964*H964,2)</f>
        <v>0</v>
      </c>
      <c r="BL964" s="17" t="s">
        <v>371</v>
      </c>
      <c r="BM964" s="149" t="s">
        <v>1525</v>
      </c>
    </row>
    <row r="965" spans="2:65" s="13" customFormat="1" ht="11.25">
      <c r="B965" s="158"/>
      <c r="D965" s="152" t="s">
        <v>271</v>
      </c>
      <c r="E965" s="159" t="s">
        <v>1</v>
      </c>
      <c r="F965" s="160" t="s">
        <v>1526</v>
      </c>
      <c r="H965" s="161">
        <v>609.06825000000003</v>
      </c>
      <c r="I965" s="162"/>
      <c r="L965" s="158"/>
      <c r="M965" s="163"/>
      <c r="T965" s="164"/>
      <c r="AT965" s="159" t="s">
        <v>271</v>
      </c>
      <c r="AU965" s="159" t="s">
        <v>88</v>
      </c>
      <c r="AV965" s="13" t="s">
        <v>88</v>
      </c>
      <c r="AW965" s="13" t="s">
        <v>31</v>
      </c>
      <c r="AX965" s="13" t="s">
        <v>85</v>
      </c>
      <c r="AY965" s="159" t="s">
        <v>262</v>
      </c>
    </row>
    <row r="966" spans="2:65" s="1" customFormat="1" ht="24.2" customHeight="1">
      <c r="B966" s="32"/>
      <c r="C966" s="138" t="s">
        <v>1527</v>
      </c>
      <c r="D966" s="138" t="s">
        <v>265</v>
      </c>
      <c r="E966" s="139" t="s">
        <v>1528</v>
      </c>
      <c r="F966" s="140" t="s">
        <v>1529</v>
      </c>
      <c r="G966" s="141" t="s">
        <v>290</v>
      </c>
      <c r="H966" s="142">
        <v>42.676000000000002</v>
      </c>
      <c r="I966" s="143"/>
      <c r="J966" s="144">
        <f>ROUND(I966*H966,2)</f>
        <v>0</v>
      </c>
      <c r="K966" s="140" t="s">
        <v>285</v>
      </c>
      <c r="L966" s="32"/>
      <c r="M966" s="145" t="s">
        <v>1</v>
      </c>
      <c r="N966" s="146" t="s">
        <v>42</v>
      </c>
      <c r="P966" s="147">
        <f>O966*H966</f>
        <v>0</v>
      </c>
      <c r="Q966" s="147">
        <v>0</v>
      </c>
      <c r="R966" s="147">
        <f>Q966*H966</f>
        <v>0</v>
      </c>
      <c r="S966" s="147">
        <v>0</v>
      </c>
      <c r="T966" s="148">
        <f>S966*H966</f>
        <v>0</v>
      </c>
      <c r="AR966" s="149" t="s">
        <v>371</v>
      </c>
      <c r="AT966" s="149" t="s">
        <v>265</v>
      </c>
      <c r="AU966" s="149" t="s">
        <v>88</v>
      </c>
      <c r="AY966" s="17" t="s">
        <v>262</v>
      </c>
      <c r="BE966" s="150">
        <f>IF(N966="základní",J966,0)</f>
        <v>0</v>
      </c>
      <c r="BF966" s="150">
        <f>IF(N966="snížená",J966,0)</f>
        <v>0</v>
      </c>
      <c r="BG966" s="150">
        <f>IF(N966="zákl. přenesená",J966,0)</f>
        <v>0</v>
      </c>
      <c r="BH966" s="150">
        <f>IF(N966="sníž. přenesená",J966,0)</f>
        <v>0</v>
      </c>
      <c r="BI966" s="150">
        <f>IF(N966="nulová",J966,0)</f>
        <v>0</v>
      </c>
      <c r="BJ966" s="17" t="s">
        <v>85</v>
      </c>
      <c r="BK966" s="150">
        <f>ROUND(I966*H966,2)</f>
        <v>0</v>
      </c>
      <c r="BL966" s="17" t="s">
        <v>371</v>
      </c>
      <c r="BM966" s="149" t="s">
        <v>1530</v>
      </c>
    </row>
    <row r="967" spans="2:65" s="12" customFormat="1" ht="11.25">
      <c r="B967" s="151"/>
      <c r="D967" s="152" t="s">
        <v>271</v>
      </c>
      <c r="E967" s="153" t="s">
        <v>1</v>
      </c>
      <c r="F967" s="154" t="s">
        <v>1531</v>
      </c>
      <c r="H967" s="153" t="s">
        <v>1</v>
      </c>
      <c r="I967" s="155"/>
      <c r="L967" s="151"/>
      <c r="M967" s="156"/>
      <c r="T967" s="157"/>
      <c r="AT967" s="153" t="s">
        <v>271</v>
      </c>
      <c r="AU967" s="153" t="s">
        <v>88</v>
      </c>
      <c r="AV967" s="12" t="s">
        <v>85</v>
      </c>
      <c r="AW967" s="12" t="s">
        <v>31</v>
      </c>
      <c r="AX967" s="12" t="s">
        <v>77</v>
      </c>
      <c r="AY967" s="153" t="s">
        <v>262</v>
      </c>
    </row>
    <row r="968" spans="2:65" s="12" customFormat="1" ht="11.25">
      <c r="B968" s="151"/>
      <c r="D968" s="152" t="s">
        <v>271</v>
      </c>
      <c r="E968" s="153" t="s">
        <v>1</v>
      </c>
      <c r="F968" s="154" t="s">
        <v>1532</v>
      </c>
      <c r="H968" s="153" t="s">
        <v>1</v>
      </c>
      <c r="I968" s="155"/>
      <c r="L968" s="151"/>
      <c r="M968" s="156"/>
      <c r="T968" s="157"/>
      <c r="AT968" s="153" t="s">
        <v>271</v>
      </c>
      <c r="AU968" s="153" t="s">
        <v>88</v>
      </c>
      <c r="AV968" s="12" t="s">
        <v>85</v>
      </c>
      <c r="AW968" s="12" t="s">
        <v>31</v>
      </c>
      <c r="AX968" s="12" t="s">
        <v>77</v>
      </c>
      <c r="AY968" s="153" t="s">
        <v>262</v>
      </c>
    </row>
    <row r="969" spans="2:65" s="13" customFormat="1" ht="11.25">
      <c r="B969" s="158"/>
      <c r="D969" s="152" t="s">
        <v>271</v>
      </c>
      <c r="E969" s="159" t="s">
        <v>1</v>
      </c>
      <c r="F969" s="160" t="s">
        <v>1533</v>
      </c>
      <c r="H969" s="161">
        <v>185.89500000000001</v>
      </c>
      <c r="I969" s="162"/>
      <c r="L969" s="158"/>
      <c r="M969" s="163"/>
      <c r="T969" s="164"/>
      <c r="AT969" s="159" t="s">
        <v>271</v>
      </c>
      <c r="AU969" s="159" t="s">
        <v>88</v>
      </c>
      <c r="AV969" s="13" t="s">
        <v>88</v>
      </c>
      <c r="AW969" s="13" t="s">
        <v>31</v>
      </c>
      <c r="AX969" s="13" t="s">
        <v>77</v>
      </c>
      <c r="AY969" s="159" t="s">
        <v>262</v>
      </c>
    </row>
    <row r="970" spans="2:65" s="13" customFormat="1" ht="11.25">
      <c r="B970" s="158"/>
      <c r="D970" s="152" t="s">
        <v>271</v>
      </c>
      <c r="E970" s="159" t="s">
        <v>1</v>
      </c>
      <c r="F970" s="160" t="s">
        <v>1534</v>
      </c>
      <c r="H970" s="161">
        <v>-47.844999999999999</v>
      </c>
      <c r="I970" s="162"/>
      <c r="L970" s="158"/>
      <c r="M970" s="163"/>
      <c r="T970" s="164"/>
      <c r="AT970" s="159" t="s">
        <v>271</v>
      </c>
      <c r="AU970" s="159" t="s">
        <v>88</v>
      </c>
      <c r="AV970" s="13" t="s">
        <v>88</v>
      </c>
      <c r="AW970" s="13" t="s">
        <v>31</v>
      </c>
      <c r="AX970" s="13" t="s">
        <v>77</v>
      </c>
      <c r="AY970" s="159" t="s">
        <v>262</v>
      </c>
    </row>
    <row r="971" spans="2:65" s="12" customFormat="1" ht="11.25">
      <c r="B971" s="151"/>
      <c r="D971" s="152" t="s">
        <v>271</v>
      </c>
      <c r="E971" s="153" t="s">
        <v>1</v>
      </c>
      <c r="F971" s="154" t="s">
        <v>1535</v>
      </c>
      <c r="H971" s="153" t="s">
        <v>1</v>
      </c>
      <c r="I971" s="155"/>
      <c r="L971" s="151"/>
      <c r="M971" s="156"/>
      <c r="T971" s="157"/>
      <c r="AT971" s="153" t="s">
        <v>271</v>
      </c>
      <c r="AU971" s="153" t="s">
        <v>88</v>
      </c>
      <c r="AV971" s="12" t="s">
        <v>85</v>
      </c>
      <c r="AW971" s="12" t="s">
        <v>31</v>
      </c>
      <c r="AX971" s="12" t="s">
        <v>77</v>
      </c>
      <c r="AY971" s="153" t="s">
        <v>262</v>
      </c>
    </row>
    <row r="972" spans="2:65" s="13" customFormat="1" ht="22.5">
      <c r="B972" s="158"/>
      <c r="D972" s="152" t="s">
        <v>271</v>
      </c>
      <c r="E972" s="159" t="s">
        <v>1</v>
      </c>
      <c r="F972" s="160" t="s">
        <v>1536</v>
      </c>
      <c r="H972" s="161">
        <v>55.45</v>
      </c>
      <c r="I972" s="162"/>
      <c r="L972" s="158"/>
      <c r="M972" s="163"/>
      <c r="T972" s="164"/>
      <c r="AT972" s="159" t="s">
        <v>271</v>
      </c>
      <c r="AU972" s="159" t="s">
        <v>88</v>
      </c>
      <c r="AV972" s="13" t="s">
        <v>88</v>
      </c>
      <c r="AW972" s="13" t="s">
        <v>31</v>
      </c>
      <c r="AX972" s="13" t="s">
        <v>77</v>
      </c>
      <c r="AY972" s="159" t="s">
        <v>262</v>
      </c>
    </row>
    <row r="973" spans="2:65" s="13" customFormat="1" ht="11.25">
      <c r="B973" s="158"/>
      <c r="D973" s="152" t="s">
        <v>271</v>
      </c>
      <c r="E973" s="159" t="s">
        <v>1</v>
      </c>
      <c r="F973" s="160" t="s">
        <v>1537</v>
      </c>
      <c r="H973" s="161">
        <v>9.7200000000000006</v>
      </c>
      <c r="I973" s="162"/>
      <c r="L973" s="158"/>
      <c r="M973" s="163"/>
      <c r="T973" s="164"/>
      <c r="AT973" s="159" t="s">
        <v>271</v>
      </c>
      <c r="AU973" s="159" t="s">
        <v>88</v>
      </c>
      <c r="AV973" s="13" t="s">
        <v>88</v>
      </c>
      <c r="AW973" s="13" t="s">
        <v>31</v>
      </c>
      <c r="AX973" s="13" t="s">
        <v>77</v>
      </c>
      <c r="AY973" s="159" t="s">
        <v>262</v>
      </c>
    </row>
    <row r="974" spans="2:65" s="15" customFormat="1" ht="11.25">
      <c r="B974" s="172"/>
      <c r="D974" s="152" t="s">
        <v>271</v>
      </c>
      <c r="E974" s="173" t="s">
        <v>127</v>
      </c>
      <c r="F974" s="174" t="s">
        <v>282</v>
      </c>
      <c r="H974" s="175">
        <v>203.22</v>
      </c>
      <c r="I974" s="176"/>
      <c r="L974" s="172"/>
      <c r="M974" s="177"/>
      <c r="T974" s="178"/>
      <c r="AT974" s="173" t="s">
        <v>271</v>
      </c>
      <c r="AU974" s="173" t="s">
        <v>88</v>
      </c>
      <c r="AV974" s="15" t="s">
        <v>122</v>
      </c>
      <c r="AW974" s="15" t="s">
        <v>31</v>
      </c>
      <c r="AX974" s="15" t="s">
        <v>77</v>
      </c>
      <c r="AY974" s="173" t="s">
        <v>262</v>
      </c>
    </row>
    <row r="975" spans="2:65" s="13" customFormat="1" ht="11.25">
      <c r="B975" s="158"/>
      <c r="D975" s="152" t="s">
        <v>271</v>
      </c>
      <c r="E975" s="159" t="s">
        <v>1</v>
      </c>
      <c r="F975" s="160" t="s">
        <v>1538</v>
      </c>
      <c r="H975" s="161">
        <v>42.676200000000001</v>
      </c>
      <c r="I975" s="162"/>
      <c r="L975" s="158"/>
      <c r="M975" s="163"/>
      <c r="T975" s="164"/>
      <c r="AT975" s="159" t="s">
        <v>271</v>
      </c>
      <c r="AU975" s="159" t="s">
        <v>88</v>
      </c>
      <c r="AV975" s="13" t="s">
        <v>88</v>
      </c>
      <c r="AW975" s="13" t="s">
        <v>31</v>
      </c>
      <c r="AX975" s="13" t="s">
        <v>77</v>
      </c>
      <c r="AY975" s="159" t="s">
        <v>262</v>
      </c>
    </row>
    <row r="976" spans="2:65" s="15" customFormat="1" ht="11.25">
      <c r="B976" s="172"/>
      <c r="D976" s="152" t="s">
        <v>271</v>
      </c>
      <c r="E976" s="173" t="s">
        <v>1539</v>
      </c>
      <c r="F976" s="174" t="s">
        <v>282</v>
      </c>
      <c r="H976" s="175">
        <v>42.676200000000001</v>
      </c>
      <c r="I976" s="176"/>
      <c r="L976" s="172"/>
      <c r="M976" s="177"/>
      <c r="T976" s="178"/>
      <c r="AT976" s="173" t="s">
        <v>271</v>
      </c>
      <c r="AU976" s="173" t="s">
        <v>88</v>
      </c>
      <c r="AV976" s="15" t="s">
        <v>122</v>
      </c>
      <c r="AW976" s="15" t="s">
        <v>31</v>
      </c>
      <c r="AX976" s="15" t="s">
        <v>85</v>
      </c>
      <c r="AY976" s="173" t="s">
        <v>262</v>
      </c>
    </row>
    <row r="977" spans="2:65" s="1" customFormat="1" ht="16.5" customHeight="1">
      <c r="B977" s="32"/>
      <c r="C977" s="179" t="s">
        <v>1540</v>
      </c>
      <c r="D977" s="179" t="s">
        <v>590</v>
      </c>
      <c r="E977" s="180" t="s">
        <v>1541</v>
      </c>
      <c r="F977" s="181" t="s">
        <v>1542</v>
      </c>
      <c r="G977" s="182" t="s">
        <v>514</v>
      </c>
      <c r="H977" s="183">
        <v>70.518000000000001</v>
      </c>
      <c r="I977" s="184"/>
      <c r="J977" s="185">
        <f>ROUND(I977*H977,2)</f>
        <v>0</v>
      </c>
      <c r="K977" s="181" t="s">
        <v>285</v>
      </c>
      <c r="L977" s="186"/>
      <c r="M977" s="187" t="s">
        <v>1</v>
      </c>
      <c r="N977" s="188" t="s">
        <v>42</v>
      </c>
      <c r="P977" s="147">
        <f>O977*H977</f>
        <v>0</v>
      </c>
      <c r="Q977" s="147">
        <v>1</v>
      </c>
      <c r="R977" s="147">
        <f>Q977*H977</f>
        <v>70.518000000000001</v>
      </c>
      <c r="S977" s="147">
        <v>0</v>
      </c>
      <c r="T977" s="148">
        <f>S977*H977</f>
        <v>0</v>
      </c>
      <c r="AR977" s="149" t="s">
        <v>448</v>
      </c>
      <c r="AT977" s="149" t="s">
        <v>590</v>
      </c>
      <c r="AU977" s="149" t="s">
        <v>88</v>
      </c>
      <c r="AY977" s="17" t="s">
        <v>262</v>
      </c>
      <c r="BE977" s="150">
        <f>IF(N977="základní",J977,0)</f>
        <v>0</v>
      </c>
      <c r="BF977" s="150">
        <f>IF(N977="snížená",J977,0)</f>
        <v>0</v>
      </c>
      <c r="BG977" s="150">
        <f>IF(N977="zákl. přenesená",J977,0)</f>
        <v>0</v>
      </c>
      <c r="BH977" s="150">
        <f>IF(N977="sníž. přenesená",J977,0)</f>
        <v>0</v>
      </c>
      <c r="BI977" s="150">
        <f>IF(N977="nulová",J977,0)</f>
        <v>0</v>
      </c>
      <c r="BJ977" s="17" t="s">
        <v>85</v>
      </c>
      <c r="BK977" s="150">
        <f>ROUND(I977*H977,2)</f>
        <v>0</v>
      </c>
      <c r="BL977" s="17" t="s">
        <v>371</v>
      </c>
      <c r="BM977" s="149" t="s">
        <v>1543</v>
      </c>
    </row>
    <row r="978" spans="2:65" s="13" customFormat="1" ht="11.25">
      <c r="B978" s="158"/>
      <c r="D978" s="152" t="s">
        <v>271</v>
      </c>
      <c r="F978" s="160" t="s">
        <v>1544</v>
      </c>
      <c r="H978" s="161">
        <v>70.518000000000001</v>
      </c>
      <c r="I978" s="162"/>
      <c r="L978" s="158"/>
      <c r="M978" s="163"/>
      <c r="T978" s="164"/>
      <c r="AT978" s="159" t="s">
        <v>271</v>
      </c>
      <c r="AU978" s="159" t="s">
        <v>88</v>
      </c>
      <c r="AV978" s="13" t="s">
        <v>88</v>
      </c>
      <c r="AW978" s="13" t="s">
        <v>4</v>
      </c>
      <c r="AX978" s="13" t="s">
        <v>85</v>
      </c>
      <c r="AY978" s="159" t="s">
        <v>262</v>
      </c>
    </row>
    <row r="979" spans="2:65" s="1" customFormat="1" ht="21.75" customHeight="1">
      <c r="B979" s="32"/>
      <c r="C979" s="138" t="s">
        <v>1545</v>
      </c>
      <c r="D979" s="138" t="s">
        <v>265</v>
      </c>
      <c r="E979" s="139" t="s">
        <v>1546</v>
      </c>
      <c r="F979" s="140" t="s">
        <v>1547</v>
      </c>
      <c r="G979" s="141" t="s">
        <v>527</v>
      </c>
      <c r="H979" s="142">
        <v>392.7</v>
      </c>
      <c r="I979" s="143"/>
      <c r="J979" s="144">
        <f>ROUND(I979*H979,2)</f>
        <v>0</v>
      </c>
      <c r="K979" s="140" t="s">
        <v>285</v>
      </c>
      <c r="L979" s="32"/>
      <c r="M979" s="145" t="s">
        <v>1</v>
      </c>
      <c r="N979" s="146" t="s">
        <v>42</v>
      </c>
      <c r="P979" s="147">
        <f>O979*H979</f>
        <v>0</v>
      </c>
      <c r="Q979" s="147">
        <v>0</v>
      </c>
      <c r="R979" s="147">
        <f>Q979*H979</f>
        <v>0</v>
      </c>
      <c r="S979" s="147">
        <v>0</v>
      </c>
      <c r="T979" s="148">
        <f>S979*H979</f>
        <v>0</v>
      </c>
      <c r="AR979" s="149" t="s">
        <v>371</v>
      </c>
      <c r="AT979" s="149" t="s">
        <v>265</v>
      </c>
      <c r="AU979" s="149" t="s">
        <v>88</v>
      </c>
      <c r="AY979" s="17" t="s">
        <v>262</v>
      </c>
      <c r="BE979" s="150">
        <f>IF(N979="základní",J979,0)</f>
        <v>0</v>
      </c>
      <c r="BF979" s="150">
        <f>IF(N979="snížená",J979,0)</f>
        <v>0</v>
      </c>
      <c r="BG979" s="150">
        <f>IF(N979="zákl. přenesená",J979,0)</f>
        <v>0</v>
      </c>
      <c r="BH979" s="150">
        <f>IF(N979="sníž. přenesená",J979,0)</f>
        <v>0</v>
      </c>
      <c r="BI979" s="150">
        <f>IF(N979="nulová",J979,0)</f>
        <v>0</v>
      </c>
      <c r="BJ979" s="17" t="s">
        <v>85</v>
      </c>
      <c r="BK979" s="150">
        <f>ROUND(I979*H979,2)</f>
        <v>0</v>
      </c>
      <c r="BL979" s="17" t="s">
        <v>371</v>
      </c>
      <c r="BM979" s="149" t="s">
        <v>1548</v>
      </c>
    </row>
    <row r="980" spans="2:65" s="12" customFormat="1" ht="11.25">
      <c r="B980" s="151"/>
      <c r="D980" s="152" t="s">
        <v>271</v>
      </c>
      <c r="E980" s="153" t="s">
        <v>1</v>
      </c>
      <c r="F980" s="154" t="s">
        <v>1531</v>
      </c>
      <c r="H980" s="153" t="s">
        <v>1</v>
      </c>
      <c r="I980" s="155"/>
      <c r="L980" s="151"/>
      <c r="M980" s="156"/>
      <c r="T980" s="157"/>
      <c r="AT980" s="153" t="s">
        <v>271</v>
      </c>
      <c r="AU980" s="153" t="s">
        <v>88</v>
      </c>
      <c r="AV980" s="12" t="s">
        <v>85</v>
      </c>
      <c r="AW980" s="12" t="s">
        <v>31</v>
      </c>
      <c r="AX980" s="12" t="s">
        <v>77</v>
      </c>
      <c r="AY980" s="153" t="s">
        <v>262</v>
      </c>
    </row>
    <row r="981" spans="2:65" s="12" customFormat="1" ht="11.25">
      <c r="B981" s="151"/>
      <c r="D981" s="152" t="s">
        <v>271</v>
      </c>
      <c r="E981" s="153" t="s">
        <v>1</v>
      </c>
      <c r="F981" s="154" t="s">
        <v>1532</v>
      </c>
      <c r="H981" s="153" t="s">
        <v>1</v>
      </c>
      <c r="I981" s="155"/>
      <c r="L981" s="151"/>
      <c r="M981" s="156"/>
      <c r="T981" s="157"/>
      <c r="AT981" s="153" t="s">
        <v>271</v>
      </c>
      <c r="AU981" s="153" t="s">
        <v>88</v>
      </c>
      <c r="AV981" s="12" t="s">
        <v>85</v>
      </c>
      <c r="AW981" s="12" t="s">
        <v>31</v>
      </c>
      <c r="AX981" s="12" t="s">
        <v>77</v>
      </c>
      <c r="AY981" s="153" t="s">
        <v>262</v>
      </c>
    </row>
    <row r="982" spans="2:65" s="13" customFormat="1" ht="11.25">
      <c r="B982" s="158"/>
      <c r="D982" s="152" t="s">
        <v>271</v>
      </c>
      <c r="E982" s="159" t="s">
        <v>1</v>
      </c>
      <c r="F982" s="160" t="s">
        <v>1549</v>
      </c>
      <c r="H982" s="161">
        <v>280.8</v>
      </c>
      <c r="I982" s="162"/>
      <c r="L982" s="158"/>
      <c r="M982" s="163"/>
      <c r="T982" s="164"/>
      <c r="AT982" s="159" t="s">
        <v>271</v>
      </c>
      <c r="AU982" s="159" t="s">
        <v>88</v>
      </c>
      <c r="AV982" s="13" t="s">
        <v>88</v>
      </c>
      <c r="AW982" s="13" t="s">
        <v>31</v>
      </c>
      <c r="AX982" s="13" t="s">
        <v>77</v>
      </c>
      <c r="AY982" s="159" t="s">
        <v>262</v>
      </c>
    </row>
    <row r="983" spans="2:65" s="12" customFormat="1" ht="11.25">
      <c r="B983" s="151"/>
      <c r="D983" s="152" t="s">
        <v>271</v>
      </c>
      <c r="E983" s="153" t="s">
        <v>1</v>
      </c>
      <c r="F983" s="154" t="s">
        <v>1535</v>
      </c>
      <c r="H983" s="153" t="s">
        <v>1</v>
      </c>
      <c r="I983" s="155"/>
      <c r="L983" s="151"/>
      <c r="M983" s="156"/>
      <c r="T983" s="157"/>
      <c r="AT983" s="153" t="s">
        <v>271</v>
      </c>
      <c r="AU983" s="153" t="s">
        <v>88</v>
      </c>
      <c r="AV983" s="12" t="s">
        <v>85</v>
      </c>
      <c r="AW983" s="12" t="s">
        <v>31</v>
      </c>
      <c r="AX983" s="12" t="s">
        <v>77</v>
      </c>
      <c r="AY983" s="153" t="s">
        <v>262</v>
      </c>
    </row>
    <row r="984" spans="2:65" s="13" customFormat="1" ht="22.5">
      <c r="B984" s="158"/>
      <c r="D984" s="152" t="s">
        <v>271</v>
      </c>
      <c r="E984" s="159" t="s">
        <v>1</v>
      </c>
      <c r="F984" s="160" t="s">
        <v>1550</v>
      </c>
      <c r="H984" s="161">
        <v>111.9</v>
      </c>
      <c r="I984" s="162"/>
      <c r="L984" s="158"/>
      <c r="M984" s="163"/>
      <c r="T984" s="164"/>
      <c r="AT984" s="159" t="s">
        <v>271</v>
      </c>
      <c r="AU984" s="159" t="s">
        <v>88</v>
      </c>
      <c r="AV984" s="13" t="s">
        <v>88</v>
      </c>
      <c r="AW984" s="13" t="s">
        <v>31</v>
      </c>
      <c r="AX984" s="13" t="s">
        <v>77</v>
      </c>
      <c r="AY984" s="159" t="s">
        <v>262</v>
      </c>
    </row>
    <row r="985" spans="2:65" s="15" customFormat="1" ht="11.25">
      <c r="B985" s="172"/>
      <c r="D985" s="152" t="s">
        <v>271</v>
      </c>
      <c r="E985" s="173" t="s">
        <v>1</v>
      </c>
      <c r="F985" s="174" t="s">
        <v>282</v>
      </c>
      <c r="H985" s="175">
        <v>392.7</v>
      </c>
      <c r="I985" s="176"/>
      <c r="L985" s="172"/>
      <c r="M985" s="177"/>
      <c r="T985" s="178"/>
      <c r="AT985" s="173" t="s">
        <v>271</v>
      </c>
      <c r="AU985" s="173" t="s">
        <v>88</v>
      </c>
      <c r="AV985" s="15" t="s">
        <v>122</v>
      </c>
      <c r="AW985" s="15" t="s">
        <v>31</v>
      </c>
      <c r="AX985" s="15" t="s">
        <v>85</v>
      </c>
      <c r="AY985" s="173" t="s">
        <v>262</v>
      </c>
    </row>
    <row r="986" spans="2:65" s="1" customFormat="1" ht="16.5" customHeight="1">
      <c r="B986" s="32"/>
      <c r="C986" s="179" t="s">
        <v>1551</v>
      </c>
      <c r="D986" s="179" t="s">
        <v>590</v>
      </c>
      <c r="E986" s="180" t="s">
        <v>1552</v>
      </c>
      <c r="F986" s="181" t="s">
        <v>1553</v>
      </c>
      <c r="G986" s="182" t="s">
        <v>527</v>
      </c>
      <c r="H986" s="183">
        <v>400.55399999999997</v>
      </c>
      <c r="I986" s="184"/>
      <c r="J986" s="185">
        <f>ROUND(I986*H986,2)</f>
        <v>0</v>
      </c>
      <c r="K986" s="181" t="s">
        <v>285</v>
      </c>
      <c r="L986" s="186"/>
      <c r="M986" s="187" t="s">
        <v>1</v>
      </c>
      <c r="N986" s="188" t="s">
        <v>42</v>
      </c>
      <c r="P986" s="147">
        <f>O986*H986</f>
        <v>0</v>
      </c>
      <c r="Q986" s="147">
        <v>5.0000000000000001E-4</v>
      </c>
      <c r="R986" s="147">
        <f>Q986*H986</f>
        <v>0.20027699999999998</v>
      </c>
      <c r="S986" s="147">
        <v>0</v>
      </c>
      <c r="T986" s="148">
        <f>S986*H986</f>
        <v>0</v>
      </c>
      <c r="AR986" s="149" t="s">
        <v>448</v>
      </c>
      <c r="AT986" s="149" t="s">
        <v>590</v>
      </c>
      <c r="AU986" s="149" t="s">
        <v>88</v>
      </c>
      <c r="AY986" s="17" t="s">
        <v>262</v>
      </c>
      <c r="BE986" s="150">
        <f>IF(N986="základní",J986,0)</f>
        <v>0</v>
      </c>
      <c r="BF986" s="150">
        <f>IF(N986="snížená",J986,0)</f>
        <v>0</v>
      </c>
      <c r="BG986" s="150">
        <f>IF(N986="zákl. přenesená",J986,0)</f>
        <v>0</v>
      </c>
      <c r="BH986" s="150">
        <f>IF(N986="sníž. přenesená",J986,0)</f>
        <v>0</v>
      </c>
      <c r="BI986" s="150">
        <f>IF(N986="nulová",J986,0)</f>
        <v>0</v>
      </c>
      <c r="BJ986" s="17" t="s">
        <v>85</v>
      </c>
      <c r="BK986" s="150">
        <f>ROUND(I986*H986,2)</f>
        <v>0</v>
      </c>
      <c r="BL986" s="17" t="s">
        <v>371</v>
      </c>
      <c r="BM986" s="149" t="s">
        <v>1554</v>
      </c>
    </row>
    <row r="987" spans="2:65" s="13" customFormat="1" ht="11.25">
      <c r="B987" s="158"/>
      <c r="D987" s="152" t="s">
        <v>271</v>
      </c>
      <c r="F987" s="160" t="s">
        <v>1555</v>
      </c>
      <c r="H987" s="161">
        <v>400.55399999999997</v>
      </c>
      <c r="I987" s="162"/>
      <c r="L987" s="158"/>
      <c r="M987" s="163"/>
      <c r="T987" s="164"/>
      <c r="AT987" s="159" t="s">
        <v>271</v>
      </c>
      <c r="AU987" s="159" t="s">
        <v>88</v>
      </c>
      <c r="AV987" s="13" t="s">
        <v>88</v>
      </c>
      <c r="AW987" s="13" t="s">
        <v>4</v>
      </c>
      <c r="AX987" s="13" t="s">
        <v>85</v>
      </c>
      <c r="AY987" s="159" t="s">
        <v>262</v>
      </c>
    </row>
    <row r="988" spans="2:65" s="1" customFormat="1" ht="24.2" customHeight="1">
      <c r="B988" s="32"/>
      <c r="C988" s="138" t="s">
        <v>1556</v>
      </c>
      <c r="D988" s="138" t="s">
        <v>265</v>
      </c>
      <c r="E988" s="139" t="s">
        <v>1557</v>
      </c>
      <c r="F988" s="140" t="s">
        <v>1558</v>
      </c>
      <c r="G988" s="141" t="s">
        <v>268</v>
      </c>
      <c r="H988" s="142">
        <v>5619.5349999999999</v>
      </c>
      <c r="I988" s="143"/>
      <c r="J988" s="144">
        <f>ROUND(I988*H988,2)</f>
        <v>0</v>
      </c>
      <c r="K988" s="140" t="s">
        <v>285</v>
      </c>
      <c r="L988" s="32"/>
      <c r="M988" s="145" t="s">
        <v>1</v>
      </c>
      <c r="N988" s="146" t="s">
        <v>42</v>
      </c>
      <c r="P988" s="147">
        <f>O988*H988</f>
        <v>0</v>
      </c>
      <c r="Q988" s="147">
        <v>0</v>
      </c>
      <c r="R988" s="147">
        <f>Q988*H988</f>
        <v>0</v>
      </c>
      <c r="S988" s="147">
        <v>0</v>
      </c>
      <c r="T988" s="148">
        <f>S988*H988</f>
        <v>0</v>
      </c>
      <c r="AR988" s="149" t="s">
        <v>371</v>
      </c>
      <c r="AT988" s="149" t="s">
        <v>265</v>
      </c>
      <c r="AU988" s="149" t="s">
        <v>88</v>
      </c>
      <c r="AY988" s="17" t="s">
        <v>262</v>
      </c>
      <c r="BE988" s="150">
        <f>IF(N988="základní",J988,0)</f>
        <v>0</v>
      </c>
      <c r="BF988" s="150">
        <f>IF(N988="snížená",J988,0)</f>
        <v>0</v>
      </c>
      <c r="BG988" s="150">
        <f>IF(N988="zákl. přenesená",J988,0)</f>
        <v>0</v>
      </c>
      <c r="BH988" s="150">
        <f>IF(N988="sníž. přenesená",J988,0)</f>
        <v>0</v>
      </c>
      <c r="BI988" s="150">
        <f>IF(N988="nulová",J988,0)</f>
        <v>0</v>
      </c>
      <c r="BJ988" s="17" t="s">
        <v>85</v>
      </c>
      <c r="BK988" s="150">
        <f>ROUND(I988*H988,2)</f>
        <v>0</v>
      </c>
      <c r="BL988" s="17" t="s">
        <v>371</v>
      </c>
      <c r="BM988" s="149" t="s">
        <v>1559</v>
      </c>
    </row>
    <row r="989" spans="2:65" s="13" customFormat="1" ht="11.25">
      <c r="B989" s="158"/>
      <c r="D989" s="152" t="s">
        <v>271</v>
      </c>
      <c r="E989" s="159" t="s">
        <v>1</v>
      </c>
      <c r="F989" s="160" t="s">
        <v>1560</v>
      </c>
      <c r="H989" s="161">
        <v>5619.5349999999999</v>
      </c>
      <c r="I989" s="162"/>
      <c r="L989" s="158"/>
      <c r="M989" s="163"/>
      <c r="T989" s="164"/>
      <c r="AT989" s="159" t="s">
        <v>271</v>
      </c>
      <c r="AU989" s="159" t="s">
        <v>88</v>
      </c>
      <c r="AV989" s="13" t="s">
        <v>88</v>
      </c>
      <c r="AW989" s="13" t="s">
        <v>31</v>
      </c>
      <c r="AX989" s="13" t="s">
        <v>85</v>
      </c>
      <c r="AY989" s="159" t="s">
        <v>262</v>
      </c>
    </row>
    <row r="990" spans="2:65" s="1" customFormat="1" ht="16.5" customHeight="1">
      <c r="B990" s="32"/>
      <c r="C990" s="179" t="s">
        <v>1561</v>
      </c>
      <c r="D990" s="179" t="s">
        <v>590</v>
      </c>
      <c r="E990" s="180" t="s">
        <v>1562</v>
      </c>
      <c r="F990" s="181" t="s">
        <v>1563</v>
      </c>
      <c r="G990" s="182" t="s">
        <v>268</v>
      </c>
      <c r="H990" s="183">
        <v>5619.5349999999999</v>
      </c>
      <c r="I990" s="184"/>
      <c r="J990" s="185">
        <f>ROUND(I990*H990,2)</f>
        <v>0</v>
      </c>
      <c r="K990" s="181" t="s">
        <v>285</v>
      </c>
      <c r="L990" s="186"/>
      <c r="M990" s="187" t="s">
        <v>1</v>
      </c>
      <c r="N990" s="188" t="s">
        <v>42</v>
      </c>
      <c r="P990" s="147">
        <f>O990*H990</f>
        <v>0</v>
      </c>
      <c r="Q990" s="147">
        <v>5.0000000000000002E-5</v>
      </c>
      <c r="R990" s="147">
        <f>Q990*H990</f>
        <v>0.28097675</v>
      </c>
      <c r="S990" s="147">
        <v>0</v>
      </c>
      <c r="T990" s="148">
        <f>S990*H990</f>
        <v>0</v>
      </c>
      <c r="AR990" s="149" t="s">
        <v>448</v>
      </c>
      <c r="AT990" s="149" t="s">
        <v>590</v>
      </c>
      <c r="AU990" s="149" t="s">
        <v>88</v>
      </c>
      <c r="AY990" s="17" t="s">
        <v>262</v>
      </c>
      <c r="BE990" s="150">
        <f>IF(N990="základní",J990,0)</f>
        <v>0</v>
      </c>
      <c r="BF990" s="150">
        <f>IF(N990="snížená",J990,0)</f>
        <v>0</v>
      </c>
      <c r="BG990" s="150">
        <f>IF(N990="zákl. přenesená",J990,0)</f>
        <v>0</v>
      </c>
      <c r="BH990" s="150">
        <f>IF(N990="sníž. přenesená",J990,0)</f>
        <v>0</v>
      </c>
      <c r="BI990" s="150">
        <f>IF(N990="nulová",J990,0)</f>
        <v>0</v>
      </c>
      <c r="BJ990" s="17" t="s">
        <v>85</v>
      </c>
      <c r="BK990" s="150">
        <f>ROUND(I990*H990,2)</f>
        <v>0</v>
      </c>
      <c r="BL990" s="17" t="s">
        <v>371</v>
      </c>
      <c r="BM990" s="149" t="s">
        <v>1564</v>
      </c>
    </row>
    <row r="991" spans="2:65" s="1" customFormat="1" ht="24.2" customHeight="1">
      <c r="B991" s="32"/>
      <c r="C991" s="138" t="s">
        <v>1565</v>
      </c>
      <c r="D991" s="138" t="s">
        <v>265</v>
      </c>
      <c r="E991" s="139" t="s">
        <v>1566</v>
      </c>
      <c r="F991" s="140" t="s">
        <v>1567</v>
      </c>
      <c r="G991" s="141" t="s">
        <v>514</v>
      </c>
      <c r="H991" s="142">
        <v>107.54600000000001</v>
      </c>
      <c r="I991" s="143"/>
      <c r="J991" s="144">
        <f>ROUND(I991*H991,2)</f>
        <v>0</v>
      </c>
      <c r="K991" s="140" t="s">
        <v>269</v>
      </c>
      <c r="L991" s="32"/>
      <c r="M991" s="145" t="s">
        <v>1</v>
      </c>
      <c r="N991" s="146" t="s">
        <v>42</v>
      </c>
      <c r="P991" s="147">
        <f>O991*H991</f>
        <v>0</v>
      </c>
      <c r="Q991" s="147">
        <v>0</v>
      </c>
      <c r="R991" s="147">
        <f>Q991*H991</f>
        <v>0</v>
      </c>
      <c r="S991" s="147">
        <v>0</v>
      </c>
      <c r="T991" s="148">
        <f>S991*H991</f>
        <v>0</v>
      </c>
      <c r="AR991" s="149" t="s">
        <v>371</v>
      </c>
      <c r="AT991" s="149" t="s">
        <v>265</v>
      </c>
      <c r="AU991" s="149" t="s">
        <v>88</v>
      </c>
      <c r="AY991" s="17" t="s">
        <v>262</v>
      </c>
      <c r="BE991" s="150">
        <f>IF(N991="základní",J991,0)</f>
        <v>0</v>
      </c>
      <c r="BF991" s="150">
        <f>IF(N991="snížená",J991,0)</f>
        <v>0</v>
      </c>
      <c r="BG991" s="150">
        <f>IF(N991="zákl. přenesená",J991,0)</f>
        <v>0</v>
      </c>
      <c r="BH991" s="150">
        <f>IF(N991="sníž. přenesená",J991,0)</f>
        <v>0</v>
      </c>
      <c r="BI991" s="150">
        <f>IF(N991="nulová",J991,0)</f>
        <v>0</v>
      </c>
      <c r="BJ991" s="17" t="s">
        <v>85</v>
      </c>
      <c r="BK991" s="150">
        <f>ROUND(I991*H991,2)</f>
        <v>0</v>
      </c>
      <c r="BL991" s="17" t="s">
        <v>371</v>
      </c>
      <c r="BM991" s="149" t="s">
        <v>1568</v>
      </c>
    </row>
    <row r="992" spans="2:65" s="11" customFormat="1" ht="22.9" customHeight="1">
      <c r="B992" s="126"/>
      <c r="D992" s="127" t="s">
        <v>76</v>
      </c>
      <c r="E992" s="136" t="s">
        <v>1569</v>
      </c>
      <c r="F992" s="136" t="s">
        <v>1570</v>
      </c>
      <c r="I992" s="129"/>
      <c r="J992" s="137">
        <f>BK992</f>
        <v>0</v>
      </c>
      <c r="L992" s="126"/>
      <c r="M992" s="131"/>
      <c r="P992" s="132">
        <f>SUM(P993:P1020)</f>
        <v>0</v>
      </c>
      <c r="R992" s="132">
        <f>SUM(R993:R1020)</f>
        <v>0.41870624999999995</v>
      </c>
      <c r="T992" s="133">
        <f>SUM(T993:T1020)</f>
        <v>0</v>
      </c>
      <c r="AR992" s="127" t="s">
        <v>88</v>
      </c>
      <c r="AT992" s="134" t="s">
        <v>76</v>
      </c>
      <c r="AU992" s="134" t="s">
        <v>85</v>
      </c>
      <c r="AY992" s="127" t="s">
        <v>262</v>
      </c>
      <c r="BK992" s="135">
        <f>SUM(BK993:BK1020)</f>
        <v>0</v>
      </c>
    </row>
    <row r="993" spans="2:65" s="1" customFormat="1" ht="16.5" customHeight="1">
      <c r="B993" s="32"/>
      <c r="C993" s="138" t="s">
        <v>1571</v>
      </c>
      <c r="D993" s="138" t="s">
        <v>265</v>
      </c>
      <c r="E993" s="139" t="s">
        <v>1572</v>
      </c>
      <c r="F993" s="140" t="s">
        <v>1573</v>
      </c>
      <c r="G993" s="141" t="s">
        <v>268</v>
      </c>
      <c r="H993" s="142">
        <v>149.25</v>
      </c>
      <c r="I993" s="143"/>
      <c r="J993" s="144">
        <f>ROUND(I993*H993,2)</f>
        <v>0</v>
      </c>
      <c r="K993" s="140" t="s">
        <v>269</v>
      </c>
      <c r="L993" s="32"/>
      <c r="M993" s="145" t="s">
        <v>1</v>
      </c>
      <c r="N993" s="146" t="s">
        <v>42</v>
      </c>
      <c r="P993" s="147">
        <f>O993*H993</f>
        <v>0</v>
      </c>
      <c r="Q993" s="147">
        <v>0</v>
      </c>
      <c r="R993" s="147">
        <f>Q993*H993</f>
        <v>0</v>
      </c>
      <c r="S993" s="147">
        <v>0</v>
      </c>
      <c r="T993" s="148">
        <f>S993*H993</f>
        <v>0</v>
      </c>
      <c r="AR993" s="149" t="s">
        <v>371</v>
      </c>
      <c r="AT993" s="149" t="s">
        <v>265</v>
      </c>
      <c r="AU993" s="149" t="s">
        <v>88</v>
      </c>
      <c r="AY993" s="17" t="s">
        <v>262</v>
      </c>
      <c r="BE993" s="150">
        <f>IF(N993="základní",J993,0)</f>
        <v>0</v>
      </c>
      <c r="BF993" s="150">
        <f>IF(N993="snížená",J993,0)</f>
        <v>0</v>
      </c>
      <c r="BG993" s="150">
        <f>IF(N993="zákl. přenesená",J993,0)</f>
        <v>0</v>
      </c>
      <c r="BH993" s="150">
        <f>IF(N993="sníž. přenesená",J993,0)</f>
        <v>0</v>
      </c>
      <c r="BI993" s="150">
        <f>IF(N993="nulová",J993,0)</f>
        <v>0</v>
      </c>
      <c r="BJ993" s="17" t="s">
        <v>85</v>
      </c>
      <c r="BK993" s="150">
        <f>ROUND(I993*H993,2)</f>
        <v>0</v>
      </c>
      <c r="BL993" s="17" t="s">
        <v>371</v>
      </c>
      <c r="BM993" s="149" t="s">
        <v>1574</v>
      </c>
    </row>
    <row r="994" spans="2:65" s="12" customFormat="1" ht="22.5">
      <c r="B994" s="151"/>
      <c r="D994" s="152" t="s">
        <v>271</v>
      </c>
      <c r="E994" s="153" t="s">
        <v>1</v>
      </c>
      <c r="F994" s="154" t="s">
        <v>1575</v>
      </c>
      <c r="H994" s="153" t="s">
        <v>1</v>
      </c>
      <c r="I994" s="155"/>
      <c r="L994" s="151"/>
      <c r="M994" s="156"/>
      <c r="T994" s="157"/>
      <c r="AT994" s="153" t="s">
        <v>271</v>
      </c>
      <c r="AU994" s="153" t="s">
        <v>88</v>
      </c>
      <c r="AV994" s="12" t="s">
        <v>85</v>
      </c>
      <c r="AW994" s="12" t="s">
        <v>31</v>
      </c>
      <c r="AX994" s="12" t="s">
        <v>77</v>
      </c>
      <c r="AY994" s="153" t="s">
        <v>262</v>
      </c>
    </row>
    <row r="995" spans="2:65" s="13" customFormat="1" ht="11.25">
      <c r="B995" s="158"/>
      <c r="D995" s="152" t="s">
        <v>271</v>
      </c>
      <c r="E995" s="159" t="s">
        <v>1</v>
      </c>
      <c r="F995" s="160" t="s">
        <v>1576</v>
      </c>
      <c r="H995" s="161">
        <v>149.25</v>
      </c>
      <c r="I995" s="162"/>
      <c r="L995" s="158"/>
      <c r="M995" s="163"/>
      <c r="T995" s="164"/>
      <c r="AT995" s="159" t="s">
        <v>271</v>
      </c>
      <c r="AU995" s="159" t="s">
        <v>88</v>
      </c>
      <c r="AV995" s="13" t="s">
        <v>88</v>
      </c>
      <c r="AW995" s="13" t="s">
        <v>31</v>
      </c>
      <c r="AX995" s="13" t="s">
        <v>85</v>
      </c>
      <c r="AY995" s="159" t="s">
        <v>262</v>
      </c>
    </row>
    <row r="996" spans="2:65" s="1" customFormat="1" ht="24.2" customHeight="1">
      <c r="B996" s="32"/>
      <c r="C996" s="138" t="s">
        <v>1577</v>
      </c>
      <c r="D996" s="138" t="s">
        <v>265</v>
      </c>
      <c r="E996" s="139" t="s">
        <v>1419</v>
      </c>
      <c r="F996" s="140" t="s">
        <v>1420</v>
      </c>
      <c r="G996" s="141" t="s">
        <v>268</v>
      </c>
      <c r="H996" s="142">
        <v>149.25</v>
      </c>
      <c r="I996" s="143"/>
      <c r="J996" s="144">
        <f>ROUND(I996*H996,2)</f>
        <v>0</v>
      </c>
      <c r="K996" s="140" t="s">
        <v>285</v>
      </c>
      <c r="L996" s="32"/>
      <c r="M996" s="145" t="s">
        <v>1</v>
      </c>
      <c r="N996" s="146" t="s">
        <v>42</v>
      </c>
      <c r="P996" s="147">
        <f>O996*H996</f>
        <v>0</v>
      </c>
      <c r="Q996" s="147">
        <v>0</v>
      </c>
      <c r="R996" s="147">
        <f>Q996*H996</f>
        <v>0</v>
      </c>
      <c r="S996" s="147">
        <v>0</v>
      </c>
      <c r="T996" s="148">
        <f>S996*H996</f>
        <v>0</v>
      </c>
      <c r="AR996" s="149" t="s">
        <v>371</v>
      </c>
      <c r="AT996" s="149" t="s">
        <v>265</v>
      </c>
      <c r="AU996" s="149" t="s">
        <v>88</v>
      </c>
      <c r="AY996" s="17" t="s">
        <v>262</v>
      </c>
      <c r="BE996" s="150">
        <f>IF(N996="základní",J996,0)</f>
        <v>0</v>
      </c>
      <c r="BF996" s="150">
        <f>IF(N996="snížená",J996,0)</f>
        <v>0</v>
      </c>
      <c r="BG996" s="150">
        <f>IF(N996="zákl. přenesená",J996,0)</f>
        <v>0</v>
      </c>
      <c r="BH996" s="150">
        <f>IF(N996="sníž. přenesená",J996,0)</f>
        <v>0</v>
      </c>
      <c r="BI996" s="150">
        <f>IF(N996="nulová",J996,0)</f>
        <v>0</v>
      </c>
      <c r="BJ996" s="17" t="s">
        <v>85</v>
      </c>
      <c r="BK996" s="150">
        <f>ROUND(I996*H996,2)</f>
        <v>0</v>
      </c>
      <c r="BL996" s="17" t="s">
        <v>371</v>
      </c>
      <c r="BM996" s="149" t="s">
        <v>1578</v>
      </c>
    </row>
    <row r="997" spans="2:65" s="12" customFormat="1" ht="11.25">
      <c r="B997" s="151"/>
      <c r="D997" s="152" t="s">
        <v>271</v>
      </c>
      <c r="E997" s="153" t="s">
        <v>1</v>
      </c>
      <c r="F997" s="154" t="s">
        <v>1579</v>
      </c>
      <c r="H997" s="153" t="s">
        <v>1</v>
      </c>
      <c r="I997" s="155"/>
      <c r="L997" s="151"/>
      <c r="M997" s="156"/>
      <c r="T997" s="157"/>
      <c r="AT997" s="153" t="s">
        <v>271</v>
      </c>
      <c r="AU997" s="153" t="s">
        <v>88</v>
      </c>
      <c r="AV997" s="12" t="s">
        <v>85</v>
      </c>
      <c r="AW997" s="12" t="s">
        <v>31</v>
      </c>
      <c r="AX997" s="12" t="s">
        <v>77</v>
      </c>
      <c r="AY997" s="153" t="s">
        <v>262</v>
      </c>
    </row>
    <row r="998" spans="2:65" s="13" customFormat="1" ht="11.25">
      <c r="B998" s="158"/>
      <c r="D998" s="152" t="s">
        <v>271</v>
      </c>
      <c r="E998" s="159" t="s">
        <v>1</v>
      </c>
      <c r="F998" s="160" t="s">
        <v>1580</v>
      </c>
      <c r="H998" s="161">
        <v>149.25</v>
      </c>
      <c r="I998" s="162"/>
      <c r="L998" s="158"/>
      <c r="M998" s="163"/>
      <c r="T998" s="164"/>
      <c r="AT998" s="159" t="s">
        <v>271</v>
      </c>
      <c r="AU998" s="159" t="s">
        <v>88</v>
      </c>
      <c r="AV998" s="13" t="s">
        <v>88</v>
      </c>
      <c r="AW998" s="13" t="s">
        <v>31</v>
      </c>
      <c r="AX998" s="13" t="s">
        <v>77</v>
      </c>
      <c r="AY998" s="159" t="s">
        <v>262</v>
      </c>
    </row>
    <row r="999" spans="2:65" s="15" customFormat="1" ht="11.25">
      <c r="B999" s="172"/>
      <c r="D999" s="152" t="s">
        <v>271</v>
      </c>
      <c r="E999" s="173" t="s">
        <v>142</v>
      </c>
      <c r="F999" s="174" t="s">
        <v>282</v>
      </c>
      <c r="H999" s="175">
        <v>149.25</v>
      </c>
      <c r="I999" s="176"/>
      <c r="L999" s="172"/>
      <c r="M999" s="177"/>
      <c r="T999" s="178"/>
      <c r="AT999" s="173" t="s">
        <v>271</v>
      </c>
      <c r="AU999" s="173" t="s">
        <v>88</v>
      </c>
      <c r="AV999" s="15" t="s">
        <v>122</v>
      </c>
      <c r="AW999" s="15" t="s">
        <v>31</v>
      </c>
      <c r="AX999" s="15" t="s">
        <v>85</v>
      </c>
      <c r="AY999" s="173" t="s">
        <v>262</v>
      </c>
    </row>
    <row r="1000" spans="2:65" s="1" customFormat="1" ht="33" customHeight="1">
      <c r="B1000" s="32"/>
      <c r="C1000" s="138" t="s">
        <v>1581</v>
      </c>
      <c r="D1000" s="138" t="s">
        <v>265</v>
      </c>
      <c r="E1000" s="139" t="s">
        <v>1427</v>
      </c>
      <c r="F1000" s="140" t="s">
        <v>1428</v>
      </c>
      <c r="G1000" s="141" t="s">
        <v>268</v>
      </c>
      <c r="H1000" s="142">
        <v>12.657</v>
      </c>
      <c r="I1000" s="143"/>
      <c r="J1000" s="144">
        <f>ROUND(I1000*H1000,2)</f>
        <v>0</v>
      </c>
      <c r="K1000" s="140" t="s">
        <v>285</v>
      </c>
      <c r="L1000" s="32"/>
      <c r="M1000" s="145" t="s">
        <v>1</v>
      </c>
      <c r="N1000" s="146" t="s">
        <v>42</v>
      </c>
      <c r="P1000" s="147">
        <f>O1000*H1000</f>
        <v>0</v>
      </c>
      <c r="Q1000" s="147">
        <v>0</v>
      </c>
      <c r="R1000" s="147">
        <f>Q1000*H1000</f>
        <v>0</v>
      </c>
      <c r="S1000" s="147">
        <v>0</v>
      </c>
      <c r="T1000" s="148">
        <f>S1000*H1000</f>
        <v>0</v>
      </c>
      <c r="AR1000" s="149" t="s">
        <v>371</v>
      </c>
      <c r="AT1000" s="149" t="s">
        <v>265</v>
      </c>
      <c r="AU1000" s="149" t="s">
        <v>88</v>
      </c>
      <c r="AY1000" s="17" t="s">
        <v>262</v>
      </c>
      <c r="BE1000" s="150">
        <f>IF(N1000="základní",J1000,0)</f>
        <v>0</v>
      </c>
      <c r="BF1000" s="150">
        <f>IF(N1000="snížená",J1000,0)</f>
        <v>0</v>
      </c>
      <c r="BG1000" s="150">
        <f>IF(N1000="zákl. přenesená",J1000,0)</f>
        <v>0</v>
      </c>
      <c r="BH1000" s="150">
        <f>IF(N1000="sníž. přenesená",J1000,0)</f>
        <v>0</v>
      </c>
      <c r="BI1000" s="150">
        <f>IF(N1000="nulová",J1000,0)</f>
        <v>0</v>
      </c>
      <c r="BJ1000" s="17" t="s">
        <v>85</v>
      </c>
      <c r="BK1000" s="150">
        <f>ROUND(I1000*H1000,2)</f>
        <v>0</v>
      </c>
      <c r="BL1000" s="17" t="s">
        <v>371</v>
      </c>
      <c r="BM1000" s="149" t="s">
        <v>1582</v>
      </c>
    </row>
    <row r="1001" spans="2:65" s="12" customFormat="1" ht="11.25">
      <c r="B1001" s="151"/>
      <c r="D1001" s="152" t="s">
        <v>271</v>
      </c>
      <c r="E1001" s="153" t="s">
        <v>1</v>
      </c>
      <c r="F1001" s="154" t="s">
        <v>1583</v>
      </c>
      <c r="H1001" s="153" t="s">
        <v>1</v>
      </c>
      <c r="I1001" s="155"/>
      <c r="L1001" s="151"/>
      <c r="M1001" s="156"/>
      <c r="T1001" s="157"/>
      <c r="AT1001" s="153" t="s">
        <v>271</v>
      </c>
      <c r="AU1001" s="153" t="s">
        <v>88</v>
      </c>
      <c r="AV1001" s="12" t="s">
        <v>85</v>
      </c>
      <c r="AW1001" s="12" t="s">
        <v>31</v>
      </c>
      <c r="AX1001" s="12" t="s">
        <v>77</v>
      </c>
      <c r="AY1001" s="153" t="s">
        <v>262</v>
      </c>
    </row>
    <row r="1002" spans="2:65" s="12" customFormat="1" ht="11.25">
      <c r="B1002" s="151"/>
      <c r="D1002" s="152" t="s">
        <v>271</v>
      </c>
      <c r="E1002" s="153" t="s">
        <v>1</v>
      </c>
      <c r="F1002" s="154" t="s">
        <v>1584</v>
      </c>
      <c r="H1002" s="153" t="s">
        <v>1</v>
      </c>
      <c r="I1002" s="155"/>
      <c r="L1002" s="151"/>
      <c r="M1002" s="156"/>
      <c r="T1002" s="157"/>
      <c r="AT1002" s="153" t="s">
        <v>271</v>
      </c>
      <c r="AU1002" s="153" t="s">
        <v>88</v>
      </c>
      <c r="AV1002" s="12" t="s">
        <v>85</v>
      </c>
      <c r="AW1002" s="12" t="s">
        <v>31</v>
      </c>
      <c r="AX1002" s="12" t="s">
        <v>77</v>
      </c>
      <c r="AY1002" s="153" t="s">
        <v>262</v>
      </c>
    </row>
    <row r="1003" spans="2:65" s="13" customFormat="1" ht="11.25">
      <c r="B1003" s="158"/>
      <c r="D1003" s="152" t="s">
        <v>271</v>
      </c>
      <c r="E1003" s="159" t="s">
        <v>1</v>
      </c>
      <c r="F1003" s="160" t="s">
        <v>1585</v>
      </c>
      <c r="H1003" s="161">
        <v>4.2328000000000197</v>
      </c>
      <c r="I1003" s="162"/>
      <c r="L1003" s="158"/>
      <c r="M1003" s="163"/>
      <c r="T1003" s="164"/>
      <c r="AT1003" s="159" t="s">
        <v>271</v>
      </c>
      <c r="AU1003" s="159" t="s">
        <v>88</v>
      </c>
      <c r="AV1003" s="13" t="s">
        <v>88</v>
      </c>
      <c r="AW1003" s="13" t="s">
        <v>31</v>
      </c>
      <c r="AX1003" s="13" t="s">
        <v>77</v>
      </c>
      <c r="AY1003" s="159" t="s">
        <v>262</v>
      </c>
    </row>
    <row r="1004" spans="2:65" s="13" customFormat="1" ht="11.25">
      <c r="B1004" s="158"/>
      <c r="D1004" s="152" t="s">
        <v>271</v>
      </c>
      <c r="E1004" s="159" t="s">
        <v>1</v>
      </c>
      <c r="F1004" s="160" t="s">
        <v>1586</v>
      </c>
      <c r="H1004" s="161">
        <v>8.2050499999996998</v>
      </c>
      <c r="I1004" s="162"/>
      <c r="L1004" s="158"/>
      <c r="M1004" s="163"/>
      <c r="T1004" s="164"/>
      <c r="AT1004" s="159" t="s">
        <v>271</v>
      </c>
      <c r="AU1004" s="159" t="s">
        <v>88</v>
      </c>
      <c r="AV1004" s="13" t="s">
        <v>88</v>
      </c>
      <c r="AW1004" s="13" t="s">
        <v>31</v>
      </c>
      <c r="AX1004" s="13" t="s">
        <v>77</v>
      </c>
      <c r="AY1004" s="159" t="s">
        <v>262</v>
      </c>
    </row>
    <row r="1005" spans="2:65" s="13" customFormat="1" ht="11.25">
      <c r="B1005" s="158"/>
      <c r="D1005" s="152" t="s">
        <v>271</v>
      </c>
      <c r="E1005" s="159" t="s">
        <v>1</v>
      </c>
      <c r="F1005" s="160" t="s">
        <v>1587</v>
      </c>
      <c r="H1005" s="161">
        <v>0.21880000000000999</v>
      </c>
      <c r="I1005" s="162"/>
      <c r="L1005" s="158"/>
      <c r="M1005" s="163"/>
      <c r="T1005" s="164"/>
      <c r="AT1005" s="159" t="s">
        <v>271</v>
      </c>
      <c r="AU1005" s="159" t="s">
        <v>88</v>
      </c>
      <c r="AV1005" s="13" t="s">
        <v>88</v>
      </c>
      <c r="AW1005" s="13" t="s">
        <v>31</v>
      </c>
      <c r="AX1005" s="13" t="s">
        <v>77</v>
      </c>
      <c r="AY1005" s="159" t="s">
        <v>262</v>
      </c>
    </row>
    <row r="1006" spans="2:65" s="15" customFormat="1" ht="11.25">
      <c r="B1006" s="172"/>
      <c r="D1006" s="152" t="s">
        <v>271</v>
      </c>
      <c r="E1006" s="173" t="s">
        <v>152</v>
      </c>
      <c r="F1006" s="174" t="s">
        <v>282</v>
      </c>
      <c r="H1006" s="175">
        <v>12.656649999999701</v>
      </c>
      <c r="I1006" s="176"/>
      <c r="L1006" s="172"/>
      <c r="M1006" s="177"/>
      <c r="T1006" s="178"/>
      <c r="AT1006" s="173" t="s">
        <v>271</v>
      </c>
      <c r="AU1006" s="173" t="s">
        <v>88</v>
      </c>
      <c r="AV1006" s="15" t="s">
        <v>122</v>
      </c>
      <c r="AW1006" s="15" t="s">
        <v>31</v>
      </c>
      <c r="AX1006" s="15" t="s">
        <v>85</v>
      </c>
      <c r="AY1006" s="173" t="s">
        <v>262</v>
      </c>
    </row>
    <row r="1007" spans="2:65" s="1" customFormat="1" ht="16.5" customHeight="1">
      <c r="B1007" s="32"/>
      <c r="C1007" s="179" t="s">
        <v>1588</v>
      </c>
      <c r="D1007" s="179" t="s">
        <v>590</v>
      </c>
      <c r="E1007" s="180" t="s">
        <v>1440</v>
      </c>
      <c r="F1007" s="181" t="s">
        <v>1441</v>
      </c>
      <c r="G1007" s="182" t="s">
        <v>268</v>
      </c>
      <c r="H1007" s="183">
        <v>195.554</v>
      </c>
      <c r="I1007" s="184"/>
      <c r="J1007" s="185">
        <f>ROUND(I1007*H1007,2)</f>
        <v>0</v>
      </c>
      <c r="K1007" s="181" t="s">
        <v>269</v>
      </c>
      <c r="L1007" s="186"/>
      <c r="M1007" s="187" t="s">
        <v>1</v>
      </c>
      <c r="N1007" s="188" t="s">
        <v>42</v>
      </c>
      <c r="P1007" s="147">
        <f>O1007*H1007</f>
        <v>0</v>
      </c>
      <c r="Q1007" s="147">
        <v>2.9999999999999997E-4</v>
      </c>
      <c r="R1007" s="147">
        <f>Q1007*H1007</f>
        <v>5.8666199999999995E-2</v>
      </c>
      <c r="S1007" s="147">
        <v>0</v>
      </c>
      <c r="T1007" s="148">
        <f>S1007*H1007</f>
        <v>0</v>
      </c>
      <c r="AR1007" s="149" t="s">
        <v>448</v>
      </c>
      <c r="AT1007" s="149" t="s">
        <v>590</v>
      </c>
      <c r="AU1007" s="149" t="s">
        <v>88</v>
      </c>
      <c r="AY1007" s="17" t="s">
        <v>262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85</v>
      </c>
      <c r="BK1007" s="150">
        <f>ROUND(I1007*H1007,2)</f>
        <v>0</v>
      </c>
      <c r="BL1007" s="17" t="s">
        <v>371</v>
      </c>
      <c r="BM1007" s="149" t="s">
        <v>1589</v>
      </c>
    </row>
    <row r="1008" spans="2:65" s="13" customFormat="1" ht="11.25">
      <c r="B1008" s="158"/>
      <c r="D1008" s="152" t="s">
        <v>271</v>
      </c>
      <c r="E1008" s="159" t="s">
        <v>1</v>
      </c>
      <c r="F1008" s="160" t="s">
        <v>1590</v>
      </c>
      <c r="H1008" s="161">
        <v>179.1</v>
      </c>
      <c r="I1008" s="162"/>
      <c r="L1008" s="158"/>
      <c r="M1008" s="163"/>
      <c r="T1008" s="164"/>
      <c r="AT1008" s="159" t="s">
        <v>271</v>
      </c>
      <c r="AU1008" s="159" t="s">
        <v>88</v>
      </c>
      <c r="AV1008" s="13" t="s">
        <v>88</v>
      </c>
      <c r="AW1008" s="13" t="s">
        <v>31</v>
      </c>
      <c r="AX1008" s="13" t="s">
        <v>77</v>
      </c>
      <c r="AY1008" s="159" t="s">
        <v>262</v>
      </c>
    </row>
    <row r="1009" spans="2:65" s="13" customFormat="1" ht="11.25">
      <c r="B1009" s="158"/>
      <c r="D1009" s="152" t="s">
        <v>271</v>
      </c>
      <c r="E1009" s="159" t="s">
        <v>1</v>
      </c>
      <c r="F1009" s="160" t="s">
        <v>1591</v>
      </c>
      <c r="H1009" s="161">
        <v>16.4536449999996</v>
      </c>
      <c r="I1009" s="162"/>
      <c r="L1009" s="158"/>
      <c r="M1009" s="163"/>
      <c r="T1009" s="164"/>
      <c r="AT1009" s="159" t="s">
        <v>271</v>
      </c>
      <c r="AU1009" s="159" t="s">
        <v>88</v>
      </c>
      <c r="AV1009" s="13" t="s">
        <v>88</v>
      </c>
      <c r="AW1009" s="13" t="s">
        <v>31</v>
      </c>
      <c r="AX1009" s="13" t="s">
        <v>77</v>
      </c>
      <c r="AY1009" s="159" t="s">
        <v>262</v>
      </c>
    </row>
    <row r="1010" spans="2:65" s="15" customFormat="1" ht="11.25">
      <c r="B1010" s="172"/>
      <c r="D1010" s="152" t="s">
        <v>271</v>
      </c>
      <c r="E1010" s="173" t="s">
        <v>1</v>
      </c>
      <c r="F1010" s="174" t="s">
        <v>282</v>
      </c>
      <c r="H1010" s="175">
        <v>195.55364499999999</v>
      </c>
      <c r="I1010" s="176"/>
      <c r="L1010" s="172"/>
      <c r="M1010" s="177"/>
      <c r="T1010" s="178"/>
      <c r="AT1010" s="173" t="s">
        <v>271</v>
      </c>
      <c r="AU1010" s="173" t="s">
        <v>88</v>
      </c>
      <c r="AV1010" s="15" t="s">
        <v>122</v>
      </c>
      <c r="AW1010" s="15" t="s">
        <v>31</v>
      </c>
      <c r="AX1010" s="15" t="s">
        <v>85</v>
      </c>
      <c r="AY1010" s="173" t="s">
        <v>262</v>
      </c>
    </row>
    <row r="1011" spans="2:65" s="1" customFormat="1" ht="55.5" customHeight="1">
      <c r="B1011" s="32"/>
      <c r="C1011" s="138" t="s">
        <v>1592</v>
      </c>
      <c r="D1011" s="138" t="s">
        <v>265</v>
      </c>
      <c r="E1011" s="139" t="s">
        <v>1593</v>
      </c>
      <c r="F1011" s="140" t="s">
        <v>1594</v>
      </c>
      <c r="G1011" s="141" t="s">
        <v>268</v>
      </c>
      <c r="H1011" s="142">
        <v>149.25</v>
      </c>
      <c r="I1011" s="143"/>
      <c r="J1011" s="144">
        <f>ROUND(I1011*H1011,2)</f>
        <v>0</v>
      </c>
      <c r="K1011" s="140" t="s">
        <v>269</v>
      </c>
      <c r="L1011" s="32"/>
      <c r="M1011" s="145" t="s">
        <v>1</v>
      </c>
      <c r="N1011" s="146" t="s">
        <v>42</v>
      </c>
      <c r="P1011" s="147">
        <f>O1011*H1011</f>
        <v>0</v>
      </c>
      <c r="Q1011" s="147">
        <v>2.0999999999999999E-3</v>
      </c>
      <c r="R1011" s="147">
        <f>Q1011*H1011</f>
        <v>0.31342499999999995</v>
      </c>
      <c r="S1011" s="147">
        <v>0</v>
      </c>
      <c r="T1011" s="148">
        <f>S1011*H1011</f>
        <v>0</v>
      </c>
      <c r="AR1011" s="149" t="s">
        <v>371</v>
      </c>
      <c r="AT1011" s="149" t="s">
        <v>265</v>
      </c>
      <c r="AU1011" s="149" t="s">
        <v>88</v>
      </c>
      <c r="AY1011" s="17" t="s">
        <v>262</v>
      </c>
      <c r="BE1011" s="150">
        <f>IF(N1011="základní",J1011,0)</f>
        <v>0</v>
      </c>
      <c r="BF1011" s="150">
        <f>IF(N1011="snížená",J1011,0)</f>
        <v>0</v>
      </c>
      <c r="BG1011" s="150">
        <f>IF(N1011="zákl. přenesená",J1011,0)</f>
        <v>0</v>
      </c>
      <c r="BH1011" s="150">
        <f>IF(N1011="sníž. přenesená",J1011,0)</f>
        <v>0</v>
      </c>
      <c r="BI1011" s="150">
        <f>IF(N1011="nulová",J1011,0)</f>
        <v>0</v>
      </c>
      <c r="BJ1011" s="17" t="s">
        <v>85</v>
      </c>
      <c r="BK1011" s="150">
        <f>ROUND(I1011*H1011,2)</f>
        <v>0</v>
      </c>
      <c r="BL1011" s="17" t="s">
        <v>371</v>
      </c>
      <c r="BM1011" s="149" t="s">
        <v>1595</v>
      </c>
    </row>
    <row r="1012" spans="2:65" s="12" customFormat="1" ht="11.25">
      <c r="B1012" s="151"/>
      <c r="D1012" s="152" t="s">
        <v>271</v>
      </c>
      <c r="E1012" s="153" t="s">
        <v>1</v>
      </c>
      <c r="F1012" s="154" t="s">
        <v>1579</v>
      </c>
      <c r="H1012" s="153" t="s">
        <v>1</v>
      </c>
      <c r="I1012" s="155"/>
      <c r="L1012" s="151"/>
      <c r="M1012" s="156"/>
      <c r="T1012" s="157"/>
      <c r="AT1012" s="153" t="s">
        <v>271</v>
      </c>
      <c r="AU1012" s="153" t="s">
        <v>88</v>
      </c>
      <c r="AV1012" s="12" t="s">
        <v>85</v>
      </c>
      <c r="AW1012" s="12" t="s">
        <v>31</v>
      </c>
      <c r="AX1012" s="12" t="s">
        <v>77</v>
      </c>
      <c r="AY1012" s="153" t="s">
        <v>262</v>
      </c>
    </row>
    <row r="1013" spans="2:65" s="13" customFormat="1" ht="11.25">
      <c r="B1013" s="158"/>
      <c r="D1013" s="152" t="s">
        <v>271</v>
      </c>
      <c r="E1013" s="159" t="s">
        <v>1</v>
      </c>
      <c r="F1013" s="160" t="s">
        <v>142</v>
      </c>
      <c r="H1013" s="161">
        <v>149.25</v>
      </c>
      <c r="I1013" s="162"/>
      <c r="L1013" s="158"/>
      <c r="M1013" s="163"/>
      <c r="T1013" s="164"/>
      <c r="AT1013" s="159" t="s">
        <v>271</v>
      </c>
      <c r="AU1013" s="159" t="s">
        <v>88</v>
      </c>
      <c r="AV1013" s="13" t="s">
        <v>88</v>
      </c>
      <c r="AW1013" s="13" t="s">
        <v>31</v>
      </c>
      <c r="AX1013" s="13" t="s">
        <v>85</v>
      </c>
      <c r="AY1013" s="159" t="s">
        <v>262</v>
      </c>
    </row>
    <row r="1014" spans="2:65" s="1" customFormat="1" ht="66.75" customHeight="1">
      <c r="B1014" s="32"/>
      <c r="C1014" s="138" t="s">
        <v>1596</v>
      </c>
      <c r="D1014" s="138" t="s">
        <v>265</v>
      </c>
      <c r="E1014" s="139" t="s">
        <v>1597</v>
      </c>
      <c r="F1014" s="140" t="s">
        <v>1598</v>
      </c>
      <c r="G1014" s="141" t="s">
        <v>268</v>
      </c>
      <c r="H1014" s="142">
        <v>12.657</v>
      </c>
      <c r="I1014" s="143"/>
      <c r="J1014" s="144">
        <f>ROUND(I1014*H1014,2)</f>
        <v>0</v>
      </c>
      <c r="K1014" s="140" t="s">
        <v>269</v>
      </c>
      <c r="L1014" s="32"/>
      <c r="M1014" s="145" t="s">
        <v>1</v>
      </c>
      <c r="N1014" s="146" t="s">
        <v>42</v>
      </c>
      <c r="P1014" s="147">
        <f>O1014*H1014</f>
        <v>0</v>
      </c>
      <c r="Q1014" s="147">
        <v>2.15E-3</v>
      </c>
      <c r="R1014" s="147">
        <f>Q1014*H1014</f>
        <v>2.7212549999999999E-2</v>
      </c>
      <c r="S1014" s="147">
        <v>0</v>
      </c>
      <c r="T1014" s="148">
        <f>S1014*H1014</f>
        <v>0</v>
      </c>
      <c r="AR1014" s="149" t="s">
        <v>371</v>
      </c>
      <c r="AT1014" s="149" t="s">
        <v>265</v>
      </c>
      <c r="AU1014" s="149" t="s">
        <v>88</v>
      </c>
      <c r="AY1014" s="17" t="s">
        <v>262</v>
      </c>
      <c r="BE1014" s="150">
        <f>IF(N1014="základní",J1014,0)</f>
        <v>0</v>
      </c>
      <c r="BF1014" s="150">
        <f>IF(N1014="snížená",J1014,0)</f>
        <v>0</v>
      </c>
      <c r="BG1014" s="150">
        <f>IF(N1014="zákl. přenesená",J1014,0)</f>
        <v>0</v>
      </c>
      <c r="BH1014" s="150">
        <f>IF(N1014="sníž. přenesená",J1014,0)</f>
        <v>0</v>
      </c>
      <c r="BI1014" s="150">
        <f>IF(N1014="nulová",J1014,0)</f>
        <v>0</v>
      </c>
      <c r="BJ1014" s="17" t="s">
        <v>85</v>
      </c>
      <c r="BK1014" s="150">
        <f>ROUND(I1014*H1014,2)</f>
        <v>0</v>
      </c>
      <c r="BL1014" s="17" t="s">
        <v>371</v>
      </c>
      <c r="BM1014" s="149" t="s">
        <v>1599</v>
      </c>
    </row>
    <row r="1015" spans="2:65" s="12" customFormat="1" ht="11.25">
      <c r="B1015" s="151"/>
      <c r="D1015" s="152" t="s">
        <v>271</v>
      </c>
      <c r="E1015" s="153" t="s">
        <v>1</v>
      </c>
      <c r="F1015" s="154" t="s">
        <v>1583</v>
      </c>
      <c r="H1015" s="153" t="s">
        <v>1</v>
      </c>
      <c r="I1015" s="155"/>
      <c r="L1015" s="151"/>
      <c r="M1015" s="156"/>
      <c r="T1015" s="157"/>
      <c r="AT1015" s="153" t="s">
        <v>271</v>
      </c>
      <c r="AU1015" s="153" t="s">
        <v>88</v>
      </c>
      <c r="AV1015" s="12" t="s">
        <v>85</v>
      </c>
      <c r="AW1015" s="12" t="s">
        <v>31</v>
      </c>
      <c r="AX1015" s="12" t="s">
        <v>77</v>
      </c>
      <c r="AY1015" s="153" t="s">
        <v>262</v>
      </c>
    </row>
    <row r="1016" spans="2:65" s="13" customFormat="1" ht="11.25">
      <c r="B1016" s="158"/>
      <c r="D1016" s="152" t="s">
        <v>271</v>
      </c>
      <c r="E1016" s="159" t="s">
        <v>1</v>
      </c>
      <c r="F1016" s="160" t="s">
        <v>152</v>
      </c>
      <c r="H1016" s="161">
        <v>12.656649999999701</v>
      </c>
      <c r="I1016" s="162"/>
      <c r="L1016" s="158"/>
      <c r="M1016" s="163"/>
      <c r="T1016" s="164"/>
      <c r="AT1016" s="159" t="s">
        <v>271</v>
      </c>
      <c r="AU1016" s="159" t="s">
        <v>88</v>
      </c>
      <c r="AV1016" s="13" t="s">
        <v>88</v>
      </c>
      <c r="AW1016" s="13" t="s">
        <v>31</v>
      </c>
      <c r="AX1016" s="13" t="s">
        <v>85</v>
      </c>
      <c r="AY1016" s="159" t="s">
        <v>262</v>
      </c>
    </row>
    <row r="1017" spans="2:65" s="1" customFormat="1" ht="37.9" customHeight="1">
      <c r="B1017" s="32"/>
      <c r="C1017" s="138" t="s">
        <v>1600</v>
      </c>
      <c r="D1017" s="138" t="s">
        <v>265</v>
      </c>
      <c r="E1017" s="139" t="s">
        <v>1601</v>
      </c>
      <c r="F1017" s="140" t="s">
        <v>1602</v>
      </c>
      <c r="G1017" s="141" t="s">
        <v>268</v>
      </c>
      <c r="H1017" s="142">
        <v>149.25</v>
      </c>
      <c r="I1017" s="143"/>
      <c r="J1017" s="144">
        <f>ROUND(I1017*H1017,2)</f>
        <v>0</v>
      </c>
      <c r="K1017" s="140" t="s">
        <v>269</v>
      </c>
      <c r="L1017" s="32"/>
      <c r="M1017" s="145" t="s">
        <v>1</v>
      </c>
      <c r="N1017" s="146" t="s">
        <v>42</v>
      </c>
      <c r="P1017" s="147">
        <f>O1017*H1017</f>
        <v>0</v>
      </c>
      <c r="Q1017" s="147">
        <v>1.2999999999999999E-4</v>
      </c>
      <c r="R1017" s="147">
        <f>Q1017*H1017</f>
        <v>1.94025E-2</v>
      </c>
      <c r="S1017" s="147">
        <v>0</v>
      </c>
      <c r="T1017" s="148">
        <f>S1017*H1017</f>
        <v>0</v>
      </c>
      <c r="AR1017" s="149" t="s">
        <v>371</v>
      </c>
      <c r="AT1017" s="149" t="s">
        <v>265</v>
      </c>
      <c r="AU1017" s="149" t="s">
        <v>88</v>
      </c>
      <c r="AY1017" s="17" t="s">
        <v>262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85</v>
      </c>
      <c r="BK1017" s="150">
        <f>ROUND(I1017*H1017,2)</f>
        <v>0</v>
      </c>
      <c r="BL1017" s="17" t="s">
        <v>371</v>
      </c>
      <c r="BM1017" s="149" t="s">
        <v>1603</v>
      </c>
    </row>
    <row r="1018" spans="2:65" s="12" customFormat="1" ht="11.25">
      <c r="B1018" s="151"/>
      <c r="D1018" s="152" t="s">
        <v>271</v>
      </c>
      <c r="E1018" s="153" t="s">
        <v>1</v>
      </c>
      <c r="F1018" s="154" t="s">
        <v>1476</v>
      </c>
      <c r="H1018" s="153" t="s">
        <v>1</v>
      </c>
      <c r="I1018" s="155"/>
      <c r="L1018" s="151"/>
      <c r="M1018" s="156"/>
      <c r="T1018" s="157"/>
      <c r="AT1018" s="153" t="s">
        <v>271</v>
      </c>
      <c r="AU1018" s="153" t="s">
        <v>88</v>
      </c>
      <c r="AV1018" s="12" t="s">
        <v>85</v>
      </c>
      <c r="AW1018" s="12" t="s">
        <v>31</v>
      </c>
      <c r="AX1018" s="12" t="s">
        <v>77</v>
      </c>
      <c r="AY1018" s="153" t="s">
        <v>262</v>
      </c>
    </row>
    <row r="1019" spans="2:65" s="13" customFormat="1" ht="11.25">
      <c r="B1019" s="158"/>
      <c r="D1019" s="152" t="s">
        <v>271</v>
      </c>
      <c r="E1019" s="159" t="s">
        <v>1</v>
      </c>
      <c r="F1019" s="160" t="s">
        <v>1604</v>
      </c>
      <c r="H1019" s="161">
        <v>149.25</v>
      </c>
      <c r="I1019" s="162"/>
      <c r="L1019" s="158"/>
      <c r="M1019" s="163"/>
      <c r="T1019" s="164"/>
      <c r="AT1019" s="159" t="s">
        <v>271</v>
      </c>
      <c r="AU1019" s="159" t="s">
        <v>88</v>
      </c>
      <c r="AV1019" s="13" t="s">
        <v>88</v>
      </c>
      <c r="AW1019" s="13" t="s">
        <v>31</v>
      </c>
      <c r="AX1019" s="13" t="s">
        <v>85</v>
      </c>
      <c r="AY1019" s="159" t="s">
        <v>262</v>
      </c>
    </row>
    <row r="1020" spans="2:65" s="1" customFormat="1" ht="24.2" customHeight="1">
      <c r="B1020" s="32"/>
      <c r="C1020" s="138" t="s">
        <v>1605</v>
      </c>
      <c r="D1020" s="138" t="s">
        <v>265</v>
      </c>
      <c r="E1020" s="139" t="s">
        <v>1606</v>
      </c>
      <c r="F1020" s="140" t="s">
        <v>1567</v>
      </c>
      <c r="G1020" s="141" t="s">
        <v>514</v>
      </c>
      <c r="H1020" s="142">
        <v>0.41899999999999998</v>
      </c>
      <c r="I1020" s="143"/>
      <c r="J1020" s="144">
        <f>ROUND(I1020*H1020,2)</f>
        <v>0</v>
      </c>
      <c r="K1020" s="140" t="s">
        <v>269</v>
      </c>
      <c r="L1020" s="32"/>
      <c r="M1020" s="145" t="s">
        <v>1</v>
      </c>
      <c r="N1020" s="146" t="s">
        <v>42</v>
      </c>
      <c r="P1020" s="147">
        <f>O1020*H1020</f>
        <v>0</v>
      </c>
      <c r="Q1020" s="147">
        <v>0</v>
      </c>
      <c r="R1020" s="147">
        <f>Q1020*H1020</f>
        <v>0</v>
      </c>
      <c r="S1020" s="147">
        <v>0</v>
      </c>
      <c r="T1020" s="148">
        <f>S1020*H1020</f>
        <v>0</v>
      </c>
      <c r="AR1020" s="149" t="s">
        <v>371</v>
      </c>
      <c r="AT1020" s="149" t="s">
        <v>265</v>
      </c>
      <c r="AU1020" s="149" t="s">
        <v>88</v>
      </c>
      <c r="AY1020" s="17" t="s">
        <v>262</v>
      </c>
      <c r="BE1020" s="150">
        <f>IF(N1020="základní",J1020,0)</f>
        <v>0</v>
      </c>
      <c r="BF1020" s="150">
        <f>IF(N1020="snížená",J1020,0)</f>
        <v>0</v>
      </c>
      <c r="BG1020" s="150">
        <f>IF(N1020="zákl. přenesená",J1020,0)</f>
        <v>0</v>
      </c>
      <c r="BH1020" s="150">
        <f>IF(N1020="sníž. přenesená",J1020,0)</f>
        <v>0</v>
      </c>
      <c r="BI1020" s="150">
        <f>IF(N1020="nulová",J1020,0)</f>
        <v>0</v>
      </c>
      <c r="BJ1020" s="17" t="s">
        <v>85</v>
      </c>
      <c r="BK1020" s="150">
        <f>ROUND(I1020*H1020,2)</f>
        <v>0</v>
      </c>
      <c r="BL1020" s="17" t="s">
        <v>371</v>
      </c>
      <c r="BM1020" s="149" t="s">
        <v>1607</v>
      </c>
    </row>
    <row r="1021" spans="2:65" s="11" customFormat="1" ht="22.9" customHeight="1">
      <c r="B1021" s="126"/>
      <c r="D1021" s="127" t="s">
        <v>76</v>
      </c>
      <c r="E1021" s="136" t="s">
        <v>1608</v>
      </c>
      <c r="F1021" s="136" t="s">
        <v>1609</v>
      </c>
      <c r="I1021" s="129"/>
      <c r="J1021" s="137">
        <f>BK1021</f>
        <v>0</v>
      </c>
      <c r="L1021" s="126"/>
      <c r="M1021" s="131"/>
      <c r="P1021" s="132">
        <f>SUM(P1022:P1034)</f>
        <v>0</v>
      </c>
      <c r="R1021" s="132">
        <f>SUM(R1022:R1034)</f>
        <v>9.1360244999999995</v>
      </c>
      <c r="T1021" s="133">
        <f>SUM(T1022:T1034)</f>
        <v>0</v>
      </c>
      <c r="AR1021" s="127" t="s">
        <v>88</v>
      </c>
      <c r="AT1021" s="134" t="s">
        <v>76</v>
      </c>
      <c r="AU1021" s="134" t="s">
        <v>85</v>
      </c>
      <c r="AY1021" s="127" t="s">
        <v>262</v>
      </c>
      <c r="BK1021" s="135">
        <f>SUM(BK1022:BK1034)</f>
        <v>0</v>
      </c>
    </row>
    <row r="1022" spans="2:65" s="1" customFormat="1" ht="16.5" customHeight="1">
      <c r="B1022" s="32"/>
      <c r="C1022" s="138" t="s">
        <v>1610</v>
      </c>
      <c r="D1022" s="138" t="s">
        <v>265</v>
      </c>
      <c r="E1022" s="139" t="s">
        <v>1572</v>
      </c>
      <c r="F1022" s="140" t="s">
        <v>1573</v>
      </c>
      <c r="G1022" s="141" t="s">
        <v>268</v>
      </c>
      <c r="H1022" s="142">
        <v>5800.65</v>
      </c>
      <c r="I1022" s="143"/>
      <c r="J1022" s="144">
        <f>ROUND(I1022*H1022,2)</f>
        <v>0</v>
      </c>
      <c r="K1022" s="140" t="s">
        <v>269</v>
      </c>
      <c r="L1022" s="32"/>
      <c r="M1022" s="145" t="s">
        <v>1</v>
      </c>
      <c r="N1022" s="146" t="s">
        <v>42</v>
      </c>
      <c r="P1022" s="147">
        <f>O1022*H1022</f>
        <v>0</v>
      </c>
      <c r="Q1022" s="147">
        <v>0</v>
      </c>
      <c r="R1022" s="147">
        <f>Q1022*H1022</f>
        <v>0</v>
      </c>
      <c r="S1022" s="147">
        <v>0</v>
      </c>
      <c r="T1022" s="148">
        <f>S1022*H1022</f>
        <v>0</v>
      </c>
      <c r="AR1022" s="149" t="s">
        <v>122</v>
      </c>
      <c r="AT1022" s="149" t="s">
        <v>265</v>
      </c>
      <c r="AU1022" s="149" t="s">
        <v>88</v>
      </c>
      <c r="AY1022" s="17" t="s">
        <v>262</v>
      </c>
      <c r="BE1022" s="150">
        <f>IF(N1022="základní",J1022,0)</f>
        <v>0</v>
      </c>
      <c r="BF1022" s="150">
        <f>IF(N1022="snížená",J1022,0)</f>
        <v>0</v>
      </c>
      <c r="BG1022" s="150">
        <f>IF(N1022="zákl. přenesená",J1022,0)</f>
        <v>0</v>
      </c>
      <c r="BH1022" s="150">
        <f>IF(N1022="sníž. přenesená",J1022,0)</f>
        <v>0</v>
      </c>
      <c r="BI1022" s="150">
        <f>IF(N1022="nulová",J1022,0)</f>
        <v>0</v>
      </c>
      <c r="BJ1022" s="17" t="s">
        <v>85</v>
      </c>
      <c r="BK1022" s="150">
        <f>ROUND(I1022*H1022,2)</f>
        <v>0</v>
      </c>
      <c r="BL1022" s="17" t="s">
        <v>122</v>
      </c>
      <c r="BM1022" s="149" t="s">
        <v>1611</v>
      </c>
    </row>
    <row r="1023" spans="2:65" s="12" customFormat="1" ht="22.5">
      <c r="B1023" s="151"/>
      <c r="D1023" s="152" t="s">
        <v>271</v>
      </c>
      <c r="E1023" s="153" t="s">
        <v>1</v>
      </c>
      <c r="F1023" s="154" t="s">
        <v>1575</v>
      </c>
      <c r="H1023" s="153" t="s">
        <v>1</v>
      </c>
      <c r="I1023" s="155"/>
      <c r="L1023" s="151"/>
      <c r="M1023" s="156"/>
      <c r="T1023" s="157"/>
      <c r="AT1023" s="153" t="s">
        <v>271</v>
      </c>
      <c r="AU1023" s="153" t="s">
        <v>88</v>
      </c>
      <c r="AV1023" s="12" t="s">
        <v>85</v>
      </c>
      <c r="AW1023" s="12" t="s">
        <v>31</v>
      </c>
      <c r="AX1023" s="12" t="s">
        <v>77</v>
      </c>
      <c r="AY1023" s="153" t="s">
        <v>262</v>
      </c>
    </row>
    <row r="1024" spans="2:65" s="13" customFormat="1" ht="11.25">
      <c r="B1024" s="158"/>
      <c r="D1024" s="152" t="s">
        <v>271</v>
      </c>
      <c r="E1024" s="159" t="s">
        <v>1</v>
      </c>
      <c r="F1024" s="160" t="s">
        <v>1612</v>
      </c>
      <c r="H1024" s="161">
        <v>5800.65</v>
      </c>
      <c r="I1024" s="162"/>
      <c r="L1024" s="158"/>
      <c r="M1024" s="163"/>
      <c r="T1024" s="164"/>
      <c r="AT1024" s="159" t="s">
        <v>271</v>
      </c>
      <c r="AU1024" s="159" t="s">
        <v>88</v>
      </c>
      <c r="AV1024" s="13" t="s">
        <v>88</v>
      </c>
      <c r="AW1024" s="13" t="s">
        <v>31</v>
      </c>
      <c r="AX1024" s="13" t="s">
        <v>85</v>
      </c>
      <c r="AY1024" s="159" t="s">
        <v>262</v>
      </c>
    </row>
    <row r="1025" spans="2:65" s="1" customFormat="1" ht="24.2" customHeight="1">
      <c r="B1025" s="32"/>
      <c r="C1025" s="138" t="s">
        <v>1613</v>
      </c>
      <c r="D1025" s="138" t="s">
        <v>265</v>
      </c>
      <c r="E1025" s="139" t="s">
        <v>1614</v>
      </c>
      <c r="F1025" s="140" t="s">
        <v>1615</v>
      </c>
      <c r="G1025" s="141" t="s">
        <v>268</v>
      </c>
      <c r="H1025" s="142">
        <v>5800.65</v>
      </c>
      <c r="I1025" s="143"/>
      <c r="J1025" s="144">
        <f>ROUND(I1025*H1025,2)</f>
        <v>0</v>
      </c>
      <c r="K1025" s="140" t="s">
        <v>285</v>
      </c>
      <c r="L1025" s="32"/>
      <c r="M1025" s="145" t="s">
        <v>1</v>
      </c>
      <c r="N1025" s="146" t="s">
        <v>42</v>
      </c>
      <c r="P1025" s="147">
        <f>O1025*H1025</f>
        <v>0</v>
      </c>
      <c r="Q1025" s="147">
        <v>0</v>
      </c>
      <c r="R1025" s="147">
        <f>Q1025*H1025</f>
        <v>0</v>
      </c>
      <c r="S1025" s="147">
        <v>0</v>
      </c>
      <c r="T1025" s="148">
        <f>S1025*H1025</f>
        <v>0</v>
      </c>
      <c r="AR1025" s="149" t="s">
        <v>122</v>
      </c>
      <c r="AT1025" s="149" t="s">
        <v>265</v>
      </c>
      <c r="AU1025" s="149" t="s">
        <v>88</v>
      </c>
      <c r="AY1025" s="17" t="s">
        <v>262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85</v>
      </c>
      <c r="BK1025" s="150">
        <f>ROUND(I1025*H1025,2)</f>
        <v>0</v>
      </c>
      <c r="BL1025" s="17" t="s">
        <v>122</v>
      </c>
      <c r="BM1025" s="149" t="s">
        <v>1616</v>
      </c>
    </row>
    <row r="1026" spans="2:65" s="12" customFormat="1" ht="22.5">
      <c r="B1026" s="151"/>
      <c r="D1026" s="152" t="s">
        <v>271</v>
      </c>
      <c r="E1026" s="153" t="s">
        <v>1</v>
      </c>
      <c r="F1026" s="154" t="s">
        <v>1575</v>
      </c>
      <c r="H1026" s="153" t="s">
        <v>1</v>
      </c>
      <c r="I1026" s="155"/>
      <c r="L1026" s="151"/>
      <c r="M1026" s="156"/>
      <c r="T1026" s="157"/>
      <c r="AT1026" s="153" t="s">
        <v>271</v>
      </c>
      <c r="AU1026" s="153" t="s">
        <v>88</v>
      </c>
      <c r="AV1026" s="12" t="s">
        <v>85</v>
      </c>
      <c r="AW1026" s="12" t="s">
        <v>31</v>
      </c>
      <c r="AX1026" s="12" t="s">
        <v>77</v>
      </c>
      <c r="AY1026" s="153" t="s">
        <v>262</v>
      </c>
    </row>
    <row r="1027" spans="2:65" s="12" customFormat="1" ht="11.25">
      <c r="B1027" s="151"/>
      <c r="D1027" s="152" t="s">
        <v>271</v>
      </c>
      <c r="E1027" s="153" t="s">
        <v>1</v>
      </c>
      <c r="F1027" s="154" t="s">
        <v>1483</v>
      </c>
      <c r="H1027" s="153" t="s">
        <v>1</v>
      </c>
      <c r="I1027" s="155"/>
      <c r="L1027" s="151"/>
      <c r="M1027" s="156"/>
      <c r="T1027" s="157"/>
      <c r="AT1027" s="153" t="s">
        <v>271</v>
      </c>
      <c r="AU1027" s="153" t="s">
        <v>88</v>
      </c>
      <c r="AV1027" s="12" t="s">
        <v>85</v>
      </c>
      <c r="AW1027" s="12" t="s">
        <v>31</v>
      </c>
      <c r="AX1027" s="12" t="s">
        <v>77</v>
      </c>
      <c r="AY1027" s="153" t="s">
        <v>262</v>
      </c>
    </row>
    <row r="1028" spans="2:65" s="13" customFormat="1" ht="11.25">
      <c r="B1028" s="158"/>
      <c r="D1028" s="152" t="s">
        <v>271</v>
      </c>
      <c r="E1028" s="159" t="s">
        <v>1</v>
      </c>
      <c r="F1028" s="160" t="s">
        <v>1617</v>
      </c>
      <c r="H1028" s="161">
        <v>5946.45</v>
      </c>
      <c r="I1028" s="162"/>
      <c r="L1028" s="158"/>
      <c r="M1028" s="163"/>
      <c r="T1028" s="164"/>
      <c r="AT1028" s="159" t="s">
        <v>271</v>
      </c>
      <c r="AU1028" s="159" t="s">
        <v>88</v>
      </c>
      <c r="AV1028" s="13" t="s">
        <v>88</v>
      </c>
      <c r="AW1028" s="13" t="s">
        <v>31</v>
      </c>
      <c r="AX1028" s="13" t="s">
        <v>77</v>
      </c>
      <c r="AY1028" s="159" t="s">
        <v>262</v>
      </c>
    </row>
    <row r="1029" spans="2:65" s="13" customFormat="1" ht="11.25">
      <c r="B1029" s="158"/>
      <c r="D1029" s="152" t="s">
        <v>271</v>
      </c>
      <c r="E1029" s="159" t="s">
        <v>1</v>
      </c>
      <c r="F1029" s="160" t="s">
        <v>1618</v>
      </c>
      <c r="H1029" s="161">
        <v>-97.954999999999998</v>
      </c>
      <c r="I1029" s="162"/>
      <c r="L1029" s="158"/>
      <c r="M1029" s="163"/>
      <c r="T1029" s="164"/>
      <c r="AT1029" s="159" t="s">
        <v>271</v>
      </c>
      <c r="AU1029" s="159" t="s">
        <v>88</v>
      </c>
      <c r="AV1029" s="13" t="s">
        <v>88</v>
      </c>
      <c r="AW1029" s="13" t="s">
        <v>31</v>
      </c>
      <c r="AX1029" s="13" t="s">
        <v>77</v>
      </c>
      <c r="AY1029" s="159" t="s">
        <v>262</v>
      </c>
    </row>
    <row r="1030" spans="2:65" s="13" customFormat="1" ht="11.25">
      <c r="B1030" s="158"/>
      <c r="D1030" s="152" t="s">
        <v>271</v>
      </c>
      <c r="E1030" s="159" t="s">
        <v>1</v>
      </c>
      <c r="F1030" s="160" t="s">
        <v>393</v>
      </c>
      <c r="H1030" s="161">
        <v>-47.844999999999999</v>
      </c>
      <c r="I1030" s="162"/>
      <c r="L1030" s="158"/>
      <c r="M1030" s="163"/>
      <c r="T1030" s="164"/>
      <c r="AT1030" s="159" t="s">
        <v>271</v>
      </c>
      <c r="AU1030" s="159" t="s">
        <v>88</v>
      </c>
      <c r="AV1030" s="13" t="s">
        <v>88</v>
      </c>
      <c r="AW1030" s="13" t="s">
        <v>31</v>
      </c>
      <c r="AX1030" s="13" t="s">
        <v>77</v>
      </c>
      <c r="AY1030" s="159" t="s">
        <v>262</v>
      </c>
    </row>
    <row r="1031" spans="2:65" s="15" customFormat="1" ht="11.25">
      <c r="B1031" s="172"/>
      <c r="D1031" s="152" t="s">
        <v>271</v>
      </c>
      <c r="E1031" s="173" t="s">
        <v>197</v>
      </c>
      <c r="F1031" s="174" t="s">
        <v>282</v>
      </c>
      <c r="H1031" s="175">
        <v>5800.65</v>
      </c>
      <c r="I1031" s="176"/>
      <c r="L1031" s="172"/>
      <c r="M1031" s="177"/>
      <c r="T1031" s="178"/>
      <c r="AT1031" s="173" t="s">
        <v>271</v>
      </c>
      <c r="AU1031" s="173" t="s">
        <v>88</v>
      </c>
      <c r="AV1031" s="15" t="s">
        <v>122</v>
      </c>
      <c r="AW1031" s="15" t="s">
        <v>31</v>
      </c>
      <c r="AX1031" s="15" t="s">
        <v>85</v>
      </c>
      <c r="AY1031" s="173" t="s">
        <v>262</v>
      </c>
    </row>
    <row r="1032" spans="2:65" s="1" customFormat="1" ht="16.5" customHeight="1">
      <c r="B1032" s="32"/>
      <c r="C1032" s="179" t="s">
        <v>1619</v>
      </c>
      <c r="D1032" s="179" t="s">
        <v>590</v>
      </c>
      <c r="E1032" s="180" t="s">
        <v>1620</v>
      </c>
      <c r="F1032" s="181" t="s">
        <v>1621</v>
      </c>
      <c r="G1032" s="182" t="s">
        <v>268</v>
      </c>
      <c r="H1032" s="183">
        <v>6090.683</v>
      </c>
      <c r="I1032" s="184"/>
      <c r="J1032" s="185">
        <f>ROUND(I1032*H1032,2)</f>
        <v>0</v>
      </c>
      <c r="K1032" s="181" t="s">
        <v>269</v>
      </c>
      <c r="L1032" s="186"/>
      <c r="M1032" s="187" t="s">
        <v>1</v>
      </c>
      <c r="N1032" s="188" t="s">
        <v>42</v>
      </c>
      <c r="P1032" s="147">
        <f>O1032*H1032</f>
        <v>0</v>
      </c>
      <c r="Q1032" s="147">
        <v>1.5E-3</v>
      </c>
      <c r="R1032" s="147">
        <f>Q1032*H1032</f>
        <v>9.1360244999999995</v>
      </c>
      <c r="S1032" s="147">
        <v>0</v>
      </c>
      <c r="T1032" s="148">
        <f>S1032*H1032</f>
        <v>0</v>
      </c>
      <c r="AR1032" s="149" t="s">
        <v>448</v>
      </c>
      <c r="AT1032" s="149" t="s">
        <v>590</v>
      </c>
      <c r="AU1032" s="149" t="s">
        <v>88</v>
      </c>
      <c r="AY1032" s="17" t="s">
        <v>262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85</v>
      </c>
      <c r="BK1032" s="150">
        <f>ROUND(I1032*H1032,2)</f>
        <v>0</v>
      </c>
      <c r="BL1032" s="17" t="s">
        <v>371</v>
      </c>
      <c r="BM1032" s="149" t="s">
        <v>1622</v>
      </c>
    </row>
    <row r="1033" spans="2:65" s="13" customFormat="1" ht="11.25">
      <c r="B1033" s="158"/>
      <c r="D1033" s="152" t="s">
        <v>271</v>
      </c>
      <c r="E1033" s="159" t="s">
        <v>1</v>
      </c>
      <c r="F1033" s="160" t="s">
        <v>1623</v>
      </c>
      <c r="H1033" s="161">
        <v>6090.6824999999999</v>
      </c>
      <c r="I1033" s="162"/>
      <c r="L1033" s="158"/>
      <c r="M1033" s="163"/>
      <c r="T1033" s="164"/>
      <c r="AT1033" s="159" t="s">
        <v>271</v>
      </c>
      <c r="AU1033" s="159" t="s">
        <v>88</v>
      </c>
      <c r="AV1033" s="13" t="s">
        <v>88</v>
      </c>
      <c r="AW1033" s="13" t="s">
        <v>31</v>
      </c>
      <c r="AX1033" s="13" t="s">
        <v>85</v>
      </c>
      <c r="AY1033" s="159" t="s">
        <v>262</v>
      </c>
    </row>
    <row r="1034" spans="2:65" s="1" customFormat="1" ht="24.2" customHeight="1">
      <c r="B1034" s="32"/>
      <c r="C1034" s="138" t="s">
        <v>1624</v>
      </c>
      <c r="D1034" s="138" t="s">
        <v>265</v>
      </c>
      <c r="E1034" s="139" t="s">
        <v>1625</v>
      </c>
      <c r="F1034" s="140" t="s">
        <v>1626</v>
      </c>
      <c r="G1034" s="141" t="s">
        <v>514</v>
      </c>
      <c r="H1034" s="142">
        <v>9.1359999999999992</v>
      </c>
      <c r="I1034" s="143"/>
      <c r="J1034" s="144">
        <f>ROUND(I1034*H1034,2)</f>
        <v>0</v>
      </c>
      <c r="K1034" s="140" t="s">
        <v>285</v>
      </c>
      <c r="L1034" s="32"/>
      <c r="M1034" s="145" t="s">
        <v>1</v>
      </c>
      <c r="N1034" s="146" t="s">
        <v>42</v>
      </c>
      <c r="P1034" s="147">
        <f>O1034*H1034</f>
        <v>0</v>
      </c>
      <c r="Q1034" s="147">
        <v>0</v>
      </c>
      <c r="R1034" s="147">
        <f>Q1034*H1034</f>
        <v>0</v>
      </c>
      <c r="S1034" s="147">
        <v>0</v>
      </c>
      <c r="T1034" s="148">
        <f>S1034*H1034</f>
        <v>0</v>
      </c>
      <c r="AR1034" s="149" t="s">
        <v>371</v>
      </c>
      <c r="AT1034" s="149" t="s">
        <v>265</v>
      </c>
      <c r="AU1034" s="149" t="s">
        <v>88</v>
      </c>
      <c r="AY1034" s="17" t="s">
        <v>262</v>
      </c>
      <c r="BE1034" s="150">
        <f>IF(N1034="základní",J1034,0)</f>
        <v>0</v>
      </c>
      <c r="BF1034" s="150">
        <f>IF(N1034="snížená",J1034,0)</f>
        <v>0</v>
      </c>
      <c r="BG1034" s="150">
        <f>IF(N1034="zákl. přenesená",J1034,0)</f>
        <v>0</v>
      </c>
      <c r="BH1034" s="150">
        <f>IF(N1034="sníž. přenesená",J1034,0)</f>
        <v>0</v>
      </c>
      <c r="BI1034" s="150">
        <f>IF(N1034="nulová",J1034,0)</f>
        <v>0</v>
      </c>
      <c r="BJ1034" s="17" t="s">
        <v>85</v>
      </c>
      <c r="BK1034" s="150">
        <f>ROUND(I1034*H1034,2)</f>
        <v>0</v>
      </c>
      <c r="BL1034" s="17" t="s">
        <v>371</v>
      </c>
      <c r="BM1034" s="149" t="s">
        <v>1627</v>
      </c>
    </row>
    <row r="1035" spans="2:65" s="11" customFormat="1" ht="22.9" customHeight="1">
      <c r="B1035" s="126"/>
      <c r="D1035" s="127" t="s">
        <v>76</v>
      </c>
      <c r="E1035" s="136" t="s">
        <v>1628</v>
      </c>
      <c r="F1035" s="136" t="s">
        <v>1629</v>
      </c>
      <c r="I1035" s="129"/>
      <c r="J1035" s="137">
        <f>BK1035</f>
        <v>0</v>
      </c>
      <c r="L1035" s="126"/>
      <c r="M1035" s="131"/>
      <c r="P1035" s="132">
        <f>SUM(P1036:P1047)</f>
        <v>0</v>
      </c>
      <c r="R1035" s="132">
        <f>SUM(R1036:R1047)</f>
        <v>6.7559999999999995E-2</v>
      </c>
      <c r="T1035" s="133">
        <f>SUM(T1036:T1047)</f>
        <v>0.46274499999999996</v>
      </c>
      <c r="AR1035" s="127" t="s">
        <v>88</v>
      </c>
      <c r="AT1035" s="134" t="s">
        <v>76</v>
      </c>
      <c r="AU1035" s="134" t="s">
        <v>85</v>
      </c>
      <c r="AY1035" s="127" t="s">
        <v>262</v>
      </c>
      <c r="BK1035" s="135">
        <f>SUM(BK1036:BK1047)</f>
        <v>0</v>
      </c>
    </row>
    <row r="1036" spans="2:65" s="1" customFormat="1" ht="16.5" customHeight="1">
      <c r="B1036" s="32"/>
      <c r="C1036" s="138" t="s">
        <v>1630</v>
      </c>
      <c r="D1036" s="138" t="s">
        <v>265</v>
      </c>
      <c r="E1036" s="139" t="s">
        <v>1631</v>
      </c>
      <c r="F1036" s="140" t="s">
        <v>1632</v>
      </c>
      <c r="G1036" s="141" t="s">
        <v>527</v>
      </c>
      <c r="H1036" s="142">
        <v>72.25</v>
      </c>
      <c r="I1036" s="143"/>
      <c r="J1036" s="144">
        <f>ROUND(I1036*H1036,2)</f>
        <v>0</v>
      </c>
      <c r="K1036" s="140" t="s">
        <v>285</v>
      </c>
      <c r="L1036" s="32"/>
      <c r="M1036" s="145" t="s">
        <v>1</v>
      </c>
      <c r="N1036" s="146" t="s">
        <v>42</v>
      </c>
      <c r="P1036" s="147">
        <f>O1036*H1036</f>
        <v>0</v>
      </c>
      <c r="Q1036" s="147">
        <v>0</v>
      </c>
      <c r="R1036" s="147">
        <f>Q1036*H1036</f>
        <v>0</v>
      </c>
      <c r="S1036" s="147">
        <v>1.98E-3</v>
      </c>
      <c r="T1036" s="148">
        <f>S1036*H1036</f>
        <v>0.14305499999999999</v>
      </c>
      <c r="AR1036" s="149" t="s">
        <v>371</v>
      </c>
      <c r="AT1036" s="149" t="s">
        <v>265</v>
      </c>
      <c r="AU1036" s="149" t="s">
        <v>88</v>
      </c>
      <c r="AY1036" s="17" t="s">
        <v>262</v>
      </c>
      <c r="BE1036" s="150">
        <f>IF(N1036="základní",J1036,0)</f>
        <v>0</v>
      </c>
      <c r="BF1036" s="150">
        <f>IF(N1036="snížená",J1036,0)</f>
        <v>0</v>
      </c>
      <c r="BG1036" s="150">
        <f>IF(N1036="zákl. přenesená",J1036,0)</f>
        <v>0</v>
      </c>
      <c r="BH1036" s="150">
        <f>IF(N1036="sníž. přenesená",J1036,0)</f>
        <v>0</v>
      </c>
      <c r="BI1036" s="150">
        <f>IF(N1036="nulová",J1036,0)</f>
        <v>0</v>
      </c>
      <c r="BJ1036" s="17" t="s">
        <v>85</v>
      </c>
      <c r="BK1036" s="150">
        <f>ROUND(I1036*H1036,2)</f>
        <v>0</v>
      </c>
      <c r="BL1036" s="17" t="s">
        <v>371</v>
      </c>
      <c r="BM1036" s="149" t="s">
        <v>1633</v>
      </c>
    </row>
    <row r="1037" spans="2:65" s="12" customFormat="1" ht="11.25">
      <c r="B1037" s="151"/>
      <c r="D1037" s="152" t="s">
        <v>271</v>
      </c>
      <c r="E1037" s="153" t="s">
        <v>1</v>
      </c>
      <c r="F1037" s="154" t="s">
        <v>1064</v>
      </c>
      <c r="H1037" s="153" t="s">
        <v>1</v>
      </c>
      <c r="I1037" s="155"/>
      <c r="L1037" s="151"/>
      <c r="M1037" s="156"/>
      <c r="T1037" s="157"/>
      <c r="AT1037" s="153" t="s">
        <v>271</v>
      </c>
      <c r="AU1037" s="153" t="s">
        <v>88</v>
      </c>
      <c r="AV1037" s="12" t="s">
        <v>85</v>
      </c>
      <c r="AW1037" s="12" t="s">
        <v>31</v>
      </c>
      <c r="AX1037" s="12" t="s">
        <v>77</v>
      </c>
      <c r="AY1037" s="153" t="s">
        <v>262</v>
      </c>
    </row>
    <row r="1038" spans="2:65" s="13" customFormat="1" ht="11.25">
      <c r="B1038" s="158"/>
      <c r="D1038" s="152" t="s">
        <v>271</v>
      </c>
      <c r="E1038" s="159" t="s">
        <v>1</v>
      </c>
      <c r="F1038" s="160" t="s">
        <v>1634</v>
      </c>
      <c r="H1038" s="161">
        <v>72.25</v>
      </c>
      <c r="I1038" s="162"/>
      <c r="L1038" s="158"/>
      <c r="M1038" s="163"/>
      <c r="T1038" s="164"/>
      <c r="AT1038" s="159" t="s">
        <v>271</v>
      </c>
      <c r="AU1038" s="159" t="s">
        <v>88</v>
      </c>
      <c r="AV1038" s="13" t="s">
        <v>88</v>
      </c>
      <c r="AW1038" s="13" t="s">
        <v>31</v>
      </c>
      <c r="AX1038" s="13" t="s">
        <v>85</v>
      </c>
      <c r="AY1038" s="159" t="s">
        <v>262</v>
      </c>
    </row>
    <row r="1039" spans="2:65" s="1" customFormat="1" ht="16.5" customHeight="1">
      <c r="B1039" s="32"/>
      <c r="C1039" s="138" t="s">
        <v>1635</v>
      </c>
      <c r="D1039" s="138" t="s">
        <v>265</v>
      </c>
      <c r="E1039" s="139" t="s">
        <v>1636</v>
      </c>
      <c r="F1039" s="140" t="s">
        <v>1637</v>
      </c>
      <c r="G1039" s="141" t="s">
        <v>537</v>
      </c>
      <c r="H1039" s="142">
        <v>1</v>
      </c>
      <c r="I1039" s="143"/>
      <c r="J1039" s="144">
        <f>ROUND(I1039*H1039,2)</f>
        <v>0</v>
      </c>
      <c r="K1039" s="140" t="s">
        <v>269</v>
      </c>
      <c r="L1039" s="32"/>
      <c r="M1039" s="145" t="s">
        <v>1</v>
      </c>
      <c r="N1039" s="146" t="s">
        <v>42</v>
      </c>
      <c r="P1039" s="147">
        <f>O1039*H1039</f>
        <v>0</v>
      </c>
      <c r="Q1039" s="147">
        <v>0</v>
      </c>
      <c r="R1039" s="147">
        <f>Q1039*H1039</f>
        <v>0</v>
      </c>
      <c r="S1039" s="147">
        <v>4.2849999999999999E-2</v>
      </c>
      <c r="T1039" s="148">
        <f>S1039*H1039</f>
        <v>4.2849999999999999E-2</v>
      </c>
      <c r="AR1039" s="149" t="s">
        <v>371</v>
      </c>
      <c r="AT1039" s="149" t="s">
        <v>265</v>
      </c>
      <c r="AU1039" s="149" t="s">
        <v>88</v>
      </c>
      <c r="AY1039" s="17" t="s">
        <v>262</v>
      </c>
      <c r="BE1039" s="150">
        <f>IF(N1039="základní",J1039,0)</f>
        <v>0</v>
      </c>
      <c r="BF1039" s="150">
        <f>IF(N1039="snížená",J1039,0)</f>
        <v>0</v>
      </c>
      <c r="BG1039" s="150">
        <f>IF(N1039="zákl. přenesená",J1039,0)</f>
        <v>0</v>
      </c>
      <c r="BH1039" s="150">
        <f>IF(N1039="sníž. přenesená",J1039,0)</f>
        <v>0</v>
      </c>
      <c r="BI1039" s="150">
        <f>IF(N1039="nulová",J1039,0)</f>
        <v>0</v>
      </c>
      <c r="BJ1039" s="17" t="s">
        <v>85</v>
      </c>
      <c r="BK1039" s="150">
        <f>ROUND(I1039*H1039,2)</f>
        <v>0</v>
      </c>
      <c r="BL1039" s="17" t="s">
        <v>371</v>
      </c>
      <c r="BM1039" s="149" t="s">
        <v>1638</v>
      </c>
    </row>
    <row r="1040" spans="2:65" s="13" customFormat="1" ht="11.25">
      <c r="B1040" s="158"/>
      <c r="D1040" s="152" t="s">
        <v>271</v>
      </c>
      <c r="E1040" s="159" t="s">
        <v>1</v>
      </c>
      <c r="F1040" s="160" t="s">
        <v>1639</v>
      </c>
      <c r="H1040" s="161">
        <v>1</v>
      </c>
      <c r="I1040" s="162"/>
      <c r="L1040" s="158"/>
      <c r="M1040" s="163"/>
      <c r="T1040" s="164"/>
      <c r="AT1040" s="159" t="s">
        <v>271</v>
      </c>
      <c r="AU1040" s="159" t="s">
        <v>88</v>
      </c>
      <c r="AV1040" s="13" t="s">
        <v>88</v>
      </c>
      <c r="AW1040" s="13" t="s">
        <v>31</v>
      </c>
      <c r="AX1040" s="13" t="s">
        <v>85</v>
      </c>
      <c r="AY1040" s="159" t="s">
        <v>262</v>
      </c>
    </row>
    <row r="1041" spans="2:65" s="1" customFormat="1" ht="16.5" customHeight="1">
      <c r="B1041" s="32"/>
      <c r="C1041" s="138" t="s">
        <v>1640</v>
      </c>
      <c r="D1041" s="138" t="s">
        <v>265</v>
      </c>
      <c r="E1041" s="139" t="s">
        <v>1641</v>
      </c>
      <c r="F1041" s="140" t="s">
        <v>1642</v>
      </c>
      <c r="G1041" s="141" t="s">
        <v>537</v>
      </c>
      <c r="H1041" s="142">
        <v>12</v>
      </c>
      <c r="I1041" s="143"/>
      <c r="J1041" s="144">
        <f>ROUND(I1041*H1041,2)</f>
        <v>0</v>
      </c>
      <c r="K1041" s="140" t="s">
        <v>285</v>
      </c>
      <c r="L1041" s="32"/>
      <c r="M1041" s="145" t="s">
        <v>1</v>
      </c>
      <c r="N1041" s="146" t="s">
        <v>42</v>
      </c>
      <c r="P1041" s="147">
        <f>O1041*H1041</f>
        <v>0</v>
      </c>
      <c r="Q1041" s="147">
        <v>0</v>
      </c>
      <c r="R1041" s="147">
        <f>Q1041*H1041</f>
        <v>0</v>
      </c>
      <c r="S1041" s="147">
        <v>2.307E-2</v>
      </c>
      <c r="T1041" s="148">
        <f>S1041*H1041</f>
        <v>0.27683999999999997</v>
      </c>
      <c r="AR1041" s="149" t="s">
        <v>371</v>
      </c>
      <c r="AT1041" s="149" t="s">
        <v>265</v>
      </c>
      <c r="AU1041" s="149" t="s">
        <v>88</v>
      </c>
      <c r="AY1041" s="17" t="s">
        <v>262</v>
      </c>
      <c r="BE1041" s="150">
        <f>IF(N1041="základní",J1041,0)</f>
        <v>0</v>
      </c>
      <c r="BF1041" s="150">
        <f>IF(N1041="snížená",J1041,0)</f>
        <v>0</v>
      </c>
      <c r="BG1041" s="150">
        <f>IF(N1041="zákl. přenesená",J1041,0)</f>
        <v>0</v>
      </c>
      <c r="BH1041" s="150">
        <f>IF(N1041="sníž. přenesená",J1041,0)</f>
        <v>0</v>
      </c>
      <c r="BI1041" s="150">
        <f>IF(N1041="nulová",J1041,0)</f>
        <v>0</v>
      </c>
      <c r="BJ1041" s="17" t="s">
        <v>85</v>
      </c>
      <c r="BK1041" s="150">
        <f>ROUND(I1041*H1041,2)</f>
        <v>0</v>
      </c>
      <c r="BL1041" s="17" t="s">
        <v>371</v>
      </c>
      <c r="BM1041" s="149" t="s">
        <v>1643</v>
      </c>
    </row>
    <row r="1042" spans="2:65" s="12" customFormat="1" ht="11.25">
      <c r="B1042" s="151"/>
      <c r="D1042" s="152" t="s">
        <v>271</v>
      </c>
      <c r="E1042" s="153" t="s">
        <v>1</v>
      </c>
      <c r="F1042" s="154" t="s">
        <v>1064</v>
      </c>
      <c r="H1042" s="153" t="s">
        <v>1</v>
      </c>
      <c r="I1042" s="155"/>
      <c r="L1042" s="151"/>
      <c r="M1042" s="156"/>
      <c r="T1042" s="157"/>
      <c r="AT1042" s="153" t="s">
        <v>271</v>
      </c>
      <c r="AU1042" s="153" t="s">
        <v>88</v>
      </c>
      <c r="AV1042" s="12" t="s">
        <v>85</v>
      </c>
      <c r="AW1042" s="12" t="s">
        <v>31</v>
      </c>
      <c r="AX1042" s="12" t="s">
        <v>77</v>
      </c>
      <c r="AY1042" s="153" t="s">
        <v>262</v>
      </c>
    </row>
    <row r="1043" spans="2:65" s="13" customFormat="1" ht="11.25">
      <c r="B1043" s="158"/>
      <c r="D1043" s="152" t="s">
        <v>271</v>
      </c>
      <c r="E1043" s="159" t="s">
        <v>1</v>
      </c>
      <c r="F1043" s="160" t="s">
        <v>1644</v>
      </c>
      <c r="H1043" s="161">
        <v>12</v>
      </c>
      <c r="I1043" s="162"/>
      <c r="L1043" s="158"/>
      <c r="M1043" s="163"/>
      <c r="T1043" s="164"/>
      <c r="AT1043" s="159" t="s">
        <v>271</v>
      </c>
      <c r="AU1043" s="159" t="s">
        <v>88</v>
      </c>
      <c r="AV1043" s="13" t="s">
        <v>88</v>
      </c>
      <c r="AW1043" s="13" t="s">
        <v>31</v>
      </c>
      <c r="AX1043" s="13" t="s">
        <v>85</v>
      </c>
      <c r="AY1043" s="159" t="s">
        <v>262</v>
      </c>
    </row>
    <row r="1044" spans="2:65" s="1" customFormat="1" ht="62.65" customHeight="1">
      <c r="B1044" s="32"/>
      <c r="C1044" s="138" t="s">
        <v>1645</v>
      </c>
      <c r="D1044" s="138" t="s">
        <v>265</v>
      </c>
      <c r="E1044" s="139" t="s">
        <v>1646</v>
      </c>
      <c r="F1044" s="140" t="s">
        <v>1647</v>
      </c>
      <c r="G1044" s="141" t="s">
        <v>537</v>
      </c>
      <c r="H1044" s="142">
        <v>12</v>
      </c>
      <c r="I1044" s="143"/>
      <c r="J1044" s="144">
        <f>ROUND(I1044*H1044,2)</f>
        <v>0</v>
      </c>
      <c r="K1044" s="140" t="s">
        <v>269</v>
      </c>
      <c r="L1044" s="32"/>
      <c r="M1044" s="145" t="s">
        <v>1</v>
      </c>
      <c r="N1044" s="146" t="s">
        <v>42</v>
      </c>
      <c r="P1044" s="147">
        <f>O1044*H1044</f>
        <v>0</v>
      </c>
      <c r="Q1044" s="147">
        <v>3.4199999999999999E-3</v>
      </c>
      <c r="R1044" s="147">
        <f>Q1044*H1044</f>
        <v>4.104E-2</v>
      </c>
      <c r="S1044" s="147">
        <v>0</v>
      </c>
      <c r="T1044" s="148">
        <f>S1044*H1044</f>
        <v>0</v>
      </c>
      <c r="AR1044" s="149" t="s">
        <v>371</v>
      </c>
      <c r="AT1044" s="149" t="s">
        <v>265</v>
      </c>
      <c r="AU1044" s="149" t="s">
        <v>88</v>
      </c>
      <c r="AY1044" s="17" t="s">
        <v>262</v>
      </c>
      <c r="BE1044" s="150">
        <f>IF(N1044="základní",J1044,0)</f>
        <v>0</v>
      </c>
      <c r="BF1044" s="150">
        <f>IF(N1044="snížená",J1044,0)</f>
        <v>0</v>
      </c>
      <c r="BG1044" s="150">
        <f>IF(N1044="zákl. přenesená",J1044,0)</f>
        <v>0</v>
      </c>
      <c r="BH1044" s="150">
        <f>IF(N1044="sníž. přenesená",J1044,0)</f>
        <v>0</v>
      </c>
      <c r="BI1044" s="150">
        <f>IF(N1044="nulová",J1044,0)</f>
        <v>0</v>
      </c>
      <c r="BJ1044" s="17" t="s">
        <v>85</v>
      </c>
      <c r="BK1044" s="150">
        <f>ROUND(I1044*H1044,2)</f>
        <v>0</v>
      </c>
      <c r="BL1044" s="17" t="s">
        <v>371</v>
      </c>
      <c r="BM1044" s="149" t="s">
        <v>1648</v>
      </c>
    </row>
    <row r="1045" spans="2:65" s="1" customFormat="1" ht="16.5" customHeight="1">
      <c r="B1045" s="32"/>
      <c r="C1045" s="138" t="s">
        <v>1649</v>
      </c>
      <c r="D1045" s="138" t="s">
        <v>265</v>
      </c>
      <c r="E1045" s="139" t="s">
        <v>1650</v>
      </c>
      <c r="F1045" s="140" t="s">
        <v>1651</v>
      </c>
      <c r="G1045" s="141" t="s">
        <v>537</v>
      </c>
      <c r="H1045" s="142">
        <v>1</v>
      </c>
      <c r="I1045" s="143"/>
      <c r="J1045" s="144">
        <f>ROUND(I1045*H1045,2)</f>
        <v>0</v>
      </c>
      <c r="K1045" s="140" t="s">
        <v>285</v>
      </c>
      <c r="L1045" s="32"/>
      <c r="M1045" s="145" t="s">
        <v>1</v>
      </c>
      <c r="N1045" s="146" t="s">
        <v>42</v>
      </c>
      <c r="P1045" s="147">
        <f>O1045*H1045</f>
        <v>0</v>
      </c>
      <c r="Q1045" s="147">
        <v>2.6519999999999998E-2</v>
      </c>
      <c r="R1045" s="147">
        <f>Q1045*H1045</f>
        <v>2.6519999999999998E-2</v>
      </c>
      <c r="S1045" s="147">
        <v>0</v>
      </c>
      <c r="T1045" s="148">
        <f>S1045*H1045</f>
        <v>0</v>
      </c>
      <c r="AR1045" s="149" t="s">
        <v>371</v>
      </c>
      <c r="AT1045" s="149" t="s">
        <v>265</v>
      </c>
      <c r="AU1045" s="149" t="s">
        <v>88</v>
      </c>
      <c r="AY1045" s="17" t="s">
        <v>262</v>
      </c>
      <c r="BE1045" s="150">
        <f>IF(N1045="základní",J1045,0)</f>
        <v>0</v>
      </c>
      <c r="BF1045" s="150">
        <f>IF(N1045="snížená",J1045,0)</f>
        <v>0</v>
      </c>
      <c r="BG1045" s="150">
        <f>IF(N1045="zákl. přenesená",J1045,0)</f>
        <v>0</v>
      </c>
      <c r="BH1045" s="150">
        <f>IF(N1045="sníž. přenesená",J1045,0)</f>
        <v>0</v>
      </c>
      <c r="BI1045" s="150">
        <f>IF(N1045="nulová",J1045,0)</f>
        <v>0</v>
      </c>
      <c r="BJ1045" s="17" t="s">
        <v>85</v>
      </c>
      <c r="BK1045" s="150">
        <f>ROUND(I1045*H1045,2)</f>
        <v>0</v>
      </c>
      <c r="BL1045" s="17" t="s">
        <v>371</v>
      </c>
      <c r="BM1045" s="149" t="s">
        <v>1652</v>
      </c>
    </row>
    <row r="1046" spans="2:65" s="13" customFormat="1" ht="11.25">
      <c r="B1046" s="158"/>
      <c r="D1046" s="152" t="s">
        <v>271</v>
      </c>
      <c r="E1046" s="159" t="s">
        <v>1</v>
      </c>
      <c r="F1046" s="160" t="s">
        <v>1653</v>
      </c>
      <c r="H1046" s="161">
        <v>1</v>
      </c>
      <c r="I1046" s="162"/>
      <c r="L1046" s="158"/>
      <c r="M1046" s="163"/>
      <c r="T1046" s="164"/>
      <c r="AT1046" s="159" t="s">
        <v>271</v>
      </c>
      <c r="AU1046" s="159" t="s">
        <v>88</v>
      </c>
      <c r="AV1046" s="13" t="s">
        <v>88</v>
      </c>
      <c r="AW1046" s="13" t="s">
        <v>31</v>
      </c>
      <c r="AX1046" s="13" t="s">
        <v>85</v>
      </c>
      <c r="AY1046" s="159" t="s">
        <v>262</v>
      </c>
    </row>
    <row r="1047" spans="2:65" s="1" customFormat="1" ht="24.2" customHeight="1">
      <c r="B1047" s="32"/>
      <c r="C1047" s="138" t="s">
        <v>1654</v>
      </c>
      <c r="D1047" s="138" t="s">
        <v>265</v>
      </c>
      <c r="E1047" s="139" t="s">
        <v>1655</v>
      </c>
      <c r="F1047" s="140" t="s">
        <v>1656</v>
      </c>
      <c r="G1047" s="141" t="s">
        <v>514</v>
      </c>
      <c r="H1047" s="142">
        <v>6.8000000000000005E-2</v>
      </c>
      <c r="I1047" s="143"/>
      <c r="J1047" s="144">
        <f>ROUND(I1047*H1047,2)</f>
        <v>0</v>
      </c>
      <c r="K1047" s="140" t="s">
        <v>285</v>
      </c>
      <c r="L1047" s="32"/>
      <c r="M1047" s="145" t="s">
        <v>1</v>
      </c>
      <c r="N1047" s="146" t="s">
        <v>42</v>
      </c>
      <c r="P1047" s="147">
        <f>O1047*H1047</f>
        <v>0</v>
      </c>
      <c r="Q1047" s="147">
        <v>0</v>
      </c>
      <c r="R1047" s="147">
        <f>Q1047*H1047</f>
        <v>0</v>
      </c>
      <c r="S1047" s="147">
        <v>0</v>
      </c>
      <c r="T1047" s="148">
        <f>S1047*H1047</f>
        <v>0</v>
      </c>
      <c r="AR1047" s="149" t="s">
        <v>371</v>
      </c>
      <c r="AT1047" s="149" t="s">
        <v>265</v>
      </c>
      <c r="AU1047" s="149" t="s">
        <v>88</v>
      </c>
      <c r="AY1047" s="17" t="s">
        <v>262</v>
      </c>
      <c r="BE1047" s="150">
        <f>IF(N1047="základní",J1047,0)</f>
        <v>0</v>
      </c>
      <c r="BF1047" s="150">
        <f>IF(N1047="snížená",J1047,0)</f>
        <v>0</v>
      </c>
      <c r="BG1047" s="150">
        <f>IF(N1047="zákl. přenesená",J1047,0)</f>
        <v>0</v>
      </c>
      <c r="BH1047" s="150">
        <f>IF(N1047="sníž. přenesená",J1047,0)</f>
        <v>0</v>
      </c>
      <c r="BI1047" s="150">
        <f>IF(N1047="nulová",J1047,0)</f>
        <v>0</v>
      </c>
      <c r="BJ1047" s="17" t="s">
        <v>85</v>
      </c>
      <c r="BK1047" s="150">
        <f>ROUND(I1047*H1047,2)</f>
        <v>0</v>
      </c>
      <c r="BL1047" s="17" t="s">
        <v>371</v>
      </c>
      <c r="BM1047" s="149" t="s">
        <v>1657</v>
      </c>
    </row>
    <row r="1048" spans="2:65" s="11" customFormat="1" ht="22.9" customHeight="1">
      <c r="B1048" s="126"/>
      <c r="D1048" s="127" t="s">
        <v>76</v>
      </c>
      <c r="E1048" s="136" t="s">
        <v>1658</v>
      </c>
      <c r="F1048" s="136" t="s">
        <v>1659</v>
      </c>
      <c r="I1048" s="129"/>
      <c r="J1048" s="137">
        <f>BK1048</f>
        <v>0</v>
      </c>
      <c r="L1048" s="126"/>
      <c r="M1048" s="131"/>
      <c r="P1048" s="132">
        <f>SUM(P1049:P1053)</f>
        <v>0</v>
      </c>
      <c r="R1048" s="132">
        <f>SUM(R1049:R1053)</f>
        <v>0</v>
      </c>
      <c r="T1048" s="133">
        <f>SUM(T1049:T1053)</f>
        <v>0.32999999999999996</v>
      </c>
      <c r="AR1048" s="127" t="s">
        <v>88</v>
      </c>
      <c r="AT1048" s="134" t="s">
        <v>76</v>
      </c>
      <c r="AU1048" s="134" t="s">
        <v>85</v>
      </c>
      <c r="AY1048" s="127" t="s">
        <v>262</v>
      </c>
      <c r="BK1048" s="135">
        <f>SUM(BK1049:BK1053)</f>
        <v>0</v>
      </c>
    </row>
    <row r="1049" spans="2:65" s="1" customFormat="1" ht="16.5" customHeight="1">
      <c r="B1049" s="32"/>
      <c r="C1049" s="138" t="s">
        <v>1660</v>
      </c>
      <c r="D1049" s="138" t="s">
        <v>265</v>
      </c>
      <c r="E1049" s="139" t="s">
        <v>1661</v>
      </c>
      <c r="F1049" s="140" t="s">
        <v>1662</v>
      </c>
      <c r="G1049" s="141" t="s">
        <v>268</v>
      </c>
      <c r="H1049" s="142">
        <v>22</v>
      </c>
      <c r="I1049" s="143"/>
      <c r="J1049" s="144">
        <f>ROUND(I1049*H1049,2)</f>
        <v>0</v>
      </c>
      <c r="K1049" s="140" t="s">
        <v>269</v>
      </c>
      <c r="L1049" s="32"/>
      <c r="M1049" s="145" t="s">
        <v>1</v>
      </c>
      <c r="N1049" s="146" t="s">
        <v>42</v>
      </c>
      <c r="P1049" s="147">
        <f>O1049*H1049</f>
        <v>0</v>
      </c>
      <c r="Q1049" s="147">
        <v>0</v>
      </c>
      <c r="R1049" s="147">
        <f>Q1049*H1049</f>
        <v>0</v>
      </c>
      <c r="S1049" s="147">
        <v>1.4999999999999999E-2</v>
      </c>
      <c r="T1049" s="148">
        <f>S1049*H1049</f>
        <v>0.32999999999999996</v>
      </c>
      <c r="AR1049" s="149" t="s">
        <v>371</v>
      </c>
      <c r="AT1049" s="149" t="s">
        <v>265</v>
      </c>
      <c r="AU1049" s="149" t="s">
        <v>88</v>
      </c>
      <c r="AY1049" s="17" t="s">
        <v>262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85</v>
      </c>
      <c r="BK1049" s="150">
        <f>ROUND(I1049*H1049,2)</f>
        <v>0</v>
      </c>
      <c r="BL1049" s="17" t="s">
        <v>371</v>
      </c>
      <c r="BM1049" s="149" t="s">
        <v>1663</v>
      </c>
    </row>
    <row r="1050" spans="2:65" s="13" customFormat="1" ht="11.25">
      <c r="B1050" s="158"/>
      <c r="D1050" s="152" t="s">
        <v>271</v>
      </c>
      <c r="E1050" s="159" t="s">
        <v>1</v>
      </c>
      <c r="F1050" s="160" t="s">
        <v>1664</v>
      </c>
      <c r="H1050" s="161">
        <v>22</v>
      </c>
      <c r="I1050" s="162"/>
      <c r="L1050" s="158"/>
      <c r="M1050" s="163"/>
      <c r="T1050" s="164"/>
      <c r="AT1050" s="159" t="s">
        <v>271</v>
      </c>
      <c r="AU1050" s="159" t="s">
        <v>88</v>
      </c>
      <c r="AV1050" s="13" t="s">
        <v>88</v>
      </c>
      <c r="AW1050" s="13" t="s">
        <v>31</v>
      </c>
      <c r="AX1050" s="13" t="s">
        <v>85</v>
      </c>
      <c r="AY1050" s="159" t="s">
        <v>262</v>
      </c>
    </row>
    <row r="1051" spans="2:65" s="1" customFormat="1" ht="62.65" customHeight="1">
      <c r="B1051" s="32"/>
      <c r="C1051" s="138" t="s">
        <v>1665</v>
      </c>
      <c r="D1051" s="138" t="s">
        <v>265</v>
      </c>
      <c r="E1051" s="139" t="s">
        <v>1666</v>
      </c>
      <c r="F1051" s="140" t="s">
        <v>1667</v>
      </c>
      <c r="G1051" s="141" t="s">
        <v>537</v>
      </c>
      <c r="H1051" s="142">
        <v>1</v>
      </c>
      <c r="I1051" s="143"/>
      <c r="J1051" s="144">
        <f>ROUND(I1051*H1051,2)</f>
        <v>0</v>
      </c>
      <c r="K1051" s="140" t="s">
        <v>269</v>
      </c>
      <c r="L1051" s="32"/>
      <c r="M1051" s="145" t="s">
        <v>1</v>
      </c>
      <c r="N1051" s="146" t="s">
        <v>42</v>
      </c>
      <c r="P1051" s="147">
        <f>O1051*H1051</f>
        <v>0</v>
      </c>
      <c r="Q1051" s="147">
        <v>0</v>
      </c>
      <c r="R1051" s="147">
        <f>Q1051*H1051</f>
        <v>0</v>
      </c>
      <c r="S1051" s="147">
        <v>0</v>
      </c>
      <c r="T1051" s="148">
        <f>S1051*H1051</f>
        <v>0</v>
      </c>
      <c r="AR1051" s="149" t="s">
        <v>371</v>
      </c>
      <c r="AT1051" s="149" t="s">
        <v>265</v>
      </c>
      <c r="AU1051" s="149" t="s">
        <v>88</v>
      </c>
      <c r="AY1051" s="17" t="s">
        <v>262</v>
      </c>
      <c r="BE1051" s="150">
        <f>IF(N1051="základní",J1051,0)</f>
        <v>0</v>
      </c>
      <c r="BF1051" s="150">
        <f>IF(N1051="snížená",J1051,0)</f>
        <v>0</v>
      </c>
      <c r="BG1051" s="150">
        <f>IF(N1051="zákl. přenesená",J1051,0)</f>
        <v>0</v>
      </c>
      <c r="BH1051" s="150">
        <f>IF(N1051="sníž. přenesená",J1051,0)</f>
        <v>0</v>
      </c>
      <c r="BI1051" s="150">
        <f>IF(N1051="nulová",J1051,0)</f>
        <v>0</v>
      </c>
      <c r="BJ1051" s="17" t="s">
        <v>85</v>
      </c>
      <c r="BK1051" s="150">
        <f>ROUND(I1051*H1051,2)</f>
        <v>0</v>
      </c>
      <c r="BL1051" s="17" t="s">
        <v>371</v>
      </c>
      <c r="BM1051" s="149" t="s">
        <v>1668</v>
      </c>
    </row>
    <row r="1052" spans="2:65" s="1" customFormat="1" ht="37.9" customHeight="1">
      <c r="B1052" s="32"/>
      <c r="C1052" s="138" t="s">
        <v>1669</v>
      </c>
      <c r="D1052" s="138" t="s">
        <v>265</v>
      </c>
      <c r="E1052" s="139" t="s">
        <v>1670</v>
      </c>
      <c r="F1052" s="140" t="s">
        <v>1671</v>
      </c>
      <c r="G1052" s="141" t="s">
        <v>537</v>
      </c>
      <c r="H1052" s="142">
        <v>2</v>
      </c>
      <c r="I1052" s="143"/>
      <c r="J1052" s="144">
        <f>ROUND(I1052*H1052,2)</f>
        <v>0</v>
      </c>
      <c r="K1052" s="140" t="s">
        <v>269</v>
      </c>
      <c r="L1052" s="32"/>
      <c r="M1052" s="145" t="s">
        <v>1</v>
      </c>
      <c r="N1052" s="146" t="s">
        <v>42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371</v>
      </c>
      <c r="AT1052" s="149" t="s">
        <v>265</v>
      </c>
      <c r="AU1052" s="149" t="s">
        <v>88</v>
      </c>
      <c r="AY1052" s="17" t="s">
        <v>262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85</v>
      </c>
      <c r="BK1052" s="150">
        <f>ROUND(I1052*H1052,2)</f>
        <v>0</v>
      </c>
      <c r="BL1052" s="17" t="s">
        <v>371</v>
      </c>
      <c r="BM1052" s="149" t="s">
        <v>1672</v>
      </c>
    </row>
    <row r="1053" spans="2:65" s="13" customFormat="1" ht="11.25">
      <c r="B1053" s="158"/>
      <c r="D1053" s="152" t="s">
        <v>271</v>
      </c>
      <c r="E1053" s="159" t="s">
        <v>1</v>
      </c>
      <c r="F1053" s="160" t="s">
        <v>1673</v>
      </c>
      <c r="H1053" s="161">
        <v>2</v>
      </c>
      <c r="I1053" s="162"/>
      <c r="L1053" s="158"/>
      <c r="M1053" s="163"/>
      <c r="T1053" s="164"/>
      <c r="AT1053" s="159" t="s">
        <v>271</v>
      </c>
      <c r="AU1053" s="159" t="s">
        <v>88</v>
      </c>
      <c r="AV1053" s="13" t="s">
        <v>88</v>
      </c>
      <c r="AW1053" s="13" t="s">
        <v>31</v>
      </c>
      <c r="AX1053" s="13" t="s">
        <v>85</v>
      </c>
      <c r="AY1053" s="159" t="s">
        <v>262</v>
      </c>
    </row>
    <row r="1054" spans="2:65" s="11" customFormat="1" ht="22.9" customHeight="1">
      <c r="B1054" s="126"/>
      <c r="D1054" s="127" t="s">
        <v>76</v>
      </c>
      <c r="E1054" s="136" t="s">
        <v>1674</v>
      </c>
      <c r="F1054" s="136" t="s">
        <v>1675</v>
      </c>
      <c r="I1054" s="129"/>
      <c r="J1054" s="137">
        <f>BK1054</f>
        <v>0</v>
      </c>
      <c r="L1054" s="126"/>
      <c r="M1054" s="131"/>
      <c r="P1054" s="132">
        <f>SUM(P1055:P1087)</f>
        <v>0</v>
      </c>
      <c r="R1054" s="132">
        <f>SUM(R1055:R1087)</f>
        <v>1.1337634999999997</v>
      </c>
      <c r="T1054" s="133">
        <f>SUM(T1055:T1087)</f>
        <v>1.0953271999999998</v>
      </c>
      <c r="AR1054" s="127" t="s">
        <v>88</v>
      </c>
      <c r="AT1054" s="134" t="s">
        <v>76</v>
      </c>
      <c r="AU1054" s="134" t="s">
        <v>85</v>
      </c>
      <c r="AY1054" s="127" t="s">
        <v>262</v>
      </c>
      <c r="BK1054" s="135">
        <f>SUM(BK1055:BK1087)</f>
        <v>0</v>
      </c>
    </row>
    <row r="1055" spans="2:65" s="1" customFormat="1" ht="16.5" customHeight="1">
      <c r="B1055" s="32"/>
      <c r="C1055" s="138" t="s">
        <v>1676</v>
      </c>
      <c r="D1055" s="138" t="s">
        <v>265</v>
      </c>
      <c r="E1055" s="139" t="s">
        <v>1677</v>
      </c>
      <c r="F1055" s="140" t="s">
        <v>1678</v>
      </c>
      <c r="G1055" s="141" t="s">
        <v>268</v>
      </c>
      <c r="H1055" s="142">
        <v>104.43</v>
      </c>
      <c r="I1055" s="143"/>
      <c r="J1055" s="144">
        <f>ROUND(I1055*H1055,2)</f>
        <v>0</v>
      </c>
      <c r="K1055" s="140" t="s">
        <v>285</v>
      </c>
      <c r="L1055" s="32"/>
      <c r="M1055" s="145" t="s">
        <v>1</v>
      </c>
      <c r="N1055" s="146" t="s">
        <v>42</v>
      </c>
      <c r="P1055" s="147">
        <f>O1055*H1055</f>
        <v>0</v>
      </c>
      <c r="Q1055" s="147">
        <v>0</v>
      </c>
      <c r="R1055" s="147">
        <f>Q1055*H1055</f>
        <v>0</v>
      </c>
      <c r="S1055" s="147">
        <v>5.94E-3</v>
      </c>
      <c r="T1055" s="148">
        <f>S1055*H1055</f>
        <v>0.62031420000000004</v>
      </c>
      <c r="AR1055" s="149" t="s">
        <v>371</v>
      </c>
      <c r="AT1055" s="149" t="s">
        <v>265</v>
      </c>
      <c r="AU1055" s="149" t="s">
        <v>88</v>
      </c>
      <c r="AY1055" s="17" t="s">
        <v>262</v>
      </c>
      <c r="BE1055" s="150">
        <f>IF(N1055="základní",J1055,0)</f>
        <v>0</v>
      </c>
      <c r="BF1055" s="150">
        <f>IF(N1055="snížená",J1055,0)</f>
        <v>0</v>
      </c>
      <c r="BG1055" s="150">
        <f>IF(N1055="zákl. přenesená",J1055,0)</f>
        <v>0</v>
      </c>
      <c r="BH1055" s="150">
        <f>IF(N1055="sníž. přenesená",J1055,0)</f>
        <v>0</v>
      </c>
      <c r="BI1055" s="150">
        <f>IF(N1055="nulová",J1055,0)</f>
        <v>0</v>
      </c>
      <c r="BJ1055" s="17" t="s">
        <v>85</v>
      </c>
      <c r="BK1055" s="150">
        <f>ROUND(I1055*H1055,2)</f>
        <v>0</v>
      </c>
      <c r="BL1055" s="17" t="s">
        <v>371</v>
      </c>
      <c r="BM1055" s="149" t="s">
        <v>1679</v>
      </c>
    </row>
    <row r="1056" spans="2:65" s="13" customFormat="1" ht="11.25">
      <c r="B1056" s="158"/>
      <c r="D1056" s="152" t="s">
        <v>271</v>
      </c>
      <c r="E1056" s="159" t="s">
        <v>1</v>
      </c>
      <c r="F1056" s="160" t="s">
        <v>1680</v>
      </c>
      <c r="H1056" s="161">
        <v>100.92</v>
      </c>
      <c r="I1056" s="162"/>
      <c r="L1056" s="158"/>
      <c r="M1056" s="163"/>
      <c r="T1056" s="164"/>
      <c r="AT1056" s="159" t="s">
        <v>271</v>
      </c>
      <c r="AU1056" s="159" t="s">
        <v>88</v>
      </c>
      <c r="AV1056" s="13" t="s">
        <v>88</v>
      </c>
      <c r="AW1056" s="13" t="s">
        <v>31</v>
      </c>
      <c r="AX1056" s="13" t="s">
        <v>77</v>
      </c>
      <c r="AY1056" s="159" t="s">
        <v>262</v>
      </c>
    </row>
    <row r="1057" spans="2:65" s="13" customFormat="1" ht="11.25">
      <c r="B1057" s="158"/>
      <c r="D1057" s="152" t="s">
        <v>271</v>
      </c>
      <c r="E1057" s="159" t="s">
        <v>1</v>
      </c>
      <c r="F1057" s="160" t="s">
        <v>1681</v>
      </c>
      <c r="H1057" s="161">
        <v>3.51</v>
      </c>
      <c r="I1057" s="162"/>
      <c r="L1057" s="158"/>
      <c r="M1057" s="163"/>
      <c r="T1057" s="164"/>
      <c r="AT1057" s="159" t="s">
        <v>271</v>
      </c>
      <c r="AU1057" s="159" t="s">
        <v>88</v>
      </c>
      <c r="AV1057" s="13" t="s">
        <v>88</v>
      </c>
      <c r="AW1057" s="13" t="s">
        <v>31</v>
      </c>
      <c r="AX1057" s="13" t="s">
        <v>77</v>
      </c>
      <c r="AY1057" s="159" t="s">
        <v>262</v>
      </c>
    </row>
    <row r="1058" spans="2:65" s="15" customFormat="1" ht="11.25">
      <c r="B1058" s="172"/>
      <c r="D1058" s="152" t="s">
        <v>271</v>
      </c>
      <c r="E1058" s="173" t="s">
        <v>1</v>
      </c>
      <c r="F1058" s="174" t="s">
        <v>282</v>
      </c>
      <c r="H1058" s="175">
        <v>104.43</v>
      </c>
      <c r="I1058" s="176"/>
      <c r="L1058" s="172"/>
      <c r="M1058" s="177"/>
      <c r="T1058" s="178"/>
      <c r="AT1058" s="173" t="s">
        <v>271</v>
      </c>
      <c r="AU1058" s="173" t="s">
        <v>88</v>
      </c>
      <c r="AV1058" s="15" t="s">
        <v>122</v>
      </c>
      <c r="AW1058" s="15" t="s">
        <v>31</v>
      </c>
      <c r="AX1058" s="15" t="s">
        <v>85</v>
      </c>
      <c r="AY1058" s="173" t="s">
        <v>262</v>
      </c>
    </row>
    <row r="1059" spans="2:65" s="1" customFormat="1" ht="24.2" customHeight="1">
      <c r="B1059" s="32"/>
      <c r="C1059" s="138" t="s">
        <v>1682</v>
      </c>
      <c r="D1059" s="138" t="s">
        <v>265</v>
      </c>
      <c r="E1059" s="139" t="s">
        <v>1683</v>
      </c>
      <c r="F1059" s="140" t="s">
        <v>1684</v>
      </c>
      <c r="G1059" s="141" t="s">
        <v>527</v>
      </c>
      <c r="H1059" s="142">
        <v>14.4</v>
      </c>
      <c r="I1059" s="143"/>
      <c r="J1059" s="144">
        <f>ROUND(I1059*H1059,2)</f>
        <v>0</v>
      </c>
      <c r="K1059" s="140" t="s">
        <v>285</v>
      </c>
      <c r="L1059" s="32"/>
      <c r="M1059" s="145" t="s">
        <v>1</v>
      </c>
      <c r="N1059" s="146" t="s">
        <v>42</v>
      </c>
      <c r="P1059" s="147">
        <f>O1059*H1059</f>
        <v>0</v>
      </c>
      <c r="Q1059" s="147">
        <v>0</v>
      </c>
      <c r="R1059" s="147">
        <f>Q1059*H1059</f>
        <v>0</v>
      </c>
      <c r="S1059" s="147">
        <v>1.7700000000000001E-3</v>
      </c>
      <c r="T1059" s="148">
        <f>S1059*H1059</f>
        <v>2.5488E-2</v>
      </c>
      <c r="AR1059" s="149" t="s">
        <v>371</v>
      </c>
      <c r="AT1059" s="149" t="s">
        <v>265</v>
      </c>
      <c r="AU1059" s="149" t="s">
        <v>88</v>
      </c>
      <c r="AY1059" s="17" t="s">
        <v>262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85</v>
      </c>
      <c r="BK1059" s="150">
        <f>ROUND(I1059*H1059,2)</f>
        <v>0</v>
      </c>
      <c r="BL1059" s="17" t="s">
        <v>371</v>
      </c>
      <c r="BM1059" s="149" t="s">
        <v>1685</v>
      </c>
    </row>
    <row r="1060" spans="2:65" s="13" customFormat="1" ht="11.25">
      <c r="B1060" s="158"/>
      <c r="D1060" s="152" t="s">
        <v>271</v>
      </c>
      <c r="E1060" s="159" t="s">
        <v>1</v>
      </c>
      <c r="F1060" s="160" t="s">
        <v>1686</v>
      </c>
      <c r="H1060" s="161">
        <v>14.4</v>
      </c>
      <c r="I1060" s="162"/>
      <c r="L1060" s="158"/>
      <c r="M1060" s="163"/>
      <c r="T1060" s="164"/>
      <c r="AT1060" s="159" t="s">
        <v>271</v>
      </c>
      <c r="AU1060" s="159" t="s">
        <v>88</v>
      </c>
      <c r="AV1060" s="13" t="s">
        <v>88</v>
      </c>
      <c r="AW1060" s="13" t="s">
        <v>31</v>
      </c>
      <c r="AX1060" s="13" t="s">
        <v>85</v>
      </c>
      <c r="AY1060" s="159" t="s">
        <v>262</v>
      </c>
    </row>
    <row r="1061" spans="2:65" s="1" customFormat="1" ht="24.2" customHeight="1">
      <c r="B1061" s="32"/>
      <c r="C1061" s="138" t="s">
        <v>1687</v>
      </c>
      <c r="D1061" s="138" t="s">
        <v>265</v>
      </c>
      <c r="E1061" s="139" t="s">
        <v>1688</v>
      </c>
      <c r="F1061" s="140" t="s">
        <v>1689</v>
      </c>
      <c r="G1061" s="141" t="s">
        <v>527</v>
      </c>
      <c r="H1061" s="142">
        <v>207.5</v>
      </c>
      <c r="I1061" s="143"/>
      <c r="J1061" s="144">
        <f>ROUND(I1061*H1061,2)</f>
        <v>0</v>
      </c>
      <c r="K1061" s="140" t="s">
        <v>285</v>
      </c>
      <c r="L1061" s="32"/>
      <c r="M1061" s="145" t="s">
        <v>1</v>
      </c>
      <c r="N1061" s="146" t="s">
        <v>42</v>
      </c>
      <c r="P1061" s="147">
        <f>O1061*H1061</f>
        <v>0</v>
      </c>
      <c r="Q1061" s="147">
        <v>0</v>
      </c>
      <c r="R1061" s="147">
        <f>Q1061*H1061</f>
        <v>0</v>
      </c>
      <c r="S1061" s="147">
        <v>1.91E-3</v>
      </c>
      <c r="T1061" s="148">
        <f>S1061*H1061</f>
        <v>0.39632499999999998</v>
      </c>
      <c r="AR1061" s="149" t="s">
        <v>371</v>
      </c>
      <c r="AT1061" s="149" t="s">
        <v>265</v>
      </c>
      <c r="AU1061" s="149" t="s">
        <v>88</v>
      </c>
      <c r="AY1061" s="17" t="s">
        <v>262</v>
      </c>
      <c r="BE1061" s="150">
        <f>IF(N1061="základní",J1061,0)</f>
        <v>0</v>
      </c>
      <c r="BF1061" s="150">
        <f>IF(N1061="snížená",J1061,0)</f>
        <v>0</v>
      </c>
      <c r="BG1061" s="150">
        <f>IF(N1061="zákl. přenesená",J1061,0)</f>
        <v>0</v>
      </c>
      <c r="BH1061" s="150">
        <f>IF(N1061="sníž. přenesená",J1061,0)</f>
        <v>0</v>
      </c>
      <c r="BI1061" s="150">
        <f>IF(N1061="nulová",J1061,0)</f>
        <v>0</v>
      </c>
      <c r="BJ1061" s="17" t="s">
        <v>85</v>
      </c>
      <c r="BK1061" s="150">
        <f>ROUND(I1061*H1061,2)</f>
        <v>0</v>
      </c>
      <c r="BL1061" s="17" t="s">
        <v>371</v>
      </c>
      <c r="BM1061" s="149" t="s">
        <v>1690</v>
      </c>
    </row>
    <row r="1062" spans="2:65" s="13" customFormat="1" ht="11.25">
      <c r="B1062" s="158"/>
      <c r="D1062" s="152" t="s">
        <v>271</v>
      </c>
      <c r="E1062" s="159" t="s">
        <v>1</v>
      </c>
      <c r="F1062" s="160" t="s">
        <v>1691</v>
      </c>
      <c r="H1062" s="161">
        <v>207.5</v>
      </c>
      <c r="I1062" s="162"/>
      <c r="L1062" s="158"/>
      <c r="M1062" s="163"/>
      <c r="T1062" s="164"/>
      <c r="AT1062" s="159" t="s">
        <v>271</v>
      </c>
      <c r="AU1062" s="159" t="s">
        <v>88</v>
      </c>
      <c r="AV1062" s="13" t="s">
        <v>88</v>
      </c>
      <c r="AW1062" s="13" t="s">
        <v>31</v>
      </c>
      <c r="AX1062" s="13" t="s">
        <v>85</v>
      </c>
      <c r="AY1062" s="159" t="s">
        <v>262</v>
      </c>
    </row>
    <row r="1063" spans="2:65" s="1" customFormat="1" ht="16.5" customHeight="1">
      <c r="B1063" s="32"/>
      <c r="C1063" s="138" t="s">
        <v>1692</v>
      </c>
      <c r="D1063" s="138" t="s">
        <v>265</v>
      </c>
      <c r="E1063" s="139" t="s">
        <v>1693</v>
      </c>
      <c r="F1063" s="140" t="s">
        <v>1694</v>
      </c>
      <c r="G1063" s="141" t="s">
        <v>527</v>
      </c>
      <c r="H1063" s="142">
        <v>14.4</v>
      </c>
      <c r="I1063" s="143"/>
      <c r="J1063" s="144">
        <f>ROUND(I1063*H1063,2)</f>
        <v>0</v>
      </c>
      <c r="K1063" s="140" t="s">
        <v>285</v>
      </c>
      <c r="L1063" s="32"/>
      <c r="M1063" s="145" t="s">
        <v>1</v>
      </c>
      <c r="N1063" s="146" t="s">
        <v>42</v>
      </c>
      <c r="P1063" s="147">
        <f>O1063*H1063</f>
        <v>0</v>
      </c>
      <c r="Q1063" s="147">
        <v>0</v>
      </c>
      <c r="R1063" s="147">
        <f>Q1063*H1063</f>
        <v>0</v>
      </c>
      <c r="S1063" s="147">
        <v>2.5999999999999999E-3</v>
      </c>
      <c r="T1063" s="148">
        <f>S1063*H1063</f>
        <v>3.7440000000000001E-2</v>
      </c>
      <c r="AR1063" s="149" t="s">
        <v>371</v>
      </c>
      <c r="AT1063" s="149" t="s">
        <v>265</v>
      </c>
      <c r="AU1063" s="149" t="s">
        <v>88</v>
      </c>
      <c r="AY1063" s="17" t="s">
        <v>262</v>
      </c>
      <c r="BE1063" s="150">
        <f>IF(N1063="základní",J1063,0)</f>
        <v>0</v>
      </c>
      <c r="BF1063" s="150">
        <f>IF(N1063="snížená",J1063,0)</f>
        <v>0</v>
      </c>
      <c r="BG1063" s="150">
        <f>IF(N1063="zákl. přenesená",J1063,0)</f>
        <v>0</v>
      </c>
      <c r="BH1063" s="150">
        <f>IF(N1063="sníž. přenesená",J1063,0)</f>
        <v>0</v>
      </c>
      <c r="BI1063" s="150">
        <f>IF(N1063="nulová",J1063,0)</f>
        <v>0</v>
      </c>
      <c r="BJ1063" s="17" t="s">
        <v>85</v>
      </c>
      <c r="BK1063" s="150">
        <f>ROUND(I1063*H1063,2)</f>
        <v>0</v>
      </c>
      <c r="BL1063" s="17" t="s">
        <v>371</v>
      </c>
      <c r="BM1063" s="149" t="s">
        <v>1695</v>
      </c>
    </row>
    <row r="1064" spans="2:65" s="13" customFormat="1" ht="11.25">
      <c r="B1064" s="158"/>
      <c r="D1064" s="152" t="s">
        <v>271</v>
      </c>
      <c r="E1064" s="159" t="s">
        <v>1</v>
      </c>
      <c r="F1064" s="160" t="s">
        <v>1686</v>
      </c>
      <c r="H1064" s="161">
        <v>14.4</v>
      </c>
      <c r="I1064" s="162"/>
      <c r="L1064" s="158"/>
      <c r="M1064" s="163"/>
      <c r="T1064" s="164"/>
      <c r="AT1064" s="159" t="s">
        <v>271</v>
      </c>
      <c r="AU1064" s="159" t="s">
        <v>88</v>
      </c>
      <c r="AV1064" s="13" t="s">
        <v>88</v>
      </c>
      <c r="AW1064" s="13" t="s">
        <v>31</v>
      </c>
      <c r="AX1064" s="13" t="s">
        <v>85</v>
      </c>
      <c r="AY1064" s="159" t="s">
        <v>262</v>
      </c>
    </row>
    <row r="1065" spans="2:65" s="1" customFormat="1" ht="16.5" customHeight="1">
      <c r="B1065" s="32"/>
      <c r="C1065" s="138" t="s">
        <v>1696</v>
      </c>
      <c r="D1065" s="138" t="s">
        <v>265</v>
      </c>
      <c r="E1065" s="139" t="s">
        <v>1697</v>
      </c>
      <c r="F1065" s="140" t="s">
        <v>1698</v>
      </c>
      <c r="G1065" s="141" t="s">
        <v>527</v>
      </c>
      <c r="H1065" s="142">
        <v>4</v>
      </c>
      <c r="I1065" s="143"/>
      <c r="J1065" s="144">
        <f>ROUND(I1065*H1065,2)</f>
        <v>0</v>
      </c>
      <c r="K1065" s="140" t="s">
        <v>285</v>
      </c>
      <c r="L1065" s="32"/>
      <c r="M1065" s="145" t="s">
        <v>1</v>
      </c>
      <c r="N1065" s="146" t="s">
        <v>42</v>
      </c>
      <c r="P1065" s="147">
        <f>O1065*H1065</f>
        <v>0</v>
      </c>
      <c r="Q1065" s="147">
        <v>0</v>
      </c>
      <c r="R1065" s="147">
        <f>Q1065*H1065</f>
        <v>0</v>
      </c>
      <c r="S1065" s="147">
        <v>3.9399999999999999E-3</v>
      </c>
      <c r="T1065" s="148">
        <f>S1065*H1065</f>
        <v>1.576E-2</v>
      </c>
      <c r="AR1065" s="149" t="s">
        <v>371</v>
      </c>
      <c r="AT1065" s="149" t="s">
        <v>265</v>
      </c>
      <c r="AU1065" s="149" t="s">
        <v>88</v>
      </c>
      <c r="AY1065" s="17" t="s">
        <v>262</v>
      </c>
      <c r="BE1065" s="150">
        <f>IF(N1065="základní",J1065,0)</f>
        <v>0</v>
      </c>
      <c r="BF1065" s="150">
        <f>IF(N1065="snížená",J1065,0)</f>
        <v>0</v>
      </c>
      <c r="BG1065" s="150">
        <f>IF(N1065="zákl. přenesená",J1065,0)</f>
        <v>0</v>
      </c>
      <c r="BH1065" s="150">
        <f>IF(N1065="sníž. přenesená",J1065,0)</f>
        <v>0</v>
      </c>
      <c r="BI1065" s="150">
        <f>IF(N1065="nulová",J1065,0)</f>
        <v>0</v>
      </c>
      <c r="BJ1065" s="17" t="s">
        <v>85</v>
      </c>
      <c r="BK1065" s="150">
        <f>ROUND(I1065*H1065,2)</f>
        <v>0</v>
      </c>
      <c r="BL1065" s="17" t="s">
        <v>371</v>
      </c>
      <c r="BM1065" s="149" t="s">
        <v>1699</v>
      </c>
    </row>
    <row r="1066" spans="2:65" s="13" customFormat="1" ht="11.25">
      <c r="B1066" s="158"/>
      <c r="D1066" s="152" t="s">
        <v>271</v>
      </c>
      <c r="E1066" s="159" t="s">
        <v>1</v>
      </c>
      <c r="F1066" s="160" t="s">
        <v>1700</v>
      </c>
      <c r="H1066" s="161">
        <v>4</v>
      </c>
      <c r="I1066" s="162"/>
      <c r="L1066" s="158"/>
      <c r="M1066" s="163"/>
      <c r="T1066" s="164"/>
      <c r="AT1066" s="159" t="s">
        <v>271</v>
      </c>
      <c r="AU1066" s="159" t="s">
        <v>88</v>
      </c>
      <c r="AV1066" s="13" t="s">
        <v>88</v>
      </c>
      <c r="AW1066" s="13" t="s">
        <v>31</v>
      </c>
      <c r="AX1066" s="13" t="s">
        <v>85</v>
      </c>
      <c r="AY1066" s="159" t="s">
        <v>262</v>
      </c>
    </row>
    <row r="1067" spans="2:65" s="1" customFormat="1" ht="44.25" customHeight="1">
      <c r="B1067" s="32"/>
      <c r="C1067" s="138" t="s">
        <v>1701</v>
      </c>
      <c r="D1067" s="138" t="s">
        <v>265</v>
      </c>
      <c r="E1067" s="139" t="s">
        <v>1702</v>
      </c>
      <c r="F1067" s="140" t="s">
        <v>1703</v>
      </c>
      <c r="G1067" s="141" t="s">
        <v>527</v>
      </c>
      <c r="H1067" s="142">
        <v>136.69999999999999</v>
      </c>
      <c r="I1067" s="143"/>
      <c r="J1067" s="144">
        <f>ROUND(I1067*H1067,2)</f>
        <v>0</v>
      </c>
      <c r="K1067" s="140" t="s">
        <v>269</v>
      </c>
      <c r="L1067" s="32"/>
      <c r="M1067" s="145" t="s">
        <v>1</v>
      </c>
      <c r="N1067" s="146" t="s">
        <v>42</v>
      </c>
      <c r="P1067" s="147">
        <f>O1067*H1067</f>
        <v>0</v>
      </c>
      <c r="Q1067" s="147">
        <v>6.9499999999999996E-3</v>
      </c>
      <c r="R1067" s="147">
        <f>Q1067*H1067</f>
        <v>0.95006499999999983</v>
      </c>
      <c r="S1067" s="147">
        <v>0</v>
      </c>
      <c r="T1067" s="148">
        <f>S1067*H1067</f>
        <v>0</v>
      </c>
      <c r="AR1067" s="149" t="s">
        <v>371</v>
      </c>
      <c r="AT1067" s="149" t="s">
        <v>265</v>
      </c>
      <c r="AU1067" s="149" t="s">
        <v>88</v>
      </c>
      <c r="AY1067" s="17" t="s">
        <v>262</v>
      </c>
      <c r="BE1067" s="150">
        <f>IF(N1067="základní",J1067,0)</f>
        <v>0</v>
      </c>
      <c r="BF1067" s="150">
        <f>IF(N1067="snížená",J1067,0)</f>
        <v>0</v>
      </c>
      <c r="BG1067" s="150">
        <f>IF(N1067="zákl. přenesená",J1067,0)</f>
        <v>0</v>
      </c>
      <c r="BH1067" s="150">
        <f>IF(N1067="sníž. přenesená",J1067,0)</f>
        <v>0</v>
      </c>
      <c r="BI1067" s="150">
        <f>IF(N1067="nulová",J1067,0)</f>
        <v>0</v>
      </c>
      <c r="BJ1067" s="17" t="s">
        <v>85</v>
      </c>
      <c r="BK1067" s="150">
        <f>ROUND(I1067*H1067,2)</f>
        <v>0</v>
      </c>
      <c r="BL1067" s="17" t="s">
        <v>371</v>
      </c>
      <c r="BM1067" s="149" t="s">
        <v>1704</v>
      </c>
    </row>
    <row r="1068" spans="2:65" s="13" customFormat="1" ht="11.25">
      <c r="B1068" s="158"/>
      <c r="D1068" s="152" t="s">
        <v>271</v>
      </c>
      <c r="E1068" s="159" t="s">
        <v>1</v>
      </c>
      <c r="F1068" s="160" t="s">
        <v>1705</v>
      </c>
      <c r="H1068" s="161">
        <v>136.69999999999999</v>
      </c>
      <c r="I1068" s="162"/>
      <c r="L1068" s="158"/>
      <c r="M1068" s="163"/>
      <c r="T1068" s="164"/>
      <c r="AT1068" s="159" t="s">
        <v>271</v>
      </c>
      <c r="AU1068" s="159" t="s">
        <v>88</v>
      </c>
      <c r="AV1068" s="13" t="s">
        <v>88</v>
      </c>
      <c r="AW1068" s="13" t="s">
        <v>31</v>
      </c>
      <c r="AX1068" s="13" t="s">
        <v>85</v>
      </c>
      <c r="AY1068" s="159" t="s">
        <v>262</v>
      </c>
    </row>
    <row r="1069" spans="2:65" s="1" customFormat="1" ht="49.15" customHeight="1">
      <c r="B1069" s="32"/>
      <c r="C1069" s="138" t="s">
        <v>1706</v>
      </c>
      <c r="D1069" s="138" t="s">
        <v>265</v>
      </c>
      <c r="E1069" s="139" t="s">
        <v>1707</v>
      </c>
      <c r="F1069" s="140" t="s">
        <v>1708</v>
      </c>
      <c r="G1069" s="141" t="s">
        <v>527</v>
      </c>
      <c r="H1069" s="142">
        <v>10</v>
      </c>
      <c r="I1069" s="143"/>
      <c r="J1069" s="144">
        <f>ROUND(I1069*H1069,2)</f>
        <v>0</v>
      </c>
      <c r="K1069" s="140" t="s">
        <v>269</v>
      </c>
      <c r="L1069" s="32"/>
      <c r="M1069" s="145" t="s">
        <v>1</v>
      </c>
      <c r="N1069" s="146" t="s">
        <v>42</v>
      </c>
      <c r="P1069" s="147">
        <f>O1069*H1069</f>
        <v>0</v>
      </c>
      <c r="Q1069" s="147">
        <v>4.3800000000000002E-3</v>
      </c>
      <c r="R1069" s="147">
        <f>Q1069*H1069</f>
        <v>4.3800000000000006E-2</v>
      </c>
      <c r="S1069" s="147">
        <v>0</v>
      </c>
      <c r="T1069" s="148">
        <f>S1069*H1069</f>
        <v>0</v>
      </c>
      <c r="AR1069" s="149" t="s">
        <v>371</v>
      </c>
      <c r="AT1069" s="149" t="s">
        <v>265</v>
      </c>
      <c r="AU1069" s="149" t="s">
        <v>88</v>
      </c>
      <c r="AY1069" s="17" t="s">
        <v>262</v>
      </c>
      <c r="BE1069" s="150">
        <f>IF(N1069="základní",J1069,0)</f>
        <v>0</v>
      </c>
      <c r="BF1069" s="150">
        <f>IF(N1069="snížená",J1069,0)</f>
        <v>0</v>
      </c>
      <c r="BG1069" s="150">
        <f>IF(N1069="zákl. přenesená",J1069,0)</f>
        <v>0</v>
      </c>
      <c r="BH1069" s="150">
        <f>IF(N1069="sníž. přenesená",J1069,0)</f>
        <v>0</v>
      </c>
      <c r="BI1069" s="150">
        <f>IF(N1069="nulová",J1069,0)</f>
        <v>0</v>
      </c>
      <c r="BJ1069" s="17" t="s">
        <v>85</v>
      </c>
      <c r="BK1069" s="150">
        <f>ROUND(I1069*H1069,2)</f>
        <v>0</v>
      </c>
      <c r="BL1069" s="17" t="s">
        <v>371</v>
      </c>
      <c r="BM1069" s="149" t="s">
        <v>1709</v>
      </c>
    </row>
    <row r="1070" spans="2:65" s="13" customFormat="1" ht="11.25">
      <c r="B1070" s="158"/>
      <c r="D1070" s="152" t="s">
        <v>271</v>
      </c>
      <c r="E1070" s="159" t="s">
        <v>1</v>
      </c>
      <c r="F1070" s="160" t="s">
        <v>1710</v>
      </c>
      <c r="H1070" s="161">
        <v>10</v>
      </c>
      <c r="I1070" s="162"/>
      <c r="L1070" s="158"/>
      <c r="M1070" s="163"/>
      <c r="T1070" s="164"/>
      <c r="AT1070" s="159" t="s">
        <v>271</v>
      </c>
      <c r="AU1070" s="159" t="s">
        <v>88</v>
      </c>
      <c r="AV1070" s="13" t="s">
        <v>88</v>
      </c>
      <c r="AW1070" s="13" t="s">
        <v>31</v>
      </c>
      <c r="AX1070" s="13" t="s">
        <v>85</v>
      </c>
      <c r="AY1070" s="159" t="s">
        <v>262</v>
      </c>
    </row>
    <row r="1071" spans="2:65" s="1" customFormat="1" ht="49.15" customHeight="1">
      <c r="B1071" s="32"/>
      <c r="C1071" s="138" t="s">
        <v>1711</v>
      </c>
      <c r="D1071" s="138" t="s">
        <v>265</v>
      </c>
      <c r="E1071" s="139" t="s">
        <v>1712</v>
      </c>
      <c r="F1071" s="140" t="s">
        <v>1713</v>
      </c>
      <c r="G1071" s="141" t="s">
        <v>527</v>
      </c>
      <c r="H1071" s="142">
        <v>2.4500000000000002</v>
      </c>
      <c r="I1071" s="143"/>
      <c r="J1071" s="144">
        <f>ROUND(I1071*H1071,2)</f>
        <v>0</v>
      </c>
      <c r="K1071" s="140" t="s">
        <v>269</v>
      </c>
      <c r="L1071" s="32"/>
      <c r="M1071" s="145" t="s">
        <v>1</v>
      </c>
      <c r="N1071" s="146" t="s">
        <v>42</v>
      </c>
      <c r="P1071" s="147">
        <f>O1071*H1071</f>
        <v>0</v>
      </c>
      <c r="Q1071" s="147">
        <v>1.3600000000000001E-3</v>
      </c>
      <c r="R1071" s="147">
        <f>Q1071*H1071</f>
        <v>3.3320000000000003E-3</v>
      </c>
      <c r="S1071" s="147">
        <v>0</v>
      </c>
      <c r="T1071" s="148">
        <f>S1071*H1071</f>
        <v>0</v>
      </c>
      <c r="AR1071" s="149" t="s">
        <v>371</v>
      </c>
      <c r="AT1071" s="149" t="s">
        <v>265</v>
      </c>
      <c r="AU1071" s="149" t="s">
        <v>88</v>
      </c>
      <c r="AY1071" s="17" t="s">
        <v>262</v>
      </c>
      <c r="BE1071" s="150">
        <f>IF(N1071="základní",J1071,0)</f>
        <v>0</v>
      </c>
      <c r="BF1071" s="150">
        <f>IF(N1071="snížená",J1071,0)</f>
        <v>0</v>
      </c>
      <c r="BG1071" s="150">
        <f>IF(N1071="zákl. přenesená",J1071,0)</f>
        <v>0</v>
      </c>
      <c r="BH1071" s="150">
        <f>IF(N1071="sníž. přenesená",J1071,0)</f>
        <v>0</v>
      </c>
      <c r="BI1071" s="150">
        <f>IF(N1071="nulová",J1071,0)</f>
        <v>0</v>
      </c>
      <c r="BJ1071" s="17" t="s">
        <v>85</v>
      </c>
      <c r="BK1071" s="150">
        <f>ROUND(I1071*H1071,2)</f>
        <v>0</v>
      </c>
      <c r="BL1071" s="17" t="s">
        <v>371</v>
      </c>
      <c r="BM1071" s="149" t="s">
        <v>1714</v>
      </c>
    </row>
    <row r="1072" spans="2:65" s="13" customFormat="1" ht="11.25">
      <c r="B1072" s="158"/>
      <c r="D1072" s="152" t="s">
        <v>271</v>
      </c>
      <c r="E1072" s="159" t="s">
        <v>1</v>
      </c>
      <c r="F1072" s="160" t="s">
        <v>1715</v>
      </c>
      <c r="H1072" s="161">
        <v>2.4500000000000002</v>
      </c>
      <c r="I1072" s="162"/>
      <c r="L1072" s="158"/>
      <c r="M1072" s="163"/>
      <c r="T1072" s="164"/>
      <c r="AT1072" s="159" t="s">
        <v>271</v>
      </c>
      <c r="AU1072" s="159" t="s">
        <v>88</v>
      </c>
      <c r="AV1072" s="13" t="s">
        <v>88</v>
      </c>
      <c r="AW1072" s="13" t="s">
        <v>31</v>
      </c>
      <c r="AX1072" s="13" t="s">
        <v>85</v>
      </c>
      <c r="AY1072" s="159" t="s">
        <v>262</v>
      </c>
    </row>
    <row r="1073" spans="2:65" s="1" customFormat="1" ht="49.15" customHeight="1">
      <c r="B1073" s="32"/>
      <c r="C1073" s="138" t="s">
        <v>1716</v>
      </c>
      <c r="D1073" s="138" t="s">
        <v>265</v>
      </c>
      <c r="E1073" s="139" t="s">
        <v>1717</v>
      </c>
      <c r="F1073" s="140" t="s">
        <v>1718</v>
      </c>
      <c r="G1073" s="141" t="s">
        <v>527</v>
      </c>
      <c r="H1073" s="142">
        <v>2.4500000000000002</v>
      </c>
      <c r="I1073" s="143"/>
      <c r="J1073" s="144">
        <f>ROUND(I1073*H1073,2)</f>
        <v>0</v>
      </c>
      <c r="K1073" s="140" t="s">
        <v>269</v>
      </c>
      <c r="L1073" s="32"/>
      <c r="M1073" s="145" t="s">
        <v>1</v>
      </c>
      <c r="N1073" s="146" t="s">
        <v>42</v>
      </c>
      <c r="P1073" s="147">
        <f>O1073*H1073</f>
        <v>0</v>
      </c>
      <c r="Q1073" s="147">
        <v>1.7899999999999999E-3</v>
      </c>
      <c r="R1073" s="147">
        <f>Q1073*H1073</f>
        <v>4.3855000000000005E-3</v>
      </c>
      <c r="S1073" s="147">
        <v>0</v>
      </c>
      <c r="T1073" s="148">
        <f>S1073*H1073</f>
        <v>0</v>
      </c>
      <c r="AR1073" s="149" t="s">
        <v>371</v>
      </c>
      <c r="AT1073" s="149" t="s">
        <v>265</v>
      </c>
      <c r="AU1073" s="149" t="s">
        <v>88</v>
      </c>
      <c r="AY1073" s="17" t="s">
        <v>262</v>
      </c>
      <c r="BE1073" s="150">
        <f>IF(N1073="základní",J1073,0)</f>
        <v>0</v>
      </c>
      <c r="BF1073" s="150">
        <f>IF(N1073="snížená",J1073,0)</f>
        <v>0</v>
      </c>
      <c r="BG1073" s="150">
        <f>IF(N1073="zákl. přenesená",J1073,0)</f>
        <v>0</v>
      </c>
      <c r="BH1073" s="150">
        <f>IF(N1073="sníž. přenesená",J1073,0)</f>
        <v>0</v>
      </c>
      <c r="BI1073" s="150">
        <f>IF(N1073="nulová",J1073,0)</f>
        <v>0</v>
      </c>
      <c r="BJ1073" s="17" t="s">
        <v>85</v>
      </c>
      <c r="BK1073" s="150">
        <f>ROUND(I1073*H1073,2)</f>
        <v>0</v>
      </c>
      <c r="BL1073" s="17" t="s">
        <v>371</v>
      </c>
      <c r="BM1073" s="149" t="s">
        <v>1719</v>
      </c>
    </row>
    <row r="1074" spans="2:65" s="13" customFormat="1" ht="11.25">
      <c r="B1074" s="158"/>
      <c r="D1074" s="152" t="s">
        <v>271</v>
      </c>
      <c r="E1074" s="159" t="s">
        <v>1</v>
      </c>
      <c r="F1074" s="160" t="s">
        <v>1720</v>
      </c>
      <c r="H1074" s="161">
        <v>2.4500000000000002</v>
      </c>
      <c r="I1074" s="162"/>
      <c r="L1074" s="158"/>
      <c r="M1074" s="163"/>
      <c r="T1074" s="164"/>
      <c r="AT1074" s="159" t="s">
        <v>271</v>
      </c>
      <c r="AU1074" s="159" t="s">
        <v>88</v>
      </c>
      <c r="AV1074" s="13" t="s">
        <v>88</v>
      </c>
      <c r="AW1074" s="13" t="s">
        <v>31</v>
      </c>
      <c r="AX1074" s="13" t="s">
        <v>85</v>
      </c>
      <c r="AY1074" s="159" t="s">
        <v>262</v>
      </c>
    </row>
    <row r="1075" spans="2:65" s="1" customFormat="1" ht="49.15" customHeight="1">
      <c r="B1075" s="32"/>
      <c r="C1075" s="138" t="s">
        <v>1721</v>
      </c>
      <c r="D1075" s="138" t="s">
        <v>265</v>
      </c>
      <c r="E1075" s="139" t="s">
        <v>1722</v>
      </c>
      <c r="F1075" s="140" t="s">
        <v>1723</v>
      </c>
      <c r="G1075" s="141" t="s">
        <v>527</v>
      </c>
      <c r="H1075" s="142">
        <v>2.4500000000000002</v>
      </c>
      <c r="I1075" s="143"/>
      <c r="J1075" s="144">
        <f>ROUND(I1075*H1075,2)</f>
        <v>0</v>
      </c>
      <c r="K1075" s="140" t="s">
        <v>269</v>
      </c>
      <c r="L1075" s="32"/>
      <c r="M1075" s="145" t="s">
        <v>1</v>
      </c>
      <c r="N1075" s="146" t="s">
        <v>42</v>
      </c>
      <c r="P1075" s="147">
        <f>O1075*H1075</f>
        <v>0</v>
      </c>
      <c r="Q1075" s="147">
        <v>2.2200000000000002E-3</v>
      </c>
      <c r="R1075" s="147">
        <f>Q1075*H1075</f>
        <v>5.4390000000000011E-3</v>
      </c>
      <c r="S1075" s="147">
        <v>0</v>
      </c>
      <c r="T1075" s="148">
        <f>S1075*H1075</f>
        <v>0</v>
      </c>
      <c r="AR1075" s="149" t="s">
        <v>371</v>
      </c>
      <c r="AT1075" s="149" t="s">
        <v>265</v>
      </c>
      <c r="AU1075" s="149" t="s">
        <v>88</v>
      </c>
      <c r="AY1075" s="17" t="s">
        <v>262</v>
      </c>
      <c r="BE1075" s="150">
        <f>IF(N1075="základní",J1075,0)</f>
        <v>0</v>
      </c>
      <c r="BF1075" s="150">
        <f>IF(N1075="snížená",J1075,0)</f>
        <v>0</v>
      </c>
      <c r="BG1075" s="150">
        <f>IF(N1075="zákl. přenesená",J1075,0)</f>
        <v>0</v>
      </c>
      <c r="BH1075" s="150">
        <f>IF(N1075="sníž. přenesená",J1075,0)</f>
        <v>0</v>
      </c>
      <c r="BI1075" s="150">
        <f>IF(N1075="nulová",J1075,0)</f>
        <v>0</v>
      </c>
      <c r="BJ1075" s="17" t="s">
        <v>85</v>
      </c>
      <c r="BK1075" s="150">
        <f>ROUND(I1075*H1075,2)</f>
        <v>0</v>
      </c>
      <c r="BL1075" s="17" t="s">
        <v>371</v>
      </c>
      <c r="BM1075" s="149" t="s">
        <v>1724</v>
      </c>
    </row>
    <row r="1076" spans="2:65" s="13" customFormat="1" ht="11.25">
      <c r="B1076" s="158"/>
      <c r="D1076" s="152" t="s">
        <v>271</v>
      </c>
      <c r="E1076" s="159" t="s">
        <v>1</v>
      </c>
      <c r="F1076" s="160" t="s">
        <v>1725</v>
      </c>
      <c r="H1076" s="161">
        <v>2.4500000000000002</v>
      </c>
      <c r="I1076" s="162"/>
      <c r="L1076" s="158"/>
      <c r="M1076" s="163"/>
      <c r="T1076" s="164"/>
      <c r="AT1076" s="159" t="s">
        <v>271</v>
      </c>
      <c r="AU1076" s="159" t="s">
        <v>88</v>
      </c>
      <c r="AV1076" s="13" t="s">
        <v>88</v>
      </c>
      <c r="AW1076" s="13" t="s">
        <v>31</v>
      </c>
      <c r="AX1076" s="13" t="s">
        <v>85</v>
      </c>
      <c r="AY1076" s="159" t="s">
        <v>262</v>
      </c>
    </row>
    <row r="1077" spans="2:65" s="1" customFormat="1" ht="49.15" customHeight="1">
      <c r="B1077" s="32"/>
      <c r="C1077" s="138" t="s">
        <v>1726</v>
      </c>
      <c r="D1077" s="138" t="s">
        <v>265</v>
      </c>
      <c r="E1077" s="139" t="s">
        <v>1727</v>
      </c>
      <c r="F1077" s="140" t="s">
        <v>1728</v>
      </c>
      <c r="G1077" s="141" t="s">
        <v>527</v>
      </c>
      <c r="H1077" s="142">
        <v>36.5</v>
      </c>
      <c r="I1077" s="143"/>
      <c r="J1077" s="144">
        <f>ROUND(I1077*H1077,2)</f>
        <v>0</v>
      </c>
      <c r="K1077" s="140" t="s">
        <v>269</v>
      </c>
      <c r="L1077" s="32"/>
      <c r="M1077" s="145" t="s">
        <v>1</v>
      </c>
      <c r="N1077" s="146" t="s">
        <v>42</v>
      </c>
      <c r="P1077" s="147">
        <f>O1077*H1077</f>
        <v>0</v>
      </c>
      <c r="Q1077" s="147">
        <v>2.2200000000000002E-3</v>
      </c>
      <c r="R1077" s="147">
        <f>Q1077*H1077</f>
        <v>8.1030000000000005E-2</v>
      </c>
      <c r="S1077" s="147">
        <v>0</v>
      </c>
      <c r="T1077" s="148">
        <f>S1077*H1077</f>
        <v>0</v>
      </c>
      <c r="AR1077" s="149" t="s">
        <v>371</v>
      </c>
      <c r="AT1077" s="149" t="s">
        <v>265</v>
      </c>
      <c r="AU1077" s="149" t="s">
        <v>88</v>
      </c>
      <c r="AY1077" s="17" t="s">
        <v>262</v>
      </c>
      <c r="BE1077" s="150">
        <f>IF(N1077="základní",J1077,0)</f>
        <v>0</v>
      </c>
      <c r="BF1077" s="150">
        <f>IF(N1077="snížená",J1077,0)</f>
        <v>0</v>
      </c>
      <c r="BG1077" s="150">
        <f>IF(N1077="zákl. přenesená",J1077,0)</f>
        <v>0</v>
      </c>
      <c r="BH1077" s="150">
        <f>IF(N1077="sníž. přenesená",J1077,0)</f>
        <v>0</v>
      </c>
      <c r="BI1077" s="150">
        <f>IF(N1077="nulová",J1077,0)</f>
        <v>0</v>
      </c>
      <c r="BJ1077" s="17" t="s">
        <v>85</v>
      </c>
      <c r="BK1077" s="150">
        <f>ROUND(I1077*H1077,2)</f>
        <v>0</v>
      </c>
      <c r="BL1077" s="17" t="s">
        <v>371</v>
      </c>
      <c r="BM1077" s="149" t="s">
        <v>1729</v>
      </c>
    </row>
    <row r="1078" spans="2:65" s="13" customFormat="1" ht="11.25">
      <c r="B1078" s="158"/>
      <c r="D1078" s="152" t="s">
        <v>271</v>
      </c>
      <c r="E1078" s="159" t="s">
        <v>1</v>
      </c>
      <c r="F1078" s="160" t="s">
        <v>1730</v>
      </c>
      <c r="H1078" s="161">
        <v>36.5</v>
      </c>
      <c r="I1078" s="162"/>
      <c r="L1078" s="158"/>
      <c r="M1078" s="163"/>
      <c r="T1078" s="164"/>
      <c r="AT1078" s="159" t="s">
        <v>271</v>
      </c>
      <c r="AU1078" s="159" t="s">
        <v>88</v>
      </c>
      <c r="AV1078" s="13" t="s">
        <v>88</v>
      </c>
      <c r="AW1078" s="13" t="s">
        <v>31</v>
      </c>
      <c r="AX1078" s="13" t="s">
        <v>85</v>
      </c>
      <c r="AY1078" s="159" t="s">
        <v>262</v>
      </c>
    </row>
    <row r="1079" spans="2:65" s="1" customFormat="1" ht="49.15" customHeight="1">
      <c r="B1079" s="32"/>
      <c r="C1079" s="138" t="s">
        <v>1731</v>
      </c>
      <c r="D1079" s="138" t="s">
        <v>265</v>
      </c>
      <c r="E1079" s="139" t="s">
        <v>1732</v>
      </c>
      <c r="F1079" s="140" t="s">
        <v>1733</v>
      </c>
      <c r="G1079" s="141" t="s">
        <v>527</v>
      </c>
      <c r="H1079" s="142">
        <v>2.8</v>
      </c>
      <c r="I1079" s="143"/>
      <c r="J1079" s="144">
        <f>ROUND(I1079*H1079,2)</f>
        <v>0</v>
      </c>
      <c r="K1079" s="140" t="s">
        <v>269</v>
      </c>
      <c r="L1079" s="32"/>
      <c r="M1079" s="145" t="s">
        <v>1</v>
      </c>
      <c r="N1079" s="146" t="s">
        <v>42</v>
      </c>
      <c r="P1079" s="147">
        <f>O1079*H1079</f>
        <v>0</v>
      </c>
      <c r="Q1079" s="147">
        <v>5.28E-3</v>
      </c>
      <c r="R1079" s="147">
        <f>Q1079*H1079</f>
        <v>1.4783999999999999E-2</v>
      </c>
      <c r="S1079" s="147">
        <v>0</v>
      </c>
      <c r="T1079" s="148">
        <f>S1079*H1079</f>
        <v>0</v>
      </c>
      <c r="AR1079" s="149" t="s">
        <v>371</v>
      </c>
      <c r="AT1079" s="149" t="s">
        <v>265</v>
      </c>
      <c r="AU1079" s="149" t="s">
        <v>88</v>
      </c>
      <c r="AY1079" s="17" t="s">
        <v>262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85</v>
      </c>
      <c r="BK1079" s="150">
        <f>ROUND(I1079*H1079,2)</f>
        <v>0</v>
      </c>
      <c r="BL1079" s="17" t="s">
        <v>371</v>
      </c>
      <c r="BM1079" s="149" t="s">
        <v>1734</v>
      </c>
    </row>
    <row r="1080" spans="2:65" s="13" customFormat="1" ht="11.25">
      <c r="B1080" s="158"/>
      <c r="D1080" s="152" t="s">
        <v>271</v>
      </c>
      <c r="E1080" s="159" t="s">
        <v>1</v>
      </c>
      <c r="F1080" s="160" t="s">
        <v>1735</v>
      </c>
      <c r="H1080" s="161">
        <v>2.8</v>
      </c>
      <c r="I1080" s="162"/>
      <c r="L1080" s="158"/>
      <c r="M1080" s="163"/>
      <c r="T1080" s="164"/>
      <c r="AT1080" s="159" t="s">
        <v>271</v>
      </c>
      <c r="AU1080" s="159" t="s">
        <v>88</v>
      </c>
      <c r="AV1080" s="13" t="s">
        <v>88</v>
      </c>
      <c r="AW1080" s="13" t="s">
        <v>31</v>
      </c>
      <c r="AX1080" s="13" t="s">
        <v>85</v>
      </c>
      <c r="AY1080" s="159" t="s">
        <v>262</v>
      </c>
    </row>
    <row r="1081" spans="2:65" s="1" customFormat="1" ht="44.25" customHeight="1">
      <c r="B1081" s="32"/>
      <c r="C1081" s="138" t="s">
        <v>1736</v>
      </c>
      <c r="D1081" s="138" t="s">
        <v>265</v>
      </c>
      <c r="E1081" s="139" t="s">
        <v>1737</v>
      </c>
      <c r="F1081" s="140" t="s">
        <v>1738</v>
      </c>
      <c r="G1081" s="141" t="s">
        <v>527</v>
      </c>
      <c r="H1081" s="142">
        <v>14.4</v>
      </c>
      <c r="I1081" s="143"/>
      <c r="J1081" s="144">
        <f>ROUND(I1081*H1081,2)</f>
        <v>0</v>
      </c>
      <c r="K1081" s="140" t="s">
        <v>269</v>
      </c>
      <c r="L1081" s="32"/>
      <c r="M1081" s="145" t="s">
        <v>1</v>
      </c>
      <c r="N1081" s="146" t="s">
        <v>42</v>
      </c>
      <c r="P1081" s="147">
        <f>O1081*H1081</f>
        <v>0</v>
      </c>
      <c r="Q1081" s="147">
        <v>1.6199999999999999E-3</v>
      </c>
      <c r="R1081" s="147">
        <f>Q1081*H1081</f>
        <v>2.3327999999999998E-2</v>
      </c>
      <c r="S1081" s="147">
        <v>0</v>
      </c>
      <c r="T1081" s="148">
        <f>S1081*H1081</f>
        <v>0</v>
      </c>
      <c r="AR1081" s="149" t="s">
        <v>371</v>
      </c>
      <c r="AT1081" s="149" t="s">
        <v>265</v>
      </c>
      <c r="AU1081" s="149" t="s">
        <v>88</v>
      </c>
      <c r="AY1081" s="17" t="s">
        <v>262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85</v>
      </c>
      <c r="BK1081" s="150">
        <f>ROUND(I1081*H1081,2)</f>
        <v>0</v>
      </c>
      <c r="BL1081" s="17" t="s">
        <v>371</v>
      </c>
      <c r="BM1081" s="149" t="s">
        <v>1739</v>
      </c>
    </row>
    <row r="1082" spans="2:65" s="13" customFormat="1" ht="11.25">
      <c r="B1082" s="158"/>
      <c r="D1082" s="152" t="s">
        <v>271</v>
      </c>
      <c r="E1082" s="159" t="s">
        <v>1</v>
      </c>
      <c r="F1082" s="160" t="s">
        <v>1740</v>
      </c>
      <c r="H1082" s="161">
        <v>14.4</v>
      </c>
      <c r="I1082" s="162"/>
      <c r="L1082" s="158"/>
      <c r="M1082" s="163"/>
      <c r="T1082" s="164"/>
      <c r="AT1082" s="159" t="s">
        <v>271</v>
      </c>
      <c r="AU1082" s="159" t="s">
        <v>88</v>
      </c>
      <c r="AV1082" s="13" t="s">
        <v>88</v>
      </c>
      <c r="AW1082" s="13" t="s">
        <v>31</v>
      </c>
      <c r="AX1082" s="13" t="s">
        <v>85</v>
      </c>
      <c r="AY1082" s="159" t="s">
        <v>262</v>
      </c>
    </row>
    <row r="1083" spans="2:65" s="1" customFormat="1" ht="49.15" customHeight="1">
      <c r="B1083" s="32"/>
      <c r="C1083" s="138" t="s">
        <v>1741</v>
      </c>
      <c r="D1083" s="138" t="s">
        <v>265</v>
      </c>
      <c r="E1083" s="139" t="s">
        <v>1742</v>
      </c>
      <c r="F1083" s="140" t="s">
        <v>1743</v>
      </c>
      <c r="G1083" s="141" t="s">
        <v>537</v>
      </c>
      <c r="H1083" s="142">
        <v>1</v>
      </c>
      <c r="I1083" s="143"/>
      <c r="J1083" s="144">
        <f>ROUND(I1083*H1083,2)</f>
        <v>0</v>
      </c>
      <c r="K1083" s="140" t="s">
        <v>269</v>
      </c>
      <c r="L1083" s="32"/>
      <c r="M1083" s="145" t="s">
        <v>1</v>
      </c>
      <c r="N1083" s="146" t="s">
        <v>42</v>
      </c>
      <c r="P1083" s="147">
        <f>O1083*H1083</f>
        <v>0</v>
      </c>
      <c r="Q1083" s="147">
        <v>2.5000000000000001E-4</v>
      </c>
      <c r="R1083" s="147">
        <f>Q1083*H1083</f>
        <v>2.5000000000000001E-4</v>
      </c>
      <c r="S1083" s="147">
        <v>0</v>
      </c>
      <c r="T1083" s="148">
        <f>S1083*H1083</f>
        <v>0</v>
      </c>
      <c r="AR1083" s="149" t="s">
        <v>371</v>
      </c>
      <c r="AT1083" s="149" t="s">
        <v>265</v>
      </c>
      <c r="AU1083" s="149" t="s">
        <v>88</v>
      </c>
      <c r="AY1083" s="17" t="s">
        <v>262</v>
      </c>
      <c r="BE1083" s="150">
        <f>IF(N1083="základní",J1083,0)</f>
        <v>0</v>
      </c>
      <c r="BF1083" s="150">
        <f>IF(N1083="snížená",J1083,0)</f>
        <v>0</v>
      </c>
      <c r="BG1083" s="150">
        <f>IF(N1083="zákl. přenesená",J1083,0)</f>
        <v>0</v>
      </c>
      <c r="BH1083" s="150">
        <f>IF(N1083="sníž. přenesená",J1083,0)</f>
        <v>0</v>
      </c>
      <c r="BI1083" s="150">
        <f>IF(N1083="nulová",J1083,0)</f>
        <v>0</v>
      </c>
      <c r="BJ1083" s="17" t="s">
        <v>85</v>
      </c>
      <c r="BK1083" s="150">
        <f>ROUND(I1083*H1083,2)</f>
        <v>0</v>
      </c>
      <c r="BL1083" s="17" t="s">
        <v>371</v>
      </c>
      <c r="BM1083" s="149" t="s">
        <v>1744</v>
      </c>
    </row>
    <row r="1084" spans="2:65" s="13" customFormat="1" ht="11.25">
      <c r="B1084" s="158"/>
      <c r="D1084" s="152" t="s">
        <v>271</v>
      </c>
      <c r="E1084" s="159" t="s">
        <v>1</v>
      </c>
      <c r="F1084" s="160" t="s">
        <v>1745</v>
      </c>
      <c r="H1084" s="161">
        <v>1</v>
      </c>
      <c r="I1084" s="162"/>
      <c r="L1084" s="158"/>
      <c r="M1084" s="163"/>
      <c r="T1084" s="164"/>
      <c r="AT1084" s="159" t="s">
        <v>271</v>
      </c>
      <c r="AU1084" s="159" t="s">
        <v>88</v>
      </c>
      <c r="AV1084" s="13" t="s">
        <v>88</v>
      </c>
      <c r="AW1084" s="13" t="s">
        <v>31</v>
      </c>
      <c r="AX1084" s="13" t="s">
        <v>85</v>
      </c>
      <c r="AY1084" s="159" t="s">
        <v>262</v>
      </c>
    </row>
    <row r="1085" spans="2:65" s="1" customFormat="1" ht="49.15" customHeight="1">
      <c r="B1085" s="32"/>
      <c r="C1085" s="138" t="s">
        <v>1746</v>
      </c>
      <c r="D1085" s="138" t="s">
        <v>265</v>
      </c>
      <c r="E1085" s="139" t="s">
        <v>1747</v>
      </c>
      <c r="F1085" s="140" t="s">
        <v>1748</v>
      </c>
      <c r="G1085" s="141" t="s">
        <v>527</v>
      </c>
      <c r="H1085" s="142">
        <v>3.5</v>
      </c>
      <c r="I1085" s="143"/>
      <c r="J1085" s="144">
        <f>ROUND(I1085*H1085,2)</f>
        <v>0</v>
      </c>
      <c r="K1085" s="140" t="s">
        <v>269</v>
      </c>
      <c r="L1085" s="32"/>
      <c r="M1085" s="145" t="s">
        <v>1</v>
      </c>
      <c r="N1085" s="146" t="s">
        <v>42</v>
      </c>
      <c r="P1085" s="147">
        <f>O1085*H1085</f>
        <v>0</v>
      </c>
      <c r="Q1085" s="147">
        <v>2.0999999999999999E-3</v>
      </c>
      <c r="R1085" s="147">
        <f>Q1085*H1085</f>
        <v>7.3499999999999998E-3</v>
      </c>
      <c r="S1085" s="147">
        <v>0</v>
      </c>
      <c r="T1085" s="148">
        <f>S1085*H1085</f>
        <v>0</v>
      </c>
      <c r="AR1085" s="149" t="s">
        <v>371</v>
      </c>
      <c r="AT1085" s="149" t="s">
        <v>265</v>
      </c>
      <c r="AU1085" s="149" t="s">
        <v>88</v>
      </c>
      <c r="AY1085" s="17" t="s">
        <v>262</v>
      </c>
      <c r="BE1085" s="150">
        <f>IF(N1085="základní",J1085,0)</f>
        <v>0</v>
      </c>
      <c r="BF1085" s="150">
        <f>IF(N1085="snížená",J1085,0)</f>
        <v>0</v>
      </c>
      <c r="BG1085" s="150">
        <f>IF(N1085="zákl. přenesená",J1085,0)</f>
        <v>0</v>
      </c>
      <c r="BH1085" s="150">
        <f>IF(N1085="sníž. přenesená",J1085,0)</f>
        <v>0</v>
      </c>
      <c r="BI1085" s="150">
        <f>IF(N1085="nulová",J1085,0)</f>
        <v>0</v>
      </c>
      <c r="BJ1085" s="17" t="s">
        <v>85</v>
      </c>
      <c r="BK1085" s="150">
        <f>ROUND(I1085*H1085,2)</f>
        <v>0</v>
      </c>
      <c r="BL1085" s="17" t="s">
        <v>371</v>
      </c>
      <c r="BM1085" s="149" t="s">
        <v>1749</v>
      </c>
    </row>
    <row r="1086" spans="2:65" s="13" customFormat="1" ht="11.25">
      <c r="B1086" s="158"/>
      <c r="D1086" s="152" t="s">
        <v>271</v>
      </c>
      <c r="E1086" s="159" t="s">
        <v>1</v>
      </c>
      <c r="F1086" s="160" t="s">
        <v>1750</v>
      </c>
      <c r="H1086" s="161">
        <v>3.5</v>
      </c>
      <c r="I1086" s="162"/>
      <c r="L1086" s="158"/>
      <c r="M1086" s="163"/>
      <c r="T1086" s="164"/>
      <c r="AT1086" s="159" t="s">
        <v>271</v>
      </c>
      <c r="AU1086" s="159" t="s">
        <v>88</v>
      </c>
      <c r="AV1086" s="13" t="s">
        <v>88</v>
      </c>
      <c r="AW1086" s="13" t="s">
        <v>31</v>
      </c>
      <c r="AX1086" s="13" t="s">
        <v>85</v>
      </c>
      <c r="AY1086" s="159" t="s">
        <v>262</v>
      </c>
    </row>
    <row r="1087" spans="2:65" s="1" customFormat="1" ht="24.2" customHeight="1">
      <c r="B1087" s="32"/>
      <c r="C1087" s="138" t="s">
        <v>1751</v>
      </c>
      <c r="D1087" s="138" t="s">
        <v>265</v>
      </c>
      <c r="E1087" s="139" t="s">
        <v>1752</v>
      </c>
      <c r="F1087" s="140" t="s">
        <v>1753</v>
      </c>
      <c r="G1087" s="141" t="s">
        <v>514</v>
      </c>
      <c r="H1087" s="142">
        <v>1.1339999999999999</v>
      </c>
      <c r="I1087" s="143"/>
      <c r="J1087" s="144">
        <f>ROUND(I1087*H1087,2)</f>
        <v>0</v>
      </c>
      <c r="K1087" s="140" t="s">
        <v>285</v>
      </c>
      <c r="L1087" s="32"/>
      <c r="M1087" s="145" t="s">
        <v>1</v>
      </c>
      <c r="N1087" s="146" t="s">
        <v>42</v>
      </c>
      <c r="P1087" s="147">
        <f>O1087*H1087</f>
        <v>0</v>
      </c>
      <c r="Q1087" s="147">
        <v>0</v>
      </c>
      <c r="R1087" s="147">
        <f>Q1087*H1087</f>
        <v>0</v>
      </c>
      <c r="S1087" s="147">
        <v>0</v>
      </c>
      <c r="T1087" s="148">
        <f>S1087*H1087</f>
        <v>0</v>
      </c>
      <c r="AR1087" s="149" t="s">
        <v>371</v>
      </c>
      <c r="AT1087" s="149" t="s">
        <v>265</v>
      </c>
      <c r="AU1087" s="149" t="s">
        <v>88</v>
      </c>
      <c r="AY1087" s="17" t="s">
        <v>262</v>
      </c>
      <c r="BE1087" s="150">
        <f>IF(N1087="základní",J1087,0)</f>
        <v>0</v>
      </c>
      <c r="BF1087" s="150">
        <f>IF(N1087="snížená",J1087,0)</f>
        <v>0</v>
      </c>
      <c r="BG1087" s="150">
        <f>IF(N1087="zákl. přenesená",J1087,0)</f>
        <v>0</v>
      </c>
      <c r="BH1087" s="150">
        <f>IF(N1087="sníž. přenesená",J1087,0)</f>
        <v>0</v>
      </c>
      <c r="BI1087" s="150">
        <f>IF(N1087="nulová",J1087,0)</f>
        <v>0</v>
      </c>
      <c r="BJ1087" s="17" t="s">
        <v>85</v>
      </c>
      <c r="BK1087" s="150">
        <f>ROUND(I1087*H1087,2)</f>
        <v>0</v>
      </c>
      <c r="BL1087" s="17" t="s">
        <v>371</v>
      </c>
      <c r="BM1087" s="149" t="s">
        <v>1754</v>
      </c>
    </row>
    <row r="1088" spans="2:65" s="11" customFormat="1" ht="22.9" customHeight="1">
      <c r="B1088" s="126"/>
      <c r="D1088" s="127" t="s">
        <v>76</v>
      </c>
      <c r="E1088" s="136" t="s">
        <v>1755</v>
      </c>
      <c r="F1088" s="136" t="s">
        <v>1756</v>
      </c>
      <c r="I1088" s="129"/>
      <c r="J1088" s="137">
        <f>BK1088</f>
        <v>0</v>
      </c>
      <c r="L1088" s="126"/>
      <c r="M1088" s="131"/>
      <c r="P1088" s="132">
        <f>SUM(P1089:P1093)</f>
        <v>0</v>
      </c>
      <c r="R1088" s="132">
        <f>SUM(R1089:R1093)</f>
        <v>0.23200000000000001</v>
      </c>
      <c r="T1088" s="133">
        <f>SUM(T1089:T1093)</f>
        <v>0</v>
      </c>
      <c r="AR1088" s="127" t="s">
        <v>88</v>
      </c>
      <c r="AT1088" s="134" t="s">
        <v>76</v>
      </c>
      <c r="AU1088" s="134" t="s">
        <v>85</v>
      </c>
      <c r="AY1088" s="127" t="s">
        <v>262</v>
      </c>
      <c r="BK1088" s="135">
        <f>SUM(BK1089:BK1093)</f>
        <v>0</v>
      </c>
    </row>
    <row r="1089" spans="2:65" s="1" customFormat="1" ht="24.2" customHeight="1">
      <c r="B1089" s="32"/>
      <c r="C1089" s="138" t="s">
        <v>1757</v>
      </c>
      <c r="D1089" s="138" t="s">
        <v>265</v>
      </c>
      <c r="E1089" s="139" t="s">
        <v>1758</v>
      </c>
      <c r="F1089" s="140" t="s">
        <v>1759</v>
      </c>
      <c r="G1089" s="141" t="s">
        <v>268</v>
      </c>
      <c r="H1089" s="142">
        <v>22</v>
      </c>
      <c r="I1089" s="143"/>
      <c r="J1089" s="144">
        <f>ROUND(I1089*H1089,2)</f>
        <v>0</v>
      </c>
      <c r="K1089" s="140" t="s">
        <v>269</v>
      </c>
      <c r="L1089" s="32"/>
      <c r="M1089" s="145" t="s">
        <v>1</v>
      </c>
      <c r="N1089" s="146" t="s">
        <v>42</v>
      </c>
      <c r="P1089" s="147">
        <f>O1089*H1089</f>
        <v>0</v>
      </c>
      <c r="Q1089" s="147">
        <v>0.01</v>
      </c>
      <c r="R1089" s="147">
        <f>Q1089*H1089</f>
        <v>0.22</v>
      </c>
      <c r="S1089" s="147">
        <v>0</v>
      </c>
      <c r="T1089" s="148">
        <f>S1089*H1089</f>
        <v>0</v>
      </c>
      <c r="AR1089" s="149" t="s">
        <v>371</v>
      </c>
      <c r="AT1089" s="149" t="s">
        <v>265</v>
      </c>
      <c r="AU1089" s="149" t="s">
        <v>88</v>
      </c>
      <c r="AY1089" s="17" t="s">
        <v>262</v>
      </c>
      <c r="BE1089" s="150">
        <f>IF(N1089="základní",J1089,0)</f>
        <v>0</v>
      </c>
      <c r="BF1089" s="150">
        <f>IF(N1089="snížená",J1089,0)</f>
        <v>0</v>
      </c>
      <c r="BG1089" s="150">
        <f>IF(N1089="zákl. přenesená",J1089,0)</f>
        <v>0</v>
      </c>
      <c r="BH1089" s="150">
        <f>IF(N1089="sníž. přenesená",J1089,0)</f>
        <v>0</v>
      </c>
      <c r="BI1089" s="150">
        <f>IF(N1089="nulová",J1089,0)</f>
        <v>0</v>
      </c>
      <c r="BJ1089" s="17" t="s">
        <v>85</v>
      </c>
      <c r="BK1089" s="150">
        <f>ROUND(I1089*H1089,2)</f>
        <v>0</v>
      </c>
      <c r="BL1089" s="17" t="s">
        <v>371</v>
      </c>
      <c r="BM1089" s="149" t="s">
        <v>1760</v>
      </c>
    </row>
    <row r="1090" spans="2:65" s="13" customFormat="1" ht="11.25">
      <c r="B1090" s="158"/>
      <c r="D1090" s="152" t="s">
        <v>271</v>
      </c>
      <c r="E1090" s="159" t="s">
        <v>1</v>
      </c>
      <c r="F1090" s="160" t="s">
        <v>1761</v>
      </c>
      <c r="H1090" s="161">
        <v>22</v>
      </c>
      <c r="I1090" s="162"/>
      <c r="L1090" s="158"/>
      <c r="M1090" s="163"/>
      <c r="T1090" s="164"/>
      <c r="AT1090" s="159" t="s">
        <v>271</v>
      </c>
      <c r="AU1090" s="159" t="s">
        <v>88</v>
      </c>
      <c r="AV1090" s="13" t="s">
        <v>88</v>
      </c>
      <c r="AW1090" s="13" t="s">
        <v>31</v>
      </c>
      <c r="AX1090" s="13" t="s">
        <v>85</v>
      </c>
      <c r="AY1090" s="159" t="s">
        <v>262</v>
      </c>
    </row>
    <row r="1091" spans="2:65" s="1" customFormat="1" ht="16.5" customHeight="1">
      <c r="B1091" s="32"/>
      <c r="C1091" s="138" t="s">
        <v>1762</v>
      </c>
      <c r="D1091" s="138" t="s">
        <v>265</v>
      </c>
      <c r="E1091" s="139" t="s">
        <v>1763</v>
      </c>
      <c r="F1091" s="140" t="s">
        <v>1764</v>
      </c>
      <c r="G1091" s="141" t="s">
        <v>537</v>
      </c>
      <c r="H1091" s="142">
        <v>1</v>
      </c>
      <c r="I1091" s="143"/>
      <c r="J1091" s="144">
        <f>ROUND(I1091*H1091,2)</f>
        <v>0</v>
      </c>
      <c r="K1091" s="140" t="s">
        <v>269</v>
      </c>
      <c r="L1091" s="32"/>
      <c r="M1091" s="145" t="s">
        <v>1</v>
      </c>
      <c r="N1091" s="146" t="s">
        <v>42</v>
      </c>
      <c r="P1091" s="147">
        <f>O1091*H1091</f>
        <v>0</v>
      </c>
      <c r="Q1091" s="147">
        <v>1.2E-2</v>
      </c>
      <c r="R1091" s="147">
        <f>Q1091*H1091</f>
        <v>1.2E-2</v>
      </c>
      <c r="S1091" s="147">
        <v>0</v>
      </c>
      <c r="T1091" s="148">
        <f>S1091*H1091</f>
        <v>0</v>
      </c>
      <c r="AR1091" s="149" t="s">
        <v>371</v>
      </c>
      <c r="AT1091" s="149" t="s">
        <v>265</v>
      </c>
      <c r="AU1091" s="149" t="s">
        <v>88</v>
      </c>
      <c r="AY1091" s="17" t="s">
        <v>262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85</v>
      </c>
      <c r="BK1091" s="150">
        <f>ROUND(I1091*H1091,2)</f>
        <v>0</v>
      </c>
      <c r="BL1091" s="17" t="s">
        <v>371</v>
      </c>
      <c r="BM1091" s="149" t="s">
        <v>1765</v>
      </c>
    </row>
    <row r="1092" spans="2:65" s="13" customFormat="1" ht="11.25">
      <c r="B1092" s="158"/>
      <c r="D1092" s="152" t="s">
        <v>271</v>
      </c>
      <c r="E1092" s="159" t="s">
        <v>1</v>
      </c>
      <c r="F1092" s="160" t="s">
        <v>1766</v>
      </c>
      <c r="H1092" s="161">
        <v>1</v>
      </c>
      <c r="I1092" s="162"/>
      <c r="L1092" s="158"/>
      <c r="M1092" s="163"/>
      <c r="T1092" s="164"/>
      <c r="AT1092" s="159" t="s">
        <v>271</v>
      </c>
      <c r="AU1092" s="159" t="s">
        <v>88</v>
      </c>
      <c r="AV1092" s="13" t="s">
        <v>88</v>
      </c>
      <c r="AW1092" s="13" t="s">
        <v>31</v>
      </c>
      <c r="AX1092" s="13" t="s">
        <v>85</v>
      </c>
      <c r="AY1092" s="159" t="s">
        <v>262</v>
      </c>
    </row>
    <row r="1093" spans="2:65" s="1" customFormat="1" ht="24.2" customHeight="1">
      <c r="B1093" s="32"/>
      <c r="C1093" s="138" t="s">
        <v>1767</v>
      </c>
      <c r="D1093" s="138" t="s">
        <v>265</v>
      </c>
      <c r="E1093" s="139" t="s">
        <v>1768</v>
      </c>
      <c r="F1093" s="140" t="s">
        <v>1769</v>
      </c>
      <c r="G1093" s="141" t="s">
        <v>514</v>
      </c>
      <c r="H1093" s="142">
        <v>0.23200000000000001</v>
      </c>
      <c r="I1093" s="143"/>
      <c r="J1093" s="144">
        <f>ROUND(I1093*H1093,2)</f>
        <v>0</v>
      </c>
      <c r="K1093" s="140" t="s">
        <v>285</v>
      </c>
      <c r="L1093" s="32"/>
      <c r="M1093" s="145" t="s">
        <v>1</v>
      </c>
      <c r="N1093" s="146" t="s">
        <v>42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371</v>
      </c>
      <c r="AT1093" s="149" t="s">
        <v>265</v>
      </c>
      <c r="AU1093" s="149" t="s">
        <v>88</v>
      </c>
      <c r="AY1093" s="17" t="s">
        <v>262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85</v>
      </c>
      <c r="BK1093" s="150">
        <f>ROUND(I1093*H1093,2)</f>
        <v>0</v>
      </c>
      <c r="BL1093" s="17" t="s">
        <v>371</v>
      </c>
      <c r="BM1093" s="149" t="s">
        <v>1770</v>
      </c>
    </row>
    <row r="1094" spans="2:65" s="11" customFormat="1" ht="22.9" customHeight="1">
      <c r="B1094" s="126"/>
      <c r="D1094" s="127" t="s">
        <v>76</v>
      </c>
      <c r="E1094" s="136" t="s">
        <v>1771</v>
      </c>
      <c r="F1094" s="136" t="s">
        <v>1772</v>
      </c>
      <c r="I1094" s="129"/>
      <c r="J1094" s="137">
        <f>BK1094</f>
        <v>0</v>
      </c>
      <c r="L1094" s="126"/>
      <c r="M1094" s="131"/>
      <c r="P1094" s="132">
        <f>SUM(P1095:P1153)</f>
        <v>0</v>
      </c>
      <c r="R1094" s="132">
        <f>SUM(R1095:R1153)</f>
        <v>3.7477200000000006</v>
      </c>
      <c r="T1094" s="133">
        <f>SUM(T1095:T1153)</f>
        <v>1.958</v>
      </c>
      <c r="AR1094" s="127" t="s">
        <v>88</v>
      </c>
      <c r="AT1094" s="134" t="s">
        <v>76</v>
      </c>
      <c r="AU1094" s="134" t="s">
        <v>85</v>
      </c>
      <c r="AY1094" s="127" t="s">
        <v>262</v>
      </c>
      <c r="BK1094" s="135">
        <f>SUM(BK1095:BK1153)</f>
        <v>0</v>
      </c>
    </row>
    <row r="1095" spans="2:65" s="1" customFormat="1" ht="24.2" customHeight="1">
      <c r="B1095" s="32"/>
      <c r="C1095" s="138" t="s">
        <v>1773</v>
      </c>
      <c r="D1095" s="138" t="s">
        <v>265</v>
      </c>
      <c r="E1095" s="139" t="s">
        <v>1774</v>
      </c>
      <c r="F1095" s="140" t="s">
        <v>1775</v>
      </c>
      <c r="G1095" s="141" t="s">
        <v>527</v>
      </c>
      <c r="H1095" s="142">
        <v>3.5</v>
      </c>
      <c r="I1095" s="143"/>
      <c r="J1095" s="144">
        <f>ROUND(I1095*H1095,2)</f>
        <v>0</v>
      </c>
      <c r="K1095" s="140" t="s">
        <v>285</v>
      </c>
      <c r="L1095" s="32"/>
      <c r="M1095" s="145" t="s">
        <v>1</v>
      </c>
      <c r="N1095" s="146" t="s">
        <v>42</v>
      </c>
      <c r="P1095" s="147">
        <f>O1095*H1095</f>
        <v>0</v>
      </c>
      <c r="Q1095" s="147">
        <v>0</v>
      </c>
      <c r="R1095" s="147">
        <f>Q1095*H1095</f>
        <v>0</v>
      </c>
      <c r="S1095" s="147">
        <v>1.6E-2</v>
      </c>
      <c r="T1095" s="148">
        <f>S1095*H1095</f>
        <v>5.6000000000000001E-2</v>
      </c>
      <c r="AR1095" s="149" t="s">
        <v>371</v>
      </c>
      <c r="AT1095" s="149" t="s">
        <v>265</v>
      </c>
      <c r="AU1095" s="149" t="s">
        <v>88</v>
      </c>
      <c r="AY1095" s="17" t="s">
        <v>262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85</v>
      </c>
      <c r="BK1095" s="150">
        <f>ROUND(I1095*H1095,2)</f>
        <v>0</v>
      </c>
      <c r="BL1095" s="17" t="s">
        <v>371</v>
      </c>
      <c r="BM1095" s="149" t="s">
        <v>1776</v>
      </c>
    </row>
    <row r="1096" spans="2:65" s="13" customFormat="1" ht="11.25">
      <c r="B1096" s="158"/>
      <c r="D1096" s="152" t="s">
        <v>271</v>
      </c>
      <c r="E1096" s="159" t="s">
        <v>1</v>
      </c>
      <c r="F1096" s="160" t="s">
        <v>1777</v>
      </c>
      <c r="H1096" s="161">
        <v>3.5</v>
      </c>
      <c r="I1096" s="162"/>
      <c r="L1096" s="158"/>
      <c r="M1096" s="163"/>
      <c r="T1096" s="164"/>
      <c r="AT1096" s="159" t="s">
        <v>271</v>
      </c>
      <c r="AU1096" s="159" t="s">
        <v>88</v>
      </c>
      <c r="AV1096" s="13" t="s">
        <v>88</v>
      </c>
      <c r="AW1096" s="13" t="s">
        <v>31</v>
      </c>
      <c r="AX1096" s="13" t="s">
        <v>85</v>
      </c>
      <c r="AY1096" s="159" t="s">
        <v>262</v>
      </c>
    </row>
    <row r="1097" spans="2:65" s="1" customFormat="1" ht="33" customHeight="1">
      <c r="B1097" s="32"/>
      <c r="C1097" s="138" t="s">
        <v>1778</v>
      </c>
      <c r="D1097" s="138" t="s">
        <v>265</v>
      </c>
      <c r="E1097" s="139" t="s">
        <v>1779</v>
      </c>
      <c r="F1097" s="140" t="s">
        <v>1780</v>
      </c>
      <c r="G1097" s="141" t="s">
        <v>527</v>
      </c>
      <c r="H1097" s="142">
        <v>41.5</v>
      </c>
      <c r="I1097" s="143"/>
      <c r="J1097" s="144">
        <f>ROUND(I1097*H1097,2)</f>
        <v>0</v>
      </c>
      <c r="K1097" s="140" t="s">
        <v>285</v>
      </c>
      <c r="L1097" s="32"/>
      <c r="M1097" s="145" t="s">
        <v>1</v>
      </c>
      <c r="N1097" s="146" t="s">
        <v>42</v>
      </c>
      <c r="P1097" s="147">
        <f>O1097*H1097</f>
        <v>0</v>
      </c>
      <c r="Q1097" s="147">
        <v>0</v>
      </c>
      <c r="R1097" s="147">
        <f>Q1097*H1097</f>
        <v>0</v>
      </c>
      <c r="S1097" s="147">
        <v>1.6E-2</v>
      </c>
      <c r="T1097" s="148">
        <f>S1097*H1097</f>
        <v>0.66400000000000003</v>
      </c>
      <c r="AR1097" s="149" t="s">
        <v>371</v>
      </c>
      <c r="AT1097" s="149" t="s">
        <v>265</v>
      </c>
      <c r="AU1097" s="149" t="s">
        <v>88</v>
      </c>
      <c r="AY1097" s="17" t="s">
        <v>262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85</v>
      </c>
      <c r="BK1097" s="150">
        <f>ROUND(I1097*H1097,2)</f>
        <v>0</v>
      </c>
      <c r="BL1097" s="17" t="s">
        <v>371</v>
      </c>
      <c r="BM1097" s="149" t="s">
        <v>1781</v>
      </c>
    </row>
    <row r="1098" spans="2:65" s="13" customFormat="1" ht="11.25">
      <c r="B1098" s="158"/>
      <c r="D1098" s="152" t="s">
        <v>271</v>
      </c>
      <c r="E1098" s="159" t="s">
        <v>1</v>
      </c>
      <c r="F1098" s="160" t="s">
        <v>1782</v>
      </c>
      <c r="H1098" s="161">
        <v>11.5</v>
      </c>
      <c r="I1098" s="162"/>
      <c r="L1098" s="158"/>
      <c r="M1098" s="163"/>
      <c r="T1098" s="164"/>
      <c r="AT1098" s="159" t="s">
        <v>271</v>
      </c>
      <c r="AU1098" s="159" t="s">
        <v>88</v>
      </c>
      <c r="AV1098" s="13" t="s">
        <v>88</v>
      </c>
      <c r="AW1098" s="13" t="s">
        <v>31</v>
      </c>
      <c r="AX1098" s="13" t="s">
        <v>77</v>
      </c>
      <c r="AY1098" s="159" t="s">
        <v>262</v>
      </c>
    </row>
    <row r="1099" spans="2:65" s="13" customFormat="1" ht="11.25">
      <c r="B1099" s="158"/>
      <c r="D1099" s="152" t="s">
        <v>271</v>
      </c>
      <c r="E1099" s="159" t="s">
        <v>1</v>
      </c>
      <c r="F1099" s="160" t="s">
        <v>1783</v>
      </c>
      <c r="H1099" s="161">
        <v>30</v>
      </c>
      <c r="I1099" s="162"/>
      <c r="L1099" s="158"/>
      <c r="M1099" s="163"/>
      <c r="T1099" s="164"/>
      <c r="AT1099" s="159" t="s">
        <v>271</v>
      </c>
      <c r="AU1099" s="159" t="s">
        <v>88</v>
      </c>
      <c r="AV1099" s="13" t="s">
        <v>88</v>
      </c>
      <c r="AW1099" s="13" t="s">
        <v>31</v>
      </c>
      <c r="AX1099" s="13" t="s">
        <v>77</v>
      </c>
      <c r="AY1099" s="159" t="s">
        <v>262</v>
      </c>
    </row>
    <row r="1100" spans="2:65" s="15" customFormat="1" ht="11.25">
      <c r="B1100" s="172"/>
      <c r="D1100" s="152" t="s">
        <v>271</v>
      </c>
      <c r="E1100" s="173" t="s">
        <v>1</v>
      </c>
      <c r="F1100" s="174" t="s">
        <v>282</v>
      </c>
      <c r="H1100" s="175">
        <v>41.5</v>
      </c>
      <c r="I1100" s="176"/>
      <c r="L1100" s="172"/>
      <c r="M1100" s="177"/>
      <c r="T1100" s="178"/>
      <c r="AT1100" s="173" t="s">
        <v>271</v>
      </c>
      <c r="AU1100" s="173" t="s">
        <v>88</v>
      </c>
      <c r="AV1100" s="15" t="s">
        <v>122</v>
      </c>
      <c r="AW1100" s="15" t="s">
        <v>31</v>
      </c>
      <c r="AX1100" s="15" t="s">
        <v>85</v>
      </c>
      <c r="AY1100" s="173" t="s">
        <v>262</v>
      </c>
    </row>
    <row r="1101" spans="2:65" s="1" customFormat="1" ht="21.75" customHeight="1">
      <c r="B1101" s="32"/>
      <c r="C1101" s="138" t="s">
        <v>1784</v>
      </c>
      <c r="D1101" s="138" t="s">
        <v>265</v>
      </c>
      <c r="E1101" s="139" t="s">
        <v>1785</v>
      </c>
      <c r="F1101" s="140" t="s">
        <v>1786</v>
      </c>
      <c r="G1101" s="141" t="s">
        <v>537</v>
      </c>
      <c r="H1101" s="142">
        <v>1</v>
      </c>
      <c r="I1101" s="143"/>
      <c r="J1101" s="144">
        <f>ROUND(I1101*H1101,2)</f>
        <v>0</v>
      </c>
      <c r="K1101" s="140" t="s">
        <v>269</v>
      </c>
      <c r="L1101" s="32"/>
      <c r="M1101" s="145" t="s">
        <v>1</v>
      </c>
      <c r="N1101" s="146" t="s">
        <v>42</v>
      </c>
      <c r="P1101" s="147">
        <f>O1101*H1101</f>
        <v>0</v>
      </c>
      <c r="Q1101" s="147">
        <v>0</v>
      </c>
      <c r="R1101" s="147">
        <f>Q1101*H1101</f>
        <v>0</v>
      </c>
      <c r="S1101" s="147">
        <v>0.17</v>
      </c>
      <c r="T1101" s="148">
        <f>S1101*H1101</f>
        <v>0.17</v>
      </c>
      <c r="AR1101" s="149" t="s">
        <v>371</v>
      </c>
      <c r="AT1101" s="149" t="s">
        <v>265</v>
      </c>
      <c r="AU1101" s="149" t="s">
        <v>88</v>
      </c>
      <c r="AY1101" s="17" t="s">
        <v>262</v>
      </c>
      <c r="BE1101" s="150">
        <f>IF(N1101="základní",J1101,0)</f>
        <v>0</v>
      </c>
      <c r="BF1101" s="150">
        <f>IF(N1101="snížená",J1101,0)</f>
        <v>0</v>
      </c>
      <c r="BG1101" s="150">
        <f>IF(N1101="zákl. přenesená",J1101,0)</f>
        <v>0</v>
      </c>
      <c r="BH1101" s="150">
        <f>IF(N1101="sníž. přenesená",J1101,0)</f>
        <v>0</v>
      </c>
      <c r="BI1101" s="150">
        <f>IF(N1101="nulová",J1101,0)</f>
        <v>0</v>
      </c>
      <c r="BJ1101" s="17" t="s">
        <v>85</v>
      </c>
      <c r="BK1101" s="150">
        <f>ROUND(I1101*H1101,2)</f>
        <v>0</v>
      </c>
      <c r="BL1101" s="17" t="s">
        <v>371</v>
      </c>
      <c r="BM1101" s="149" t="s">
        <v>1787</v>
      </c>
    </row>
    <row r="1102" spans="2:65" s="13" customFormat="1" ht="11.25">
      <c r="B1102" s="158"/>
      <c r="D1102" s="152" t="s">
        <v>271</v>
      </c>
      <c r="E1102" s="159" t="s">
        <v>1</v>
      </c>
      <c r="F1102" s="160" t="s">
        <v>1788</v>
      </c>
      <c r="H1102" s="161">
        <v>1</v>
      </c>
      <c r="I1102" s="162"/>
      <c r="L1102" s="158"/>
      <c r="M1102" s="163"/>
      <c r="T1102" s="164"/>
      <c r="AT1102" s="159" t="s">
        <v>271</v>
      </c>
      <c r="AU1102" s="159" t="s">
        <v>88</v>
      </c>
      <c r="AV1102" s="13" t="s">
        <v>88</v>
      </c>
      <c r="AW1102" s="13" t="s">
        <v>31</v>
      </c>
      <c r="AX1102" s="13" t="s">
        <v>85</v>
      </c>
      <c r="AY1102" s="159" t="s">
        <v>262</v>
      </c>
    </row>
    <row r="1103" spans="2:65" s="1" customFormat="1" ht="24.2" customHeight="1">
      <c r="B1103" s="32"/>
      <c r="C1103" s="138" t="s">
        <v>1789</v>
      </c>
      <c r="D1103" s="138" t="s">
        <v>265</v>
      </c>
      <c r="E1103" s="139" t="s">
        <v>1790</v>
      </c>
      <c r="F1103" s="140" t="s">
        <v>1791</v>
      </c>
      <c r="G1103" s="141" t="s">
        <v>537</v>
      </c>
      <c r="H1103" s="142">
        <v>1</v>
      </c>
      <c r="I1103" s="143"/>
      <c r="J1103" s="144">
        <f>ROUND(I1103*H1103,2)</f>
        <v>0</v>
      </c>
      <c r="K1103" s="140" t="s">
        <v>269</v>
      </c>
      <c r="L1103" s="32"/>
      <c r="M1103" s="145" t="s">
        <v>1</v>
      </c>
      <c r="N1103" s="146" t="s">
        <v>42</v>
      </c>
      <c r="P1103" s="147">
        <f>O1103*H1103</f>
        <v>0</v>
      </c>
      <c r="Q1103" s="147">
        <v>0</v>
      </c>
      <c r="R1103" s="147">
        <f>Q1103*H1103</f>
        <v>0</v>
      </c>
      <c r="S1103" s="147">
        <v>0.125</v>
      </c>
      <c r="T1103" s="148">
        <f>S1103*H1103</f>
        <v>0.125</v>
      </c>
      <c r="AR1103" s="149" t="s">
        <v>371</v>
      </c>
      <c r="AT1103" s="149" t="s">
        <v>265</v>
      </c>
      <c r="AU1103" s="149" t="s">
        <v>88</v>
      </c>
      <c r="AY1103" s="17" t="s">
        <v>262</v>
      </c>
      <c r="BE1103" s="150">
        <f>IF(N1103="základní",J1103,0)</f>
        <v>0</v>
      </c>
      <c r="BF1103" s="150">
        <f>IF(N1103="snížená",J1103,0)</f>
        <v>0</v>
      </c>
      <c r="BG1103" s="150">
        <f>IF(N1103="zákl. přenesená",J1103,0)</f>
        <v>0</v>
      </c>
      <c r="BH1103" s="150">
        <f>IF(N1103="sníž. přenesená",J1103,0)</f>
        <v>0</v>
      </c>
      <c r="BI1103" s="150">
        <f>IF(N1103="nulová",J1103,0)</f>
        <v>0</v>
      </c>
      <c r="BJ1103" s="17" t="s">
        <v>85</v>
      </c>
      <c r="BK1103" s="150">
        <f>ROUND(I1103*H1103,2)</f>
        <v>0</v>
      </c>
      <c r="BL1103" s="17" t="s">
        <v>371</v>
      </c>
      <c r="BM1103" s="149" t="s">
        <v>1792</v>
      </c>
    </row>
    <row r="1104" spans="2:65" s="13" customFormat="1" ht="11.25">
      <c r="B1104" s="158"/>
      <c r="D1104" s="152" t="s">
        <v>271</v>
      </c>
      <c r="E1104" s="159" t="s">
        <v>1</v>
      </c>
      <c r="F1104" s="160" t="s">
        <v>1793</v>
      </c>
      <c r="H1104" s="161">
        <v>1</v>
      </c>
      <c r="I1104" s="162"/>
      <c r="L1104" s="158"/>
      <c r="M1104" s="163"/>
      <c r="T1104" s="164"/>
      <c r="AT1104" s="159" t="s">
        <v>271</v>
      </c>
      <c r="AU1104" s="159" t="s">
        <v>88</v>
      </c>
      <c r="AV1104" s="13" t="s">
        <v>88</v>
      </c>
      <c r="AW1104" s="13" t="s">
        <v>31</v>
      </c>
      <c r="AX1104" s="13" t="s">
        <v>85</v>
      </c>
      <c r="AY1104" s="159" t="s">
        <v>262</v>
      </c>
    </row>
    <row r="1105" spans="2:65" s="1" customFormat="1" ht="24.2" customHeight="1">
      <c r="B1105" s="32"/>
      <c r="C1105" s="138" t="s">
        <v>1794</v>
      </c>
      <c r="D1105" s="138" t="s">
        <v>265</v>
      </c>
      <c r="E1105" s="139" t="s">
        <v>1795</v>
      </c>
      <c r="F1105" s="140" t="s">
        <v>1796</v>
      </c>
      <c r="G1105" s="141" t="s">
        <v>537</v>
      </c>
      <c r="H1105" s="142">
        <v>1</v>
      </c>
      <c r="I1105" s="143"/>
      <c r="J1105" s="144">
        <f>ROUND(I1105*H1105,2)</f>
        <v>0</v>
      </c>
      <c r="K1105" s="140" t="s">
        <v>285</v>
      </c>
      <c r="L1105" s="32"/>
      <c r="M1105" s="145" t="s">
        <v>1</v>
      </c>
      <c r="N1105" s="146" t="s">
        <v>42</v>
      </c>
      <c r="P1105" s="147">
        <f>O1105*H1105</f>
        <v>0</v>
      </c>
      <c r="Q1105" s="147">
        <v>0</v>
      </c>
      <c r="R1105" s="147">
        <f>Q1105*H1105</f>
        <v>0</v>
      </c>
      <c r="S1105" s="147">
        <v>1.4999999999999999E-2</v>
      </c>
      <c r="T1105" s="148">
        <f>S1105*H1105</f>
        <v>1.4999999999999999E-2</v>
      </c>
      <c r="AR1105" s="149" t="s">
        <v>371</v>
      </c>
      <c r="AT1105" s="149" t="s">
        <v>265</v>
      </c>
      <c r="AU1105" s="149" t="s">
        <v>88</v>
      </c>
      <c r="AY1105" s="17" t="s">
        <v>262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85</v>
      </c>
      <c r="BK1105" s="150">
        <f>ROUND(I1105*H1105,2)</f>
        <v>0</v>
      </c>
      <c r="BL1105" s="17" t="s">
        <v>371</v>
      </c>
      <c r="BM1105" s="149" t="s">
        <v>1797</v>
      </c>
    </row>
    <row r="1106" spans="2:65" s="13" customFormat="1" ht="11.25">
      <c r="B1106" s="158"/>
      <c r="D1106" s="152" t="s">
        <v>271</v>
      </c>
      <c r="E1106" s="159" t="s">
        <v>1</v>
      </c>
      <c r="F1106" s="160" t="s">
        <v>1798</v>
      </c>
      <c r="H1106" s="161">
        <v>1</v>
      </c>
      <c r="I1106" s="162"/>
      <c r="L1106" s="158"/>
      <c r="M1106" s="163"/>
      <c r="T1106" s="164"/>
      <c r="AT1106" s="159" t="s">
        <v>271</v>
      </c>
      <c r="AU1106" s="159" t="s">
        <v>88</v>
      </c>
      <c r="AV1106" s="13" t="s">
        <v>88</v>
      </c>
      <c r="AW1106" s="13" t="s">
        <v>31</v>
      </c>
      <c r="AX1106" s="13" t="s">
        <v>85</v>
      </c>
      <c r="AY1106" s="159" t="s">
        <v>262</v>
      </c>
    </row>
    <row r="1107" spans="2:65" s="1" customFormat="1" ht="24.2" customHeight="1">
      <c r="B1107" s="32"/>
      <c r="C1107" s="138" t="s">
        <v>1799</v>
      </c>
      <c r="D1107" s="138" t="s">
        <v>265</v>
      </c>
      <c r="E1107" s="139" t="s">
        <v>1800</v>
      </c>
      <c r="F1107" s="140" t="s">
        <v>1801</v>
      </c>
      <c r="G1107" s="141" t="s">
        <v>537</v>
      </c>
      <c r="H1107" s="142">
        <v>20</v>
      </c>
      <c r="I1107" s="143"/>
      <c r="J1107" s="144">
        <f>ROUND(I1107*H1107,2)</f>
        <v>0</v>
      </c>
      <c r="K1107" s="140" t="s">
        <v>285</v>
      </c>
      <c r="L1107" s="32"/>
      <c r="M1107" s="145" t="s">
        <v>1</v>
      </c>
      <c r="N1107" s="146" t="s">
        <v>42</v>
      </c>
      <c r="P1107" s="147">
        <f>O1107*H1107</f>
        <v>0</v>
      </c>
      <c r="Q1107" s="147">
        <v>0</v>
      </c>
      <c r="R1107" s="147">
        <f>Q1107*H1107</f>
        <v>0</v>
      </c>
      <c r="S1107" s="147">
        <v>4.0000000000000002E-4</v>
      </c>
      <c r="T1107" s="148">
        <f>S1107*H1107</f>
        <v>8.0000000000000002E-3</v>
      </c>
      <c r="AR1107" s="149" t="s">
        <v>371</v>
      </c>
      <c r="AT1107" s="149" t="s">
        <v>265</v>
      </c>
      <c r="AU1107" s="149" t="s">
        <v>88</v>
      </c>
      <c r="AY1107" s="17" t="s">
        <v>262</v>
      </c>
      <c r="BE1107" s="150">
        <f>IF(N1107="základní",J1107,0)</f>
        <v>0</v>
      </c>
      <c r="BF1107" s="150">
        <f>IF(N1107="snížená",J1107,0)</f>
        <v>0</v>
      </c>
      <c r="BG1107" s="150">
        <f>IF(N1107="zákl. přenesená",J1107,0)</f>
        <v>0</v>
      </c>
      <c r="BH1107" s="150">
        <f>IF(N1107="sníž. přenesená",J1107,0)</f>
        <v>0</v>
      </c>
      <c r="BI1107" s="150">
        <f>IF(N1107="nulová",J1107,0)</f>
        <v>0</v>
      </c>
      <c r="BJ1107" s="17" t="s">
        <v>85</v>
      </c>
      <c r="BK1107" s="150">
        <f>ROUND(I1107*H1107,2)</f>
        <v>0</v>
      </c>
      <c r="BL1107" s="17" t="s">
        <v>371</v>
      </c>
      <c r="BM1107" s="149" t="s">
        <v>1802</v>
      </c>
    </row>
    <row r="1108" spans="2:65" s="13" customFormat="1" ht="11.25">
      <c r="B1108" s="158"/>
      <c r="D1108" s="152" t="s">
        <v>271</v>
      </c>
      <c r="E1108" s="159" t="s">
        <v>1</v>
      </c>
      <c r="F1108" s="160" t="s">
        <v>1803</v>
      </c>
      <c r="H1108" s="161">
        <v>4</v>
      </c>
      <c r="I1108" s="162"/>
      <c r="L1108" s="158"/>
      <c r="M1108" s="163"/>
      <c r="T1108" s="164"/>
      <c r="AT1108" s="159" t="s">
        <v>271</v>
      </c>
      <c r="AU1108" s="159" t="s">
        <v>88</v>
      </c>
      <c r="AV1108" s="13" t="s">
        <v>88</v>
      </c>
      <c r="AW1108" s="13" t="s">
        <v>31</v>
      </c>
      <c r="AX1108" s="13" t="s">
        <v>77</v>
      </c>
      <c r="AY1108" s="159" t="s">
        <v>262</v>
      </c>
    </row>
    <row r="1109" spans="2:65" s="13" customFormat="1" ht="11.25">
      <c r="B1109" s="158"/>
      <c r="D1109" s="152" t="s">
        <v>271</v>
      </c>
      <c r="E1109" s="159" t="s">
        <v>1</v>
      </c>
      <c r="F1109" s="160" t="s">
        <v>1804</v>
      </c>
      <c r="H1109" s="161">
        <v>16</v>
      </c>
      <c r="I1109" s="162"/>
      <c r="L1109" s="158"/>
      <c r="M1109" s="163"/>
      <c r="T1109" s="164"/>
      <c r="AT1109" s="159" t="s">
        <v>271</v>
      </c>
      <c r="AU1109" s="159" t="s">
        <v>88</v>
      </c>
      <c r="AV1109" s="13" t="s">
        <v>88</v>
      </c>
      <c r="AW1109" s="13" t="s">
        <v>31</v>
      </c>
      <c r="AX1109" s="13" t="s">
        <v>77</v>
      </c>
      <c r="AY1109" s="159" t="s">
        <v>262</v>
      </c>
    </row>
    <row r="1110" spans="2:65" s="15" customFormat="1" ht="11.25">
      <c r="B1110" s="172"/>
      <c r="D1110" s="152" t="s">
        <v>271</v>
      </c>
      <c r="E1110" s="173" t="s">
        <v>1</v>
      </c>
      <c r="F1110" s="174" t="s">
        <v>282</v>
      </c>
      <c r="H1110" s="175">
        <v>20</v>
      </c>
      <c r="I1110" s="176"/>
      <c r="L1110" s="172"/>
      <c r="M1110" s="177"/>
      <c r="T1110" s="178"/>
      <c r="AT1110" s="173" t="s">
        <v>271</v>
      </c>
      <c r="AU1110" s="173" t="s">
        <v>88</v>
      </c>
      <c r="AV1110" s="15" t="s">
        <v>122</v>
      </c>
      <c r="AW1110" s="15" t="s">
        <v>31</v>
      </c>
      <c r="AX1110" s="15" t="s">
        <v>85</v>
      </c>
      <c r="AY1110" s="173" t="s">
        <v>262</v>
      </c>
    </row>
    <row r="1111" spans="2:65" s="1" customFormat="1" ht="21.75" customHeight="1">
      <c r="B1111" s="32"/>
      <c r="C1111" s="138" t="s">
        <v>1805</v>
      </c>
      <c r="D1111" s="138" t="s">
        <v>265</v>
      </c>
      <c r="E1111" s="139" t="s">
        <v>1806</v>
      </c>
      <c r="F1111" s="140" t="s">
        <v>1807</v>
      </c>
      <c r="G1111" s="141" t="s">
        <v>537</v>
      </c>
      <c r="H1111" s="142">
        <v>6</v>
      </c>
      <c r="I1111" s="143"/>
      <c r="J1111" s="144">
        <f>ROUND(I1111*H1111,2)</f>
        <v>0</v>
      </c>
      <c r="K1111" s="140" t="s">
        <v>285</v>
      </c>
      <c r="L1111" s="32"/>
      <c r="M1111" s="145" t="s">
        <v>1</v>
      </c>
      <c r="N1111" s="146" t="s">
        <v>42</v>
      </c>
      <c r="P1111" s="147">
        <f>O1111*H1111</f>
        <v>0</v>
      </c>
      <c r="Q1111" s="147">
        <v>0</v>
      </c>
      <c r="R1111" s="147">
        <f>Q1111*H1111</f>
        <v>0</v>
      </c>
      <c r="S1111" s="147">
        <v>0</v>
      </c>
      <c r="T1111" s="148">
        <f>S1111*H1111</f>
        <v>0</v>
      </c>
      <c r="AR1111" s="149" t="s">
        <v>371</v>
      </c>
      <c r="AT1111" s="149" t="s">
        <v>265</v>
      </c>
      <c r="AU1111" s="149" t="s">
        <v>88</v>
      </c>
      <c r="AY1111" s="17" t="s">
        <v>262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85</v>
      </c>
      <c r="BK1111" s="150">
        <f>ROUND(I1111*H1111,2)</f>
        <v>0</v>
      </c>
      <c r="BL1111" s="17" t="s">
        <v>371</v>
      </c>
      <c r="BM1111" s="149" t="s">
        <v>1808</v>
      </c>
    </row>
    <row r="1112" spans="2:65" s="13" customFormat="1" ht="11.25">
      <c r="B1112" s="158"/>
      <c r="D1112" s="152" t="s">
        <v>271</v>
      </c>
      <c r="E1112" s="159" t="s">
        <v>1</v>
      </c>
      <c r="F1112" s="160" t="s">
        <v>1809</v>
      </c>
      <c r="H1112" s="161">
        <v>6</v>
      </c>
      <c r="I1112" s="162"/>
      <c r="L1112" s="158"/>
      <c r="M1112" s="163"/>
      <c r="T1112" s="164"/>
      <c r="AT1112" s="159" t="s">
        <v>271</v>
      </c>
      <c r="AU1112" s="159" t="s">
        <v>88</v>
      </c>
      <c r="AV1112" s="13" t="s">
        <v>88</v>
      </c>
      <c r="AW1112" s="13" t="s">
        <v>31</v>
      </c>
      <c r="AX1112" s="13" t="s">
        <v>85</v>
      </c>
      <c r="AY1112" s="159" t="s">
        <v>262</v>
      </c>
    </row>
    <row r="1113" spans="2:65" s="1" customFormat="1" ht="21.75" customHeight="1">
      <c r="B1113" s="32"/>
      <c r="C1113" s="138" t="s">
        <v>1810</v>
      </c>
      <c r="D1113" s="138" t="s">
        <v>265</v>
      </c>
      <c r="E1113" s="139" t="s">
        <v>1811</v>
      </c>
      <c r="F1113" s="140" t="s">
        <v>1812</v>
      </c>
      <c r="G1113" s="141" t="s">
        <v>537</v>
      </c>
      <c r="H1113" s="142">
        <v>2</v>
      </c>
      <c r="I1113" s="143"/>
      <c r="J1113" s="144">
        <f>ROUND(I1113*H1113,2)</f>
        <v>0</v>
      </c>
      <c r="K1113" s="140" t="s">
        <v>285</v>
      </c>
      <c r="L1113" s="32"/>
      <c r="M1113" s="145" t="s">
        <v>1</v>
      </c>
      <c r="N1113" s="146" t="s">
        <v>42</v>
      </c>
      <c r="P1113" s="147">
        <f>O1113*H1113</f>
        <v>0</v>
      </c>
      <c r="Q1113" s="147">
        <v>0</v>
      </c>
      <c r="R1113" s="147">
        <f>Q1113*H1113</f>
        <v>0</v>
      </c>
      <c r="S1113" s="147">
        <v>0</v>
      </c>
      <c r="T1113" s="148">
        <f>S1113*H1113</f>
        <v>0</v>
      </c>
      <c r="AR1113" s="149" t="s">
        <v>371</v>
      </c>
      <c r="AT1113" s="149" t="s">
        <v>265</v>
      </c>
      <c r="AU1113" s="149" t="s">
        <v>88</v>
      </c>
      <c r="AY1113" s="17" t="s">
        <v>262</v>
      </c>
      <c r="BE1113" s="150">
        <f>IF(N1113="základní",J1113,0)</f>
        <v>0</v>
      </c>
      <c r="BF1113" s="150">
        <f>IF(N1113="snížená",J1113,0)</f>
        <v>0</v>
      </c>
      <c r="BG1113" s="150">
        <f>IF(N1113="zákl. přenesená",J1113,0)</f>
        <v>0</v>
      </c>
      <c r="BH1113" s="150">
        <f>IF(N1113="sníž. přenesená",J1113,0)</f>
        <v>0</v>
      </c>
      <c r="BI1113" s="150">
        <f>IF(N1113="nulová",J1113,0)</f>
        <v>0</v>
      </c>
      <c r="BJ1113" s="17" t="s">
        <v>85</v>
      </c>
      <c r="BK1113" s="150">
        <f>ROUND(I1113*H1113,2)</f>
        <v>0</v>
      </c>
      <c r="BL1113" s="17" t="s">
        <v>371</v>
      </c>
      <c r="BM1113" s="149" t="s">
        <v>1813</v>
      </c>
    </row>
    <row r="1114" spans="2:65" s="13" customFormat="1" ht="11.25">
      <c r="B1114" s="158"/>
      <c r="D1114" s="152" t="s">
        <v>271</v>
      </c>
      <c r="E1114" s="159" t="s">
        <v>1</v>
      </c>
      <c r="F1114" s="160" t="s">
        <v>1814</v>
      </c>
      <c r="H1114" s="161">
        <v>2</v>
      </c>
      <c r="I1114" s="162"/>
      <c r="L1114" s="158"/>
      <c r="M1114" s="163"/>
      <c r="T1114" s="164"/>
      <c r="AT1114" s="159" t="s">
        <v>271</v>
      </c>
      <c r="AU1114" s="159" t="s">
        <v>88</v>
      </c>
      <c r="AV1114" s="13" t="s">
        <v>88</v>
      </c>
      <c r="AW1114" s="13" t="s">
        <v>31</v>
      </c>
      <c r="AX1114" s="13" t="s">
        <v>85</v>
      </c>
      <c r="AY1114" s="159" t="s">
        <v>262</v>
      </c>
    </row>
    <row r="1115" spans="2:65" s="1" customFormat="1" ht="44.25" customHeight="1">
      <c r="B1115" s="32"/>
      <c r="C1115" s="138" t="s">
        <v>1815</v>
      </c>
      <c r="D1115" s="138" t="s">
        <v>265</v>
      </c>
      <c r="E1115" s="139" t="s">
        <v>1816</v>
      </c>
      <c r="F1115" s="140" t="s">
        <v>1817</v>
      </c>
      <c r="G1115" s="141" t="s">
        <v>537</v>
      </c>
      <c r="H1115" s="142">
        <v>1</v>
      </c>
      <c r="I1115" s="143"/>
      <c r="J1115" s="144">
        <f t="shared" ref="J1115:J1134" si="0">ROUND(I1115*H1115,2)</f>
        <v>0</v>
      </c>
      <c r="K1115" s="140" t="s">
        <v>269</v>
      </c>
      <c r="L1115" s="32"/>
      <c r="M1115" s="145" t="s">
        <v>1</v>
      </c>
      <c r="N1115" s="146" t="s">
        <v>42</v>
      </c>
      <c r="P1115" s="147">
        <f t="shared" ref="P1115:P1134" si="1">O1115*H1115</f>
        <v>0</v>
      </c>
      <c r="Q1115" s="147">
        <v>0.28999999999999998</v>
      </c>
      <c r="R1115" s="147">
        <f t="shared" ref="R1115:R1134" si="2">Q1115*H1115</f>
        <v>0.28999999999999998</v>
      </c>
      <c r="S1115" s="147">
        <v>0</v>
      </c>
      <c r="T1115" s="148">
        <f t="shared" ref="T1115:T1134" si="3">S1115*H1115</f>
        <v>0</v>
      </c>
      <c r="AR1115" s="149" t="s">
        <v>371</v>
      </c>
      <c r="AT1115" s="149" t="s">
        <v>265</v>
      </c>
      <c r="AU1115" s="149" t="s">
        <v>88</v>
      </c>
      <c r="AY1115" s="17" t="s">
        <v>262</v>
      </c>
      <c r="BE1115" s="150">
        <f t="shared" ref="BE1115:BE1134" si="4">IF(N1115="základní",J1115,0)</f>
        <v>0</v>
      </c>
      <c r="BF1115" s="150">
        <f t="shared" ref="BF1115:BF1134" si="5">IF(N1115="snížená",J1115,0)</f>
        <v>0</v>
      </c>
      <c r="BG1115" s="150">
        <f t="shared" ref="BG1115:BG1134" si="6">IF(N1115="zákl. přenesená",J1115,0)</f>
        <v>0</v>
      </c>
      <c r="BH1115" s="150">
        <f t="shared" ref="BH1115:BH1134" si="7">IF(N1115="sníž. přenesená",J1115,0)</f>
        <v>0</v>
      </c>
      <c r="BI1115" s="150">
        <f t="shared" ref="BI1115:BI1134" si="8">IF(N1115="nulová",J1115,0)</f>
        <v>0</v>
      </c>
      <c r="BJ1115" s="17" t="s">
        <v>85</v>
      </c>
      <c r="BK1115" s="150">
        <f t="shared" ref="BK1115:BK1134" si="9">ROUND(I1115*H1115,2)</f>
        <v>0</v>
      </c>
      <c r="BL1115" s="17" t="s">
        <v>371</v>
      </c>
      <c r="BM1115" s="149" t="s">
        <v>1818</v>
      </c>
    </row>
    <row r="1116" spans="2:65" s="1" customFormat="1" ht="44.25" customHeight="1">
      <c r="B1116" s="32"/>
      <c r="C1116" s="138" t="s">
        <v>1819</v>
      </c>
      <c r="D1116" s="138" t="s">
        <v>265</v>
      </c>
      <c r="E1116" s="139" t="s">
        <v>1820</v>
      </c>
      <c r="F1116" s="140" t="s">
        <v>1821</v>
      </c>
      <c r="G1116" s="141" t="s">
        <v>537</v>
      </c>
      <c r="H1116" s="142">
        <v>1</v>
      </c>
      <c r="I1116" s="143"/>
      <c r="J1116" s="144">
        <f t="shared" si="0"/>
        <v>0</v>
      </c>
      <c r="K1116" s="140" t="s">
        <v>269</v>
      </c>
      <c r="L1116" s="32"/>
      <c r="M1116" s="145" t="s">
        <v>1</v>
      </c>
      <c r="N1116" s="146" t="s">
        <v>42</v>
      </c>
      <c r="P1116" s="147">
        <f t="shared" si="1"/>
        <v>0</v>
      </c>
      <c r="Q1116" s="147">
        <v>5.8999999999999997E-2</v>
      </c>
      <c r="R1116" s="147">
        <f t="shared" si="2"/>
        <v>5.8999999999999997E-2</v>
      </c>
      <c r="S1116" s="147">
        <v>0</v>
      </c>
      <c r="T1116" s="148">
        <f t="shared" si="3"/>
        <v>0</v>
      </c>
      <c r="AR1116" s="149" t="s">
        <v>371</v>
      </c>
      <c r="AT1116" s="149" t="s">
        <v>265</v>
      </c>
      <c r="AU1116" s="149" t="s">
        <v>88</v>
      </c>
      <c r="AY1116" s="17" t="s">
        <v>262</v>
      </c>
      <c r="BE1116" s="150">
        <f t="shared" si="4"/>
        <v>0</v>
      </c>
      <c r="BF1116" s="150">
        <f t="shared" si="5"/>
        <v>0</v>
      </c>
      <c r="BG1116" s="150">
        <f t="shared" si="6"/>
        <v>0</v>
      </c>
      <c r="BH1116" s="150">
        <f t="shared" si="7"/>
        <v>0</v>
      </c>
      <c r="BI1116" s="150">
        <f t="shared" si="8"/>
        <v>0</v>
      </c>
      <c r="BJ1116" s="17" t="s">
        <v>85</v>
      </c>
      <c r="BK1116" s="150">
        <f t="shared" si="9"/>
        <v>0</v>
      </c>
      <c r="BL1116" s="17" t="s">
        <v>371</v>
      </c>
      <c r="BM1116" s="149" t="s">
        <v>1822</v>
      </c>
    </row>
    <row r="1117" spans="2:65" s="1" customFormat="1" ht="44.25" customHeight="1">
      <c r="B1117" s="32"/>
      <c r="C1117" s="138" t="s">
        <v>1823</v>
      </c>
      <c r="D1117" s="138" t="s">
        <v>265</v>
      </c>
      <c r="E1117" s="139" t="s">
        <v>1824</v>
      </c>
      <c r="F1117" s="140" t="s">
        <v>1825</v>
      </c>
      <c r="G1117" s="141" t="s">
        <v>537</v>
      </c>
      <c r="H1117" s="142">
        <v>1</v>
      </c>
      <c r="I1117" s="143"/>
      <c r="J1117" s="144">
        <f t="shared" si="0"/>
        <v>0</v>
      </c>
      <c r="K1117" s="140" t="s">
        <v>269</v>
      </c>
      <c r="L1117" s="32"/>
      <c r="M1117" s="145" t="s">
        <v>1</v>
      </c>
      <c r="N1117" s="146" t="s">
        <v>42</v>
      </c>
      <c r="P1117" s="147">
        <f t="shared" si="1"/>
        <v>0</v>
      </c>
      <c r="Q1117" s="147">
        <v>5.8999999999999997E-2</v>
      </c>
      <c r="R1117" s="147">
        <f t="shared" si="2"/>
        <v>5.8999999999999997E-2</v>
      </c>
      <c r="S1117" s="147">
        <v>0</v>
      </c>
      <c r="T1117" s="148">
        <f t="shared" si="3"/>
        <v>0</v>
      </c>
      <c r="AR1117" s="149" t="s">
        <v>371</v>
      </c>
      <c r="AT1117" s="149" t="s">
        <v>265</v>
      </c>
      <c r="AU1117" s="149" t="s">
        <v>88</v>
      </c>
      <c r="AY1117" s="17" t="s">
        <v>262</v>
      </c>
      <c r="BE1117" s="150">
        <f t="shared" si="4"/>
        <v>0</v>
      </c>
      <c r="BF1117" s="150">
        <f t="shared" si="5"/>
        <v>0</v>
      </c>
      <c r="BG1117" s="150">
        <f t="shared" si="6"/>
        <v>0</v>
      </c>
      <c r="BH1117" s="150">
        <f t="shared" si="7"/>
        <v>0</v>
      </c>
      <c r="BI1117" s="150">
        <f t="shared" si="8"/>
        <v>0</v>
      </c>
      <c r="BJ1117" s="17" t="s">
        <v>85</v>
      </c>
      <c r="BK1117" s="150">
        <f t="shared" si="9"/>
        <v>0</v>
      </c>
      <c r="BL1117" s="17" t="s">
        <v>371</v>
      </c>
      <c r="BM1117" s="149" t="s">
        <v>1826</v>
      </c>
    </row>
    <row r="1118" spans="2:65" s="1" customFormat="1" ht="44.25" customHeight="1">
      <c r="B1118" s="32"/>
      <c r="C1118" s="138" t="s">
        <v>1827</v>
      </c>
      <c r="D1118" s="138" t="s">
        <v>265</v>
      </c>
      <c r="E1118" s="139" t="s">
        <v>1828</v>
      </c>
      <c r="F1118" s="140" t="s">
        <v>1829</v>
      </c>
      <c r="G1118" s="141" t="s">
        <v>537</v>
      </c>
      <c r="H1118" s="142">
        <v>1</v>
      </c>
      <c r="I1118" s="143"/>
      <c r="J1118" s="144">
        <f t="shared" si="0"/>
        <v>0</v>
      </c>
      <c r="K1118" s="140" t="s">
        <v>269</v>
      </c>
      <c r="L1118" s="32"/>
      <c r="M1118" s="145" t="s">
        <v>1</v>
      </c>
      <c r="N1118" s="146" t="s">
        <v>42</v>
      </c>
      <c r="P1118" s="147">
        <f t="shared" si="1"/>
        <v>0</v>
      </c>
      <c r="Q1118" s="147">
        <v>5.8999999999999997E-2</v>
      </c>
      <c r="R1118" s="147">
        <f t="shared" si="2"/>
        <v>5.8999999999999997E-2</v>
      </c>
      <c r="S1118" s="147">
        <v>0</v>
      </c>
      <c r="T1118" s="148">
        <f t="shared" si="3"/>
        <v>0</v>
      </c>
      <c r="AR1118" s="149" t="s">
        <v>371</v>
      </c>
      <c r="AT1118" s="149" t="s">
        <v>265</v>
      </c>
      <c r="AU1118" s="149" t="s">
        <v>88</v>
      </c>
      <c r="AY1118" s="17" t="s">
        <v>262</v>
      </c>
      <c r="BE1118" s="150">
        <f t="shared" si="4"/>
        <v>0</v>
      </c>
      <c r="BF1118" s="150">
        <f t="shared" si="5"/>
        <v>0</v>
      </c>
      <c r="BG1118" s="150">
        <f t="shared" si="6"/>
        <v>0</v>
      </c>
      <c r="BH1118" s="150">
        <f t="shared" si="7"/>
        <v>0</v>
      </c>
      <c r="BI1118" s="150">
        <f t="shared" si="8"/>
        <v>0</v>
      </c>
      <c r="BJ1118" s="17" t="s">
        <v>85</v>
      </c>
      <c r="BK1118" s="150">
        <f t="shared" si="9"/>
        <v>0</v>
      </c>
      <c r="BL1118" s="17" t="s">
        <v>371</v>
      </c>
      <c r="BM1118" s="149" t="s">
        <v>1830</v>
      </c>
    </row>
    <row r="1119" spans="2:65" s="1" customFormat="1" ht="37.9" customHeight="1">
      <c r="B1119" s="32"/>
      <c r="C1119" s="138" t="s">
        <v>1831</v>
      </c>
      <c r="D1119" s="138" t="s">
        <v>265</v>
      </c>
      <c r="E1119" s="139" t="s">
        <v>1832</v>
      </c>
      <c r="F1119" s="140" t="s">
        <v>1833</v>
      </c>
      <c r="G1119" s="141" t="s">
        <v>537</v>
      </c>
      <c r="H1119" s="142">
        <v>1</v>
      </c>
      <c r="I1119" s="143"/>
      <c r="J1119" s="144">
        <f t="shared" si="0"/>
        <v>0</v>
      </c>
      <c r="K1119" s="140" t="s">
        <v>269</v>
      </c>
      <c r="L1119" s="32"/>
      <c r="M1119" s="145" t="s">
        <v>1</v>
      </c>
      <c r="N1119" s="146" t="s">
        <v>42</v>
      </c>
      <c r="P1119" s="147">
        <f t="shared" si="1"/>
        <v>0</v>
      </c>
      <c r="Q1119" s="147">
        <v>5.8999999999999997E-2</v>
      </c>
      <c r="R1119" s="147">
        <f t="shared" si="2"/>
        <v>5.8999999999999997E-2</v>
      </c>
      <c r="S1119" s="147">
        <v>0</v>
      </c>
      <c r="T1119" s="148">
        <f t="shared" si="3"/>
        <v>0</v>
      </c>
      <c r="AR1119" s="149" t="s">
        <v>371</v>
      </c>
      <c r="AT1119" s="149" t="s">
        <v>265</v>
      </c>
      <c r="AU1119" s="149" t="s">
        <v>88</v>
      </c>
      <c r="AY1119" s="17" t="s">
        <v>262</v>
      </c>
      <c r="BE1119" s="150">
        <f t="shared" si="4"/>
        <v>0</v>
      </c>
      <c r="BF1119" s="150">
        <f t="shared" si="5"/>
        <v>0</v>
      </c>
      <c r="BG1119" s="150">
        <f t="shared" si="6"/>
        <v>0</v>
      </c>
      <c r="BH1119" s="150">
        <f t="shared" si="7"/>
        <v>0</v>
      </c>
      <c r="BI1119" s="150">
        <f t="shared" si="8"/>
        <v>0</v>
      </c>
      <c r="BJ1119" s="17" t="s">
        <v>85</v>
      </c>
      <c r="BK1119" s="150">
        <f t="shared" si="9"/>
        <v>0</v>
      </c>
      <c r="BL1119" s="17" t="s">
        <v>371</v>
      </c>
      <c r="BM1119" s="149" t="s">
        <v>1834</v>
      </c>
    </row>
    <row r="1120" spans="2:65" s="1" customFormat="1" ht="37.9" customHeight="1">
      <c r="B1120" s="32"/>
      <c r="C1120" s="138" t="s">
        <v>1835</v>
      </c>
      <c r="D1120" s="138" t="s">
        <v>265</v>
      </c>
      <c r="E1120" s="139" t="s">
        <v>1836</v>
      </c>
      <c r="F1120" s="140" t="s">
        <v>1837</v>
      </c>
      <c r="G1120" s="141" t="s">
        <v>537</v>
      </c>
      <c r="H1120" s="142">
        <v>1</v>
      </c>
      <c r="I1120" s="143"/>
      <c r="J1120" s="144">
        <f t="shared" si="0"/>
        <v>0</v>
      </c>
      <c r="K1120" s="140" t="s">
        <v>269</v>
      </c>
      <c r="L1120" s="32"/>
      <c r="M1120" s="145" t="s">
        <v>1</v>
      </c>
      <c r="N1120" s="146" t="s">
        <v>42</v>
      </c>
      <c r="P1120" s="147">
        <f t="shared" si="1"/>
        <v>0</v>
      </c>
      <c r="Q1120" s="147">
        <v>5.8999999999999997E-2</v>
      </c>
      <c r="R1120" s="147">
        <f t="shared" si="2"/>
        <v>5.8999999999999997E-2</v>
      </c>
      <c r="S1120" s="147">
        <v>0</v>
      </c>
      <c r="T1120" s="148">
        <f t="shared" si="3"/>
        <v>0</v>
      </c>
      <c r="AR1120" s="149" t="s">
        <v>371</v>
      </c>
      <c r="AT1120" s="149" t="s">
        <v>265</v>
      </c>
      <c r="AU1120" s="149" t="s">
        <v>88</v>
      </c>
      <c r="AY1120" s="17" t="s">
        <v>262</v>
      </c>
      <c r="BE1120" s="150">
        <f t="shared" si="4"/>
        <v>0</v>
      </c>
      <c r="BF1120" s="150">
        <f t="shared" si="5"/>
        <v>0</v>
      </c>
      <c r="BG1120" s="150">
        <f t="shared" si="6"/>
        <v>0</v>
      </c>
      <c r="BH1120" s="150">
        <f t="shared" si="7"/>
        <v>0</v>
      </c>
      <c r="BI1120" s="150">
        <f t="shared" si="8"/>
        <v>0</v>
      </c>
      <c r="BJ1120" s="17" t="s">
        <v>85</v>
      </c>
      <c r="BK1120" s="150">
        <f t="shared" si="9"/>
        <v>0</v>
      </c>
      <c r="BL1120" s="17" t="s">
        <v>371</v>
      </c>
      <c r="BM1120" s="149" t="s">
        <v>1838</v>
      </c>
    </row>
    <row r="1121" spans="2:65" s="1" customFormat="1" ht="37.9" customHeight="1">
      <c r="B1121" s="32"/>
      <c r="C1121" s="138" t="s">
        <v>1839</v>
      </c>
      <c r="D1121" s="138" t="s">
        <v>265</v>
      </c>
      <c r="E1121" s="139" t="s">
        <v>1840</v>
      </c>
      <c r="F1121" s="140" t="s">
        <v>1841</v>
      </c>
      <c r="G1121" s="141" t="s">
        <v>537</v>
      </c>
      <c r="H1121" s="142">
        <v>1</v>
      </c>
      <c r="I1121" s="143"/>
      <c r="J1121" s="144">
        <f t="shared" si="0"/>
        <v>0</v>
      </c>
      <c r="K1121" s="140" t="s">
        <v>269</v>
      </c>
      <c r="L1121" s="32"/>
      <c r="M1121" s="145" t="s">
        <v>1</v>
      </c>
      <c r="N1121" s="146" t="s">
        <v>42</v>
      </c>
      <c r="P1121" s="147">
        <f t="shared" si="1"/>
        <v>0</v>
      </c>
      <c r="Q1121" s="147">
        <v>5.8999999999999997E-2</v>
      </c>
      <c r="R1121" s="147">
        <f t="shared" si="2"/>
        <v>5.8999999999999997E-2</v>
      </c>
      <c r="S1121" s="147">
        <v>0</v>
      </c>
      <c r="T1121" s="148">
        <f t="shared" si="3"/>
        <v>0</v>
      </c>
      <c r="AR1121" s="149" t="s">
        <v>371</v>
      </c>
      <c r="AT1121" s="149" t="s">
        <v>265</v>
      </c>
      <c r="AU1121" s="149" t="s">
        <v>88</v>
      </c>
      <c r="AY1121" s="17" t="s">
        <v>262</v>
      </c>
      <c r="BE1121" s="150">
        <f t="shared" si="4"/>
        <v>0</v>
      </c>
      <c r="BF1121" s="150">
        <f t="shared" si="5"/>
        <v>0</v>
      </c>
      <c r="BG1121" s="150">
        <f t="shared" si="6"/>
        <v>0</v>
      </c>
      <c r="BH1121" s="150">
        <f t="shared" si="7"/>
        <v>0</v>
      </c>
      <c r="BI1121" s="150">
        <f t="shared" si="8"/>
        <v>0</v>
      </c>
      <c r="BJ1121" s="17" t="s">
        <v>85</v>
      </c>
      <c r="BK1121" s="150">
        <f t="shared" si="9"/>
        <v>0</v>
      </c>
      <c r="BL1121" s="17" t="s">
        <v>371</v>
      </c>
      <c r="BM1121" s="149" t="s">
        <v>1842</v>
      </c>
    </row>
    <row r="1122" spans="2:65" s="1" customFormat="1" ht="24.2" customHeight="1">
      <c r="B1122" s="32"/>
      <c r="C1122" s="138" t="s">
        <v>1843</v>
      </c>
      <c r="D1122" s="138" t="s">
        <v>265</v>
      </c>
      <c r="E1122" s="139" t="s">
        <v>1844</v>
      </c>
      <c r="F1122" s="140" t="s">
        <v>1845</v>
      </c>
      <c r="G1122" s="141" t="s">
        <v>537</v>
      </c>
      <c r="H1122" s="142">
        <v>1</v>
      </c>
      <c r="I1122" s="143"/>
      <c r="J1122" s="144">
        <f t="shared" si="0"/>
        <v>0</v>
      </c>
      <c r="K1122" s="140" t="s">
        <v>269</v>
      </c>
      <c r="L1122" s="32"/>
      <c r="M1122" s="145" t="s">
        <v>1</v>
      </c>
      <c r="N1122" s="146" t="s">
        <v>42</v>
      </c>
      <c r="P1122" s="147">
        <f t="shared" si="1"/>
        <v>0</v>
      </c>
      <c r="Q1122" s="147">
        <v>6.5000000000000002E-2</v>
      </c>
      <c r="R1122" s="147">
        <f t="shared" si="2"/>
        <v>6.5000000000000002E-2</v>
      </c>
      <c r="S1122" s="147">
        <v>0</v>
      </c>
      <c r="T1122" s="148">
        <f t="shared" si="3"/>
        <v>0</v>
      </c>
      <c r="AR1122" s="149" t="s">
        <v>371</v>
      </c>
      <c r="AT1122" s="149" t="s">
        <v>265</v>
      </c>
      <c r="AU1122" s="149" t="s">
        <v>88</v>
      </c>
      <c r="AY1122" s="17" t="s">
        <v>262</v>
      </c>
      <c r="BE1122" s="150">
        <f t="shared" si="4"/>
        <v>0</v>
      </c>
      <c r="BF1122" s="150">
        <f t="shared" si="5"/>
        <v>0</v>
      </c>
      <c r="BG1122" s="150">
        <f t="shared" si="6"/>
        <v>0</v>
      </c>
      <c r="BH1122" s="150">
        <f t="shared" si="7"/>
        <v>0</v>
      </c>
      <c r="BI1122" s="150">
        <f t="shared" si="8"/>
        <v>0</v>
      </c>
      <c r="BJ1122" s="17" t="s">
        <v>85</v>
      </c>
      <c r="BK1122" s="150">
        <f t="shared" si="9"/>
        <v>0</v>
      </c>
      <c r="BL1122" s="17" t="s">
        <v>371</v>
      </c>
      <c r="BM1122" s="149" t="s">
        <v>1846</v>
      </c>
    </row>
    <row r="1123" spans="2:65" s="1" customFormat="1" ht="37.9" customHeight="1">
      <c r="B1123" s="32"/>
      <c r="C1123" s="138" t="s">
        <v>1847</v>
      </c>
      <c r="D1123" s="138" t="s">
        <v>265</v>
      </c>
      <c r="E1123" s="139" t="s">
        <v>1848</v>
      </c>
      <c r="F1123" s="140" t="s">
        <v>1849</v>
      </c>
      <c r="G1123" s="141" t="s">
        <v>537</v>
      </c>
      <c r="H1123" s="142">
        <v>1</v>
      </c>
      <c r="I1123" s="143"/>
      <c r="J1123" s="144">
        <f t="shared" si="0"/>
        <v>0</v>
      </c>
      <c r="K1123" s="140" t="s">
        <v>269</v>
      </c>
      <c r="L1123" s="32"/>
      <c r="M1123" s="145" t="s">
        <v>1</v>
      </c>
      <c r="N1123" s="146" t="s">
        <v>42</v>
      </c>
      <c r="P1123" s="147">
        <f t="shared" si="1"/>
        <v>0</v>
      </c>
      <c r="Q1123" s="147">
        <v>0.15</v>
      </c>
      <c r="R1123" s="147">
        <f t="shared" si="2"/>
        <v>0.15</v>
      </c>
      <c r="S1123" s="147">
        <v>0</v>
      </c>
      <c r="T1123" s="148">
        <f t="shared" si="3"/>
        <v>0</v>
      </c>
      <c r="AR1123" s="149" t="s">
        <v>371</v>
      </c>
      <c r="AT1123" s="149" t="s">
        <v>265</v>
      </c>
      <c r="AU1123" s="149" t="s">
        <v>88</v>
      </c>
      <c r="AY1123" s="17" t="s">
        <v>262</v>
      </c>
      <c r="BE1123" s="150">
        <f t="shared" si="4"/>
        <v>0</v>
      </c>
      <c r="BF1123" s="150">
        <f t="shared" si="5"/>
        <v>0</v>
      </c>
      <c r="BG1123" s="150">
        <f t="shared" si="6"/>
        <v>0</v>
      </c>
      <c r="BH1123" s="150">
        <f t="shared" si="7"/>
        <v>0</v>
      </c>
      <c r="BI1123" s="150">
        <f t="shared" si="8"/>
        <v>0</v>
      </c>
      <c r="BJ1123" s="17" t="s">
        <v>85</v>
      </c>
      <c r="BK1123" s="150">
        <f t="shared" si="9"/>
        <v>0</v>
      </c>
      <c r="BL1123" s="17" t="s">
        <v>371</v>
      </c>
      <c r="BM1123" s="149" t="s">
        <v>1850</v>
      </c>
    </row>
    <row r="1124" spans="2:65" s="1" customFormat="1" ht="37.9" customHeight="1">
      <c r="B1124" s="32"/>
      <c r="C1124" s="138" t="s">
        <v>1851</v>
      </c>
      <c r="D1124" s="138" t="s">
        <v>265</v>
      </c>
      <c r="E1124" s="139" t="s">
        <v>1852</v>
      </c>
      <c r="F1124" s="140" t="s">
        <v>1853</v>
      </c>
      <c r="G1124" s="141" t="s">
        <v>537</v>
      </c>
      <c r="H1124" s="142">
        <v>1</v>
      </c>
      <c r="I1124" s="143"/>
      <c r="J1124" s="144">
        <f t="shared" si="0"/>
        <v>0</v>
      </c>
      <c r="K1124" s="140" t="s">
        <v>269</v>
      </c>
      <c r="L1124" s="32"/>
      <c r="M1124" s="145" t="s">
        <v>1</v>
      </c>
      <c r="N1124" s="146" t="s">
        <v>42</v>
      </c>
      <c r="P1124" s="147">
        <f t="shared" si="1"/>
        <v>0</v>
      </c>
      <c r="Q1124" s="147">
        <v>5.6000000000000001E-2</v>
      </c>
      <c r="R1124" s="147">
        <f t="shared" si="2"/>
        <v>5.6000000000000001E-2</v>
      </c>
      <c r="S1124" s="147">
        <v>0</v>
      </c>
      <c r="T1124" s="148">
        <f t="shared" si="3"/>
        <v>0</v>
      </c>
      <c r="AR1124" s="149" t="s">
        <v>371</v>
      </c>
      <c r="AT1124" s="149" t="s">
        <v>265</v>
      </c>
      <c r="AU1124" s="149" t="s">
        <v>88</v>
      </c>
      <c r="AY1124" s="17" t="s">
        <v>262</v>
      </c>
      <c r="BE1124" s="150">
        <f t="shared" si="4"/>
        <v>0</v>
      </c>
      <c r="BF1124" s="150">
        <f t="shared" si="5"/>
        <v>0</v>
      </c>
      <c r="BG1124" s="150">
        <f t="shared" si="6"/>
        <v>0</v>
      </c>
      <c r="BH1124" s="150">
        <f t="shared" si="7"/>
        <v>0</v>
      </c>
      <c r="BI1124" s="150">
        <f t="shared" si="8"/>
        <v>0</v>
      </c>
      <c r="BJ1124" s="17" t="s">
        <v>85</v>
      </c>
      <c r="BK1124" s="150">
        <f t="shared" si="9"/>
        <v>0</v>
      </c>
      <c r="BL1124" s="17" t="s">
        <v>371</v>
      </c>
      <c r="BM1124" s="149" t="s">
        <v>1854</v>
      </c>
    </row>
    <row r="1125" spans="2:65" s="1" customFormat="1" ht="37.9" customHeight="1">
      <c r="B1125" s="32"/>
      <c r="C1125" s="138" t="s">
        <v>1855</v>
      </c>
      <c r="D1125" s="138" t="s">
        <v>265</v>
      </c>
      <c r="E1125" s="139" t="s">
        <v>1856</v>
      </c>
      <c r="F1125" s="140" t="s">
        <v>1857</v>
      </c>
      <c r="G1125" s="141" t="s">
        <v>537</v>
      </c>
      <c r="H1125" s="142">
        <v>1</v>
      </c>
      <c r="I1125" s="143"/>
      <c r="J1125" s="144">
        <f t="shared" si="0"/>
        <v>0</v>
      </c>
      <c r="K1125" s="140" t="s">
        <v>269</v>
      </c>
      <c r="L1125" s="32"/>
      <c r="M1125" s="145" t="s">
        <v>1</v>
      </c>
      <c r="N1125" s="146" t="s">
        <v>42</v>
      </c>
      <c r="P1125" s="147">
        <f t="shared" si="1"/>
        <v>0</v>
      </c>
      <c r="Q1125" s="147">
        <v>0.16500000000000001</v>
      </c>
      <c r="R1125" s="147">
        <f t="shared" si="2"/>
        <v>0.16500000000000001</v>
      </c>
      <c r="S1125" s="147">
        <v>0</v>
      </c>
      <c r="T1125" s="148">
        <f t="shared" si="3"/>
        <v>0</v>
      </c>
      <c r="AR1125" s="149" t="s">
        <v>371</v>
      </c>
      <c r="AT1125" s="149" t="s">
        <v>265</v>
      </c>
      <c r="AU1125" s="149" t="s">
        <v>88</v>
      </c>
      <c r="AY1125" s="17" t="s">
        <v>262</v>
      </c>
      <c r="BE1125" s="150">
        <f t="shared" si="4"/>
        <v>0</v>
      </c>
      <c r="BF1125" s="150">
        <f t="shared" si="5"/>
        <v>0</v>
      </c>
      <c r="BG1125" s="150">
        <f t="shared" si="6"/>
        <v>0</v>
      </c>
      <c r="BH1125" s="150">
        <f t="shared" si="7"/>
        <v>0</v>
      </c>
      <c r="BI1125" s="150">
        <f t="shared" si="8"/>
        <v>0</v>
      </c>
      <c r="BJ1125" s="17" t="s">
        <v>85</v>
      </c>
      <c r="BK1125" s="150">
        <f t="shared" si="9"/>
        <v>0</v>
      </c>
      <c r="BL1125" s="17" t="s">
        <v>371</v>
      </c>
      <c r="BM1125" s="149" t="s">
        <v>1858</v>
      </c>
    </row>
    <row r="1126" spans="2:65" s="1" customFormat="1" ht="37.9" customHeight="1">
      <c r="B1126" s="32"/>
      <c r="C1126" s="138" t="s">
        <v>1859</v>
      </c>
      <c r="D1126" s="138" t="s">
        <v>265</v>
      </c>
      <c r="E1126" s="139" t="s">
        <v>1860</v>
      </c>
      <c r="F1126" s="140" t="s">
        <v>1861</v>
      </c>
      <c r="G1126" s="141" t="s">
        <v>537</v>
      </c>
      <c r="H1126" s="142">
        <v>1</v>
      </c>
      <c r="I1126" s="143"/>
      <c r="J1126" s="144">
        <f t="shared" si="0"/>
        <v>0</v>
      </c>
      <c r="K1126" s="140" t="s">
        <v>269</v>
      </c>
      <c r="L1126" s="32"/>
      <c r="M1126" s="145" t="s">
        <v>1</v>
      </c>
      <c r="N1126" s="146" t="s">
        <v>42</v>
      </c>
      <c r="P1126" s="147">
        <f t="shared" si="1"/>
        <v>0</v>
      </c>
      <c r="Q1126" s="147">
        <v>4.8000000000000001E-2</v>
      </c>
      <c r="R1126" s="147">
        <f t="shared" si="2"/>
        <v>4.8000000000000001E-2</v>
      </c>
      <c r="S1126" s="147">
        <v>0</v>
      </c>
      <c r="T1126" s="148">
        <f t="shared" si="3"/>
        <v>0</v>
      </c>
      <c r="AR1126" s="149" t="s">
        <v>371</v>
      </c>
      <c r="AT1126" s="149" t="s">
        <v>265</v>
      </c>
      <c r="AU1126" s="149" t="s">
        <v>88</v>
      </c>
      <c r="AY1126" s="17" t="s">
        <v>262</v>
      </c>
      <c r="BE1126" s="150">
        <f t="shared" si="4"/>
        <v>0</v>
      </c>
      <c r="BF1126" s="150">
        <f t="shared" si="5"/>
        <v>0</v>
      </c>
      <c r="BG1126" s="150">
        <f t="shared" si="6"/>
        <v>0</v>
      </c>
      <c r="BH1126" s="150">
        <f t="shared" si="7"/>
        <v>0</v>
      </c>
      <c r="BI1126" s="150">
        <f t="shared" si="8"/>
        <v>0</v>
      </c>
      <c r="BJ1126" s="17" t="s">
        <v>85</v>
      </c>
      <c r="BK1126" s="150">
        <f t="shared" si="9"/>
        <v>0</v>
      </c>
      <c r="BL1126" s="17" t="s">
        <v>371</v>
      </c>
      <c r="BM1126" s="149" t="s">
        <v>1862</v>
      </c>
    </row>
    <row r="1127" spans="2:65" s="1" customFormat="1" ht="37.9" customHeight="1">
      <c r="B1127" s="32"/>
      <c r="C1127" s="138" t="s">
        <v>1863</v>
      </c>
      <c r="D1127" s="138" t="s">
        <v>265</v>
      </c>
      <c r="E1127" s="139" t="s">
        <v>1864</v>
      </c>
      <c r="F1127" s="140" t="s">
        <v>1865</v>
      </c>
      <c r="G1127" s="141" t="s">
        <v>537</v>
      </c>
      <c r="H1127" s="142">
        <v>1</v>
      </c>
      <c r="I1127" s="143"/>
      <c r="J1127" s="144">
        <f t="shared" si="0"/>
        <v>0</v>
      </c>
      <c r="K1127" s="140" t="s">
        <v>269</v>
      </c>
      <c r="L1127" s="32"/>
      <c r="M1127" s="145" t="s">
        <v>1</v>
      </c>
      <c r="N1127" s="146" t="s">
        <v>42</v>
      </c>
      <c r="P1127" s="147">
        <f t="shared" si="1"/>
        <v>0</v>
      </c>
      <c r="Q1127" s="147">
        <v>0.09</v>
      </c>
      <c r="R1127" s="147">
        <f t="shared" si="2"/>
        <v>0.09</v>
      </c>
      <c r="S1127" s="147">
        <v>0</v>
      </c>
      <c r="T1127" s="148">
        <f t="shared" si="3"/>
        <v>0</v>
      </c>
      <c r="AR1127" s="149" t="s">
        <v>371</v>
      </c>
      <c r="AT1127" s="149" t="s">
        <v>265</v>
      </c>
      <c r="AU1127" s="149" t="s">
        <v>88</v>
      </c>
      <c r="AY1127" s="17" t="s">
        <v>262</v>
      </c>
      <c r="BE1127" s="150">
        <f t="shared" si="4"/>
        <v>0</v>
      </c>
      <c r="BF1127" s="150">
        <f t="shared" si="5"/>
        <v>0</v>
      </c>
      <c r="BG1127" s="150">
        <f t="shared" si="6"/>
        <v>0</v>
      </c>
      <c r="BH1127" s="150">
        <f t="shared" si="7"/>
        <v>0</v>
      </c>
      <c r="BI1127" s="150">
        <f t="shared" si="8"/>
        <v>0</v>
      </c>
      <c r="BJ1127" s="17" t="s">
        <v>85</v>
      </c>
      <c r="BK1127" s="150">
        <f t="shared" si="9"/>
        <v>0</v>
      </c>
      <c r="BL1127" s="17" t="s">
        <v>371</v>
      </c>
      <c r="BM1127" s="149" t="s">
        <v>1866</v>
      </c>
    </row>
    <row r="1128" spans="2:65" s="1" customFormat="1" ht="44.25" customHeight="1">
      <c r="B1128" s="32"/>
      <c r="C1128" s="138" t="s">
        <v>1867</v>
      </c>
      <c r="D1128" s="138" t="s">
        <v>265</v>
      </c>
      <c r="E1128" s="139" t="s">
        <v>1868</v>
      </c>
      <c r="F1128" s="140" t="s">
        <v>1869</v>
      </c>
      <c r="G1128" s="141" t="s">
        <v>537</v>
      </c>
      <c r="H1128" s="142">
        <v>1</v>
      </c>
      <c r="I1128" s="143"/>
      <c r="J1128" s="144">
        <f t="shared" si="0"/>
        <v>0</v>
      </c>
      <c r="K1128" s="140" t="s">
        <v>269</v>
      </c>
      <c r="L1128" s="32"/>
      <c r="M1128" s="145" t="s">
        <v>1</v>
      </c>
      <c r="N1128" s="146" t="s">
        <v>42</v>
      </c>
      <c r="P1128" s="147">
        <f t="shared" si="1"/>
        <v>0</v>
      </c>
      <c r="Q1128" s="147">
        <v>0.12</v>
      </c>
      <c r="R1128" s="147">
        <f t="shared" si="2"/>
        <v>0.12</v>
      </c>
      <c r="S1128" s="147">
        <v>0</v>
      </c>
      <c r="T1128" s="148">
        <f t="shared" si="3"/>
        <v>0</v>
      </c>
      <c r="AR1128" s="149" t="s">
        <v>371</v>
      </c>
      <c r="AT1128" s="149" t="s">
        <v>265</v>
      </c>
      <c r="AU1128" s="149" t="s">
        <v>88</v>
      </c>
      <c r="AY1128" s="17" t="s">
        <v>262</v>
      </c>
      <c r="BE1128" s="150">
        <f t="shared" si="4"/>
        <v>0</v>
      </c>
      <c r="BF1128" s="150">
        <f t="shared" si="5"/>
        <v>0</v>
      </c>
      <c r="BG1128" s="150">
        <f t="shared" si="6"/>
        <v>0</v>
      </c>
      <c r="BH1128" s="150">
        <f t="shared" si="7"/>
        <v>0</v>
      </c>
      <c r="BI1128" s="150">
        <f t="shared" si="8"/>
        <v>0</v>
      </c>
      <c r="BJ1128" s="17" t="s">
        <v>85</v>
      </c>
      <c r="BK1128" s="150">
        <f t="shared" si="9"/>
        <v>0</v>
      </c>
      <c r="BL1128" s="17" t="s">
        <v>371</v>
      </c>
      <c r="BM1128" s="149" t="s">
        <v>1870</v>
      </c>
    </row>
    <row r="1129" spans="2:65" s="1" customFormat="1" ht="44.25" customHeight="1">
      <c r="B1129" s="32"/>
      <c r="C1129" s="138" t="s">
        <v>1871</v>
      </c>
      <c r="D1129" s="138" t="s">
        <v>265</v>
      </c>
      <c r="E1129" s="139" t="s">
        <v>1872</v>
      </c>
      <c r="F1129" s="140" t="s">
        <v>1873</v>
      </c>
      <c r="G1129" s="141" t="s">
        <v>537</v>
      </c>
      <c r="H1129" s="142">
        <v>1</v>
      </c>
      <c r="I1129" s="143"/>
      <c r="J1129" s="144">
        <f t="shared" si="0"/>
        <v>0</v>
      </c>
      <c r="K1129" s="140" t="s">
        <v>269</v>
      </c>
      <c r="L1129" s="32"/>
      <c r="M1129" s="145" t="s">
        <v>1</v>
      </c>
      <c r="N1129" s="146" t="s">
        <v>42</v>
      </c>
      <c r="P1129" s="147">
        <f t="shared" si="1"/>
        <v>0</v>
      </c>
      <c r="Q1129" s="147">
        <v>0.23499999999999999</v>
      </c>
      <c r="R1129" s="147">
        <f t="shared" si="2"/>
        <v>0.23499999999999999</v>
      </c>
      <c r="S1129" s="147">
        <v>0</v>
      </c>
      <c r="T1129" s="148">
        <f t="shared" si="3"/>
        <v>0</v>
      </c>
      <c r="AR1129" s="149" t="s">
        <v>371</v>
      </c>
      <c r="AT1129" s="149" t="s">
        <v>265</v>
      </c>
      <c r="AU1129" s="149" t="s">
        <v>88</v>
      </c>
      <c r="AY1129" s="17" t="s">
        <v>262</v>
      </c>
      <c r="BE1129" s="150">
        <f t="shared" si="4"/>
        <v>0</v>
      </c>
      <c r="BF1129" s="150">
        <f t="shared" si="5"/>
        <v>0</v>
      </c>
      <c r="BG1129" s="150">
        <f t="shared" si="6"/>
        <v>0</v>
      </c>
      <c r="BH1129" s="150">
        <f t="shared" si="7"/>
        <v>0</v>
      </c>
      <c r="BI1129" s="150">
        <f t="shared" si="8"/>
        <v>0</v>
      </c>
      <c r="BJ1129" s="17" t="s">
        <v>85</v>
      </c>
      <c r="BK1129" s="150">
        <f t="shared" si="9"/>
        <v>0</v>
      </c>
      <c r="BL1129" s="17" t="s">
        <v>371</v>
      </c>
      <c r="BM1129" s="149" t="s">
        <v>1874</v>
      </c>
    </row>
    <row r="1130" spans="2:65" s="1" customFormat="1" ht="37.9" customHeight="1">
      <c r="B1130" s="32"/>
      <c r="C1130" s="138" t="s">
        <v>1875</v>
      </c>
      <c r="D1130" s="138" t="s">
        <v>265</v>
      </c>
      <c r="E1130" s="139" t="s">
        <v>1876</v>
      </c>
      <c r="F1130" s="140" t="s">
        <v>1877</v>
      </c>
      <c r="G1130" s="141" t="s">
        <v>537</v>
      </c>
      <c r="H1130" s="142">
        <v>1</v>
      </c>
      <c r="I1130" s="143"/>
      <c r="J1130" s="144">
        <f t="shared" si="0"/>
        <v>0</v>
      </c>
      <c r="K1130" s="140" t="s">
        <v>269</v>
      </c>
      <c r="L1130" s="32"/>
      <c r="M1130" s="145" t="s">
        <v>1</v>
      </c>
      <c r="N1130" s="146" t="s">
        <v>42</v>
      </c>
      <c r="P1130" s="147">
        <f t="shared" si="1"/>
        <v>0</v>
      </c>
      <c r="Q1130" s="147">
        <v>1.1299999999999999</v>
      </c>
      <c r="R1130" s="147">
        <f t="shared" si="2"/>
        <v>1.1299999999999999</v>
      </c>
      <c r="S1130" s="147">
        <v>0</v>
      </c>
      <c r="T1130" s="148">
        <f t="shared" si="3"/>
        <v>0</v>
      </c>
      <c r="AR1130" s="149" t="s">
        <v>371</v>
      </c>
      <c r="AT1130" s="149" t="s">
        <v>265</v>
      </c>
      <c r="AU1130" s="149" t="s">
        <v>88</v>
      </c>
      <c r="AY1130" s="17" t="s">
        <v>262</v>
      </c>
      <c r="BE1130" s="150">
        <f t="shared" si="4"/>
        <v>0</v>
      </c>
      <c r="BF1130" s="150">
        <f t="shared" si="5"/>
        <v>0</v>
      </c>
      <c r="BG1130" s="150">
        <f t="shared" si="6"/>
        <v>0</v>
      </c>
      <c r="BH1130" s="150">
        <f t="shared" si="7"/>
        <v>0</v>
      </c>
      <c r="BI1130" s="150">
        <f t="shared" si="8"/>
        <v>0</v>
      </c>
      <c r="BJ1130" s="17" t="s">
        <v>85</v>
      </c>
      <c r="BK1130" s="150">
        <f t="shared" si="9"/>
        <v>0</v>
      </c>
      <c r="BL1130" s="17" t="s">
        <v>371</v>
      </c>
      <c r="BM1130" s="149" t="s">
        <v>1878</v>
      </c>
    </row>
    <row r="1131" spans="2:65" s="1" customFormat="1" ht="62.65" customHeight="1">
      <c r="B1131" s="32"/>
      <c r="C1131" s="138" t="s">
        <v>1879</v>
      </c>
      <c r="D1131" s="138" t="s">
        <v>265</v>
      </c>
      <c r="E1131" s="139" t="s">
        <v>1880</v>
      </c>
      <c r="F1131" s="140" t="s">
        <v>1881</v>
      </c>
      <c r="G1131" s="141" t="s">
        <v>537</v>
      </c>
      <c r="H1131" s="142">
        <v>1</v>
      </c>
      <c r="I1131" s="143"/>
      <c r="J1131" s="144">
        <f t="shared" si="0"/>
        <v>0</v>
      </c>
      <c r="K1131" s="140" t="s">
        <v>269</v>
      </c>
      <c r="L1131" s="32"/>
      <c r="M1131" s="145" t="s">
        <v>1</v>
      </c>
      <c r="N1131" s="146" t="s">
        <v>42</v>
      </c>
      <c r="P1131" s="147">
        <f t="shared" si="1"/>
        <v>0</v>
      </c>
      <c r="Q1131" s="147">
        <v>0.27</v>
      </c>
      <c r="R1131" s="147">
        <f t="shared" si="2"/>
        <v>0.27</v>
      </c>
      <c r="S1131" s="147">
        <v>0</v>
      </c>
      <c r="T1131" s="148">
        <f t="shared" si="3"/>
        <v>0</v>
      </c>
      <c r="AR1131" s="149" t="s">
        <v>371</v>
      </c>
      <c r="AT1131" s="149" t="s">
        <v>265</v>
      </c>
      <c r="AU1131" s="149" t="s">
        <v>88</v>
      </c>
      <c r="AY1131" s="17" t="s">
        <v>262</v>
      </c>
      <c r="BE1131" s="150">
        <f t="shared" si="4"/>
        <v>0</v>
      </c>
      <c r="BF1131" s="150">
        <f t="shared" si="5"/>
        <v>0</v>
      </c>
      <c r="BG1131" s="150">
        <f t="shared" si="6"/>
        <v>0</v>
      </c>
      <c r="BH1131" s="150">
        <f t="shared" si="7"/>
        <v>0</v>
      </c>
      <c r="BI1131" s="150">
        <f t="shared" si="8"/>
        <v>0</v>
      </c>
      <c r="BJ1131" s="17" t="s">
        <v>85</v>
      </c>
      <c r="BK1131" s="150">
        <f t="shared" si="9"/>
        <v>0</v>
      </c>
      <c r="BL1131" s="17" t="s">
        <v>371</v>
      </c>
      <c r="BM1131" s="149" t="s">
        <v>1882</v>
      </c>
    </row>
    <row r="1132" spans="2:65" s="1" customFormat="1" ht="24.2" customHeight="1">
      <c r="B1132" s="32"/>
      <c r="C1132" s="138" t="s">
        <v>1883</v>
      </c>
      <c r="D1132" s="138" t="s">
        <v>265</v>
      </c>
      <c r="E1132" s="139" t="s">
        <v>1884</v>
      </c>
      <c r="F1132" s="140" t="s">
        <v>1885</v>
      </c>
      <c r="G1132" s="141" t="s">
        <v>537</v>
      </c>
      <c r="H1132" s="142">
        <v>1</v>
      </c>
      <c r="I1132" s="143"/>
      <c r="J1132" s="144">
        <f t="shared" si="0"/>
        <v>0</v>
      </c>
      <c r="K1132" s="140" t="s">
        <v>269</v>
      </c>
      <c r="L1132" s="32"/>
      <c r="M1132" s="145" t="s">
        <v>1</v>
      </c>
      <c r="N1132" s="146" t="s">
        <v>42</v>
      </c>
      <c r="P1132" s="147">
        <f t="shared" si="1"/>
        <v>0</v>
      </c>
      <c r="Q1132" s="147">
        <v>0.05</v>
      </c>
      <c r="R1132" s="147">
        <f t="shared" si="2"/>
        <v>0.05</v>
      </c>
      <c r="S1132" s="147">
        <v>0</v>
      </c>
      <c r="T1132" s="148">
        <f t="shared" si="3"/>
        <v>0</v>
      </c>
      <c r="AR1132" s="149" t="s">
        <v>371</v>
      </c>
      <c r="AT1132" s="149" t="s">
        <v>265</v>
      </c>
      <c r="AU1132" s="149" t="s">
        <v>88</v>
      </c>
      <c r="AY1132" s="17" t="s">
        <v>262</v>
      </c>
      <c r="BE1132" s="150">
        <f t="shared" si="4"/>
        <v>0</v>
      </c>
      <c r="BF1132" s="150">
        <f t="shared" si="5"/>
        <v>0</v>
      </c>
      <c r="BG1132" s="150">
        <f t="shared" si="6"/>
        <v>0</v>
      </c>
      <c r="BH1132" s="150">
        <f t="shared" si="7"/>
        <v>0</v>
      </c>
      <c r="BI1132" s="150">
        <f t="shared" si="8"/>
        <v>0</v>
      </c>
      <c r="BJ1132" s="17" t="s">
        <v>85</v>
      </c>
      <c r="BK1132" s="150">
        <f t="shared" si="9"/>
        <v>0</v>
      </c>
      <c r="BL1132" s="17" t="s">
        <v>371</v>
      </c>
      <c r="BM1132" s="149" t="s">
        <v>1886</v>
      </c>
    </row>
    <row r="1133" spans="2:65" s="1" customFormat="1" ht="33" customHeight="1">
      <c r="B1133" s="32"/>
      <c r="C1133" s="138" t="s">
        <v>1887</v>
      </c>
      <c r="D1133" s="138" t="s">
        <v>265</v>
      </c>
      <c r="E1133" s="139" t="s">
        <v>1888</v>
      </c>
      <c r="F1133" s="140" t="s">
        <v>1889</v>
      </c>
      <c r="G1133" s="141" t="s">
        <v>537</v>
      </c>
      <c r="H1133" s="142">
        <v>1</v>
      </c>
      <c r="I1133" s="143"/>
      <c r="J1133" s="144">
        <f t="shared" si="0"/>
        <v>0</v>
      </c>
      <c r="K1133" s="140" t="s">
        <v>269</v>
      </c>
      <c r="L1133" s="32"/>
      <c r="M1133" s="145" t="s">
        <v>1</v>
      </c>
      <c r="N1133" s="146" t="s">
        <v>42</v>
      </c>
      <c r="P1133" s="147">
        <f t="shared" si="1"/>
        <v>0</v>
      </c>
      <c r="Q1133" s="147">
        <v>4.2999999999999997E-2</v>
      </c>
      <c r="R1133" s="147">
        <f t="shared" si="2"/>
        <v>4.2999999999999997E-2</v>
      </c>
      <c r="S1133" s="147">
        <v>0</v>
      </c>
      <c r="T1133" s="148">
        <f t="shared" si="3"/>
        <v>0</v>
      </c>
      <c r="AR1133" s="149" t="s">
        <v>371</v>
      </c>
      <c r="AT1133" s="149" t="s">
        <v>265</v>
      </c>
      <c r="AU1133" s="149" t="s">
        <v>88</v>
      </c>
      <c r="AY1133" s="17" t="s">
        <v>262</v>
      </c>
      <c r="BE1133" s="150">
        <f t="shared" si="4"/>
        <v>0</v>
      </c>
      <c r="BF1133" s="150">
        <f t="shared" si="5"/>
        <v>0</v>
      </c>
      <c r="BG1133" s="150">
        <f t="shared" si="6"/>
        <v>0</v>
      </c>
      <c r="BH1133" s="150">
        <f t="shared" si="7"/>
        <v>0</v>
      </c>
      <c r="BI1133" s="150">
        <f t="shared" si="8"/>
        <v>0</v>
      </c>
      <c r="BJ1133" s="17" t="s">
        <v>85</v>
      </c>
      <c r="BK1133" s="150">
        <f t="shared" si="9"/>
        <v>0</v>
      </c>
      <c r="BL1133" s="17" t="s">
        <v>371</v>
      </c>
      <c r="BM1133" s="149" t="s">
        <v>1890</v>
      </c>
    </row>
    <row r="1134" spans="2:65" s="1" customFormat="1" ht="21.75" customHeight="1">
      <c r="B1134" s="32"/>
      <c r="C1134" s="138" t="s">
        <v>1891</v>
      </c>
      <c r="D1134" s="138" t="s">
        <v>265</v>
      </c>
      <c r="E1134" s="139" t="s">
        <v>1892</v>
      </c>
      <c r="F1134" s="140" t="s">
        <v>1893</v>
      </c>
      <c r="G1134" s="141" t="s">
        <v>537</v>
      </c>
      <c r="H1134" s="142">
        <v>16</v>
      </c>
      <c r="I1134" s="143"/>
      <c r="J1134" s="144">
        <f t="shared" si="0"/>
        <v>0</v>
      </c>
      <c r="K1134" s="140" t="s">
        <v>285</v>
      </c>
      <c r="L1134" s="32"/>
      <c r="M1134" s="145" t="s">
        <v>1</v>
      </c>
      <c r="N1134" s="146" t="s">
        <v>42</v>
      </c>
      <c r="P1134" s="147">
        <f t="shared" si="1"/>
        <v>0</v>
      </c>
      <c r="Q1134" s="147">
        <v>0</v>
      </c>
      <c r="R1134" s="147">
        <f t="shared" si="2"/>
        <v>0</v>
      </c>
      <c r="S1134" s="147">
        <v>0</v>
      </c>
      <c r="T1134" s="148">
        <f t="shared" si="3"/>
        <v>0</v>
      </c>
      <c r="AR1134" s="149" t="s">
        <v>371</v>
      </c>
      <c r="AT1134" s="149" t="s">
        <v>265</v>
      </c>
      <c r="AU1134" s="149" t="s">
        <v>88</v>
      </c>
      <c r="AY1134" s="17" t="s">
        <v>262</v>
      </c>
      <c r="BE1134" s="150">
        <f t="shared" si="4"/>
        <v>0</v>
      </c>
      <c r="BF1134" s="150">
        <f t="shared" si="5"/>
        <v>0</v>
      </c>
      <c r="BG1134" s="150">
        <f t="shared" si="6"/>
        <v>0</v>
      </c>
      <c r="BH1134" s="150">
        <f t="shared" si="7"/>
        <v>0</v>
      </c>
      <c r="BI1134" s="150">
        <f t="shared" si="8"/>
        <v>0</v>
      </c>
      <c r="BJ1134" s="17" t="s">
        <v>85</v>
      </c>
      <c r="BK1134" s="150">
        <f t="shared" si="9"/>
        <v>0</v>
      </c>
      <c r="BL1134" s="17" t="s">
        <v>371</v>
      </c>
      <c r="BM1134" s="149" t="s">
        <v>1894</v>
      </c>
    </row>
    <row r="1135" spans="2:65" s="13" customFormat="1" ht="11.25">
      <c r="B1135" s="158"/>
      <c r="D1135" s="152" t="s">
        <v>271</v>
      </c>
      <c r="E1135" s="159" t="s">
        <v>1</v>
      </c>
      <c r="F1135" s="160" t="s">
        <v>1895</v>
      </c>
      <c r="H1135" s="161">
        <v>16</v>
      </c>
      <c r="I1135" s="162"/>
      <c r="L1135" s="158"/>
      <c r="M1135" s="163"/>
      <c r="T1135" s="164"/>
      <c r="AT1135" s="159" t="s">
        <v>271</v>
      </c>
      <c r="AU1135" s="159" t="s">
        <v>88</v>
      </c>
      <c r="AV1135" s="13" t="s">
        <v>88</v>
      </c>
      <c r="AW1135" s="13" t="s">
        <v>31</v>
      </c>
      <c r="AX1135" s="13" t="s">
        <v>85</v>
      </c>
      <c r="AY1135" s="159" t="s">
        <v>262</v>
      </c>
    </row>
    <row r="1136" spans="2:65" s="1" customFormat="1" ht="21.75" customHeight="1">
      <c r="B1136" s="32"/>
      <c r="C1136" s="179" t="s">
        <v>1896</v>
      </c>
      <c r="D1136" s="179" t="s">
        <v>590</v>
      </c>
      <c r="E1136" s="180" t="s">
        <v>1897</v>
      </c>
      <c r="F1136" s="181" t="s">
        <v>1898</v>
      </c>
      <c r="G1136" s="182" t="s">
        <v>537</v>
      </c>
      <c r="H1136" s="183">
        <v>16</v>
      </c>
      <c r="I1136" s="184"/>
      <c r="J1136" s="185">
        <f>ROUND(I1136*H1136,2)</f>
        <v>0</v>
      </c>
      <c r="K1136" s="181" t="s">
        <v>269</v>
      </c>
      <c r="L1136" s="186"/>
      <c r="M1136" s="187" t="s">
        <v>1</v>
      </c>
      <c r="N1136" s="188" t="s">
        <v>42</v>
      </c>
      <c r="P1136" s="147">
        <f>O1136*H1136</f>
        <v>0</v>
      </c>
      <c r="Q1136" s="147">
        <v>1.2E-4</v>
      </c>
      <c r="R1136" s="147">
        <f>Q1136*H1136</f>
        <v>1.92E-3</v>
      </c>
      <c r="S1136" s="147">
        <v>0</v>
      </c>
      <c r="T1136" s="148">
        <f>S1136*H1136</f>
        <v>0</v>
      </c>
      <c r="AR1136" s="149" t="s">
        <v>448</v>
      </c>
      <c r="AT1136" s="149" t="s">
        <v>590</v>
      </c>
      <c r="AU1136" s="149" t="s">
        <v>88</v>
      </c>
      <c r="AY1136" s="17" t="s">
        <v>262</v>
      </c>
      <c r="BE1136" s="150">
        <f>IF(N1136="základní",J1136,0)</f>
        <v>0</v>
      </c>
      <c r="BF1136" s="150">
        <f>IF(N1136="snížená",J1136,0)</f>
        <v>0</v>
      </c>
      <c r="BG1136" s="150">
        <f>IF(N1136="zákl. přenesená",J1136,0)</f>
        <v>0</v>
      </c>
      <c r="BH1136" s="150">
        <f>IF(N1136="sníž. přenesená",J1136,0)</f>
        <v>0</v>
      </c>
      <c r="BI1136" s="150">
        <f>IF(N1136="nulová",J1136,0)</f>
        <v>0</v>
      </c>
      <c r="BJ1136" s="17" t="s">
        <v>85</v>
      </c>
      <c r="BK1136" s="150">
        <f>ROUND(I1136*H1136,2)</f>
        <v>0</v>
      </c>
      <c r="BL1136" s="17" t="s">
        <v>371</v>
      </c>
      <c r="BM1136" s="149" t="s">
        <v>1899</v>
      </c>
    </row>
    <row r="1137" spans="2:65" s="1" customFormat="1" ht="24.2" customHeight="1">
      <c r="B1137" s="32"/>
      <c r="C1137" s="138" t="s">
        <v>1900</v>
      </c>
      <c r="D1137" s="138" t="s">
        <v>265</v>
      </c>
      <c r="E1137" s="139" t="s">
        <v>1901</v>
      </c>
      <c r="F1137" s="140" t="s">
        <v>1902</v>
      </c>
      <c r="G1137" s="141" t="s">
        <v>537</v>
      </c>
      <c r="H1137" s="142">
        <v>8</v>
      </c>
      <c r="I1137" s="143"/>
      <c r="J1137" s="144">
        <f>ROUND(I1137*H1137,2)</f>
        <v>0</v>
      </c>
      <c r="K1137" s="140" t="s">
        <v>285</v>
      </c>
      <c r="L1137" s="32"/>
      <c r="M1137" s="145" t="s">
        <v>1</v>
      </c>
      <c r="N1137" s="146" t="s">
        <v>42</v>
      </c>
      <c r="P1137" s="147">
        <f>O1137*H1137</f>
        <v>0</v>
      </c>
      <c r="Q1137" s="147">
        <v>0</v>
      </c>
      <c r="R1137" s="147">
        <f>Q1137*H1137</f>
        <v>0</v>
      </c>
      <c r="S1137" s="147">
        <v>0</v>
      </c>
      <c r="T1137" s="148">
        <f>S1137*H1137</f>
        <v>0</v>
      </c>
      <c r="AR1137" s="149" t="s">
        <v>371</v>
      </c>
      <c r="AT1137" s="149" t="s">
        <v>265</v>
      </c>
      <c r="AU1137" s="149" t="s">
        <v>88</v>
      </c>
      <c r="AY1137" s="17" t="s">
        <v>262</v>
      </c>
      <c r="BE1137" s="150">
        <f>IF(N1137="základní",J1137,0)</f>
        <v>0</v>
      </c>
      <c r="BF1137" s="150">
        <f>IF(N1137="snížená",J1137,0)</f>
        <v>0</v>
      </c>
      <c r="BG1137" s="150">
        <f>IF(N1137="zákl. přenesená",J1137,0)</f>
        <v>0</v>
      </c>
      <c r="BH1137" s="150">
        <f>IF(N1137="sníž. přenesená",J1137,0)</f>
        <v>0</v>
      </c>
      <c r="BI1137" s="150">
        <f>IF(N1137="nulová",J1137,0)</f>
        <v>0</v>
      </c>
      <c r="BJ1137" s="17" t="s">
        <v>85</v>
      </c>
      <c r="BK1137" s="150">
        <f>ROUND(I1137*H1137,2)</f>
        <v>0</v>
      </c>
      <c r="BL1137" s="17" t="s">
        <v>371</v>
      </c>
      <c r="BM1137" s="149" t="s">
        <v>1903</v>
      </c>
    </row>
    <row r="1138" spans="2:65" s="13" customFormat="1" ht="11.25">
      <c r="B1138" s="158"/>
      <c r="D1138" s="152" t="s">
        <v>271</v>
      </c>
      <c r="E1138" s="159" t="s">
        <v>1</v>
      </c>
      <c r="F1138" s="160" t="s">
        <v>1904</v>
      </c>
      <c r="H1138" s="161">
        <v>4</v>
      </c>
      <c r="I1138" s="162"/>
      <c r="L1138" s="158"/>
      <c r="M1138" s="163"/>
      <c r="T1138" s="164"/>
      <c r="AT1138" s="159" t="s">
        <v>271</v>
      </c>
      <c r="AU1138" s="159" t="s">
        <v>88</v>
      </c>
      <c r="AV1138" s="13" t="s">
        <v>88</v>
      </c>
      <c r="AW1138" s="13" t="s">
        <v>31</v>
      </c>
      <c r="AX1138" s="13" t="s">
        <v>77</v>
      </c>
      <c r="AY1138" s="159" t="s">
        <v>262</v>
      </c>
    </row>
    <row r="1139" spans="2:65" s="13" customFormat="1" ht="11.25">
      <c r="B1139" s="158"/>
      <c r="D1139" s="152" t="s">
        <v>271</v>
      </c>
      <c r="E1139" s="159" t="s">
        <v>1</v>
      </c>
      <c r="F1139" s="160" t="s">
        <v>1905</v>
      </c>
      <c r="H1139" s="161">
        <v>4</v>
      </c>
      <c r="I1139" s="162"/>
      <c r="L1139" s="158"/>
      <c r="M1139" s="163"/>
      <c r="T1139" s="164"/>
      <c r="AT1139" s="159" t="s">
        <v>271</v>
      </c>
      <c r="AU1139" s="159" t="s">
        <v>88</v>
      </c>
      <c r="AV1139" s="13" t="s">
        <v>88</v>
      </c>
      <c r="AW1139" s="13" t="s">
        <v>31</v>
      </c>
      <c r="AX1139" s="13" t="s">
        <v>77</v>
      </c>
      <c r="AY1139" s="159" t="s">
        <v>262</v>
      </c>
    </row>
    <row r="1140" spans="2:65" s="15" customFormat="1" ht="11.25">
      <c r="B1140" s="172"/>
      <c r="D1140" s="152" t="s">
        <v>271</v>
      </c>
      <c r="E1140" s="173" t="s">
        <v>1</v>
      </c>
      <c r="F1140" s="174" t="s">
        <v>282</v>
      </c>
      <c r="H1140" s="175">
        <v>8</v>
      </c>
      <c r="I1140" s="176"/>
      <c r="L1140" s="172"/>
      <c r="M1140" s="177"/>
      <c r="T1140" s="178"/>
      <c r="AT1140" s="173" t="s">
        <v>271</v>
      </c>
      <c r="AU1140" s="173" t="s">
        <v>88</v>
      </c>
      <c r="AV1140" s="15" t="s">
        <v>122</v>
      </c>
      <c r="AW1140" s="15" t="s">
        <v>31</v>
      </c>
      <c r="AX1140" s="15" t="s">
        <v>85</v>
      </c>
      <c r="AY1140" s="173" t="s">
        <v>262</v>
      </c>
    </row>
    <row r="1141" spans="2:65" s="1" customFormat="1" ht="16.5" customHeight="1">
      <c r="B1141" s="32"/>
      <c r="C1141" s="179" t="s">
        <v>1906</v>
      </c>
      <c r="D1141" s="179" t="s">
        <v>590</v>
      </c>
      <c r="E1141" s="180" t="s">
        <v>1907</v>
      </c>
      <c r="F1141" s="181" t="s">
        <v>1908</v>
      </c>
      <c r="G1141" s="182" t="s">
        <v>537</v>
      </c>
      <c r="H1141" s="183">
        <v>4</v>
      </c>
      <c r="I1141" s="184"/>
      <c r="J1141" s="185">
        <f>ROUND(I1141*H1141,2)</f>
        <v>0</v>
      </c>
      <c r="K1141" s="181" t="s">
        <v>269</v>
      </c>
      <c r="L1141" s="186"/>
      <c r="M1141" s="187" t="s">
        <v>1</v>
      </c>
      <c r="N1141" s="188" t="s">
        <v>42</v>
      </c>
      <c r="P1141" s="147">
        <f>O1141*H1141</f>
        <v>0</v>
      </c>
      <c r="Q1141" s="147">
        <v>2.5999999999999999E-3</v>
      </c>
      <c r="R1141" s="147">
        <f>Q1141*H1141</f>
        <v>1.04E-2</v>
      </c>
      <c r="S1141" s="147">
        <v>0</v>
      </c>
      <c r="T1141" s="148">
        <f>S1141*H1141</f>
        <v>0</v>
      </c>
      <c r="AR1141" s="149" t="s">
        <v>448</v>
      </c>
      <c r="AT1141" s="149" t="s">
        <v>590</v>
      </c>
      <c r="AU1141" s="149" t="s">
        <v>88</v>
      </c>
      <c r="AY1141" s="17" t="s">
        <v>262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85</v>
      </c>
      <c r="BK1141" s="150">
        <f>ROUND(I1141*H1141,2)</f>
        <v>0</v>
      </c>
      <c r="BL1141" s="17" t="s">
        <v>371</v>
      </c>
      <c r="BM1141" s="149" t="s">
        <v>1909</v>
      </c>
    </row>
    <row r="1142" spans="2:65" s="1" customFormat="1" ht="21.75" customHeight="1">
      <c r="B1142" s="32"/>
      <c r="C1142" s="179" t="s">
        <v>1910</v>
      </c>
      <c r="D1142" s="179" t="s">
        <v>590</v>
      </c>
      <c r="E1142" s="180" t="s">
        <v>1911</v>
      </c>
      <c r="F1142" s="181" t="s">
        <v>1912</v>
      </c>
      <c r="G1142" s="182" t="s">
        <v>537</v>
      </c>
      <c r="H1142" s="183">
        <v>4</v>
      </c>
      <c r="I1142" s="184"/>
      <c r="J1142" s="185">
        <f>ROUND(I1142*H1142,2)</f>
        <v>0</v>
      </c>
      <c r="K1142" s="181" t="s">
        <v>269</v>
      </c>
      <c r="L1142" s="186"/>
      <c r="M1142" s="187" t="s">
        <v>1</v>
      </c>
      <c r="N1142" s="188" t="s">
        <v>42</v>
      </c>
      <c r="P1142" s="147">
        <f>O1142*H1142</f>
        <v>0</v>
      </c>
      <c r="Q1142" s="147">
        <v>2.5999999999999999E-3</v>
      </c>
      <c r="R1142" s="147">
        <f>Q1142*H1142</f>
        <v>1.04E-2</v>
      </c>
      <c r="S1142" s="147">
        <v>0</v>
      </c>
      <c r="T1142" s="148">
        <f>S1142*H1142</f>
        <v>0</v>
      </c>
      <c r="AR1142" s="149" t="s">
        <v>448</v>
      </c>
      <c r="AT1142" s="149" t="s">
        <v>590</v>
      </c>
      <c r="AU1142" s="149" t="s">
        <v>88</v>
      </c>
      <c r="AY1142" s="17" t="s">
        <v>262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85</v>
      </c>
      <c r="BK1142" s="150">
        <f>ROUND(I1142*H1142,2)</f>
        <v>0</v>
      </c>
      <c r="BL1142" s="17" t="s">
        <v>371</v>
      </c>
      <c r="BM1142" s="149" t="s">
        <v>1913</v>
      </c>
    </row>
    <row r="1143" spans="2:65" s="1" customFormat="1" ht="62.65" customHeight="1">
      <c r="B1143" s="32"/>
      <c r="C1143" s="138" t="s">
        <v>1914</v>
      </c>
      <c r="D1143" s="138" t="s">
        <v>265</v>
      </c>
      <c r="E1143" s="139" t="s">
        <v>1915</v>
      </c>
      <c r="F1143" s="140" t="s">
        <v>1916</v>
      </c>
      <c r="G1143" s="141" t="s">
        <v>537</v>
      </c>
      <c r="H1143" s="142">
        <v>1</v>
      </c>
      <c r="I1143" s="143"/>
      <c r="J1143" s="144">
        <f>ROUND(I1143*H1143,2)</f>
        <v>0</v>
      </c>
      <c r="K1143" s="140" t="s">
        <v>269</v>
      </c>
      <c r="L1143" s="32"/>
      <c r="M1143" s="145" t="s">
        <v>1</v>
      </c>
      <c r="N1143" s="146" t="s">
        <v>42</v>
      </c>
      <c r="P1143" s="147">
        <f>O1143*H1143</f>
        <v>0</v>
      </c>
      <c r="Q1143" s="147">
        <v>0</v>
      </c>
      <c r="R1143" s="147">
        <f>Q1143*H1143</f>
        <v>0</v>
      </c>
      <c r="S1143" s="147">
        <v>0</v>
      </c>
      <c r="T1143" s="148">
        <f>S1143*H1143</f>
        <v>0</v>
      </c>
      <c r="AR1143" s="149" t="s">
        <v>371</v>
      </c>
      <c r="AT1143" s="149" t="s">
        <v>265</v>
      </c>
      <c r="AU1143" s="149" t="s">
        <v>88</v>
      </c>
      <c r="AY1143" s="17" t="s">
        <v>262</v>
      </c>
      <c r="BE1143" s="150">
        <f>IF(N1143="základní",J1143,0)</f>
        <v>0</v>
      </c>
      <c r="BF1143" s="150">
        <f>IF(N1143="snížená",J1143,0)</f>
        <v>0</v>
      </c>
      <c r="BG1143" s="150">
        <f>IF(N1143="zákl. přenesená",J1143,0)</f>
        <v>0</v>
      </c>
      <c r="BH1143" s="150">
        <f>IF(N1143="sníž. přenesená",J1143,0)</f>
        <v>0</v>
      </c>
      <c r="BI1143" s="150">
        <f>IF(N1143="nulová",J1143,0)</f>
        <v>0</v>
      </c>
      <c r="BJ1143" s="17" t="s">
        <v>85</v>
      </c>
      <c r="BK1143" s="150">
        <f>ROUND(I1143*H1143,2)</f>
        <v>0</v>
      </c>
      <c r="BL1143" s="17" t="s">
        <v>371</v>
      </c>
      <c r="BM1143" s="149" t="s">
        <v>1917</v>
      </c>
    </row>
    <row r="1144" spans="2:65" s="1" customFormat="1" ht="37.9" customHeight="1">
      <c r="B1144" s="32"/>
      <c r="C1144" s="138" t="s">
        <v>1918</v>
      </c>
      <c r="D1144" s="138" t="s">
        <v>265</v>
      </c>
      <c r="E1144" s="139" t="s">
        <v>1919</v>
      </c>
      <c r="F1144" s="140" t="s">
        <v>1920</v>
      </c>
      <c r="G1144" s="141" t="s">
        <v>537</v>
      </c>
      <c r="H1144" s="142">
        <v>1</v>
      </c>
      <c r="I1144" s="143"/>
      <c r="J1144" s="144">
        <f>ROUND(I1144*H1144,2)</f>
        <v>0</v>
      </c>
      <c r="K1144" s="140" t="s">
        <v>269</v>
      </c>
      <c r="L1144" s="32"/>
      <c r="M1144" s="145" t="s">
        <v>1</v>
      </c>
      <c r="N1144" s="146" t="s">
        <v>42</v>
      </c>
      <c r="P1144" s="147">
        <f>O1144*H1144</f>
        <v>0</v>
      </c>
      <c r="Q1144" s="147">
        <v>9.5000000000000001E-2</v>
      </c>
      <c r="R1144" s="147">
        <f>Q1144*H1144</f>
        <v>9.5000000000000001E-2</v>
      </c>
      <c r="S1144" s="147">
        <v>0</v>
      </c>
      <c r="T1144" s="148">
        <f>S1144*H1144</f>
        <v>0</v>
      </c>
      <c r="AR1144" s="149" t="s">
        <v>371</v>
      </c>
      <c r="AT1144" s="149" t="s">
        <v>265</v>
      </c>
      <c r="AU1144" s="149" t="s">
        <v>88</v>
      </c>
      <c r="AY1144" s="17" t="s">
        <v>262</v>
      </c>
      <c r="BE1144" s="150">
        <f>IF(N1144="základní",J1144,0)</f>
        <v>0</v>
      </c>
      <c r="BF1144" s="150">
        <f>IF(N1144="snížená",J1144,0)</f>
        <v>0</v>
      </c>
      <c r="BG1144" s="150">
        <f>IF(N1144="zákl. přenesená",J1144,0)</f>
        <v>0</v>
      </c>
      <c r="BH1144" s="150">
        <f>IF(N1144="sníž. přenesená",J1144,0)</f>
        <v>0</v>
      </c>
      <c r="BI1144" s="150">
        <f>IF(N1144="nulová",J1144,0)</f>
        <v>0</v>
      </c>
      <c r="BJ1144" s="17" t="s">
        <v>85</v>
      </c>
      <c r="BK1144" s="150">
        <f>ROUND(I1144*H1144,2)</f>
        <v>0</v>
      </c>
      <c r="BL1144" s="17" t="s">
        <v>371</v>
      </c>
      <c r="BM1144" s="149" t="s">
        <v>1921</v>
      </c>
    </row>
    <row r="1145" spans="2:65" s="1" customFormat="1" ht="62.65" customHeight="1">
      <c r="B1145" s="32"/>
      <c r="C1145" s="138" t="s">
        <v>1922</v>
      </c>
      <c r="D1145" s="138" t="s">
        <v>265</v>
      </c>
      <c r="E1145" s="139" t="s">
        <v>1923</v>
      </c>
      <c r="F1145" s="140" t="s">
        <v>1924</v>
      </c>
      <c r="G1145" s="141" t="s">
        <v>537</v>
      </c>
      <c r="H1145" s="142">
        <v>8</v>
      </c>
      <c r="I1145" s="143"/>
      <c r="J1145" s="144">
        <f>ROUND(I1145*H1145,2)</f>
        <v>0</v>
      </c>
      <c r="K1145" s="140" t="s">
        <v>269</v>
      </c>
      <c r="L1145" s="32"/>
      <c r="M1145" s="145" t="s">
        <v>1</v>
      </c>
      <c r="N1145" s="146" t="s">
        <v>42</v>
      </c>
      <c r="P1145" s="147">
        <f>O1145*H1145</f>
        <v>0</v>
      </c>
      <c r="Q1145" s="147">
        <v>4.7E-2</v>
      </c>
      <c r="R1145" s="147">
        <f>Q1145*H1145</f>
        <v>0.376</v>
      </c>
      <c r="S1145" s="147">
        <v>0.06</v>
      </c>
      <c r="T1145" s="148">
        <f>S1145*H1145</f>
        <v>0.48</v>
      </c>
      <c r="AR1145" s="149" t="s">
        <v>371</v>
      </c>
      <c r="AT1145" s="149" t="s">
        <v>265</v>
      </c>
      <c r="AU1145" s="149" t="s">
        <v>88</v>
      </c>
      <c r="AY1145" s="17" t="s">
        <v>262</v>
      </c>
      <c r="BE1145" s="150">
        <f>IF(N1145="základní",J1145,0)</f>
        <v>0</v>
      </c>
      <c r="BF1145" s="150">
        <f>IF(N1145="snížená",J1145,0)</f>
        <v>0</v>
      </c>
      <c r="BG1145" s="150">
        <f>IF(N1145="zákl. přenesená",J1145,0)</f>
        <v>0</v>
      </c>
      <c r="BH1145" s="150">
        <f>IF(N1145="sníž. přenesená",J1145,0)</f>
        <v>0</v>
      </c>
      <c r="BI1145" s="150">
        <f>IF(N1145="nulová",J1145,0)</f>
        <v>0</v>
      </c>
      <c r="BJ1145" s="17" t="s">
        <v>85</v>
      </c>
      <c r="BK1145" s="150">
        <f>ROUND(I1145*H1145,2)</f>
        <v>0</v>
      </c>
      <c r="BL1145" s="17" t="s">
        <v>371</v>
      </c>
      <c r="BM1145" s="149" t="s">
        <v>1925</v>
      </c>
    </row>
    <row r="1146" spans="2:65" s="13" customFormat="1" ht="11.25">
      <c r="B1146" s="158"/>
      <c r="D1146" s="152" t="s">
        <v>271</v>
      </c>
      <c r="E1146" s="159" t="s">
        <v>1</v>
      </c>
      <c r="F1146" s="160" t="s">
        <v>1926</v>
      </c>
      <c r="H1146" s="161">
        <v>8</v>
      </c>
      <c r="I1146" s="162"/>
      <c r="L1146" s="158"/>
      <c r="M1146" s="163"/>
      <c r="T1146" s="164"/>
      <c r="AT1146" s="159" t="s">
        <v>271</v>
      </c>
      <c r="AU1146" s="159" t="s">
        <v>88</v>
      </c>
      <c r="AV1146" s="13" t="s">
        <v>88</v>
      </c>
      <c r="AW1146" s="13" t="s">
        <v>31</v>
      </c>
      <c r="AX1146" s="13" t="s">
        <v>85</v>
      </c>
      <c r="AY1146" s="159" t="s">
        <v>262</v>
      </c>
    </row>
    <row r="1147" spans="2:65" s="1" customFormat="1" ht="62.65" customHeight="1">
      <c r="B1147" s="32"/>
      <c r="C1147" s="138" t="s">
        <v>1927</v>
      </c>
      <c r="D1147" s="138" t="s">
        <v>265</v>
      </c>
      <c r="E1147" s="139" t="s">
        <v>1928</v>
      </c>
      <c r="F1147" s="140" t="s">
        <v>1929</v>
      </c>
      <c r="G1147" s="141" t="s">
        <v>537</v>
      </c>
      <c r="H1147" s="142">
        <v>4</v>
      </c>
      <c r="I1147" s="143"/>
      <c r="J1147" s="144">
        <f>ROUND(I1147*H1147,2)</f>
        <v>0</v>
      </c>
      <c r="K1147" s="140" t="s">
        <v>269</v>
      </c>
      <c r="L1147" s="32"/>
      <c r="M1147" s="145" t="s">
        <v>1</v>
      </c>
      <c r="N1147" s="146" t="s">
        <v>42</v>
      </c>
      <c r="P1147" s="147">
        <f>O1147*H1147</f>
        <v>0</v>
      </c>
      <c r="Q1147" s="147">
        <v>4.7E-2</v>
      </c>
      <c r="R1147" s="147">
        <f>Q1147*H1147</f>
        <v>0.188</v>
      </c>
      <c r="S1147" s="147">
        <v>0.11</v>
      </c>
      <c r="T1147" s="148">
        <f>S1147*H1147</f>
        <v>0.44</v>
      </c>
      <c r="AR1147" s="149" t="s">
        <v>371</v>
      </c>
      <c r="AT1147" s="149" t="s">
        <v>265</v>
      </c>
      <c r="AU1147" s="149" t="s">
        <v>88</v>
      </c>
      <c r="AY1147" s="17" t="s">
        <v>262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85</v>
      </c>
      <c r="BK1147" s="150">
        <f>ROUND(I1147*H1147,2)</f>
        <v>0</v>
      </c>
      <c r="BL1147" s="17" t="s">
        <v>371</v>
      </c>
      <c r="BM1147" s="149" t="s">
        <v>1930</v>
      </c>
    </row>
    <row r="1148" spans="2:65" s="13" customFormat="1" ht="11.25">
      <c r="B1148" s="158"/>
      <c r="D1148" s="152" t="s">
        <v>271</v>
      </c>
      <c r="E1148" s="159" t="s">
        <v>1</v>
      </c>
      <c r="F1148" s="160" t="s">
        <v>1931</v>
      </c>
      <c r="H1148" s="161">
        <v>2</v>
      </c>
      <c r="I1148" s="162"/>
      <c r="L1148" s="158"/>
      <c r="M1148" s="163"/>
      <c r="T1148" s="164"/>
      <c r="AT1148" s="159" t="s">
        <v>271</v>
      </c>
      <c r="AU1148" s="159" t="s">
        <v>88</v>
      </c>
      <c r="AV1148" s="13" t="s">
        <v>88</v>
      </c>
      <c r="AW1148" s="13" t="s">
        <v>31</v>
      </c>
      <c r="AX1148" s="13" t="s">
        <v>77</v>
      </c>
      <c r="AY1148" s="159" t="s">
        <v>262</v>
      </c>
    </row>
    <row r="1149" spans="2:65" s="13" customFormat="1" ht="11.25">
      <c r="B1149" s="158"/>
      <c r="D1149" s="152" t="s">
        <v>271</v>
      </c>
      <c r="E1149" s="159" t="s">
        <v>1</v>
      </c>
      <c r="F1149" s="160" t="s">
        <v>1932</v>
      </c>
      <c r="H1149" s="161">
        <v>2</v>
      </c>
      <c r="I1149" s="162"/>
      <c r="L1149" s="158"/>
      <c r="M1149" s="163"/>
      <c r="T1149" s="164"/>
      <c r="AT1149" s="159" t="s">
        <v>271</v>
      </c>
      <c r="AU1149" s="159" t="s">
        <v>88</v>
      </c>
      <c r="AV1149" s="13" t="s">
        <v>88</v>
      </c>
      <c r="AW1149" s="13" t="s">
        <v>31</v>
      </c>
      <c r="AX1149" s="13" t="s">
        <v>77</v>
      </c>
      <c r="AY1149" s="159" t="s">
        <v>262</v>
      </c>
    </row>
    <row r="1150" spans="2:65" s="15" customFormat="1" ht="11.25">
      <c r="B1150" s="172"/>
      <c r="D1150" s="152" t="s">
        <v>271</v>
      </c>
      <c r="E1150" s="173" t="s">
        <v>1</v>
      </c>
      <c r="F1150" s="174" t="s">
        <v>282</v>
      </c>
      <c r="H1150" s="175">
        <v>4</v>
      </c>
      <c r="I1150" s="176"/>
      <c r="L1150" s="172"/>
      <c r="M1150" s="177"/>
      <c r="T1150" s="178"/>
      <c r="AT1150" s="173" t="s">
        <v>271</v>
      </c>
      <c r="AU1150" s="173" t="s">
        <v>88</v>
      </c>
      <c r="AV1150" s="15" t="s">
        <v>122</v>
      </c>
      <c r="AW1150" s="15" t="s">
        <v>31</v>
      </c>
      <c r="AX1150" s="15" t="s">
        <v>85</v>
      </c>
      <c r="AY1150" s="173" t="s">
        <v>262</v>
      </c>
    </row>
    <row r="1151" spans="2:65" s="1" customFormat="1" ht="55.5" customHeight="1">
      <c r="B1151" s="32"/>
      <c r="C1151" s="138" t="s">
        <v>1933</v>
      </c>
      <c r="D1151" s="138" t="s">
        <v>265</v>
      </c>
      <c r="E1151" s="139" t="s">
        <v>1934</v>
      </c>
      <c r="F1151" s="140" t="s">
        <v>1935</v>
      </c>
      <c r="G1151" s="141" t="s">
        <v>537</v>
      </c>
      <c r="H1151" s="142">
        <v>1</v>
      </c>
      <c r="I1151" s="143"/>
      <c r="J1151" s="144">
        <f>ROUND(I1151*H1151,2)</f>
        <v>0</v>
      </c>
      <c r="K1151" s="140" t="s">
        <v>269</v>
      </c>
      <c r="L1151" s="32"/>
      <c r="M1151" s="145" t="s">
        <v>1</v>
      </c>
      <c r="N1151" s="146" t="s">
        <v>42</v>
      </c>
      <c r="P1151" s="147">
        <f>O1151*H1151</f>
        <v>0</v>
      </c>
      <c r="Q1151" s="147">
        <v>0</v>
      </c>
      <c r="R1151" s="147">
        <f>Q1151*H1151</f>
        <v>0</v>
      </c>
      <c r="S1151" s="147">
        <v>0</v>
      </c>
      <c r="T1151" s="148">
        <f>S1151*H1151</f>
        <v>0</v>
      </c>
      <c r="AR1151" s="149" t="s">
        <v>371</v>
      </c>
      <c r="AT1151" s="149" t="s">
        <v>265</v>
      </c>
      <c r="AU1151" s="149" t="s">
        <v>88</v>
      </c>
      <c r="AY1151" s="17" t="s">
        <v>262</v>
      </c>
      <c r="BE1151" s="150">
        <f>IF(N1151="základní",J1151,0)</f>
        <v>0</v>
      </c>
      <c r="BF1151" s="150">
        <f>IF(N1151="snížená",J1151,0)</f>
        <v>0</v>
      </c>
      <c r="BG1151" s="150">
        <f>IF(N1151="zákl. přenesená",J1151,0)</f>
        <v>0</v>
      </c>
      <c r="BH1151" s="150">
        <f>IF(N1151="sníž. přenesená",J1151,0)</f>
        <v>0</v>
      </c>
      <c r="BI1151" s="150">
        <f>IF(N1151="nulová",J1151,0)</f>
        <v>0</v>
      </c>
      <c r="BJ1151" s="17" t="s">
        <v>85</v>
      </c>
      <c r="BK1151" s="150">
        <f>ROUND(I1151*H1151,2)</f>
        <v>0</v>
      </c>
      <c r="BL1151" s="17" t="s">
        <v>371</v>
      </c>
      <c r="BM1151" s="149" t="s">
        <v>1936</v>
      </c>
    </row>
    <row r="1152" spans="2:65" s="1" customFormat="1" ht="24.2" customHeight="1">
      <c r="B1152" s="32"/>
      <c r="C1152" s="138" t="s">
        <v>1937</v>
      </c>
      <c r="D1152" s="138" t="s">
        <v>265</v>
      </c>
      <c r="E1152" s="139" t="s">
        <v>1938</v>
      </c>
      <c r="F1152" s="140" t="s">
        <v>1939</v>
      </c>
      <c r="G1152" s="141" t="s">
        <v>537</v>
      </c>
      <c r="H1152" s="142">
        <v>1</v>
      </c>
      <c r="I1152" s="143"/>
      <c r="J1152" s="144">
        <f>ROUND(I1152*H1152,2)</f>
        <v>0</v>
      </c>
      <c r="K1152" s="140" t="s">
        <v>269</v>
      </c>
      <c r="L1152" s="32"/>
      <c r="M1152" s="145" t="s">
        <v>1</v>
      </c>
      <c r="N1152" s="146" t="s">
        <v>42</v>
      </c>
      <c r="P1152" s="147">
        <f>O1152*H1152</f>
        <v>0</v>
      </c>
      <c r="Q1152" s="147">
        <v>0</v>
      </c>
      <c r="R1152" s="147">
        <f>Q1152*H1152</f>
        <v>0</v>
      </c>
      <c r="S1152" s="147">
        <v>0</v>
      </c>
      <c r="T1152" s="148">
        <f>S1152*H1152</f>
        <v>0</v>
      </c>
      <c r="AR1152" s="149" t="s">
        <v>371</v>
      </c>
      <c r="AT1152" s="149" t="s">
        <v>265</v>
      </c>
      <c r="AU1152" s="149" t="s">
        <v>88</v>
      </c>
      <c r="AY1152" s="17" t="s">
        <v>262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85</v>
      </c>
      <c r="BK1152" s="150">
        <f>ROUND(I1152*H1152,2)</f>
        <v>0</v>
      </c>
      <c r="BL1152" s="17" t="s">
        <v>371</v>
      </c>
      <c r="BM1152" s="149" t="s">
        <v>1940</v>
      </c>
    </row>
    <row r="1153" spans="2:65" s="1" customFormat="1" ht="24.2" customHeight="1">
      <c r="B1153" s="32"/>
      <c r="C1153" s="138" t="s">
        <v>1941</v>
      </c>
      <c r="D1153" s="138" t="s">
        <v>265</v>
      </c>
      <c r="E1153" s="139" t="s">
        <v>1942</v>
      </c>
      <c r="F1153" s="140" t="s">
        <v>1943</v>
      </c>
      <c r="G1153" s="141" t="s">
        <v>1944</v>
      </c>
      <c r="H1153" s="189"/>
      <c r="I1153" s="143"/>
      <c r="J1153" s="144">
        <f>ROUND(I1153*H1153,2)</f>
        <v>0</v>
      </c>
      <c r="K1153" s="140" t="s">
        <v>285</v>
      </c>
      <c r="L1153" s="32"/>
      <c r="M1153" s="145" t="s">
        <v>1</v>
      </c>
      <c r="N1153" s="146" t="s">
        <v>42</v>
      </c>
      <c r="P1153" s="147">
        <f>O1153*H1153</f>
        <v>0</v>
      </c>
      <c r="Q1153" s="147">
        <v>0</v>
      </c>
      <c r="R1153" s="147">
        <f>Q1153*H1153</f>
        <v>0</v>
      </c>
      <c r="S1153" s="147">
        <v>0</v>
      </c>
      <c r="T1153" s="148">
        <f>S1153*H1153</f>
        <v>0</v>
      </c>
      <c r="AR1153" s="149" t="s">
        <v>371</v>
      </c>
      <c r="AT1153" s="149" t="s">
        <v>265</v>
      </c>
      <c r="AU1153" s="149" t="s">
        <v>88</v>
      </c>
      <c r="AY1153" s="17" t="s">
        <v>262</v>
      </c>
      <c r="BE1153" s="150">
        <f>IF(N1153="základní",J1153,0)</f>
        <v>0</v>
      </c>
      <c r="BF1153" s="150">
        <f>IF(N1153="snížená",J1153,0)</f>
        <v>0</v>
      </c>
      <c r="BG1153" s="150">
        <f>IF(N1153="zákl. přenesená",J1153,0)</f>
        <v>0</v>
      </c>
      <c r="BH1153" s="150">
        <f>IF(N1153="sníž. přenesená",J1153,0)</f>
        <v>0</v>
      </c>
      <c r="BI1153" s="150">
        <f>IF(N1153="nulová",J1153,0)</f>
        <v>0</v>
      </c>
      <c r="BJ1153" s="17" t="s">
        <v>85</v>
      </c>
      <c r="BK1153" s="150">
        <f>ROUND(I1153*H1153,2)</f>
        <v>0</v>
      </c>
      <c r="BL1153" s="17" t="s">
        <v>371</v>
      </c>
      <c r="BM1153" s="149" t="s">
        <v>1945</v>
      </c>
    </row>
    <row r="1154" spans="2:65" s="11" customFormat="1" ht="22.9" customHeight="1">
      <c r="B1154" s="126"/>
      <c r="D1154" s="127" t="s">
        <v>76</v>
      </c>
      <c r="E1154" s="136" t="s">
        <v>1946</v>
      </c>
      <c r="F1154" s="136" t="s">
        <v>1947</v>
      </c>
      <c r="I1154" s="129"/>
      <c r="J1154" s="137">
        <f>BK1154</f>
        <v>0</v>
      </c>
      <c r="L1154" s="126"/>
      <c r="M1154" s="131"/>
      <c r="P1154" s="132">
        <f>SUM(P1155:P1212)</f>
        <v>0</v>
      </c>
      <c r="R1154" s="132">
        <f>SUM(R1155:R1212)</f>
        <v>5.53751309</v>
      </c>
      <c r="T1154" s="133">
        <f>SUM(T1155:T1212)</f>
        <v>5.126873999999999</v>
      </c>
      <c r="AR1154" s="127" t="s">
        <v>88</v>
      </c>
      <c r="AT1154" s="134" t="s">
        <v>76</v>
      </c>
      <c r="AU1154" s="134" t="s">
        <v>85</v>
      </c>
      <c r="AY1154" s="127" t="s">
        <v>262</v>
      </c>
      <c r="BK1154" s="135">
        <f>SUM(BK1155:BK1212)</f>
        <v>0</v>
      </c>
    </row>
    <row r="1155" spans="2:65" s="1" customFormat="1" ht="16.5" customHeight="1">
      <c r="B1155" s="32"/>
      <c r="C1155" s="138" t="s">
        <v>1948</v>
      </c>
      <c r="D1155" s="138" t="s">
        <v>265</v>
      </c>
      <c r="E1155" s="139" t="s">
        <v>1949</v>
      </c>
      <c r="F1155" s="140" t="s">
        <v>1950</v>
      </c>
      <c r="G1155" s="141" t="s">
        <v>268</v>
      </c>
      <c r="H1155" s="142">
        <v>98.96</v>
      </c>
      <c r="I1155" s="143"/>
      <c r="J1155" s="144">
        <f>ROUND(I1155*H1155,2)</f>
        <v>0</v>
      </c>
      <c r="K1155" s="140" t="s">
        <v>285</v>
      </c>
      <c r="L1155" s="32"/>
      <c r="M1155" s="145" t="s">
        <v>1</v>
      </c>
      <c r="N1155" s="146" t="s">
        <v>42</v>
      </c>
      <c r="P1155" s="147">
        <f>O1155*H1155</f>
        <v>0</v>
      </c>
      <c r="Q1155" s="147">
        <v>0</v>
      </c>
      <c r="R1155" s="147">
        <f>Q1155*H1155</f>
        <v>0</v>
      </c>
      <c r="S1155" s="147">
        <v>3.5299999999999998E-2</v>
      </c>
      <c r="T1155" s="148">
        <f>S1155*H1155</f>
        <v>3.4932879999999997</v>
      </c>
      <c r="AR1155" s="149" t="s">
        <v>371</v>
      </c>
      <c r="AT1155" s="149" t="s">
        <v>265</v>
      </c>
      <c r="AU1155" s="149" t="s">
        <v>88</v>
      </c>
      <c r="AY1155" s="17" t="s">
        <v>262</v>
      </c>
      <c r="BE1155" s="150">
        <f>IF(N1155="základní",J1155,0)</f>
        <v>0</v>
      </c>
      <c r="BF1155" s="150">
        <f>IF(N1155="snížená",J1155,0)</f>
        <v>0</v>
      </c>
      <c r="BG1155" s="150">
        <f>IF(N1155="zákl. přenesená",J1155,0)</f>
        <v>0</v>
      </c>
      <c r="BH1155" s="150">
        <f>IF(N1155="sníž. přenesená",J1155,0)</f>
        <v>0</v>
      </c>
      <c r="BI1155" s="150">
        <f>IF(N1155="nulová",J1155,0)</f>
        <v>0</v>
      </c>
      <c r="BJ1155" s="17" t="s">
        <v>85</v>
      </c>
      <c r="BK1155" s="150">
        <f>ROUND(I1155*H1155,2)</f>
        <v>0</v>
      </c>
      <c r="BL1155" s="17" t="s">
        <v>371</v>
      </c>
      <c r="BM1155" s="149" t="s">
        <v>1951</v>
      </c>
    </row>
    <row r="1156" spans="2:65" s="13" customFormat="1" ht="11.25">
      <c r="B1156" s="158"/>
      <c r="D1156" s="152" t="s">
        <v>271</v>
      </c>
      <c r="E1156" s="159" t="s">
        <v>1</v>
      </c>
      <c r="F1156" s="160" t="s">
        <v>1952</v>
      </c>
      <c r="H1156" s="161">
        <v>40.47</v>
      </c>
      <c r="I1156" s="162"/>
      <c r="L1156" s="158"/>
      <c r="M1156" s="163"/>
      <c r="T1156" s="164"/>
      <c r="AT1156" s="159" t="s">
        <v>271</v>
      </c>
      <c r="AU1156" s="159" t="s">
        <v>88</v>
      </c>
      <c r="AV1156" s="13" t="s">
        <v>88</v>
      </c>
      <c r="AW1156" s="13" t="s">
        <v>31</v>
      </c>
      <c r="AX1156" s="13" t="s">
        <v>77</v>
      </c>
      <c r="AY1156" s="159" t="s">
        <v>262</v>
      </c>
    </row>
    <row r="1157" spans="2:65" s="13" customFormat="1" ht="11.25">
      <c r="B1157" s="158"/>
      <c r="D1157" s="152" t="s">
        <v>271</v>
      </c>
      <c r="E1157" s="159" t="s">
        <v>1</v>
      </c>
      <c r="F1157" s="160" t="s">
        <v>1953</v>
      </c>
      <c r="H1157" s="161">
        <v>2.79</v>
      </c>
      <c r="I1157" s="162"/>
      <c r="L1157" s="158"/>
      <c r="M1157" s="163"/>
      <c r="T1157" s="164"/>
      <c r="AT1157" s="159" t="s">
        <v>271</v>
      </c>
      <c r="AU1157" s="159" t="s">
        <v>88</v>
      </c>
      <c r="AV1157" s="13" t="s">
        <v>88</v>
      </c>
      <c r="AW1157" s="13" t="s">
        <v>31</v>
      </c>
      <c r="AX1157" s="13" t="s">
        <v>77</v>
      </c>
      <c r="AY1157" s="159" t="s">
        <v>262</v>
      </c>
    </row>
    <row r="1158" spans="2:65" s="13" customFormat="1" ht="11.25">
      <c r="B1158" s="158"/>
      <c r="D1158" s="152" t="s">
        <v>271</v>
      </c>
      <c r="E1158" s="159" t="s">
        <v>1</v>
      </c>
      <c r="F1158" s="160" t="s">
        <v>1954</v>
      </c>
      <c r="H1158" s="161">
        <v>55.7</v>
      </c>
      <c r="I1158" s="162"/>
      <c r="L1158" s="158"/>
      <c r="M1158" s="163"/>
      <c r="T1158" s="164"/>
      <c r="AT1158" s="159" t="s">
        <v>271</v>
      </c>
      <c r="AU1158" s="159" t="s">
        <v>88</v>
      </c>
      <c r="AV1158" s="13" t="s">
        <v>88</v>
      </c>
      <c r="AW1158" s="13" t="s">
        <v>31</v>
      </c>
      <c r="AX1158" s="13" t="s">
        <v>77</v>
      </c>
      <c r="AY1158" s="159" t="s">
        <v>262</v>
      </c>
    </row>
    <row r="1159" spans="2:65" s="15" customFormat="1" ht="11.25">
      <c r="B1159" s="172"/>
      <c r="D1159" s="152" t="s">
        <v>271</v>
      </c>
      <c r="E1159" s="173" t="s">
        <v>1</v>
      </c>
      <c r="F1159" s="174" t="s">
        <v>282</v>
      </c>
      <c r="H1159" s="175">
        <v>98.96</v>
      </c>
      <c r="I1159" s="176"/>
      <c r="L1159" s="172"/>
      <c r="M1159" s="177"/>
      <c r="T1159" s="178"/>
      <c r="AT1159" s="173" t="s">
        <v>271</v>
      </c>
      <c r="AU1159" s="173" t="s">
        <v>88</v>
      </c>
      <c r="AV1159" s="15" t="s">
        <v>122</v>
      </c>
      <c r="AW1159" s="15" t="s">
        <v>31</v>
      </c>
      <c r="AX1159" s="15" t="s">
        <v>85</v>
      </c>
      <c r="AY1159" s="173" t="s">
        <v>262</v>
      </c>
    </row>
    <row r="1160" spans="2:65" s="1" customFormat="1" ht="24.2" customHeight="1">
      <c r="B1160" s="32"/>
      <c r="C1160" s="138" t="s">
        <v>1955</v>
      </c>
      <c r="D1160" s="138" t="s">
        <v>265</v>
      </c>
      <c r="E1160" s="139" t="s">
        <v>1956</v>
      </c>
      <c r="F1160" s="140" t="s">
        <v>1957</v>
      </c>
      <c r="G1160" s="141" t="s">
        <v>527</v>
      </c>
      <c r="H1160" s="142">
        <v>32.6</v>
      </c>
      <c r="I1160" s="143"/>
      <c r="J1160" s="144">
        <f>ROUND(I1160*H1160,2)</f>
        <v>0</v>
      </c>
      <c r="K1160" s="140" t="s">
        <v>285</v>
      </c>
      <c r="L1160" s="32"/>
      <c r="M1160" s="145" t="s">
        <v>1</v>
      </c>
      <c r="N1160" s="146" t="s">
        <v>42</v>
      </c>
      <c r="P1160" s="147">
        <f>O1160*H1160</f>
        <v>0</v>
      </c>
      <c r="Q1160" s="147">
        <v>0</v>
      </c>
      <c r="R1160" s="147">
        <f>Q1160*H1160</f>
        <v>0</v>
      </c>
      <c r="S1160" s="147">
        <v>2.911E-2</v>
      </c>
      <c r="T1160" s="148">
        <f>S1160*H1160</f>
        <v>0.94898600000000011</v>
      </c>
      <c r="AR1160" s="149" t="s">
        <v>371</v>
      </c>
      <c r="AT1160" s="149" t="s">
        <v>265</v>
      </c>
      <c r="AU1160" s="149" t="s">
        <v>88</v>
      </c>
      <c r="AY1160" s="17" t="s">
        <v>262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85</v>
      </c>
      <c r="BK1160" s="150">
        <f>ROUND(I1160*H1160,2)</f>
        <v>0</v>
      </c>
      <c r="BL1160" s="17" t="s">
        <v>371</v>
      </c>
      <c r="BM1160" s="149" t="s">
        <v>1958</v>
      </c>
    </row>
    <row r="1161" spans="2:65" s="13" customFormat="1" ht="11.25">
      <c r="B1161" s="158"/>
      <c r="D1161" s="152" t="s">
        <v>271</v>
      </c>
      <c r="E1161" s="159" t="s">
        <v>1</v>
      </c>
      <c r="F1161" s="160" t="s">
        <v>1959</v>
      </c>
      <c r="H1161" s="161">
        <v>29</v>
      </c>
      <c r="I1161" s="162"/>
      <c r="L1161" s="158"/>
      <c r="M1161" s="163"/>
      <c r="T1161" s="164"/>
      <c r="AT1161" s="159" t="s">
        <v>271</v>
      </c>
      <c r="AU1161" s="159" t="s">
        <v>88</v>
      </c>
      <c r="AV1161" s="13" t="s">
        <v>88</v>
      </c>
      <c r="AW1161" s="13" t="s">
        <v>31</v>
      </c>
      <c r="AX1161" s="13" t="s">
        <v>77</v>
      </c>
      <c r="AY1161" s="159" t="s">
        <v>262</v>
      </c>
    </row>
    <row r="1162" spans="2:65" s="13" customFormat="1" ht="11.25">
      <c r="B1162" s="158"/>
      <c r="D1162" s="152" t="s">
        <v>271</v>
      </c>
      <c r="E1162" s="159" t="s">
        <v>1</v>
      </c>
      <c r="F1162" s="160" t="s">
        <v>1960</v>
      </c>
      <c r="H1162" s="161">
        <v>3.6</v>
      </c>
      <c r="I1162" s="162"/>
      <c r="L1162" s="158"/>
      <c r="M1162" s="163"/>
      <c r="T1162" s="164"/>
      <c r="AT1162" s="159" t="s">
        <v>271</v>
      </c>
      <c r="AU1162" s="159" t="s">
        <v>88</v>
      </c>
      <c r="AV1162" s="13" t="s">
        <v>88</v>
      </c>
      <c r="AW1162" s="13" t="s">
        <v>31</v>
      </c>
      <c r="AX1162" s="13" t="s">
        <v>77</v>
      </c>
      <c r="AY1162" s="159" t="s">
        <v>262</v>
      </c>
    </row>
    <row r="1163" spans="2:65" s="15" customFormat="1" ht="11.25">
      <c r="B1163" s="172"/>
      <c r="D1163" s="152" t="s">
        <v>271</v>
      </c>
      <c r="E1163" s="173" t="s">
        <v>1</v>
      </c>
      <c r="F1163" s="174" t="s">
        <v>282</v>
      </c>
      <c r="H1163" s="175">
        <v>32.6</v>
      </c>
      <c r="I1163" s="176"/>
      <c r="L1163" s="172"/>
      <c r="M1163" s="177"/>
      <c r="T1163" s="178"/>
      <c r="AT1163" s="173" t="s">
        <v>271</v>
      </c>
      <c r="AU1163" s="173" t="s">
        <v>88</v>
      </c>
      <c r="AV1163" s="15" t="s">
        <v>122</v>
      </c>
      <c r="AW1163" s="15" t="s">
        <v>31</v>
      </c>
      <c r="AX1163" s="15" t="s">
        <v>85</v>
      </c>
      <c r="AY1163" s="173" t="s">
        <v>262</v>
      </c>
    </row>
    <row r="1164" spans="2:65" s="1" customFormat="1" ht="24.2" customHeight="1">
      <c r="B1164" s="32"/>
      <c r="C1164" s="138" t="s">
        <v>1961</v>
      </c>
      <c r="D1164" s="138" t="s">
        <v>265</v>
      </c>
      <c r="E1164" s="139" t="s">
        <v>1962</v>
      </c>
      <c r="F1164" s="140" t="s">
        <v>1963</v>
      </c>
      <c r="G1164" s="141" t="s">
        <v>527</v>
      </c>
      <c r="H1164" s="142">
        <v>32.6</v>
      </c>
      <c r="I1164" s="143"/>
      <c r="J1164" s="144">
        <f>ROUND(I1164*H1164,2)</f>
        <v>0</v>
      </c>
      <c r="K1164" s="140" t="s">
        <v>285</v>
      </c>
      <c r="L1164" s="32"/>
      <c r="M1164" s="145" t="s">
        <v>1</v>
      </c>
      <c r="N1164" s="146" t="s">
        <v>42</v>
      </c>
      <c r="P1164" s="147">
        <f>O1164*H1164</f>
        <v>0</v>
      </c>
      <c r="Q1164" s="147">
        <v>0</v>
      </c>
      <c r="R1164" s="147">
        <f>Q1164*H1164</f>
        <v>0</v>
      </c>
      <c r="S1164" s="147">
        <v>2.1000000000000001E-2</v>
      </c>
      <c r="T1164" s="148">
        <f>S1164*H1164</f>
        <v>0.6846000000000001</v>
      </c>
      <c r="AR1164" s="149" t="s">
        <v>371</v>
      </c>
      <c r="AT1164" s="149" t="s">
        <v>265</v>
      </c>
      <c r="AU1164" s="149" t="s">
        <v>88</v>
      </c>
      <c r="AY1164" s="17" t="s">
        <v>262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85</v>
      </c>
      <c r="BK1164" s="150">
        <f>ROUND(I1164*H1164,2)</f>
        <v>0</v>
      </c>
      <c r="BL1164" s="17" t="s">
        <v>371</v>
      </c>
      <c r="BM1164" s="149" t="s">
        <v>1964</v>
      </c>
    </row>
    <row r="1165" spans="2:65" s="1" customFormat="1" ht="24.2" customHeight="1">
      <c r="B1165" s="32"/>
      <c r="C1165" s="138" t="s">
        <v>1965</v>
      </c>
      <c r="D1165" s="138" t="s">
        <v>265</v>
      </c>
      <c r="E1165" s="139" t="s">
        <v>1966</v>
      </c>
      <c r="F1165" s="140" t="s">
        <v>1967</v>
      </c>
      <c r="G1165" s="141" t="s">
        <v>527</v>
      </c>
      <c r="H1165" s="142">
        <v>33.200000000000003</v>
      </c>
      <c r="I1165" s="143"/>
      <c r="J1165" s="144">
        <f>ROUND(I1165*H1165,2)</f>
        <v>0</v>
      </c>
      <c r="K1165" s="140" t="s">
        <v>285</v>
      </c>
      <c r="L1165" s="32"/>
      <c r="M1165" s="145" t="s">
        <v>1</v>
      </c>
      <c r="N1165" s="146" t="s">
        <v>42</v>
      </c>
      <c r="P1165" s="147">
        <f>O1165*H1165</f>
        <v>0</v>
      </c>
      <c r="Q1165" s="147">
        <v>3.4000000000000002E-4</v>
      </c>
      <c r="R1165" s="147">
        <f>Q1165*H1165</f>
        <v>1.1288000000000001E-2</v>
      </c>
      <c r="S1165" s="147">
        <v>0</v>
      </c>
      <c r="T1165" s="148">
        <f>S1165*H1165</f>
        <v>0</v>
      </c>
      <c r="AR1165" s="149" t="s">
        <v>371</v>
      </c>
      <c r="AT1165" s="149" t="s">
        <v>265</v>
      </c>
      <c r="AU1165" s="149" t="s">
        <v>88</v>
      </c>
      <c r="AY1165" s="17" t="s">
        <v>262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85</v>
      </c>
      <c r="BK1165" s="150">
        <f>ROUND(I1165*H1165,2)</f>
        <v>0</v>
      </c>
      <c r="BL1165" s="17" t="s">
        <v>371</v>
      </c>
      <c r="BM1165" s="149" t="s">
        <v>1968</v>
      </c>
    </row>
    <row r="1166" spans="2:65" s="13" customFormat="1" ht="11.25">
      <c r="B1166" s="158"/>
      <c r="D1166" s="152" t="s">
        <v>271</v>
      </c>
      <c r="E1166" s="159" t="s">
        <v>1</v>
      </c>
      <c r="F1166" s="160" t="s">
        <v>1969</v>
      </c>
      <c r="H1166" s="161">
        <v>33.200000000000003</v>
      </c>
      <c r="I1166" s="162"/>
      <c r="L1166" s="158"/>
      <c r="M1166" s="163"/>
      <c r="T1166" s="164"/>
      <c r="AT1166" s="159" t="s">
        <v>271</v>
      </c>
      <c r="AU1166" s="159" t="s">
        <v>88</v>
      </c>
      <c r="AV1166" s="13" t="s">
        <v>88</v>
      </c>
      <c r="AW1166" s="13" t="s">
        <v>31</v>
      </c>
      <c r="AX1166" s="13" t="s">
        <v>85</v>
      </c>
      <c r="AY1166" s="159" t="s">
        <v>262</v>
      </c>
    </row>
    <row r="1167" spans="2:65" s="1" customFormat="1" ht="16.5" customHeight="1">
      <c r="B1167" s="32"/>
      <c r="C1167" s="179" t="s">
        <v>1970</v>
      </c>
      <c r="D1167" s="179" t="s">
        <v>590</v>
      </c>
      <c r="E1167" s="180" t="s">
        <v>1971</v>
      </c>
      <c r="F1167" s="181" t="s">
        <v>1972</v>
      </c>
      <c r="G1167" s="182" t="s">
        <v>527</v>
      </c>
      <c r="H1167" s="183">
        <v>36.520000000000003</v>
      </c>
      <c r="I1167" s="184"/>
      <c r="J1167" s="185">
        <f>ROUND(I1167*H1167,2)</f>
        <v>0</v>
      </c>
      <c r="K1167" s="181" t="s">
        <v>269</v>
      </c>
      <c r="L1167" s="186"/>
      <c r="M1167" s="187" t="s">
        <v>1</v>
      </c>
      <c r="N1167" s="188" t="s">
        <v>42</v>
      </c>
      <c r="P1167" s="147">
        <f>O1167*H1167</f>
        <v>0</v>
      </c>
      <c r="Q1167" s="147">
        <v>4.6000000000000001E-4</v>
      </c>
      <c r="R1167" s="147">
        <f>Q1167*H1167</f>
        <v>1.67992E-2</v>
      </c>
      <c r="S1167" s="147">
        <v>0</v>
      </c>
      <c r="T1167" s="148">
        <f>S1167*H1167</f>
        <v>0</v>
      </c>
      <c r="AR1167" s="149" t="s">
        <v>448</v>
      </c>
      <c r="AT1167" s="149" t="s">
        <v>590</v>
      </c>
      <c r="AU1167" s="149" t="s">
        <v>88</v>
      </c>
      <c r="AY1167" s="17" t="s">
        <v>262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85</v>
      </c>
      <c r="BK1167" s="150">
        <f>ROUND(I1167*H1167,2)</f>
        <v>0</v>
      </c>
      <c r="BL1167" s="17" t="s">
        <v>371</v>
      </c>
      <c r="BM1167" s="149" t="s">
        <v>1973</v>
      </c>
    </row>
    <row r="1168" spans="2:65" s="13" customFormat="1" ht="11.25">
      <c r="B1168" s="158"/>
      <c r="D1168" s="152" t="s">
        <v>271</v>
      </c>
      <c r="F1168" s="160" t="s">
        <v>1974</v>
      </c>
      <c r="H1168" s="161">
        <v>36.520000000000003</v>
      </c>
      <c r="I1168" s="162"/>
      <c r="L1168" s="158"/>
      <c r="M1168" s="163"/>
      <c r="T1168" s="164"/>
      <c r="AT1168" s="159" t="s">
        <v>271</v>
      </c>
      <c r="AU1168" s="159" t="s">
        <v>88</v>
      </c>
      <c r="AV1168" s="13" t="s">
        <v>88</v>
      </c>
      <c r="AW1168" s="13" t="s">
        <v>4</v>
      </c>
      <c r="AX1168" s="13" t="s">
        <v>85</v>
      </c>
      <c r="AY1168" s="159" t="s">
        <v>262</v>
      </c>
    </row>
    <row r="1169" spans="2:65" s="1" customFormat="1" ht="37.9" customHeight="1">
      <c r="B1169" s="32"/>
      <c r="C1169" s="138" t="s">
        <v>1975</v>
      </c>
      <c r="D1169" s="138" t="s">
        <v>265</v>
      </c>
      <c r="E1169" s="139" t="s">
        <v>1976</v>
      </c>
      <c r="F1169" s="140" t="s">
        <v>1977</v>
      </c>
      <c r="G1169" s="141" t="s">
        <v>527</v>
      </c>
      <c r="H1169" s="142">
        <v>33.200000000000003</v>
      </c>
      <c r="I1169" s="143"/>
      <c r="J1169" s="144">
        <f>ROUND(I1169*H1169,2)</f>
        <v>0</v>
      </c>
      <c r="K1169" s="140" t="s">
        <v>285</v>
      </c>
      <c r="L1169" s="32"/>
      <c r="M1169" s="145" t="s">
        <v>1</v>
      </c>
      <c r="N1169" s="146" t="s">
        <v>42</v>
      </c>
      <c r="P1169" s="147">
        <f>O1169*H1169</f>
        <v>0</v>
      </c>
      <c r="Q1169" s="147">
        <v>1.5299999999999999E-3</v>
      </c>
      <c r="R1169" s="147">
        <f>Q1169*H1169</f>
        <v>5.0796000000000001E-2</v>
      </c>
      <c r="S1169" s="147">
        <v>0</v>
      </c>
      <c r="T1169" s="148">
        <f>S1169*H1169</f>
        <v>0</v>
      </c>
      <c r="AR1169" s="149" t="s">
        <v>371</v>
      </c>
      <c r="AT1169" s="149" t="s">
        <v>265</v>
      </c>
      <c r="AU1169" s="149" t="s">
        <v>88</v>
      </c>
      <c r="AY1169" s="17" t="s">
        <v>262</v>
      </c>
      <c r="BE1169" s="150">
        <f>IF(N1169="základní",J1169,0)</f>
        <v>0</v>
      </c>
      <c r="BF1169" s="150">
        <f>IF(N1169="snížená",J1169,0)</f>
        <v>0</v>
      </c>
      <c r="BG1169" s="150">
        <f>IF(N1169="zákl. přenesená",J1169,0)</f>
        <v>0</v>
      </c>
      <c r="BH1169" s="150">
        <f>IF(N1169="sníž. přenesená",J1169,0)</f>
        <v>0</v>
      </c>
      <c r="BI1169" s="150">
        <f>IF(N1169="nulová",J1169,0)</f>
        <v>0</v>
      </c>
      <c r="BJ1169" s="17" t="s">
        <v>85</v>
      </c>
      <c r="BK1169" s="150">
        <f>ROUND(I1169*H1169,2)</f>
        <v>0</v>
      </c>
      <c r="BL1169" s="17" t="s">
        <v>371</v>
      </c>
      <c r="BM1169" s="149" t="s">
        <v>1978</v>
      </c>
    </row>
    <row r="1170" spans="2:65" s="13" customFormat="1" ht="11.25">
      <c r="B1170" s="158"/>
      <c r="D1170" s="152" t="s">
        <v>271</v>
      </c>
      <c r="E1170" s="159" t="s">
        <v>1</v>
      </c>
      <c r="F1170" s="160" t="s">
        <v>1979</v>
      </c>
      <c r="H1170" s="161">
        <v>28.8</v>
      </c>
      <c r="I1170" s="162"/>
      <c r="L1170" s="158"/>
      <c r="M1170" s="163"/>
      <c r="T1170" s="164"/>
      <c r="AT1170" s="159" t="s">
        <v>271</v>
      </c>
      <c r="AU1170" s="159" t="s">
        <v>88</v>
      </c>
      <c r="AV1170" s="13" t="s">
        <v>88</v>
      </c>
      <c r="AW1170" s="13" t="s">
        <v>31</v>
      </c>
      <c r="AX1170" s="13" t="s">
        <v>77</v>
      </c>
      <c r="AY1170" s="159" t="s">
        <v>262</v>
      </c>
    </row>
    <row r="1171" spans="2:65" s="13" customFormat="1" ht="11.25">
      <c r="B1171" s="158"/>
      <c r="D1171" s="152" t="s">
        <v>271</v>
      </c>
      <c r="E1171" s="159" t="s">
        <v>1</v>
      </c>
      <c r="F1171" s="160" t="s">
        <v>1980</v>
      </c>
      <c r="H1171" s="161">
        <v>4.4000000000000004</v>
      </c>
      <c r="I1171" s="162"/>
      <c r="L1171" s="158"/>
      <c r="M1171" s="163"/>
      <c r="T1171" s="164"/>
      <c r="AT1171" s="159" t="s">
        <v>271</v>
      </c>
      <c r="AU1171" s="159" t="s">
        <v>88</v>
      </c>
      <c r="AV1171" s="13" t="s">
        <v>88</v>
      </c>
      <c r="AW1171" s="13" t="s">
        <v>31</v>
      </c>
      <c r="AX1171" s="13" t="s">
        <v>77</v>
      </c>
      <c r="AY1171" s="159" t="s">
        <v>262</v>
      </c>
    </row>
    <row r="1172" spans="2:65" s="15" customFormat="1" ht="11.25">
      <c r="B1172" s="172"/>
      <c r="D1172" s="152" t="s">
        <v>271</v>
      </c>
      <c r="E1172" s="173" t="s">
        <v>161</v>
      </c>
      <c r="F1172" s="174" t="s">
        <v>282</v>
      </c>
      <c r="H1172" s="175">
        <v>33.200000000000003</v>
      </c>
      <c r="I1172" s="176"/>
      <c r="L1172" s="172"/>
      <c r="M1172" s="177"/>
      <c r="T1172" s="178"/>
      <c r="AT1172" s="173" t="s">
        <v>271</v>
      </c>
      <c r="AU1172" s="173" t="s">
        <v>88</v>
      </c>
      <c r="AV1172" s="15" t="s">
        <v>122</v>
      </c>
      <c r="AW1172" s="15" t="s">
        <v>31</v>
      </c>
      <c r="AX1172" s="15" t="s">
        <v>85</v>
      </c>
      <c r="AY1172" s="173" t="s">
        <v>262</v>
      </c>
    </row>
    <row r="1173" spans="2:65" s="1" customFormat="1" ht="37.9" customHeight="1">
      <c r="B1173" s="32"/>
      <c r="C1173" s="138" t="s">
        <v>1981</v>
      </c>
      <c r="D1173" s="138" t="s">
        <v>265</v>
      </c>
      <c r="E1173" s="139" t="s">
        <v>1982</v>
      </c>
      <c r="F1173" s="140" t="s">
        <v>1983</v>
      </c>
      <c r="G1173" s="141" t="s">
        <v>527</v>
      </c>
      <c r="H1173" s="142">
        <v>33.200000000000003</v>
      </c>
      <c r="I1173" s="143"/>
      <c r="J1173" s="144">
        <f>ROUND(I1173*H1173,2)</f>
        <v>0</v>
      </c>
      <c r="K1173" s="140" t="s">
        <v>285</v>
      </c>
      <c r="L1173" s="32"/>
      <c r="M1173" s="145" t="s">
        <v>1</v>
      </c>
      <c r="N1173" s="146" t="s">
        <v>42</v>
      </c>
      <c r="P1173" s="147">
        <f>O1173*H1173</f>
        <v>0</v>
      </c>
      <c r="Q1173" s="147">
        <v>1.0200000000000001E-3</v>
      </c>
      <c r="R1173" s="147">
        <f>Q1173*H1173</f>
        <v>3.3864000000000005E-2</v>
      </c>
      <c r="S1173" s="147">
        <v>0</v>
      </c>
      <c r="T1173" s="148">
        <f>S1173*H1173</f>
        <v>0</v>
      </c>
      <c r="AR1173" s="149" t="s">
        <v>371</v>
      </c>
      <c r="AT1173" s="149" t="s">
        <v>265</v>
      </c>
      <c r="AU1173" s="149" t="s">
        <v>88</v>
      </c>
      <c r="AY1173" s="17" t="s">
        <v>262</v>
      </c>
      <c r="BE1173" s="150">
        <f>IF(N1173="základní",J1173,0)</f>
        <v>0</v>
      </c>
      <c r="BF1173" s="150">
        <f>IF(N1173="snížená",J1173,0)</f>
        <v>0</v>
      </c>
      <c r="BG1173" s="150">
        <f>IF(N1173="zákl. přenesená",J1173,0)</f>
        <v>0</v>
      </c>
      <c r="BH1173" s="150">
        <f>IF(N1173="sníž. přenesená",J1173,0)</f>
        <v>0</v>
      </c>
      <c r="BI1173" s="150">
        <f>IF(N1173="nulová",J1173,0)</f>
        <v>0</v>
      </c>
      <c r="BJ1173" s="17" t="s">
        <v>85</v>
      </c>
      <c r="BK1173" s="150">
        <f>ROUND(I1173*H1173,2)</f>
        <v>0</v>
      </c>
      <c r="BL1173" s="17" t="s">
        <v>371</v>
      </c>
      <c r="BM1173" s="149" t="s">
        <v>1984</v>
      </c>
    </row>
    <row r="1174" spans="2:65" s="13" customFormat="1" ht="11.25">
      <c r="B1174" s="158"/>
      <c r="D1174" s="152" t="s">
        <v>271</v>
      </c>
      <c r="E1174" s="159" t="s">
        <v>1</v>
      </c>
      <c r="F1174" s="160" t="s">
        <v>1985</v>
      </c>
      <c r="H1174" s="161">
        <v>33.200000000000003</v>
      </c>
      <c r="I1174" s="162"/>
      <c r="L1174" s="158"/>
      <c r="M1174" s="163"/>
      <c r="T1174" s="164"/>
      <c r="AT1174" s="159" t="s">
        <v>271</v>
      </c>
      <c r="AU1174" s="159" t="s">
        <v>88</v>
      </c>
      <c r="AV1174" s="13" t="s">
        <v>88</v>
      </c>
      <c r="AW1174" s="13" t="s">
        <v>31</v>
      </c>
      <c r="AX1174" s="13" t="s">
        <v>85</v>
      </c>
      <c r="AY1174" s="159" t="s">
        <v>262</v>
      </c>
    </row>
    <row r="1175" spans="2:65" s="1" customFormat="1" ht="16.5" customHeight="1">
      <c r="B1175" s="32"/>
      <c r="C1175" s="179" t="s">
        <v>1986</v>
      </c>
      <c r="D1175" s="179" t="s">
        <v>590</v>
      </c>
      <c r="E1175" s="180" t="s">
        <v>1987</v>
      </c>
      <c r="F1175" s="181" t="s">
        <v>1988</v>
      </c>
      <c r="G1175" s="182" t="s">
        <v>268</v>
      </c>
      <c r="H1175" s="183">
        <v>15.916</v>
      </c>
      <c r="I1175" s="184"/>
      <c r="J1175" s="185">
        <f>ROUND(I1175*H1175,2)</f>
        <v>0</v>
      </c>
      <c r="K1175" s="181" t="s">
        <v>269</v>
      </c>
      <c r="L1175" s="186"/>
      <c r="M1175" s="187" t="s">
        <v>1</v>
      </c>
      <c r="N1175" s="188" t="s">
        <v>42</v>
      </c>
      <c r="P1175" s="147">
        <f>O1175*H1175</f>
        <v>0</v>
      </c>
      <c r="Q1175" s="147">
        <v>2.5000000000000001E-2</v>
      </c>
      <c r="R1175" s="147">
        <f>Q1175*H1175</f>
        <v>0.39790000000000003</v>
      </c>
      <c r="S1175" s="147">
        <v>0</v>
      </c>
      <c r="T1175" s="148">
        <f>S1175*H1175</f>
        <v>0</v>
      </c>
      <c r="AR1175" s="149" t="s">
        <v>448</v>
      </c>
      <c r="AT1175" s="149" t="s">
        <v>590</v>
      </c>
      <c r="AU1175" s="149" t="s">
        <v>88</v>
      </c>
      <c r="AY1175" s="17" t="s">
        <v>262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85</v>
      </c>
      <c r="BK1175" s="150">
        <f>ROUND(I1175*H1175,2)</f>
        <v>0</v>
      </c>
      <c r="BL1175" s="17" t="s">
        <v>371</v>
      </c>
      <c r="BM1175" s="149" t="s">
        <v>1989</v>
      </c>
    </row>
    <row r="1176" spans="2:65" s="13" customFormat="1" ht="11.25">
      <c r="B1176" s="158"/>
      <c r="D1176" s="152" t="s">
        <v>271</v>
      </c>
      <c r="E1176" s="159" t="s">
        <v>1</v>
      </c>
      <c r="F1176" s="160" t="s">
        <v>1990</v>
      </c>
      <c r="H1176" s="161">
        <v>14.468999999999999</v>
      </c>
      <c r="I1176" s="162"/>
      <c r="L1176" s="158"/>
      <c r="M1176" s="163"/>
      <c r="T1176" s="164"/>
      <c r="AT1176" s="159" t="s">
        <v>271</v>
      </c>
      <c r="AU1176" s="159" t="s">
        <v>88</v>
      </c>
      <c r="AV1176" s="13" t="s">
        <v>88</v>
      </c>
      <c r="AW1176" s="13" t="s">
        <v>31</v>
      </c>
      <c r="AX1176" s="13" t="s">
        <v>85</v>
      </c>
      <c r="AY1176" s="159" t="s">
        <v>262</v>
      </c>
    </row>
    <row r="1177" spans="2:65" s="13" customFormat="1" ht="11.25">
      <c r="B1177" s="158"/>
      <c r="D1177" s="152" t="s">
        <v>271</v>
      </c>
      <c r="F1177" s="160" t="s">
        <v>1991</v>
      </c>
      <c r="H1177" s="161">
        <v>15.916</v>
      </c>
      <c r="I1177" s="162"/>
      <c r="L1177" s="158"/>
      <c r="M1177" s="163"/>
      <c r="T1177" s="164"/>
      <c r="AT1177" s="159" t="s">
        <v>271</v>
      </c>
      <c r="AU1177" s="159" t="s">
        <v>88</v>
      </c>
      <c r="AV1177" s="13" t="s">
        <v>88</v>
      </c>
      <c r="AW1177" s="13" t="s">
        <v>4</v>
      </c>
      <c r="AX1177" s="13" t="s">
        <v>85</v>
      </c>
      <c r="AY1177" s="159" t="s">
        <v>262</v>
      </c>
    </row>
    <row r="1178" spans="2:65" s="1" customFormat="1" ht="37.9" customHeight="1">
      <c r="B1178" s="32"/>
      <c r="C1178" s="138" t="s">
        <v>1992</v>
      </c>
      <c r="D1178" s="138" t="s">
        <v>265</v>
      </c>
      <c r="E1178" s="139" t="s">
        <v>1993</v>
      </c>
      <c r="F1178" s="140" t="s">
        <v>1994</v>
      </c>
      <c r="G1178" s="141" t="s">
        <v>527</v>
      </c>
      <c r="H1178" s="142">
        <v>13.95</v>
      </c>
      <c r="I1178" s="143"/>
      <c r="J1178" s="144">
        <f>ROUND(I1178*H1178,2)</f>
        <v>0</v>
      </c>
      <c r="K1178" s="140" t="s">
        <v>285</v>
      </c>
      <c r="L1178" s="32"/>
      <c r="M1178" s="145" t="s">
        <v>1</v>
      </c>
      <c r="N1178" s="146" t="s">
        <v>42</v>
      </c>
      <c r="P1178" s="147">
        <f>O1178*H1178</f>
        <v>0</v>
      </c>
      <c r="Q1178" s="147">
        <v>4.2999999999999999E-4</v>
      </c>
      <c r="R1178" s="147">
        <f>Q1178*H1178</f>
        <v>5.9984999999999995E-3</v>
      </c>
      <c r="S1178" s="147">
        <v>0</v>
      </c>
      <c r="T1178" s="148">
        <f>S1178*H1178</f>
        <v>0</v>
      </c>
      <c r="AR1178" s="149" t="s">
        <v>371</v>
      </c>
      <c r="AT1178" s="149" t="s">
        <v>265</v>
      </c>
      <c r="AU1178" s="149" t="s">
        <v>88</v>
      </c>
      <c r="AY1178" s="17" t="s">
        <v>262</v>
      </c>
      <c r="BE1178" s="150">
        <f>IF(N1178="základní",J1178,0)</f>
        <v>0</v>
      </c>
      <c r="BF1178" s="150">
        <f>IF(N1178="snížená",J1178,0)</f>
        <v>0</v>
      </c>
      <c r="BG1178" s="150">
        <f>IF(N1178="zákl. přenesená",J1178,0)</f>
        <v>0</v>
      </c>
      <c r="BH1178" s="150">
        <f>IF(N1178="sníž. přenesená",J1178,0)</f>
        <v>0</v>
      </c>
      <c r="BI1178" s="150">
        <f>IF(N1178="nulová",J1178,0)</f>
        <v>0</v>
      </c>
      <c r="BJ1178" s="17" t="s">
        <v>85</v>
      </c>
      <c r="BK1178" s="150">
        <f>ROUND(I1178*H1178,2)</f>
        <v>0</v>
      </c>
      <c r="BL1178" s="17" t="s">
        <v>371</v>
      </c>
      <c r="BM1178" s="149" t="s">
        <v>1995</v>
      </c>
    </row>
    <row r="1179" spans="2:65" s="13" customFormat="1" ht="11.25">
      <c r="B1179" s="158"/>
      <c r="D1179" s="152" t="s">
        <v>271</v>
      </c>
      <c r="E1179" s="159" t="s">
        <v>1</v>
      </c>
      <c r="F1179" s="160" t="s">
        <v>1996</v>
      </c>
      <c r="H1179" s="161">
        <v>13.95</v>
      </c>
      <c r="I1179" s="162"/>
      <c r="L1179" s="158"/>
      <c r="M1179" s="163"/>
      <c r="T1179" s="164"/>
      <c r="AT1179" s="159" t="s">
        <v>271</v>
      </c>
      <c r="AU1179" s="159" t="s">
        <v>88</v>
      </c>
      <c r="AV1179" s="13" t="s">
        <v>88</v>
      </c>
      <c r="AW1179" s="13" t="s">
        <v>31</v>
      </c>
      <c r="AX1179" s="13" t="s">
        <v>77</v>
      </c>
      <c r="AY1179" s="159" t="s">
        <v>262</v>
      </c>
    </row>
    <row r="1180" spans="2:65" s="15" customFormat="1" ht="11.25">
      <c r="B1180" s="172"/>
      <c r="D1180" s="152" t="s">
        <v>271</v>
      </c>
      <c r="E1180" s="173" t="s">
        <v>158</v>
      </c>
      <c r="F1180" s="174" t="s">
        <v>282</v>
      </c>
      <c r="H1180" s="175">
        <v>13.95</v>
      </c>
      <c r="I1180" s="176"/>
      <c r="L1180" s="172"/>
      <c r="M1180" s="177"/>
      <c r="T1180" s="178"/>
      <c r="AT1180" s="173" t="s">
        <v>271</v>
      </c>
      <c r="AU1180" s="173" t="s">
        <v>88</v>
      </c>
      <c r="AV1180" s="15" t="s">
        <v>122</v>
      </c>
      <c r="AW1180" s="15" t="s">
        <v>31</v>
      </c>
      <c r="AX1180" s="15" t="s">
        <v>85</v>
      </c>
      <c r="AY1180" s="173" t="s">
        <v>262</v>
      </c>
    </row>
    <row r="1181" spans="2:65" s="1" customFormat="1" ht="16.5" customHeight="1">
      <c r="B1181" s="32"/>
      <c r="C1181" s="179" t="s">
        <v>1997</v>
      </c>
      <c r="D1181" s="179" t="s">
        <v>590</v>
      </c>
      <c r="E1181" s="180" t="s">
        <v>1987</v>
      </c>
      <c r="F1181" s="181" t="s">
        <v>1988</v>
      </c>
      <c r="G1181" s="182" t="s">
        <v>268</v>
      </c>
      <c r="H1181" s="183">
        <v>1.9950000000000001</v>
      </c>
      <c r="I1181" s="184"/>
      <c r="J1181" s="185">
        <f>ROUND(I1181*H1181,2)</f>
        <v>0</v>
      </c>
      <c r="K1181" s="181" t="s">
        <v>269</v>
      </c>
      <c r="L1181" s="186"/>
      <c r="M1181" s="187" t="s">
        <v>1</v>
      </c>
      <c r="N1181" s="188" t="s">
        <v>42</v>
      </c>
      <c r="P1181" s="147">
        <f>O1181*H1181</f>
        <v>0</v>
      </c>
      <c r="Q1181" s="147">
        <v>2.5000000000000001E-2</v>
      </c>
      <c r="R1181" s="147">
        <f>Q1181*H1181</f>
        <v>4.9875000000000003E-2</v>
      </c>
      <c r="S1181" s="147">
        <v>0</v>
      </c>
      <c r="T1181" s="148">
        <f>S1181*H1181</f>
        <v>0</v>
      </c>
      <c r="AR1181" s="149" t="s">
        <v>448</v>
      </c>
      <c r="AT1181" s="149" t="s">
        <v>590</v>
      </c>
      <c r="AU1181" s="149" t="s">
        <v>88</v>
      </c>
      <c r="AY1181" s="17" t="s">
        <v>262</v>
      </c>
      <c r="BE1181" s="150">
        <f>IF(N1181="základní",J1181,0)</f>
        <v>0</v>
      </c>
      <c r="BF1181" s="150">
        <f>IF(N1181="snížená",J1181,0)</f>
        <v>0</v>
      </c>
      <c r="BG1181" s="150">
        <f>IF(N1181="zákl. přenesená",J1181,0)</f>
        <v>0</v>
      </c>
      <c r="BH1181" s="150">
        <f>IF(N1181="sníž. přenesená",J1181,0)</f>
        <v>0</v>
      </c>
      <c r="BI1181" s="150">
        <f>IF(N1181="nulová",J1181,0)</f>
        <v>0</v>
      </c>
      <c r="BJ1181" s="17" t="s">
        <v>85</v>
      </c>
      <c r="BK1181" s="150">
        <f>ROUND(I1181*H1181,2)</f>
        <v>0</v>
      </c>
      <c r="BL1181" s="17" t="s">
        <v>371</v>
      </c>
      <c r="BM1181" s="149" t="s">
        <v>1998</v>
      </c>
    </row>
    <row r="1182" spans="2:65" s="13" customFormat="1" ht="11.25">
      <c r="B1182" s="158"/>
      <c r="D1182" s="152" t="s">
        <v>271</v>
      </c>
      <c r="E1182" s="159" t="s">
        <v>1</v>
      </c>
      <c r="F1182" s="160" t="s">
        <v>1999</v>
      </c>
      <c r="H1182" s="161">
        <v>1.8134999999999999</v>
      </c>
      <c r="I1182" s="162"/>
      <c r="L1182" s="158"/>
      <c r="M1182" s="163"/>
      <c r="T1182" s="164"/>
      <c r="AT1182" s="159" t="s">
        <v>271</v>
      </c>
      <c r="AU1182" s="159" t="s">
        <v>88</v>
      </c>
      <c r="AV1182" s="13" t="s">
        <v>88</v>
      </c>
      <c r="AW1182" s="13" t="s">
        <v>31</v>
      </c>
      <c r="AX1182" s="13" t="s">
        <v>85</v>
      </c>
      <c r="AY1182" s="159" t="s">
        <v>262</v>
      </c>
    </row>
    <row r="1183" spans="2:65" s="13" customFormat="1" ht="11.25">
      <c r="B1183" s="158"/>
      <c r="D1183" s="152" t="s">
        <v>271</v>
      </c>
      <c r="F1183" s="160" t="s">
        <v>2000</v>
      </c>
      <c r="H1183" s="161">
        <v>1.9950000000000001</v>
      </c>
      <c r="I1183" s="162"/>
      <c r="L1183" s="158"/>
      <c r="M1183" s="163"/>
      <c r="T1183" s="164"/>
      <c r="AT1183" s="159" t="s">
        <v>271</v>
      </c>
      <c r="AU1183" s="159" t="s">
        <v>88</v>
      </c>
      <c r="AV1183" s="13" t="s">
        <v>88</v>
      </c>
      <c r="AW1183" s="13" t="s">
        <v>4</v>
      </c>
      <c r="AX1183" s="13" t="s">
        <v>85</v>
      </c>
      <c r="AY1183" s="159" t="s">
        <v>262</v>
      </c>
    </row>
    <row r="1184" spans="2:65" s="1" customFormat="1" ht="16.5" customHeight="1">
      <c r="B1184" s="32"/>
      <c r="C1184" s="138" t="s">
        <v>2001</v>
      </c>
      <c r="D1184" s="138" t="s">
        <v>265</v>
      </c>
      <c r="E1184" s="139" t="s">
        <v>2002</v>
      </c>
      <c r="F1184" s="140" t="s">
        <v>2003</v>
      </c>
      <c r="G1184" s="141" t="s">
        <v>268</v>
      </c>
      <c r="H1184" s="142">
        <v>118.51300000000001</v>
      </c>
      <c r="I1184" s="143"/>
      <c r="J1184" s="144">
        <f>ROUND(I1184*H1184,2)</f>
        <v>0</v>
      </c>
      <c r="K1184" s="140" t="s">
        <v>285</v>
      </c>
      <c r="L1184" s="32"/>
      <c r="M1184" s="145" t="s">
        <v>1</v>
      </c>
      <c r="N1184" s="146" t="s">
        <v>42</v>
      </c>
      <c r="P1184" s="147">
        <f>O1184*H1184</f>
        <v>0</v>
      </c>
      <c r="Q1184" s="147">
        <v>2.9999999999999997E-4</v>
      </c>
      <c r="R1184" s="147">
        <f>Q1184*H1184</f>
        <v>3.5553899999999999E-2</v>
      </c>
      <c r="S1184" s="147">
        <v>0</v>
      </c>
      <c r="T1184" s="148">
        <f>S1184*H1184</f>
        <v>0</v>
      </c>
      <c r="AR1184" s="149" t="s">
        <v>371</v>
      </c>
      <c r="AT1184" s="149" t="s">
        <v>265</v>
      </c>
      <c r="AU1184" s="149" t="s">
        <v>88</v>
      </c>
      <c r="AY1184" s="17" t="s">
        <v>262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85</v>
      </c>
      <c r="BK1184" s="150">
        <f>ROUND(I1184*H1184,2)</f>
        <v>0</v>
      </c>
      <c r="BL1184" s="17" t="s">
        <v>371</v>
      </c>
      <c r="BM1184" s="149" t="s">
        <v>2004</v>
      </c>
    </row>
    <row r="1185" spans="2:65" s="13" customFormat="1" ht="11.25">
      <c r="B1185" s="158"/>
      <c r="D1185" s="152" t="s">
        <v>271</v>
      </c>
      <c r="E1185" s="159" t="s">
        <v>1</v>
      </c>
      <c r="F1185" s="160" t="s">
        <v>2005</v>
      </c>
      <c r="H1185" s="161">
        <v>100.1825</v>
      </c>
      <c r="I1185" s="162"/>
      <c r="L1185" s="158"/>
      <c r="M1185" s="163"/>
      <c r="T1185" s="164"/>
      <c r="AT1185" s="159" t="s">
        <v>271</v>
      </c>
      <c r="AU1185" s="159" t="s">
        <v>88</v>
      </c>
      <c r="AV1185" s="13" t="s">
        <v>88</v>
      </c>
      <c r="AW1185" s="13" t="s">
        <v>31</v>
      </c>
      <c r="AX1185" s="13" t="s">
        <v>77</v>
      </c>
      <c r="AY1185" s="159" t="s">
        <v>262</v>
      </c>
    </row>
    <row r="1186" spans="2:65" s="13" customFormat="1" ht="11.25">
      <c r="B1186" s="158"/>
      <c r="D1186" s="152" t="s">
        <v>271</v>
      </c>
      <c r="E1186" s="159" t="s">
        <v>1</v>
      </c>
      <c r="F1186" s="160" t="s">
        <v>2006</v>
      </c>
      <c r="H1186" s="161">
        <v>2.79</v>
      </c>
      <c r="I1186" s="162"/>
      <c r="L1186" s="158"/>
      <c r="M1186" s="163"/>
      <c r="T1186" s="164"/>
      <c r="AT1186" s="159" t="s">
        <v>271</v>
      </c>
      <c r="AU1186" s="159" t="s">
        <v>88</v>
      </c>
      <c r="AV1186" s="13" t="s">
        <v>88</v>
      </c>
      <c r="AW1186" s="13" t="s">
        <v>31</v>
      </c>
      <c r="AX1186" s="13" t="s">
        <v>77</v>
      </c>
      <c r="AY1186" s="159" t="s">
        <v>262</v>
      </c>
    </row>
    <row r="1187" spans="2:65" s="15" customFormat="1" ht="11.25">
      <c r="B1187" s="172"/>
      <c r="D1187" s="152" t="s">
        <v>271</v>
      </c>
      <c r="E1187" s="173" t="s">
        <v>114</v>
      </c>
      <c r="F1187" s="174" t="s">
        <v>282</v>
      </c>
      <c r="H1187" s="175">
        <v>102.9725</v>
      </c>
      <c r="I1187" s="176"/>
      <c r="L1187" s="172"/>
      <c r="M1187" s="177"/>
      <c r="T1187" s="178"/>
      <c r="AT1187" s="173" t="s">
        <v>271</v>
      </c>
      <c r="AU1187" s="173" t="s">
        <v>88</v>
      </c>
      <c r="AV1187" s="15" t="s">
        <v>122</v>
      </c>
      <c r="AW1187" s="15" t="s">
        <v>31</v>
      </c>
      <c r="AX1187" s="15" t="s">
        <v>77</v>
      </c>
      <c r="AY1187" s="173" t="s">
        <v>262</v>
      </c>
    </row>
    <row r="1188" spans="2:65" s="12" customFormat="1" ht="11.25">
      <c r="B1188" s="151"/>
      <c r="D1188" s="152" t="s">
        <v>271</v>
      </c>
      <c r="E1188" s="153" t="s">
        <v>1</v>
      </c>
      <c r="F1188" s="154" t="s">
        <v>2007</v>
      </c>
      <c r="H1188" s="153" t="s">
        <v>1</v>
      </c>
      <c r="I1188" s="155"/>
      <c r="L1188" s="151"/>
      <c r="M1188" s="156"/>
      <c r="T1188" s="157"/>
      <c r="AT1188" s="153" t="s">
        <v>271</v>
      </c>
      <c r="AU1188" s="153" t="s">
        <v>88</v>
      </c>
      <c r="AV1188" s="12" t="s">
        <v>85</v>
      </c>
      <c r="AW1188" s="12" t="s">
        <v>31</v>
      </c>
      <c r="AX1188" s="12" t="s">
        <v>77</v>
      </c>
      <c r="AY1188" s="153" t="s">
        <v>262</v>
      </c>
    </row>
    <row r="1189" spans="2:65" s="13" customFormat="1" ht="11.25">
      <c r="B1189" s="158"/>
      <c r="D1189" s="152" t="s">
        <v>271</v>
      </c>
      <c r="E1189" s="159" t="s">
        <v>1</v>
      </c>
      <c r="F1189" s="160" t="s">
        <v>1990</v>
      </c>
      <c r="H1189" s="161">
        <v>14.468999999999999</v>
      </c>
      <c r="I1189" s="162"/>
      <c r="L1189" s="158"/>
      <c r="M1189" s="163"/>
      <c r="T1189" s="164"/>
      <c r="AT1189" s="159" t="s">
        <v>271</v>
      </c>
      <c r="AU1189" s="159" t="s">
        <v>88</v>
      </c>
      <c r="AV1189" s="13" t="s">
        <v>88</v>
      </c>
      <c r="AW1189" s="13" t="s">
        <v>31</v>
      </c>
      <c r="AX1189" s="13" t="s">
        <v>77</v>
      </c>
      <c r="AY1189" s="159" t="s">
        <v>262</v>
      </c>
    </row>
    <row r="1190" spans="2:65" s="13" customFormat="1" ht="11.25">
      <c r="B1190" s="158"/>
      <c r="D1190" s="152" t="s">
        <v>271</v>
      </c>
      <c r="E1190" s="159" t="s">
        <v>1</v>
      </c>
      <c r="F1190" s="160" t="s">
        <v>2008</v>
      </c>
      <c r="H1190" s="161">
        <v>102.9725</v>
      </c>
      <c r="I1190" s="162"/>
      <c r="L1190" s="158"/>
      <c r="M1190" s="163"/>
      <c r="T1190" s="164"/>
      <c r="AT1190" s="159" t="s">
        <v>271</v>
      </c>
      <c r="AU1190" s="159" t="s">
        <v>88</v>
      </c>
      <c r="AV1190" s="13" t="s">
        <v>88</v>
      </c>
      <c r="AW1190" s="13" t="s">
        <v>31</v>
      </c>
      <c r="AX1190" s="13" t="s">
        <v>77</v>
      </c>
      <c r="AY1190" s="159" t="s">
        <v>262</v>
      </c>
    </row>
    <row r="1191" spans="2:65" s="13" customFormat="1" ht="11.25">
      <c r="B1191" s="158"/>
      <c r="D1191" s="152" t="s">
        <v>271</v>
      </c>
      <c r="E1191" s="159" t="s">
        <v>1</v>
      </c>
      <c r="F1191" s="160" t="s">
        <v>2009</v>
      </c>
      <c r="H1191" s="161">
        <v>1.0714999999999999</v>
      </c>
      <c r="I1191" s="162"/>
      <c r="L1191" s="158"/>
      <c r="M1191" s="163"/>
      <c r="T1191" s="164"/>
      <c r="AT1191" s="159" t="s">
        <v>271</v>
      </c>
      <c r="AU1191" s="159" t="s">
        <v>88</v>
      </c>
      <c r="AV1191" s="13" t="s">
        <v>88</v>
      </c>
      <c r="AW1191" s="13" t="s">
        <v>31</v>
      </c>
      <c r="AX1191" s="13" t="s">
        <v>77</v>
      </c>
      <c r="AY1191" s="159" t="s">
        <v>262</v>
      </c>
    </row>
    <row r="1192" spans="2:65" s="15" customFormat="1" ht="11.25">
      <c r="B1192" s="172"/>
      <c r="D1192" s="152" t="s">
        <v>271</v>
      </c>
      <c r="E1192" s="173" t="s">
        <v>156</v>
      </c>
      <c r="F1192" s="174" t="s">
        <v>282</v>
      </c>
      <c r="H1192" s="175">
        <v>118.51300000000001</v>
      </c>
      <c r="I1192" s="176"/>
      <c r="L1192" s="172"/>
      <c r="M1192" s="177"/>
      <c r="T1192" s="178"/>
      <c r="AT1192" s="173" t="s">
        <v>271</v>
      </c>
      <c r="AU1192" s="173" t="s">
        <v>88</v>
      </c>
      <c r="AV1192" s="15" t="s">
        <v>122</v>
      </c>
      <c r="AW1192" s="15" t="s">
        <v>31</v>
      </c>
      <c r="AX1192" s="15" t="s">
        <v>85</v>
      </c>
      <c r="AY1192" s="173" t="s">
        <v>262</v>
      </c>
    </row>
    <row r="1193" spans="2:65" s="1" customFormat="1" ht="24.2" customHeight="1">
      <c r="B1193" s="32"/>
      <c r="C1193" s="138" t="s">
        <v>2010</v>
      </c>
      <c r="D1193" s="138" t="s">
        <v>265</v>
      </c>
      <c r="E1193" s="139" t="s">
        <v>2011</v>
      </c>
      <c r="F1193" s="140" t="s">
        <v>2012</v>
      </c>
      <c r="G1193" s="141" t="s">
        <v>268</v>
      </c>
      <c r="H1193" s="142">
        <v>102.973</v>
      </c>
      <c r="I1193" s="143"/>
      <c r="J1193" s="144">
        <f>ROUND(I1193*H1193,2)</f>
        <v>0</v>
      </c>
      <c r="K1193" s="140" t="s">
        <v>285</v>
      </c>
      <c r="L1193" s="32"/>
      <c r="M1193" s="145" t="s">
        <v>1</v>
      </c>
      <c r="N1193" s="146" t="s">
        <v>42</v>
      </c>
      <c r="P1193" s="147">
        <f>O1193*H1193</f>
        <v>0</v>
      </c>
      <c r="Q1193" s="147">
        <v>7.5799999999999999E-3</v>
      </c>
      <c r="R1193" s="147">
        <f>Q1193*H1193</f>
        <v>0.78053534000000002</v>
      </c>
      <c r="S1193" s="147">
        <v>0</v>
      </c>
      <c r="T1193" s="148">
        <f>S1193*H1193</f>
        <v>0</v>
      </c>
      <c r="AR1193" s="149" t="s">
        <v>371</v>
      </c>
      <c r="AT1193" s="149" t="s">
        <v>265</v>
      </c>
      <c r="AU1193" s="149" t="s">
        <v>88</v>
      </c>
      <c r="AY1193" s="17" t="s">
        <v>262</v>
      </c>
      <c r="BE1193" s="150">
        <f>IF(N1193="základní",J1193,0)</f>
        <v>0</v>
      </c>
      <c r="BF1193" s="150">
        <f>IF(N1193="snížená",J1193,0)</f>
        <v>0</v>
      </c>
      <c r="BG1193" s="150">
        <f>IF(N1193="zákl. přenesená",J1193,0)</f>
        <v>0</v>
      </c>
      <c r="BH1193" s="150">
        <f>IF(N1193="sníž. přenesená",J1193,0)</f>
        <v>0</v>
      </c>
      <c r="BI1193" s="150">
        <f>IF(N1193="nulová",J1193,0)</f>
        <v>0</v>
      </c>
      <c r="BJ1193" s="17" t="s">
        <v>85</v>
      </c>
      <c r="BK1193" s="150">
        <f>ROUND(I1193*H1193,2)</f>
        <v>0</v>
      </c>
      <c r="BL1193" s="17" t="s">
        <v>371</v>
      </c>
      <c r="BM1193" s="149" t="s">
        <v>2013</v>
      </c>
    </row>
    <row r="1194" spans="2:65" s="13" customFormat="1" ht="11.25">
      <c r="B1194" s="158"/>
      <c r="D1194" s="152" t="s">
        <v>271</v>
      </c>
      <c r="E1194" s="159" t="s">
        <v>1</v>
      </c>
      <c r="F1194" s="160" t="s">
        <v>2014</v>
      </c>
      <c r="H1194" s="161">
        <v>102.9725</v>
      </c>
      <c r="I1194" s="162"/>
      <c r="L1194" s="158"/>
      <c r="M1194" s="163"/>
      <c r="T1194" s="164"/>
      <c r="AT1194" s="159" t="s">
        <v>271</v>
      </c>
      <c r="AU1194" s="159" t="s">
        <v>88</v>
      </c>
      <c r="AV1194" s="13" t="s">
        <v>88</v>
      </c>
      <c r="AW1194" s="13" t="s">
        <v>31</v>
      </c>
      <c r="AX1194" s="13" t="s">
        <v>85</v>
      </c>
      <c r="AY1194" s="159" t="s">
        <v>262</v>
      </c>
    </row>
    <row r="1195" spans="2:65" s="1" customFormat="1" ht="37.9" customHeight="1">
      <c r="B1195" s="32"/>
      <c r="C1195" s="138" t="s">
        <v>2015</v>
      </c>
      <c r="D1195" s="138" t="s">
        <v>265</v>
      </c>
      <c r="E1195" s="139" t="s">
        <v>2016</v>
      </c>
      <c r="F1195" s="140" t="s">
        <v>2017</v>
      </c>
      <c r="G1195" s="141" t="s">
        <v>268</v>
      </c>
      <c r="H1195" s="142">
        <v>102.973</v>
      </c>
      <c r="I1195" s="143"/>
      <c r="J1195" s="144">
        <f>ROUND(I1195*H1195,2)</f>
        <v>0</v>
      </c>
      <c r="K1195" s="140" t="s">
        <v>269</v>
      </c>
      <c r="L1195" s="32"/>
      <c r="M1195" s="145" t="s">
        <v>1</v>
      </c>
      <c r="N1195" s="146" t="s">
        <v>42</v>
      </c>
      <c r="P1195" s="147">
        <f>O1195*H1195</f>
        <v>0</v>
      </c>
      <c r="Q1195" s="147">
        <v>8.9999999999999993E-3</v>
      </c>
      <c r="R1195" s="147">
        <f>Q1195*H1195</f>
        <v>0.92675699999999994</v>
      </c>
      <c r="S1195" s="147">
        <v>0</v>
      </c>
      <c r="T1195" s="148">
        <f>S1195*H1195</f>
        <v>0</v>
      </c>
      <c r="AR1195" s="149" t="s">
        <v>371</v>
      </c>
      <c r="AT1195" s="149" t="s">
        <v>265</v>
      </c>
      <c r="AU1195" s="149" t="s">
        <v>88</v>
      </c>
      <c r="AY1195" s="17" t="s">
        <v>262</v>
      </c>
      <c r="BE1195" s="150">
        <f>IF(N1195="základní",J1195,0)</f>
        <v>0</v>
      </c>
      <c r="BF1195" s="150">
        <f>IF(N1195="snížená",J1195,0)</f>
        <v>0</v>
      </c>
      <c r="BG1195" s="150">
        <f>IF(N1195="zákl. přenesená",J1195,0)</f>
        <v>0</v>
      </c>
      <c r="BH1195" s="150">
        <f>IF(N1195="sníž. přenesená",J1195,0)</f>
        <v>0</v>
      </c>
      <c r="BI1195" s="150">
        <f>IF(N1195="nulová",J1195,0)</f>
        <v>0</v>
      </c>
      <c r="BJ1195" s="17" t="s">
        <v>85</v>
      </c>
      <c r="BK1195" s="150">
        <f>ROUND(I1195*H1195,2)</f>
        <v>0</v>
      </c>
      <c r="BL1195" s="17" t="s">
        <v>371</v>
      </c>
      <c r="BM1195" s="149" t="s">
        <v>2018</v>
      </c>
    </row>
    <row r="1196" spans="2:65" s="13" customFormat="1" ht="11.25">
      <c r="B1196" s="158"/>
      <c r="D1196" s="152" t="s">
        <v>271</v>
      </c>
      <c r="E1196" s="159" t="s">
        <v>1</v>
      </c>
      <c r="F1196" s="160" t="s">
        <v>2014</v>
      </c>
      <c r="H1196" s="161">
        <v>102.9725</v>
      </c>
      <c r="I1196" s="162"/>
      <c r="L1196" s="158"/>
      <c r="M1196" s="163"/>
      <c r="T1196" s="164"/>
      <c r="AT1196" s="159" t="s">
        <v>271</v>
      </c>
      <c r="AU1196" s="159" t="s">
        <v>88</v>
      </c>
      <c r="AV1196" s="13" t="s">
        <v>88</v>
      </c>
      <c r="AW1196" s="13" t="s">
        <v>31</v>
      </c>
      <c r="AX1196" s="13" t="s">
        <v>85</v>
      </c>
      <c r="AY1196" s="159" t="s">
        <v>262</v>
      </c>
    </row>
    <row r="1197" spans="2:65" s="1" customFormat="1" ht="16.5" customHeight="1">
      <c r="B1197" s="32"/>
      <c r="C1197" s="179" t="s">
        <v>2019</v>
      </c>
      <c r="D1197" s="179" t="s">
        <v>590</v>
      </c>
      <c r="E1197" s="180" t="s">
        <v>1987</v>
      </c>
      <c r="F1197" s="181" t="s">
        <v>1988</v>
      </c>
      <c r="G1197" s="182" t="s">
        <v>268</v>
      </c>
      <c r="H1197" s="183">
        <v>113.27</v>
      </c>
      <c r="I1197" s="184"/>
      <c r="J1197" s="185">
        <f>ROUND(I1197*H1197,2)</f>
        <v>0</v>
      </c>
      <c r="K1197" s="181" t="s">
        <v>269</v>
      </c>
      <c r="L1197" s="186"/>
      <c r="M1197" s="187" t="s">
        <v>1</v>
      </c>
      <c r="N1197" s="188" t="s">
        <v>42</v>
      </c>
      <c r="P1197" s="147">
        <f>O1197*H1197</f>
        <v>0</v>
      </c>
      <c r="Q1197" s="147">
        <v>2.5000000000000001E-2</v>
      </c>
      <c r="R1197" s="147">
        <f>Q1197*H1197</f>
        <v>2.83175</v>
      </c>
      <c r="S1197" s="147">
        <v>0</v>
      </c>
      <c r="T1197" s="148">
        <f>S1197*H1197</f>
        <v>0</v>
      </c>
      <c r="AR1197" s="149" t="s">
        <v>448</v>
      </c>
      <c r="AT1197" s="149" t="s">
        <v>590</v>
      </c>
      <c r="AU1197" s="149" t="s">
        <v>88</v>
      </c>
      <c r="AY1197" s="17" t="s">
        <v>262</v>
      </c>
      <c r="BE1197" s="150">
        <f>IF(N1197="základní",J1197,0)</f>
        <v>0</v>
      </c>
      <c r="BF1197" s="150">
        <f>IF(N1197="snížená",J1197,0)</f>
        <v>0</v>
      </c>
      <c r="BG1197" s="150">
        <f>IF(N1197="zákl. přenesená",J1197,0)</f>
        <v>0</v>
      </c>
      <c r="BH1197" s="150">
        <f>IF(N1197="sníž. přenesená",J1197,0)</f>
        <v>0</v>
      </c>
      <c r="BI1197" s="150">
        <f>IF(N1197="nulová",J1197,0)</f>
        <v>0</v>
      </c>
      <c r="BJ1197" s="17" t="s">
        <v>85</v>
      </c>
      <c r="BK1197" s="150">
        <f>ROUND(I1197*H1197,2)</f>
        <v>0</v>
      </c>
      <c r="BL1197" s="17" t="s">
        <v>371</v>
      </c>
      <c r="BM1197" s="149" t="s">
        <v>2020</v>
      </c>
    </row>
    <row r="1198" spans="2:65" s="13" customFormat="1" ht="11.25">
      <c r="B1198" s="158"/>
      <c r="D1198" s="152" t="s">
        <v>271</v>
      </c>
      <c r="F1198" s="160" t="s">
        <v>2021</v>
      </c>
      <c r="H1198" s="161">
        <v>113.27</v>
      </c>
      <c r="I1198" s="162"/>
      <c r="L1198" s="158"/>
      <c r="M1198" s="163"/>
      <c r="T1198" s="164"/>
      <c r="AT1198" s="159" t="s">
        <v>271</v>
      </c>
      <c r="AU1198" s="159" t="s">
        <v>88</v>
      </c>
      <c r="AV1198" s="13" t="s">
        <v>88</v>
      </c>
      <c r="AW1198" s="13" t="s">
        <v>4</v>
      </c>
      <c r="AX1198" s="13" t="s">
        <v>85</v>
      </c>
      <c r="AY1198" s="159" t="s">
        <v>262</v>
      </c>
    </row>
    <row r="1199" spans="2:65" s="1" customFormat="1" ht="33" customHeight="1">
      <c r="B1199" s="32"/>
      <c r="C1199" s="138" t="s">
        <v>2022</v>
      </c>
      <c r="D1199" s="138" t="s">
        <v>265</v>
      </c>
      <c r="E1199" s="139" t="s">
        <v>2023</v>
      </c>
      <c r="F1199" s="140" t="s">
        <v>2024</v>
      </c>
      <c r="G1199" s="141" t="s">
        <v>527</v>
      </c>
      <c r="H1199" s="142">
        <v>93.2</v>
      </c>
      <c r="I1199" s="143"/>
      <c r="J1199" s="144">
        <f>ROUND(I1199*H1199,2)</f>
        <v>0</v>
      </c>
      <c r="K1199" s="140" t="s">
        <v>285</v>
      </c>
      <c r="L1199" s="32"/>
      <c r="M1199" s="145" t="s">
        <v>1</v>
      </c>
      <c r="N1199" s="146" t="s">
        <v>42</v>
      </c>
      <c r="P1199" s="147">
        <f>O1199*H1199</f>
        <v>0</v>
      </c>
      <c r="Q1199" s="147">
        <v>5.8E-4</v>
      </c>
      <c r="R1199" s="147">
        <f>Q1199*H1199</f>
        <v>5.4056E-2</v>
      </c>
      <c r="S1199" s="147">
        <v>0</v>
      </c>
      <c r="T1199" s="148">
        <f>S1199*H1199</f>
        <v>0</v>
      </c>
      <c r="AR1199" s="149" t="s">
        <v>371</v>
      </c>
      <c r="AT1199" s="149" t="s">
        <v>265</v>
      </c>
      <c r="AU1199" s="149" t="s">
        <v>88</v>
      </c>
      <c r="AY1199" s="17" t="s">
        <v>262</v>
      </c>
      <c r="BE1199" s="150">
        <f>IF(N1199="základní",J1199,0)</f>
        <v>0</v>
      </c>
      <c r="BF1199" s="150">
        <f>IF(N1199="snížená",J1199,0)</f>
        <v>0</v>
      </c>
      <c r="BG1199" s="150">
        <f>IF(N1199="zákl. přenesená",J1199,0)</f>
        <v>0</v>
      </c>
      <c r="BH1199" s="150">
        <f>IF(N1199="sníž. přenesená",J1199,0)</f>
        <v>0</v>
      </c>
      <c r="BI1199" s="150">
        <f>IF(N1199="nulová",J1199,0)</f>
        <v>0</v>
      </c>
      <c r="BJ1199" s="17" t="s">
        <v>85</v>
      </c>
      <c r="BK1199" s="150">
        <f>ROUND(I1199*H1199,2)</f>
        <v>0</v>
      </c>
      <c r="BL1199" s="17" t="s">
        <v>371</v>
      </c>
      <c r="BM1199" s="149" t="s">
        <v>2025</v>
      </c>
    </row>
    <row r="1200" spans="2:65" s="13" customFormat="1" ht="11.25">
      <c r="B1200" s="158"/>
      <c r="D1200" s="152" t="s">
        <v>271</v>
      </c>
      <c r="E1200" s="159" t="s">
        <v>1</v>
      </c>
      <c r="F1200" s="160" t="s">
        <v>2026</v>
      </c>
      <c r="H1200" s="161">
        <v>30.2</v>
      </c>
      <c r="I1200" s="162"/>
      <c r="L1200" s="158"/>
      <c r="M1200" s="163"/>
      <c r="T1200" s="164"/>
      <c r="AT1200" s="159" t="s">
        <v>271</v>
      </c>
      <c r="AU1200" s="159" t="s">
        <v>88</v>
      </c>
      <c r="AV1200" s="13" t="s">
        <v>88</v>
      </c>
      <c r="AW1200" s="13" t="s">
        <v>31</v>
      </c>
      <c r="AX1200" s="13" t="s">
        <v>77</v>
      </c>
      <c r="AY1200" s="159" t="s">
        <v>262</v>
      </c>
    </row>
    <row r="1201" spans="2:65" s="13" customFormat="1" ht="11.25">
      <c r="B1201" s="158"/>
      <c r="D1201" s="152" t="s">
        <v>271</v>
      </c>
      <c r="E1201" s="159" t="s">
        <v>1</v>
      </c>
      <c r="F1201" s="160" t="s">
        <v>2027</v>
      </c>
      <c r="H1201" s="161">
        <v>39.200000000000003</v>
      </c>
      <c r="I1201" s="162"/>
      <c r="L1201" s="158"/>
      <c r="M1201" s="163"/>
      <c r="T1201" s="164"/>
      <c r="AT1201" s="159" t="s">
        <v>271</v>
      </c>
      <c r="AU1201" s="159" t="s">
        <v>88</v>
      </c>
      <c r="AV1201" s="13" t="s">
        <v>88</v>
      </c>
      <c r="AW1201" s="13" t="s">
        <v>31</v>
      </c>
      <c r="AX1201" s="13" t="s">
        <v>77</v>
      </c>
      <c r="AY1201" s="159" t="s">
        <v>262</v>
      </c>
    </row>
    <row r="1202" spans="2:65" s="13" customFormat="1" ht="11.25">
      <c r="B1202" s="158"/>
      <c r="D1202" s="152" t="s">
        <v>271</v>
      </c>
      <c r="E1202" s="159" t="s">
        <v>1</v>
      </c>
      <c r="F1202" s="160" t="s">
        <v>2028</v>
      </c>
      <c r="H1202" s="161">
        <v>18.899999999999999</v>
      </c>
      <c r="I1202" s="162"/>
      <c r="L1202" s="158"/>
      <c r="M1202" s="163"/>
      <c r="T1202" s="164"/>
      <c r="AT1202" s="159" t="s">
        <v>271</v>
      </c>
      <c r="AU1202" s="159" t="s">
        <v>88</v>
      </c>
      <c r="AV1202" s="13" t="s">
        <v>88</v>
      </c>
      <c r="AW1202" s="13" t="s">
        <v>31</v>
      </c>
      <c r="AX1202" s="13" t="s">
        <v>77</v>
      </c>
      <c r="AY1202" s="159" t="s">
        <v>262</v>
      </c>
    </row>
    <row r="1203" spans="2:65" s="13" customFormat="1" ht="11.25">
      <c r="B1203" s="158"/>
      <c r="D1203" s="152" t="s">
        <v>271</v>
      </c>
      <c r="E1203" s="159" t="s">
        <v>1</v>
      </c>
      <c r="F1203" s="160" t="s">
        <v>2029</v>
      </c>
      <c r="H1203" s="161">
        <v>4.9000000000000004</v>
      </c>
      <c r="I1203" s="162"/>
      <c r="L1203" s="158"/>
      <c r="M1203" s="163"/>
      <c r="T1203" s="164"/>
      <c r="AT1203" s="159" t="s">
        <v>271</v>
      </c>
      <c r="AU1203" s="159" t="s">
        <v>88</v>
      </c>
      <c r="AV1203" s="13" t="s">
        <v>88</v>
      </c>
      <c r="AW1203" s="13" t="s">
        <v>31</v>
      </c>
      <c r="AX1203" s="13" t="s">
        <v>77</v>
      </c>
      <c r="AY1203" s="159" t="s">
        <v>262</v>
      </c>
    </row>
    <row r="1204" spans="2:65" s="15" customFormat="1" ht="11.25">
      <c r="B1204" s="172"/>
      <c r="D1204" s="152" t="s">
        <v>271</v>
      </c>
      <c r="E1204" s="173" t="s">
        <v>150</v>
      </c>
      <c r="F1204" s="174" t="s">
        <v>282</v>
      </c>
      <c r="H1204" s="175">
        <v>93.2</v>
      </c>
      <c r="I1204" s="176"/>
      <c r="L1204" s="172"/>
      <c r="M1204" s="177"/>
      <c r="T1204" s="178"/>
      <c r="AT1204" s="173" t="s">
        <v>271</v>
      </c>
      <c r="AU1204" s="173" t="s">
        <v>88</v>
      </c>
      <c r="AV1204" s="15" t="s">
        <v>122</v>
      </c>
      <c r="AW1204" s="15" t="s">
        <v>31</v>
      </c>
      <c r="AX1204" s="15" t="s">
        <v>85</v>
      </c>
      <c r="AY1204" s="173" t="s">
        <v>262</v>
      </c>
    </row>
    <row r="1205" spans="2:65" s="1" customFormat="1" ht="16.5" customHeight="1">
      <c r="B1205" s="32"/>
      <c r="C1205" s="179" t="s">
        <v>2030</v>
      </c>
      <c r="D1205" s="179" t="s">
        <v>590</v>
      </c>
      <c r="E1205" s="180" t="s">
        <v>1987</v>
      </c>
      <c r="F1205" s="181" t="s">
        <v>1988</v>
      </c>
      <c r="G1205" s="182" t="s">
        <v>268</v>
      </c>
      <c r="H1205" s="183">
        <v>13.327999999999999</v>
      </c>
      <c r="I1205" s="184"/>
      <c r="J1205" s="185">
        <f>ROUND(I1205*H1205,2)</f>
        <v>0</v>
      </c>
      <c r="K1205" s="181" t="s">
        <v>269</v>
      </c>
      <c r="L1205" s="186"/>
      <c r="M1205" s="187" t="s">
        <v>1</v>
      </c>
      <c r="N1205" s="188" t="s">
        <v>42</v>
      </c>
      <c r="P1205" s="147">
        <f>O1205*H1205</f>
        <v>0</v>
      </c>
      <c r="Q1205" s="147">
        <v>2.5000000000000001E-2</v>
      </c>
      <c r="R1205" s="147">
        <f>Q1205*H1205</f>
        <v>0.3332</v>
      </c>
      <c r="S1205" s="147">
        <v>0</v>
      </c>
      <c r="T1205" s="148">
        <f>S1205*H1205</f>
        <v>0</v>
      </c>
      <c r="AR1205" s="149" t="s">
        <v>448</v>
      </c>
      <c r="AT1205" s="149" t="s">
        <v>590</v>
      </c>
      <c r="AU1205" s="149" t="s">
        <v>88</v>
      </c>
      <c r="AY1205" s="17" t="s">
        <v>262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85</v>
      </c>
      <c r="BK1205" s="150">
        <f>ROUND(I1205*H1205,2)</f>
        <v>0</v>
      </c>
      <c r="BL1205" s="17" t="s">
        <v>371</v>
      </c>
      <c r="BM1205" s="149" t="s">
        <v>2031</v>
      </c>
    </row>
    <row r="1206" spans="2:65" s="13" customFormat="1" ht="11.25">
      <c r="B1206" s="158"/>
      <c r="D1206" s="152" t="s">
        <v>271</v>
      </c>
      <c r="E1206" s="159" t="s">
        <v>1</v>
      </c>
      <c r="F1206" s="160" t="s">
        <v>2032</v>
      </c>
      <c r="H1206" s="161">
        <v>12.116</v>
      </c>
      <c r="I1206" s="162"/>
      <c r="L1206" s="158"/>
      <c r="M1206" s="163"/>
      <c r="T1206" s="164"/>
      <c r="AT1206" s="159" t="s">
        <v>271</v>
      </c>
      <c r="AU1206" s="159" t="s">
        <v>88</v>
      </c>
      <c r="AV1206" s="13" t="s">
        <v>88</v>
      </c>
      <c r="AW1206" s="13" t="s">
        <v>31</v>
      </c>
      <c r="AX1206" s="13" t="s">
        <v>85</v>
      </c>
      <c r="AY1206" s="159" t="s">
        <v>262</v>
      </c>
    </row>
    <row r="1207" spans="2:65" s="13" customFormat="1" ht="11.25">
      <c r="B1207" s="158"/>
      <c r="D1207" s="152" t="s">
        <v>271</v>
      </c>
      <c r="F1207" s="160" t="s">
        <v>2033</v>
      </c>
      <c r="H1207" s="161">
        <v>13.327999999999999</v>
      </c>
      <c r="I1207" s="162"/>
      <c r="L1207" s="158"/>
      <c r="M1207" s="163"/>
      <c r="T1207" s="164"/>
      <c r="AT1207" s="159" t="s">
        <v>271</v>
      </c>
      <c r="AU1207" s="159" t="s">
        <v>88</v>
      </c>
      <c r="AV1207" s="13" t="s">
        <v>88</v>
      </c>
      <c r="AW1207" s="13" t="s">
        <v>4</v>
      </c>
      <c r="AX1207" s="13" t="s">
        <v>85</v>
      </c>
      <c r="AY1207" s="159" t="s">
        <v>262</v>
      </c>
    </row>
    <row r="1208" spans="2:65" s="1" customFormat="1" ht="16.5" customHeight="1">
      <c r="B1208" s="32"/>
      <c r="C1208" s="138" t="s">
        <v>2034</v>
      </c>
      <c r="D1208" s="138" t="s">
        <v>265</v>
      </c>
      <c r="E1208" s="139" t="s">
        <v>2035</v>
      </c>
      <c r="F1208" s="140" t="s">
        <v>2036</v>
      </c>
      <c r="G1208" s="141" t="s">
        <v>527</v>
      </c>
      <c r="H1208" s="142">
        <v>107.15</v>
      </c>
      <c r="I1208" s="143"/>
      <c r="J1208" s="144">
        <f>ROUND(I1208*H1208,2)</f>
        <v>0</v>
      </c>
      <c r="K1208" s="140" t="s">
        <v>285</v>
      </c>
      <c r="L1208" s="32"/>
      <c r="M1208" s="145" t="s">
        <v>1</v>
      </c>
      <c r="N1208" s="146" t="s">
        <v>42</v>
      </c>
      <c r="P1208" s="147">
        <f>O1208*H1208</f>
        <v>0</v>
      </c>
      <c r="Q1208" s="147">
        <v>3.0000000000000001E-5</v>
      </c>
      <c r="R1208" s="147">
        <f>Q1208*H1208</f>
        <v>3.2145000000000003E-3</v>
      </c>
      <c r="S1208" s="147">
        <v>0</v>
      </c>
      <c r="T1208" s="148">
        <f>S1208*H1208</f>
        <v>0</v>
      </c>
      <c r="AR1208" s="149" t="s">
        <v>371</v>
      </c>
      <c r="AT1208" s="149" t="s">
        <v>265</v>
      </c>
      <c r="AU1208" s="149" t="s">
        <v>88</v>
      </c>
      <c r="AY1208" s="17" t="s">
        <v>262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85</v>
      </c>
      <c r="BK1208" s="150">
        <f>ROUND(I1208*H1208,2)</f>
        <v>0</v>
      </c>
      <c r="BL1208" s="17" t="s">
        <v>371</v>
      </c>
      <c r="BM1208" s="149" t="s">
        <v>2037</v>
      </c>
    </row>
    <row r="1209" spans="2:65" s="13" customFormat="1" ht="11.25">
      <c r="B1209" s="158"/>
      <c r="D1209" s="152" t="s">
        <v>271</v>
      </c>
      <c r="E1209" s="159" t="s">
        <v>1</v>
      </c>
      <c r="F1209" s="160" t="s">
        <v>2038</v>
      </c>
      <c r="H1209" s="161">
        <v>107.15</v>
      </c>
      <c r="I1209" s="162"/>
      <c r="L1209" s="158"/>
      <c r="M1209" s="163"/>
      <c r="T1209" s="164"/>
      <c r="AT1209" s="159" t="s">
        <v>271</v>
      </c>
      <c r="AU1209" s="159" t="s">
        <v>88</v>
      </c>
      <c r="AV1209" s="13" t="s">
        <v>88</v>
      </c>
      <c r="AW1209" s="13" t="s">
        <v>31</v>
      </c>
      <c r="AX1209" s="13" t="s">
        <v>85</v>
      </c>
      <c r="AY1209" s="159" t="s">
        <v>262</v>
      </c>
    </row>
    <row r="1210" spans="2:65" s="1" customFormat="1" ht="24.2" customHeight="1">
      <c r="B1210" s="32"/>
      <c r="C1210" s="138" t="s">
        <v>2039</v>
      </c>
      <c r="D1210" s="138" t="s">
        <v>265</v>
      </c>
      <c r="E1210" s="139" t="s">
        <v>2040</v>
      </c>
      <c r="F1210" s="140" t="s">
        <v>2041</v>
      </c>
      <c r="G1210" s="141" t="s">
        <v>268</v>
      </c>
      <c r="H1210" s="142">
        <v>118.51300000000001</v>
      </c>
      <c r="I1210" s="143"/>
      <c r="J1210" s="144">
        <f>ROUND(I1210*H1210,2)</f>
        <v>0</v>
      </c>
      <c r="K1210" s="140" t="s">
        <v>285</v>
      </c>
      <c r="L1210" s="32"/>
      <c r="M1210" s="145" t="s">
        <v>1</v>
      </c>
      <c r="N1210" s="146" t="s">
        <v>42</v>
      </c>
      <c r="P1210" s="147">
        <f>O1210*H1210</f>
        <v>0</v>
      </c>
      <c r="Q1210" s="147">
        <v>5.0000000000000002E-5</v>
      </c>
      <c r="R1210" s="147">
        <f>Q1210*H1210</f>
        <v>5.9256500000000002E-3</v>
      </c>
      <c r="S1210" s="147">
        <v>0</v>
      </c>
      <c r="T1210" s="148">
        <f>S1210*H1210</f>
        <v>0</v>
      </c>
      <c r="AR1210" s="149" t="s">
        <v>371</v>
      </c>
      <c r="AT1210" s="149" t="s">
        <v>265</v>
      </c>
      <c r="AU1210" s="149" t="s">
        <v>88</v>
      </c>
      <c r="AY1210" s="17" t="s">
        <v>262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85</v>
      </c>
      <c r="BK1210" s="150">
        <f>ROUND(I1210*H1210,2)</f>
        <v>0</v>
      </c>
      <c r="BL1210" s="17" t="s">
        <v>371</v>
      </c>
      <c r="BM1210" s="149" t="s">
        <v>2042</v>
      </c>
    </row>
    <row r="1211" spans="2:65" s="13" customFormat="1" ht="11.25">
      <c r="B1211" s="158"/>
      <c r="D1211" s="152" t="s">
        <v>271</v>
      </c>
      <c r="E1211" s="159" t="s">
        <v>1</v>
      </c>
      <c r="F1211" s="160" t="s">
        <v>156</v>
      </c>
      <c r="H1211" s="161">
        <v>118.51300000000001</v>
      </c>
      <c r="I1211" s="162"/>
      <c r="L1211" s="158"/>
      <c r="M1211" s="163"/>
      <c r="T1211" s="164"/>
      <c r="AT1211" s="159" t="s">
        <v>271</v>
      </c>
      <c r="AU1211" s="159" t="s">
        <v>88</v>
      </c>
      <c r="AV1211" s="13" t="s">
        <v>88</v>
      </c>
      <c r="AW1211" s="13" t="s">
        <v>31</v>
      </c>
      <c r="AX1211" s="13" t="s">
        <v>85</v>
      </c>
      <c r="AY1211" s="159" t="s">
        <v>262</v>
      </c>
    </row>
    <row r="1212" spans="2:65" s="1" customFormat="1" ht="24.2" customHeight="1">
      <c r="B1212" s="32"/>
      <c r="C1212" s="138" t="s">
        <v>2043</v>
      </c>
      <c r="D1212" s="138" t="s">
        <v>265</v>
      </c>
      <c r="E1212" s="139" t="s">
        <v>2044</v>
      </c>
      <c r="F1212" s="140" t="s">
        <v>2045</v>
      </c>
      <c r="G1212" s="141" t="s">
        <v>514</v>
      </c>
      <c r="H1212" s="142">
        <v>5.5380000000000003</v>
      </c>
      <c r="I1212" s="143"/>
      <c r="J1212" s="144">
        <f>ROUND(I1212*H1212,2)</f>
        <v>0</v>
      </c>
      <c r="K1212" s="140" t="s">
        <v>285</v>
      </c>
      <c r="L1212" s="32"/>
      <c r="M1212" s="145" t="s">
        <v>1</v>
      </c>
      <c r="N1212" s="146" t="s">
        <v>42</v>
      </c>
      <c r="P1212" s="147">
        <f>O1212*H1212</f>
        <v>0</v>
      </c>
      <c r="Q1212" s="147">
        <v>0</v>
      </c>
      <c r="R1212" s="147">
        <f>Q1212*H1212</f>
        <v>0</v>
      </c>
      <c r="S1212" s="147">
        <v>0</v>
      </c>
      <c r="T1212" s="148">
        <f>S1212*H1212</f>
        <v>0</v>
      </c>
      <c r="AR1212" s="149" t="s">
        <v>371</v>
      </c>
      <c r="AT1212" s="149" t="s">
        <v>265</v>
      </c>
      <c r="AU1212" s="149" t="s">
        <v>88</v>
      </c>
      <c r="AY1212" s="17" t="s">
        <v>262</v>
      </c>
      <c r="BE1212" s="150">
        <f>IF(N1212="základní",J1212,0)</f>
        <v>0</v>
      </c>
      <c r="BF1212" s="150">
        <f>IF(N1212="snížená",J1212,0)</f>
        <v>0</v>
      </c>
      <c r="BG1212" s="150">
        <f>IF(N1212="zákl. přenesená",J1212,0)</f>
        <v>0</v>
      </c>
      <c r="BH1212" s="150">
        <f>IF(N1212="sníž. přenesená",J1212,0)</f>
        <v>0</v>
      </c>
      <c r="BI1212" s="150">
        <f>IF(N1212="nulová",J1212,0)</f>
        <v>0</v>
      </c>
      <c r="BJ1212" s="17" t="s">
        <v>85</v>
      </c>
      <c r="BK1212" s="150">
        <f>ROUND(I1212*H1212,2)</f>
        <v>0</v>
      </c>
      <c r="BL1212" s="17" t="s">
        <v>371</v>
      </c>
      <c r="BM1212" s="149" t="s">
        <v>2046</v>
      </c>
    </row>
    <row r="1213" spans="2:65" s="11" customFormat="1" ht="22.9" customHeight="1">
      <c r="B1213" s="126"/>
      <c r="D1213" s="127" t="s">
        <v>76</v>
      </c>
      <c r="E1213" s="136" t="s">
        <v>2047</v>
      </c>
      <c r="F1213" s="136" t="s">
        <v>2048</v>
      </c>
      <c r="I1213" s="129"/>
      <c r="J1213" s="137">
        <f>BK1213</f>
        <v>0</v>
      </c>
      <c r="L1213" s="126"/>
      <c r="M1213" s="131"/>
      <c r="P1213" s="132">
        <f>SUM(P1214:P1241)</f>
        <v>0</v>
      </c>
      <c r="R1213" s="132">
        <f>SUM(R1214:R1241)</f>
        <v>0.510019</v>
      </c>
      <c r="T1213" s="133">
        <f>SUM(T1214:T1241)</f>
        <v>0</v>
      </c>
      <c r="AR1213" s="127" t="s">
        <v>88</v>
      </c>
      <c r="AT1213" s="134" t="s">
        <v>76</v>
      </c>
      <c r="AU1213" s="134" t="s">
        <v>85</v>
      </c>
      <c r="AY1213" s="127" t="s">
        <v>262</v>
      </c>
      <c r="BK1213" s="135">
        <f>SUM(BK1214:BK1241)</f>
        <v>0</v>
      </c>
    </row>
    <row r="1214" spans="2:65" s="1" customFormat="1" ht="16.5" customHeight="1">
      <c r="B1214" s="32"/>
      <c r="C1214" s="138" t="s">
        <v>2049</v>
      </c>
      <c r="D1214" s="138" t="s">
        <v>265</v>
      </c>
      <c r="E1214" s="139" t="s">
        <v>2050</v>
      </c>
      <c r="F1214" s="140" t="s">
        <v>2051</v>
      </c>
      <c r="G1214" s="141" t="s">
        <v>268</v>
      </c>
      <c r="H1214" s="142">
        <v>96.23</v>
      </c>
      <c r="I1214" s="143"/>
      <c r="J1214" s="144">
        <f>ROUND(I1214*H1214,2)</f>
        <v>0</v>
      </c>
      <c r="K1214" s="140" t="s">
        <v>285</v>
      </c>
      <c r="L1214" s="32"/>
      <c r="M1214" s="145" t="s">
        <v>1</v>
      </c>
      <c r="N1214" s="146" t="s">
        <v>42</v>
      </c>
      <c r="P1214" s="147">
        <f>O1214*H1214</f>
        <v>0</v>
      </c>
      <c r="Q1214" s="147">
        <v>2.9999999999999997E-4</v>
      </c>
      <c r="R1214" s="147">
        <f>Q1214*H1214</f>
        <v>2.8868999999999999E-2</v>
      </c>
      <c r="S1214" s="147">
        <v>0</v>
      </c>
      <c r="T1214" s="148">
        <f>S1214*H1214</f>
        <v>0</v>
      </c>
      <c r="AR1214" s="149" t="s">
        <v>371</v>
      </c>
      <c r="AT1214" s="149" t="s">
        <v>265</v>
      </c>
      <c r="AU1214" s="149" t="s">
        <v>88</v>
      </c>
      <c r="AY1214" s="17" t="s">
        <v>262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85</v>
      </c>
      <c r="BK1214" s="150">
        <f>ROUND(I1214*H1214,2)</f>
        <v>0</v>
      </c>
      <c r="BL1214" s="17" t="s">
        <v>371</v>
      </c>
      <c r="BM1214" s="149" t="s">
        <v>2052</v>
      </c>
    </row>
    <row r="1215" spans="2:65" s="13" customFormat="1" ht="11.25">
      <c r="B1215" s="158"/>
      <c r="D1215" s="152" t="s">
        <v>271</v>
      </c>
      <c r="E1215" s="159" t="s">
        <v>1</v>
      </c>
      <c r="F1215" s="160" t="s">
        <v>2053</v>
      </c>
      <c r="H1215" s="161">
        <v>96.23</v>
      </c>
      <c r="I1215" s="162"/>
      <c r="L1215" s="158"/>
      <c r="M1215" s="163"/>
      <c r="T1215" s="164"/>
      <c r="AT1215" s="159" t="s">
        <v>271</v>
      </c>
      <c r="AU1215" s="159" t="s">
        <v>88</v>
      </c>
      <c r="AV1215" s="13" t="s">
        <v>88</v>
      </c>
      <c r="AW1215" s="13" t="s">
        <v>31</v>
      </c>
      <c r="AX1215" s="13" t="s">
        <v>85</v>
      </c>
      <c r="AY1215" s="159" t="s">
        <v>262</v>
      </c>
    </row>
    <row r="1216" spans="2:65" s="1" customFormat="1" ht="55.5" customHeight="1">
      <c r="B1216" s="32"/>
      <c r="C1216" s="138" t="s">
        <v>2054</v>
      </c>
      <c r="D1216" s="138" t="s">
        <v>265</v>
      </c>
      <c r="E1216" s="139" t="s">
        <v>2055</v>
      </c>
      <c r="F1216" s="140" t="s">
        <v>2056</v>
      </c>
      <c r="G1216" s="141" t="s">
        <v>268</v>
      </c>
      <c r="H1216" s="142">
        <v>96.23</v>
      </c>
      <c r="I1216" s="143"/>
      <c r="J1216" s="144">
        <f>ROUND(I1216*H1216,2)</f>
        <v>0</v>
      </c>
      <c r="K1216" s="140" t="s">
        <v>269</v>
      </c>
      <c r="L1216" s="32"/>
      <c r="M1216" s="145" t="s">
        <v>1</v>
      </c>
      <c r="N1216" s="146" t="s">
        <v>42</v>
      </c>
      <c r="P1216" s="147">
        <f>O1216*H1216</f>
        <v>0</v>
      </c>
      <c r="Q1216" s="147">
        <v>5.0000000000000001E-3</v>
      </c>
      <c r="R1216" s="147">
        <f>Q1216*H1216</f>
        <v>0.48115000000000002</v>
      </c>
      <c r="S1216" s="147">
        <v>0</v>
      </c>
      <c r="T1216" s="148">
        <f>S1216*H1216</f>
        <v>0</v>
      </c>
      <c r="AR1216" s="149" t="s">
        <v>371</v>
      </c>
      <c r="AT1216" s="149" t="s">
        <v>265</v>
      </c>
      <c r="AU1216" s="149" t="s">
        <v>88</v>
      </c>
      <c r="AY1216" s="17" t="s">
        <v>262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85</v>
      </c>
      <c r="BK1216" s="150">
        <f>ROUND(I1216*H1216,2)</f>
        <v>0</v>
      </c>
      <c r="BL1216" s="17" t="s">
        <v>371</v>
      </c>
      <c r="BM1216" s="149" t="s">
        <v>2057</v>
      </c>
    </row>
    <row r="1217" spans="2:51" s="12" customFormat="1" ht="11.25">
      <c r="B1217" s="151"/>
      <c r="D1217" s="152" t="s">
        <v>271</v>
      </c>
      <c r="E1217" s="153" t="s">
        <v>1</v>
      </c>
      <c r="F1217" s="154" t="s">
        <v>2058</v>
      </c>
      <c r="H1217" s="153" t="s">
        <v>1</v>
      </c>
      <c r="I1217" s="155"/>
      <c r="L1217" s="151"/>
      <c r="M1217" s="156"/>
      <c r="T1217" s="157"/>
      <c r="AT1217" s="153" t="s">
        <v>271</v>
      </c>
      <c r="AU1217" s="153" t="s">
        <v>88</v>
      </c>
      <c r="AV1217" s="12" t="s">
        <v>85</v>
      </c>
      <c r="AW1217" s="12" t="s">
        <v>31</v>
      </c>
      <c r="AX1217" s="12" t="s">
        <v>77</v>
      </c>
      <c r="AY1217" s="153" t="s">
        <v>262</v>
      </c>
    </row>
    <row r="1218" spans="2:51" s="12" customFormat="1" ht="11.25">
      <c r="B1218" s="151"/>
      <c r="D1218" s="152" t="s">
        <v>271</v>
      </c>
      <c r="E1218" s="153" t="s">
        <v>1</v>
      </c>
      <c r="F1218" s="154" t="s">
        <v>2059</v>
      </c>
      <c r="H1218" s="153" t="s">
        <v>1</v>
      </c>
      <c r="I1218" s="155"/>
      <c r="L1218" s="151"/>
      <c r="M1218" s="156"/>
      <c r="T1218" s="157"/>
      <c r="AT1218" s="153" t="s">
        <v>271</v>
      </c>
      <c r="AU1218" s="153" t="s">
        <v>88</v>
      </c>
      <c r="AV1218" s="12" t="s">
        <v>85</v>
      </c>
      <c r="AW1218" s="12" t="s">
        <v>31</v>
      </c>
      <c r="AX1218" s="12" t="s">
        <v>77</v>
      </c>
      <c r="AY1218" s="153" t="s">
        <v>262</v>
      </c>
    </row>
    <row r="1219" spans="2:51" s="12" customFormat="1" ht="22.5">
      <c r="B1219" s="151"/>
      <c r="D1219" s="152" t="s">
        <v>271</v>
      </c>
      <c r="E1219" s="153" t="s">
        <v>1</v>
      </c>
      <c r="F1219" s="154" t="s">
        <v>2060</v>
      </c>
      <c r="H1219" s="153" t="s">
        <v>1</v>
      </c>
      <c r="I1219" s="155"/>
      <c r="L1219" s="151"/>
      <c r="M1219" s="156"/>
      <c r="T1219" s="157"/>
      <c r="AT1219" s="153" t="s">
        <v>271</v>
      </c>
      <c r="AU1219" s="153" t="s">
        <v>88</v>
      </c>
      <c r="AV1219" s="12" t="s">
        <v>85</v>
      </c>
      <c r="AW1219" s="12" t="s">
        <v>31</v>
      </c>
      <c r="AX1219" s="12" t="s">
        <v>77</v>
      </c>
      <c r="AY1219" s="153" t="s">
        <v>262</v>
      </c>
    </row>
    <row r="1220" spans="2:51" s="12" customFormat="1" ht="11.25">
      <c r="B1220" s="151"/>
      <c r="D1220" s="152" t="s">
        <v>271</v>
      </c>
      <c r="E1220" s="153" t="s">
        <v>1</v>
      </c>
      <c r="F1220" s="154" t="s">
        <v>2061</v>
      </c>
      <c r="H1220" s="153" t="s">
        <v>1</v>
      </c>
      <c r="I1220" s="155"/>
      <c r="L1220" s="151"/>
      <c r="M1220" s="156"/>
      <c r="T1220" s="157"/>
      <c r="AT1220" s="153" t="s">
        <v>271</v>
      </c>
      <c r="AU1220" s="153" t="s">
        <v>88</v>
      </c>
      <c r="AV1220" s="12" t="s">
        <v>85</v>
      </c>
      <c r="AW1220" s="12" t="s">
        <v>31</v>
      </c>
      <c r="AX1220" s="12" t="s">
        <v>77</v>
      </c>
      <c r="AY1220" s="153" t="s">
        <v>262</v>
      </c>
    </row>
    <row r="1221" spans="2:51" s="12" customFormat="1" ht="11.25">
      <c r="B1221" s="151"/>
      <c r="D1221" s="152" t="s">
        <v>271</v>
      </c>
      <c r="E1221" s="153" t="s">
        <v>1</v>
      </c>
      <c r="F1221" s="154" t="s">
        <v>1218</v>
      </c>
      <c r="H1221" s="153" t="s">
        <v>1</v>
      </c>
      <c r="I1221" s="155"/>
      <c r="L1221" s="151"/>
      <c r="M1221" s="156"/>
      <c r="T1221" s="157"/>
      <c r="AT1221" s="153" t="s">
        <v>271</v>
      </c>
      <c r="AU1221" s="153" t="s">
        <v>88</v>
      </c>
      <c r="AV1221" s="12" t="s">
        <v>85</v>
      </c>
      <c r="AW1221" s="12" t="s">
        <v>31</v>
      </c>
      <c r="AX1221" s="12" t="s">
        <v>77</v>
      </c>
      <c r="AY1221" s="153" t="s">
        <v>262</v>
      </c>
    </row>
    <row r="1222" spans="2:51" s="13" customFormat="1" ht="11.25">
      <c r="B1222" s="158"/>
      <c r="D1222" s="152" t="s">
        <v>271</v>
      </c>
      <c r="E1222" s="159" t="s">
        <v>1</v>
      </c>
      <c r="F1222" s="160" t="s">
        <v>2062</v>
      </c>
      <c r="H1222" s="161">
        <v>177.48</v>
      </c>
      <c r="I1222" s="162"/>
      <c r="L1222" s="158"/>
      <c r="M1222" s="163"/>
      <c r="T1222" s="164"/>
      <c r="AT1222" s="159" t="s">
        <v>271</v>
      </c>
      <c r="AU1222" s="159" t="s">
        <v>88</v>
      </c>
      <c r="AV1222" s="13" t="s">
        <v>88</v>
      </c>
      <c r="AW1222" s="13" t="s">
        <v>31</v>
      </c>
      <c r="AX1222" s="13" t="s">
        <v>77</v>
      </c>
      <c r="AY1222" s="159" t="s">
        <v>262</v>
      </c>
    </row>
    <row r="1223" spans="2:51" s="13" customFormat="1" ht="11.25">
      <c r="B1223" s="158"/>
      <c r="D1223" s="152" t="s">
        <v>271</v>
      </c>
      <c r="E1223" s="159" t="s">
        <v>1</v>
      </c>
      <c r="F1223" s="160" t="s">
        <v>2063</v>
      </c>
      <c r="H1223" s="161">
        <v>7.56</v>
      </c>
      <c r="I1223" s="162"/>
      <c r="L1223" s="158"/>
      <c r="M1223" s="163"/>
      <c r="T1223" s="164"/>
      <c r="AT1223" s="159" t="s">
        <v>271</v>
      </c>
      <c r="AU1223" s="159" t="s">
        <v>88</v>
      </c>
      <c r="AV1223" s="13" t="s">
        <v>88</v>
      </c>
      <c r="AW1223" s="13" t="s">
        <v>31</v>
      </c>
      <c r="AX1223" s="13" t="s">
        <v>77</v>
      </c>
      <c r="AY1223" s="159" t="s">
        <v>262</v>
      </c>
    </row>
    <row r="1224" spans="2:51" s="12" customFormat="1" ht="11.25">
      <c r="B1224" s="151"/>
      <c r="D1224" s="152" t="s">
        <v>271</v>
      </c>
      <c r="E1224" s="153" t="s">
        <v>1</v>
      </c>
      <c r="F1224" s="154" t="s">
        <v>2064</v>
      </c>
      <c r="H1224" s="153" t="s">
        <v>1</v>
      </c>
      <c r="I1224" s="155"/>
      <c r="L1224" s="151"/>
      <c r="M1224" s="156"/>
      <c r="T1224" s="157"/>
      <c r="AT1224" s="153" t="s">
        <v>271</v>
      </c>
      <c r="AU1224" s="153" t="s">
        <v>88</v>
      </c>
      <c r="AV1224" s="12" t="s">
        <v>85</v>
      </c>
      <c r="AW1224" s="12" t="s">
        <v>31</v>
      </c>
      <c r="AX1224" s="12" t="s">
        <v>77</v>
      </c>
      <c r="AY1224" s="153" t="s">
        <v>262</v>
      </c>
    </row>
    <row r="1225" spans="2:51" s="13" customFormat="1" ht="11.25">
      <c r="B1225" s="158"/>
      <c r="D1225" s="152" t="s">
        <v>271</v>
      </c>
      <c r="E1225" s="159" t="s">
        <v>1</v>
      </c>
      <c r="F1225" s="160" t="s">
        <v>2065</v>
      </c>
      <c r="H1225" s="161">
        <v>22.14</v>
      </c>
      <c r="I1225" s="162"/>
      <c r="L1225" s="158"/>
      <c r="M1225" s="163"/>
      <c r="T1225" s="164"/>
      <c r="AT1225" s="159" t="s">
        <v>271</v>
      </c>
      <c r="AU1225" s="159" t="s">
        <v>88</v>
      </c>
      <c r="AV1225" s="13" t="s">
        <v>88</v>
      </c>
      <c r="AW1225" s="13" t="s">
        <v>31</v>
      </c>
      <c r="AX1225" s="13" t="s">
        <v>77</v>
      </c>
      <c r="AY1225" s="159" t="s">
        <v>262</v>
      </c>
    </row>
    <row r="1226" spans="2:51" s="12" customFormat="1" ht="11.25">
      <c r="B1226" s="151"/>
      <c r="D1226" s="152" t="s">
        <v>271</v>
      </c>
      <c r="E1226" s="153" t="s">
        <v>1</v>
      </c>
      <c r="F1226" s="154" t="s">
        <v>2066</v>
      </c>
      <c r="H1226" s="153" t="s">
        <v>1</v>
      </c>
      <c r="I1226" s="155"/>
      <c r="L1226" s="151"/>
      <c r="M1226" s="156"/>
      <c r="T1226" s="157"/>
      <c r="AT1226" s="153" t="s">
        <v>271</v>
      </c>
      <c r="AU1226" s="153" t="s">
        <v>88</v>
      </c>
      <c r="AV1226" s="12" t="s">
        <v>85</v>
      </c>
      <c r="AW1226" s="12" t="s">
        <v>31</v>
      </c>
      <c r="AX1226" s="12" t="s">
        <v>77</v>
      </c>
      <c r="AY1226" s="153" t="s">
        <v>262</v>
      </c>
    </row>
    <row r="1227" spans="2:51" s="13" customFormat="1" ht="11.25">
      <c r="B1227" s="158"/>
      <c r="D1227" s="152" t="s">
        <v>271</v>
      </c>
      <c r="E1227" s="159" t="s">
        <v>1</v>
      </c>
      <c r="F1227" s="160" t="s">
        <v>2067</v>
      </c>
      <c r="H1227" s="161">
        <v>7.91</v>
      </c>
      <c r="I1227" s="162"/>
      <c r="L1227" s="158"/>
      <c r="M1227" s="163"/>
      <c r="T1227" s="164"/>
      <c r="AT1227" s="159" t="s">
        <v>271</v>
      </c>
      <c r="AU1227" s="159" t="s">
        <v>88</v>
      </c>
      <c r="AV1227" s="13" t="s">
        <v>88</v>
      </c>
      <c r="AW1227" s="13" t="s">
        <v>31</v>
      </c>
      <c r="AX1227" s="13" t="s">
        <v>77</v>
      </c>
      <c r="AY1227" s="159" t="s">
        <v>262</v>
      </c>
    </row>
    <row r="1228" spans="2:51" s="13" customFormat="1" ht="11.25">
      <c r="B1228" s="158"/>
      <c r="D1228" s="152" t="s">
        <v>271</v>
      </c>
      <c r="E1228" s="159" t="s">
        <v>1</v>
      </c>
      <c r="F1228" s="160" t="s">
        <v>2068</v>
      </c>
      <c r="H1228" s="161">
        <v>17.63</v>
      </c>
      <c r="I1228" s="162"/>
      <c r="L1228" s="158"/>
      <c r="M1228" s="163"/>
      <c r="T1228" s="164"/>
      <c r="AT1228" s="159" t="s">
        <v>271</v>
      </c>
      <c r="AU1228" s="159" t="s">
        <v>88</v>
      </c>
      <c r="AV1228" s="13" t="s">
        <v>88</v>
      </c>
      <c r="AW1228" s="13" t="s">
        <v>31</v>
      </c>
      <c r="AX1228" s="13" t="s">
        <v>77</v>
      </c>
      <c r="AY1228" s="159" t="s">
        <v>262</v>
      </c>
    </row>
    <row r="1229" spans="2:51" s="12" customFormat="1" ht="11.25">
      <c r="B1229" s="151"/>
      <c r="D1229" s="152" t="s">
        <v>271</v>
      </c>
      <c r="E1229" s="153" t="s">
        <v>1</v>
      </c>
      <c r="F1229" s="154" t="s">
        <v>1221</v>
      </c>
      <c r="H1229" s="153" t="s">
        <v>1</v>
      </c>
      <c r="I1229" s="155"/>
      <c r="L1229" s="151"/>
      <c r="M1229" s="156"/>
      <c r="T1229" s="157"/>
      <c r="AT1229" s="153" t="s">
        <v>271</v>
      </c>
      <c r="AU1229" s="153" t="s">
        <v>88</v>
      </c>
      <c r="AV1229" s="12" t="s">
        <v>85</v>
      </c>
      <c r="AW1229" s="12" t="s">
        <v>31</v>
      </c>
      <c r="AX1229" s="12" t="s">
        <v>77</v>
      </c>
      <c r="AY1229" s="153" t="s">
        <v>262</v>
      </c>
    </row>
    <row r="1230" spans="2:51" s="13" customFormat="1" ht="11.25">
      <c r="B1230" s="158"/>
      <c r="D1230" s="152" t="s">
        <v>271</v>
      </c>
      <c r="E1230" s="159" t="s">
        <v>1</v>
      </c>
      <c r="F1230" s="160" t="s">
        <v>2069</v>
      </c>
      <c r="H1230" s="161">
        <v>144.5</v>
      </c>
      <c r="I1230" s="162"/>
      <c r="L1230" s="158"/>
      <c r="M1230" s="163"/>
      <c r="T1230" s="164"/>
      <c r="AT1230" s="159" t="s">
        <v>271</v>
      </c>
      <c r="AU1230" s="159" t="s">
        <v>88</v>
      </c>
      <c r="AV1230" s="13" t="s">
        <v>88</v>
      </c>
      <c r="AW1230" s="13" t="s">
        <v>31</v>
      </c>
      <c r="AX1230" s="13" t="s">
        <v>77</v>
      </c>
      <c r="AY1230" s="159" t="s">
        <v>262</v>
      </c>
    </row>
    <row r="1231" spans="2:51" s="13" customFormat="1" ht="11.25">
      <c r="B1231" s="158"/>
      <c r="D1231" s="152" t="s">
        <v>271</v>
      </c>
      <c r="E1231" s="159" t="s">
        <v>1</v>
      </c>
      <c r="F1231" s="160" t="s">
        <v>2070</v>
      </c>
      <c r="H1231" s="161">
        <v>-3.77</v>
      </c>
      <c r="I1231" s="162"/>
      <c r="L1231" s="158"/>
      <c r="M1231" s="163"/>
      <c r="T1231" s="164"/>
      <c r="AT1231" s="159" t="s">
        <v>271</v>
      </c>
      <c r="AU1231" s="159" t="s">
        <v>88</v>
      </c>
      <c r="AV1231" s="13" t="s">
        <v>88</v>
      </c>
      <c r="AW1231" s="13" t="s">
        <v>31</v>
      </c>
      <c r="AX1231" s="13" t="s">
        <v>77</v>
      </c>
      <c r="AY1231" s="159" t="s">
        <v>262</v>
      </c>
    </row>
    <row r="1232" spans="2:51" s="12" customFormat="1" ht="11.25">
      <c r="B1232" s="151"/>
      <c r="D1232" s="152" t="s">
        <v>271</v>
      </c>
      <c r="E1232" s="153" t="s">
        <v>1</v>
      </c>
      <c r="F1232" s="154" t="s">
        <v>2071</v>
      </c>
      <c r="H1232" s="153" t="s">
        <v>1</v>
      </c>
      <c r="I1232" s="155"/>
      <c r="L1232" s="151"/>
      <c r="M1232" s="156"/>
      <c r="T1232" s="157"/>
      <c r="AT1232" s="153" t="s">
        <v>271</v>
      </c>
      <c r="AU1232" s="153" t="s">
        <v>88</v>
      </c>
      <c r="AV1232" s="12" t="s">
        <v>85</v>
      </c>
      <c r="AW1232" s="12" t="s">
        <v>31</v>
      </c>
      <c r="AX1232" s="12" t="s">
        <v>77</v>
      </c>
      <c r="AY1232" s="153" t="s">
        <v>262</v>
      </c>
    </row>
    <row r="1233" spans="2:65" s="13" customFormat="1" ht="11.25">
      <c r="B1233" s="158"/>
      <c r="D1233" s="152" t="s">
        <v>271</v>
      </c>
      <c r="E1233" s="159" t="s">
        <v>1</v>
      </c>
      <c r="F1233" s="160" t="s">
        <v>2072</v>
      </c>
      <c r="H1233" s="161">
        <v>81.2</v>
      </c>
      <c r="I1233" s="162"/>
      <c r="L1233" s="158"/>
      <c r="M1233" s="163"/>
      <c r="T1233" s="164"/>
      <c r="AT1233" s="159" t="s">
        <v>271</v>
      </c>
      <c r="AU1233" s="159" t="s">
        <v>88</v>
      </c>
      <c r="AV1233" s="13" t="s">
        <v>88</v>
      </c>
      <c r="AW1233" s="13" t="s">
        <v>31</v>
      </c>
      <c r="AX1233" s="13" t="s">
        <v>77</v>
      </c>
      <c r="AY1233" s="159" t="s">
        <v>262</v>
      </c>
    </row>
    <row r="1234" spans="2:65" s="15" customFormat="1" ht="11.25">
      <c r="B1234" s="172"/>
      <c r="D1234" s="152" t="s">
        <v>271</v>
      </c>
      <c r="E1234" s="173" t="s">
        <v>169</v>
      </c>
      <c r="F1234" s="174" t="s">
        <v>282</v>
      </c>
      <c r="H1234" s="175">
        <v>454.65</v>
      </c>
      <c r="I1234" s="176"/>
      <c r="L1234" s="172"/>
      <c r="M1234" s="177"/>
      <c r="T1234" s="178"/>
      <c r="AT1234" s="173" t="s">
        <v>271</v>
      </c>
      <c r="AU1234" s="173" t="s">
        <v>88</v>
      </c>
      <c r="AV1234" s="15" t="s">
        <v>122</v>
      </c>
      <c r="AW1234" s="15" t="s">
        <v>31</v>
      </c>
      <c r="AX1234" s="15" t="s">
        <v>77</v>
      </c>
      <c r="AY1234" s="173" t="s">
        <v>262</v>
      </c>
    </row>
    <row r="1235" spans="2:65" s="13" customFormat="1" ht="11.25">
      <c r="B1235" s="158"/>
      <c r="D1235" s="152" t="s">
        <v>271</v>
      </c>
      <c r="E1235" s="159" t="s">
        <v>1</v>
      </c>
      <c r="F1235" s="160" t="s">
        <v>2073</v>
      </c>
      <c r="H1235" s="161">
        <v>3.5</v>
      </c>
      <c r="I1235" s="162"/>
      <c r="L1235" s="158"/>
      <c r="M1235" s="163"/>
      <c r="T1235" s="164"/>
      <c r="AT1235" s="159" t="s">
        <v>271</v>
      </c>
      <c r="AU1235" s="159" t="s">
        <v>88</v>
      </c>
      <c r="AV1235" s="13" t="s">
        <v>88</v>
      </c>
      <c r="AW1235" s="13" t="s">
        <v>31</v>
      </c>
      <c r="AX1235" s="13" t="s">
        <v>77</v>
      </c>
      <c r="AY1235" s="159" t="s">
        <v>262</v>
      </c>
    </row>
    <row r="1236" spans="2:65" s="13" customFormat="1" ht="11.25">
      <c r="B1236" s="158"/>
      <c r="D1236" s="152" t="s">
        <v>271</v>
      </c>
      <c r="E1236" s="159" t="s">
        <v>1</v>
      </c>
      <c r="F1236" s="160" t="s">
        <v>2074</v>
      </c>
      <c r="H1236" s="161">
        <v>1.8</v>
      </c>
      <c r="I1236" s="162"/>
      <c r="L1236" s="158"/>
      <c r="M1236" s="163"/>
      <c r="T1236" s="164"/>
      <c r="AT1236" s="159" t="s">
        <v>271</v>
      </c>
      <c r="AU1236" s="159" t="s">
        <v>88</v>
      </c>
      <c r="AV1236" s="13" t="s">
        <v>88</v>
      </c>
      <c r="AW1236" s="13" t="s">
        <v>31</v>
      </c>
      <c r="AX1236" s="13" t="s">
        <v>77</v>
      </c>
      <c r="AY1236" s="159" t="s">
        <v>262</v>
      </c>
    </row>
    <row r="1237" spans="2:65" s="13" customFormat="1" ht="11.25">
      <c r="B1237" s="158"/>
      <c r="D1237" s="152" t="s">
        <v>271</v>
      </c>
      <c r="E1237" s="159" t="s">
        <v>1</v>
      </c>
      <c r="F1237" s="160" t="s">
        <v>2075</v>
      </c>
      <c r="H1237" s="161">
        <v>90.93</v>
      </c>
      <c r="I1237" s="162"/>
      <c r="L1237" s="158"/>
      <c r="M1237" s="163"/>
      <c r="T1237" s="164"/>
      <c r="AT1237" s="159" t="s">
        <v>271</v>
      </c>
      <c r="AU1237" s="159" t="s">
        <v>88</v>
      </c>
      <c r="AV1237" s="13" t="s">
        <v>88</v>
      </c>
      <c r="AW1237" s="13" t="s">
        <v>31</v>
      </c>
      <c r="AX1237" s="13" t="s">
        <v>77</v>
      </c>
      <c r="AY1237" s="159" t="s">
        <v>262</v>
      </c>
    </row>
    <row r="1238" spans="2:65" s="15" customFormat="1" ht="11.25">
      <c r="B1238" s="172"/>
      <c r="D1238" s="152" t="s">
        <v>271</v>
      </c>
      <c r="E1238" s="173" t="s">
        <v>171</v>
      </c>
      <c r="F1238" s="174" t="s">
        <v>282</v>
      </c>
      <c r="H1238" s="175">
        <v>96.23</v>
      </c>
      <c r="I1238" s="176"/>
      <c r="L1238" s="172"/>
      <c r="M1238" s="177"/>
      <c r="T1238" s="178"/>
      <c r="AT1238" s="173" t="s">
        <v>271</v>
      </c>
      <c r="AU1238" s="173" t="s">
        <v>88</v>
      </c>
      <c r="AV1238" s="15" t="s">
        <v>122</v>
      </c>
      <c r="AW1238" s="15" t="s">
        <v>31</v>
      </c>
      <c r="AX1238" s="15" t="s">
        <v>85</v>
      </c>
      <c r="AY1238" s="173" t="s">
        <v>262</v>
      </c>
    </row>
    <row r="1239" spans="2:65" s="1" customFormat="1" ht="33" customHeight="1">
      <c r="B1239" s="32"/>
      <c r="C1239" s="138" t="s">
        <v>2076</v>
      </c>
      <c r="D1239" s="138" t="s">
        <v>265</v>
      </c>
      <c r="E1239" s="139" t="s">
        <v>2077</v>
      </c>
      <c r="F1239" s="140" t="s">
        <v>2078</v>
      </c>
      <c r="G1239" s="141" t="s">
        <v>268</v>
      </c>
      <c r="H1239" s="142">
        <v>96.23</v>
      </c>
      <c r="I1239" s="143"/>
      <c r="J1239" s="144">
        <f>ROUND(I1239*H1239,2)</f>
        <v>0</v>
      </c>
      <c r="K1239" s="140" t="s">
        <v>285</v>
      </c>
      <c r="L1239" s="32"/>
      <c r="M1239" s="145" t="s">
        <v>1</v>
      </c>
      <c r="N1239" s="146" t="s">
        <v>42</v>
      </c>
      <c r="P1239" s="147">
        <f>O1239*H1239</f>
        <v>0</v>
      </c>
      <c r="Q1239" s="147">
        <v>0</v>
      </c>
      <c r="R1239" s="147">
        <f>Q1239*H1239</f>
        <v>0</v>
      </c>
      <c r="S1239" s="147">
        <v>0</v>
      </c>
      <c r="T1239" s="148">
        <f>S1239*H1239</f>
        <v>0</v>
      </c>
      <c r="AR1239" s="149" t="s">
        <v>371</v>
      </c>
      <c r="AT1239" s="149" t="s">
        <v>265</v>
      </c>
      <c r="AU1239" s="149" t="s">
        <v>88</v>
      </c>
      <c r="AY1239" s="17" t="s">
        <v>262</v>
      </c>
      <c r="BE1239" s="150">
        <f>IF(N1239="základní",J1239,0)</f>
        <v>0</v>
      </c>
      <c r="BF1239" s="150">
        <f>IF(N1239="snížená",J1239,0)</f>
        <v>0</v>
      </c>
      <c r="BG1239" s="150">
        <f>IF(N1239="zákl. přenesená",J1239,0)</f>
        <v>0</v>
      </c>
      <c r="BH1239" s="150">
        <f>IF(N1239="sníž. přenesená",J1239,0)</f>
        <v>0</v>
      </c>
      <c r="BI1239" s="150">
        <f>IF(N1239="nulová",J1239,0)</f>
        <v>0</v>
      </c>
      <c r="BJ1239" s="17" t="s">
        <v>85</v>
      </c>
      <c r="BK1239" s="150">
        <f>ROUND(I1239*H1239,2)</f>
        <v>0</v>
      </c>
      <c r="BL1239" s="17" t="s">
        <v>371</v>
      </c>
      <c r="BM1239" s="149" t="s">
        <v>2079</v>
      </c>
    </row>
    <row r="1240" spans="2:65" s="13" customFormat="1" ht="11.25">
      <c r="B1240" s="158"/>
      <c r="D1240" s="152" t="s">
        <v>271</v>
      </c>
      <c r="E1240" s="159" t="s">
        <v>1</v>
      </c>
      <c r="F1240" s="160" t="s">
        <v>171</v>
      </c>
      <c r="H1240" s="161">
        <v>96.23</v>
      </c>
      <c r="I1240" s="162"/>
      <c r="L1240" s="158"/>
      <c r="M1240" s="163"/>
      <c r="T1240" s="164"/>
      <c r="AT1240" s="159" t="s">
        <v>271</v>
      </c>
      <c r="AU1240" s="159" t="s">
        <v>88</v>
      </c>
      <c r="AV1240" s="13" t="s">
        <v>88</v>
      </c>
      <c r="AW1240" s="13" t="s">
        <v>31</v>
      </c>
      <c r="AX1240" s="13" t="s">
        <v>85</v>
      </c>
      <c r="AY1240" s="159" t="s">
        <v>262</v>
      </c>
    </row>
    <row r="1241" spans="2:65" s="1" customFormat="1" ht="24.2" customHeight="1">
      <c r="B1241" s="32"/>
      <c r="C1241" s="138" t="s">
        <v>2080</v>
      </c>
      <c r="D1241" s="138" t="s">
        <v>265</v>
      </c>
      <c r="E1241" s="139" t="s">
        <v>2081</v>
      </c>
      <c r="F1241" s="140" t="s">
        <v>2082</v>
      </c>
      <c r="G1241" s="141" t="s">
        <v>514</v>
      </c>
      <c r="H1241" s="142">
        <v>0.51</v>
      </c>
      <c r="I1241" s="143"/>
      <c r="J1241" s="144">
        <f>ROUND(I1241*H1241,2)</f>
        <v>0</v>
      </c>
      <c r="K1241" s="140" t="s">
        <v>285</v>
      </c>
      <c r="L1241" s="32"/>
      <c r="M1241" s="145" t="s">
        <v>1</v>
      </c>
      <c r="N1241" s="146" t="s">
        <v>42</v>
      </c>
      <c r="P1241" s="147">
        <f>O1241*H1241</f>
        <v>0</v>
      </c>
      <c r="Q1241" s="147">
        <v>0</v>
      </c>
      <c r="R1241" s="147">
        <f>Q1241*H1241</f>
        <v>0</v>
      </c>
      <c r="S1241" s="147">
        <v>0</v>
      </c>
      <c r="T1241" s="148">
        <f>S1241*H1241</f>
        <v>0</v>
      </c>
      <c r="AR1241" s="149" t="s">
        <v>371</v>
      </c>
      <c r="AT1241" s="149" t="s">
        <v>265</v>
      </c>
      <c r="AU1241" s="149" t="s">
        <v>88</v>
      </c>
      <c r="AY1241" s="17" t="s">
        <v>262</v>
      </c>
      <c r="BE1241" s="150">
        <f>IF(N1241="základní",J1241,0)</f>
        <v>0</v>
      </c>
      <c r="BF1241" s="150">
        <f>IF(N1241="snížená",J1241,0)</f>
        <v>0</v>
      </c>
      <c r="BG1241" s="150">
        <f>IF(N1241="zákl. přenesená",J1241,0)</f>
        <v>0</v>
      </c>
      <c r="BH1241" s="150">
        <f>IF(N1241="sníž. přenesená",J1241,0)</f>
        <v>0</v>
      </c>
      <c r="BI1241" s="150">
        <f>IF(N1241="nulová",J1241,0)</f>
        <v>0</v>
      </c>
      <c r="BJ1241" s="17" t="s">
        <v>85</v>
      </c>
      <c r="BK1241" s="150">
        <f>ROUND(I1241*H1241,2)</f>
        <v>0</v>
      </c>
      <c r="BL1241" s="17" t="s">
        <v>371</v>
      </c>
      <c r="BM1241" s="149" t="s">
        <v>2083</v>
      </c>
    </row>
    <row r="1242" spans="2:65" s="11" customFormat="1" ht="22.9" customHeight="1">
      <c r="B1242" s="126"/>
      <c r="D1242" s="127" t="s">
        <v>76</v>
      </c>
      <c r="E1242" s="136" t="s">
        <v>2084</v>
      </c>
      <c r="F1242" s="136" t="s">
        <v>2085</v>
      </c>
      <c r="I1242" s="129"/>
      <c r="J1242" s="137">
        <f>BK1242</f>
        <v>0</v>
      </c>
      <c r="L1242" s="126"/>
      <c r="M1242" s="131"/>
      <c r="P1242" s="132">
        <f>SUM(P1243:P1281)</f>
        <v>0</v>
      </c>
      <c r="R1242" s="132">
        <f>SUM(R1243:R1281)</f>
        <v>9.4844650000000003E-2</v>
      </c>
      <c r="T1242" s="133">
        <f>SUM(T1243:T1281)</f>
        <v>0</v>
      </c>
      <c r="AR1242" s="127" t="s">
        <v>88</v>
      </c>
      <c r="AT1242" s="134" t="s">
        <v>76</v>
      </c>
      <c r="AU1242" s="134" t="s">
        <v>85</v>
      </c>
      <c r="AY1242" s="127" t="s">
        <v>262</v>
      </c>
      <c r="BK1242" s="135">
        <f>SUM(BK1243:BK1281)</f>
        <v>0</v>
      </c>
    </row>
    <row r="1243" spans="2:65" s="1" customFormat="1" ht="24.2" customHeight="1">
      <c r="B1243" s="32"/>
      <c r="C1243" s="138" t="s">
        <v>2086</v>
      </c>
      <c r="D1243" s="138" t="s">
        <v>265</v>
      </c>
      <c r="E1243" s="139" t="s">
        <v>2087</v>
      </c>
      <c r="F1243" s="140" t="s">
        <v>2088</v>
      </c>
      <c r="G1243" s="141" t="s">
        <v>268</v>
      </c>
      <c r="H1243" s="142">
        <v>23</v>
      </c>
      <c r="I1243" s="143"/>
      <c r="J1243" s="144">
        <f>ROUND(I1243*H1243,2)</f>
        <v>0</v>
      </c>
      <c r="K1243" s="140" t="s">
        <v>285</v>
      </c>
      <c r="L1243" s="32"/>
      <c r="M1243" s="145" t="s">
        <v>1</v>
      </c>
      <c r="N1243" s="146" t="s">
        <v>42</v>
      </c>
      <c r="P1243" s="147">
        <f>O1243*H1243</f>
        <v>0</v>
      </c>
      <c r="Q1243" s="147">
        <v>0</v>
      </c>
      <c r="R1243" s="147">
        <f>Q1243*H1243</f>
        <v>0</v>
      </c>
      <c r="S1243" s="147">
        <v>0</v>
      </c>
      <c r="T1243" s="148">
        <f>S1243*H1243</f>
        <v>0</v>
      </c>
      <c r="AR1243" s="149" t="s">
        <v>371</v>
      </c>
      <c r="AT1243" s="149" t="s">
        <v>265</v>
      </c>
      <c r="AU1243" s="149" t="s">
        <v>88</v>
      </c>
      <c r="AY1243" s="17" t="s">
        <v>262</v>
      </c>
      <c r="BE1243" s="150">
        <f>IF(N1243="základní",J1243,0)</f>
        <v>0</v>
      </c>
      <c r="BF1243" s="150">
        <f>IF(N1243="snížená",J1243,0)</f>
        <v>0</v>
      </c>
      <c r="BG1243" s="150">
        <f>IF(N1243="zákl. přenesená",J1243,0)</f>
        <v>0</v>
      </c>
      <c r="BH1243" s="150">
        <f>IF(N1243="sníž. přenesená",J1243,0)</f>
        <v>0</v>
      </c>
      <c r="BI1243" s="150">
        <f>IF(N1243="nulová",J1243,0)</f>
        <v>0</v>
      </c>
      <c r="BJ1243" s="17" t="s">
        <v>85</v>
      </c>
      <c r="BK1243" s="150">
        <f>ROUND(I1243*H1243,2)</f>
        <v>0</v>
      </c>
      <c r="BL1243" s="17" t="s">
        <v>371</v>
      </c>
      <c r="BM1243" s="149" t="s">
        <v>2089</v>
      </c>
    </row>
    <row r="1244" spans="2:65" s="13" customFormat="1" ht="11.25">
      <c r="B1244" s="158"/>
      <c r="D1244" s="152" t="s">
        <v>271</v>
      </c>
      <c r="E1244" s="159" t="s">
        <v>1</v>
      </c>
      <c r="F1244" s="160" t="s">
        <v>2090</v>
      </c>
      <c r="H1244" s="161">
        <v>23</v>
      </c>
      <c r="I1244" s="162"/>
      <c r="L1244" s="158"/>
      <c r="M1244" s="163"/>
      <c r="T1244" s="164"/>
      <c r="AT1244" s="159" t="s">
        <v>271</v>
      </c>
      <c r="AU1244" s="159" t="s">
        <v>88</v>
      </c>
      <c r="AV1244" s="13" t="s">
        <v>88</v>
      </c>
      <c r="AW1244" s="13" t="s">
        <v>31</v>
      </c>
      <c r="AX1244" s="13" t="s">
        <v>85</v>
      </c>
      <c r="AY1244" s="159" t="s">
        <v>262</v>
      </c>
    </row>
    <row r="1245" spans="2:65" s="1" customFormat="1" ht="24.2" customHeight="1">
      <c r="B1245" s="32"/>
      <c r="C1245" s="138" t="s">
        <v>2091</v>
      </c>
      <c r="D1245" s="138" t="s">
        <v>265</v>
      </c>
      <c r="E1245" s="139" t="s">
        <v>2092</v>
      </c>
      <c r="F1245" s="140" t="s">
        <v>2093</v>
      </c>
      <c r="G1245" s="141" t="s">
        <v>268</v>
      </c>
      <c r="H1245" s="142">
        <v>46</v>
      </c>
      <c r="I1245" s="143"/>
      <c r="J1245" s="144">
        <f>ROUND(I1245*H1245,2)</f>
        <v>0</v>
      </c>
      <c r="K1245" s="140" t="s">
        <v>285</v>
      </c>
      <c r="L1245" s="32"/>
      <c r="M1245" s="145" t="s">
        <v>1</v>
      </c>
      <c r="N1245" s="146" t="s">
        <v>42</v>
      </c>
      <c r="P1245" s="147">
        <f>O1245*H1245</f>
        <v>0</v>
      </c>
      <c r="Q1245" s="147">
        <v>1.2E-4</v>
      </c>
      <c r="R1245" s="147">
        <f>Q1245*H1245</f>
        <v>5.5199999999999997E-3</v>
      </c>
      <c r="S1245" s="147">
        <v>0</v>
      </c>
      <c r="T1245" s="148">
        <f>S1245*H1245</f>
        <v>0</v>
      </c>
      <c r="AR1245" s="149" t="s">
        <v>371</v>
      </c>
      <c r="AT1245" s="149" t="s">
        <v>265</v>
      </c>
      <c r="AU1245" s="149" t="s">
        <v>88</v>
      </c>
      <c r="AY1245" s="17" t="s">
        <v>262</v>
      </c>
      <c r="BE1245" s="150">
        <f>IF(N1245="základní",J1245,0)</f>
        <v>0</v>
      </c>
      <c r="BF1245" s="150">
        <f>IF(N1245="snížená",J1245,0)</f>
        <v>0</v>
      </c>
      <c r="BG1245" s="150">
        <f>IF(N1245="zákl. přenesená",J1245,0)</f>
        <v>0</v>
      </c>
      <c r="BH1245" s="150">
        <f>IF(N1245="sníž. přenesená",J1245,0)</f>
        <v>0</v>
      </c>
      <c r="BI1245" s="150">
        <f>IF(N1245="nulová",J1245,0)</f>
        <v>0</v>
      </c>
      <c r="BJ1245" s="17" t="s">
        <v>85</v>
      </c>
      <c r="BK1245" s="150">
        <f>ROUND(I1245*H1245,2)</f>
        <v>0</v>
      </c>
      <c r="BL1245" s="17" t="s">
        <v>371</v>
      </c>
      <c r="BM1245" s="149" t="s">
        <v>2094</v>
      </c>
    </row>
    <row r="1246" spans="2:65" s="13" customFormat="1" ht="11.25">
      <c r="B1246" s="158"/>
      <c r="D1246" s="152" t="s">
        <v>271</v>
      </c>
      <c r="E1246" s="159" t="s">
        <v>1</v>
      </c>
      <c r="F1246" s="160" t="s">
        <v>2095</v>
      </c>
      <c r="H1246" s="161">
        <v>46</v>
      </c>
      <c r="I1246" s="162"/>
      <c r="L1246" s="158"/>
      <c r="M1246" s="163"/>
      <c r="T1246" s="164"/>
      <c r="AT1246" s="159" t="s">
        <v>271</v>
      </c>
      <c r="AU1246" s="159" t="s">
        <v>88</v>
      </c>
      <c r="AV1246" s="13" t="s">
        <v>88</v>
      </c>
      <c r="AW1246" s="13" t="s">
        <v>31</v>
      </c>
      <c r="AX1246" s="13" t="s">
        <v>85</v>
      </c>
      <c r="AY1246" s="159" t="s">
        <v>262</v>
      </c>
    </row>
    <row r="1247" spans="2:65" s="1" customFormat="1" ht="24.2" customHeight="1">
      <c r="B1247" s="32"/>
      <c r="C1247" s="138" t="s">
        <v>2096</v>
      </c>
      <c r="D1247" s="138" t="s">
        <v>265</v>
      </c>
      <c r="E1247" s="139" t="s">
        <v>2097</v>
      </c>
      <c r="F1247" s="140" t="s">
        <v>2098</v>
      </c>
      <c r="G1247" s="141" t="s">
        <v>268</v>
      </c>
      <c r="H1247" s="142">
        <v>1.04</v>
      </c>
      <c r="I1247" s="143"/>
      <c r="J1247" s="144">
        <f>ROUND(I1247*H1247,2)</f>
        <v>0</v>
      </c>
      <c r="K1247" s="140" t="s">
        <v>285</v>
      </c>
      <c r="L1247" s="32"/>
      <c r="M1247" s="145" t="s">
        <v>1</v>
      </c>
      <c r="N1247" s="146" t="s">
        <v>42</v>
      </c>
      <c r="P1247" s="147">
        <f>O1247*H1247</f>
        <v>0</v>
      </c>
      <c r="Q1247" s="147">
        <v>6.0000000000000002E-5</v>
      </c>
      <c r="R1247" s="147">
        <f>Q1247*H1247</f>
        <v>6.2399999999999999E-5</v>
      </c>
      <c r="S1247" s="147">
        <v>0</v>
      </c>
      <c r="T1247" s="148">
        <f>S1247*H1247</f>
        <v>0</v>
      </c>
      <c r="AR1247" s="149" t="s">
        <v>371</v>
      </c>
      <c r="AT1247" s="149" t="s">
        <v>265</v>
      </c>
      <c r="AU1247" s="149" t="s">
        <v>88</v>
      </c>
      <c r="AY1247" s="17" t="s">
        <v>262</v>
      </c>
      <c r="BE1247" s="150">
        <f>IF(N1247="základní",J1247,0)</f>
        <v>0</v>
      </c>
      <c r="BF1247" s="150">
        <f>IF(N1247="snížená",J1247,0)</f>
        <v>0</v>
      </c>
      <c r="BG1247" s="150">
        <f>IF(N1247="zákl. přenesená",J1247,0)</f>
        <v>0</v>
      </c>
      <c r="BH1247" s="150">
        <f>IF(N1247="sníž. přenesená",J1247,0)</f>
        <v>0</v>
      </c>
      <c r="BI1247" s="150">
        <f>IF(N1247="nulová",J1247,0)</f>
        <v>0</v>
      </c>
      <c r="BJ1247" s="17" t="s">
        <v>85</v>
      </c>
      <c r="BK1247" s="150">
        <f>ROUND(I1247*H1247,2)</f>
        <v>0</v>
      </c>
      <c r="BL1247" s="17" t="s">
        <v>371</v>
      </c>
      <c r="BM1247" s="149" t="s">
        <v>2099</v>
      </c>
    </row>
    <row r="1248" spans="2:65" s="13" customFormat="1" ht="11.25">
      <c r="B1248" s="158"/>
      <c r="D1248" s="152" t="s">
        <v>271</v>
      </c>
      <c r="E1248" s="159" t="s">
        <v>1</v>
      </c>
      <c r="F1248" s="160" t="s">
        <v>2100</v>
      </c>
      <c r="H1248" s="161">
        <v>2.08</v>
      </c>
      <c r="I1248" s="162"/>
      <c r="L1248" s="158"/>
      <c r="M1248" s="163"/>
      <c r="T1248" s="164"/>
      <c r="AT1248" s="159" t="s">
        <v>271</v>
      </c>
      <c r="AU1248" s="159" t="s">
        <v>88</v>
      </c>
      <c r="AV1248" s="13" t="s">
        <v>88</v>
      </c>
      <c r="AW1248" s="13" t="s">
        <v>31</v>
      </c>
      <c r="AX1248" s="13" t="s">
        <v>77</v>
      </c>
      <c r="AY1248" s="159" t="s">
        <v>262</v>
      </c>
    </row>
    <row r="1249" spans="2:65" s="15" customFormat="1" ht="11.25">
      <c r="B1249" s="172"/>
      <c r="D1249" s="152" t="s">
        <v>271</v>
      </c>
      <c r="E1249" s="173" t="s">
        <v>163</v>
      </c>
      <c r="F1249" s="174" t="s">
        <v>282</v>
      </c>
      <c r="H1249" s="175">
        <v>2.08</v>
      </c>
      <c r="I1249" s="176"/>
      <c r="L1249" s="172"/>
      <c r="M1249" s="177"/>
      <c r="T1249" s="178"/>
      <c r="AT1249" s="173" t="s">
        <v>271</v>
      </c>
      <c r="AU1249" s="173" t="s">
        <v>88</v>
      </c>
      <c r="AV1249" s="15" t="s">
        <v>122</v>
      </c>
      <c r="AW1249" s="15" t="s">
        <v>31</v>
      </c>
      <c r="AX1249" s="15" t="s">
        <v>77</v>
      </c>
      <c r="AY1249" s="173" t="s">
        <v>262</v>
      </c>
    </row>
    <row r="1250" spans="2:65" s="13" customFormat="1" ht="11.25">
      <c r="B1250" s="158"/>
      <c r="D1250" s="152" t="s">
        <v>271</v>
      </c>
      <c r="E1250" s="159" t="s">
        <v>1</v>
      </c>
      <c r="F1250" s="160" t="s">
        <v>2101</v>
      </c>
      <c r="H1250" s="161">
        <v>1.04</v>
      </c>
      <c r="I1250" s="162"/>
      <c r="L1250" s="158"/>
      <c r="M1250" s="163"/>
      <c r="T1250" s="164"/>
      <c r="AT1250" s="159" t="s">
        <v>271</v>
      </c>
      <c r="AU1250" s="159" t="s">
        <v>88</v>
      </c>
      <c r="AV1250" s="13" t="s">
        <v>88</v>
      </c>
      <c r="AW1250" s="13" t="s">
        <v>31</v>
      </c>
      <c r="AX1250" s="13" t="s">
        <v>77</v>
      </c>
      <c r="AY1250" s="159" t="s">
        <v>262</v>
      </c>
    </row>
    <row r="1251" spans="2:65" s="15" customFormat="1" ht="11.25">
      <c r="B1251" s="172"/>
      <c r="D1251" s="152" t="s">
        <v>271</v>
      </c>
      <c r="E1251" s="173" t="s">
        <v>1</v>
      </c>
      <c r="F1251" s="174" t="s">
        <v>282</v>
      </c>
      <c r="H1251" s="175">
        <v>1.04</v>
      </c>
      <c r="I1251" s="176"/>
      <c r="L1251" s="172"/>
      <c r="M1251" s="177"/>
      <c r="T1251" s="178"/>
      <c r="AT1251" s="173" t="s">
        <v>271</v>
      </c>
      <c r="AU1251" s="173" t="s">
        <v>88</v>
      </c>
      <c r="AV1251" s="15" t="s">
        <v>122</v>
      </c>
      <c r="AW1251" s="15" t="s">
        <v>31</v>
      </c>
      <c r="AX1251" s="15" t="s">
        <v>85</v>
      </c>
      <c r="AY1251" s="173" t="s">
        <v>262</v>
      </c>
    </row>
    <row r="1252" spans="2:65" s="1" customFormat="1" ht="24.2" customHeight="1">
      <c r="B1252" s="32"/>
      <c r="C1252" s="138" t="s">
        <v>2102</v>
      </c>
      <c r="D1252" s="138" t="s">
        <v>265</v>
      </c>
      <c r="E1252" s="139" t="s">
        <v>2103</v>
      </c>
      <c r="F1252" s="140" t="s">
        <v>2104</v>
      </c>
      <c r="G1252" s="141" t="s">
        <v>268</v>
      </c>
      <c r="H1252" s="142">
        <v>1.04</v>
      </c>
      <c r="I1252" s="143"/>
      <c r="J1252" s="144">
        <f>ROUND(I1252*H1252,2)</f>
        <v>0</v>
      </c>
      <c r="K1252" s="140" t="s">
        <v>285</v>
      </c>
      <c r="L1252" s="32"/>
      <c r="M1252" s="145" t="s">
        <v>1</v>
      </c>
      <c r="N1252" s="146" t="s">
        <v>42</v>
      </c>
      <c r="P1252" s="147">
        <f>O1252*H1252</f>
        <v>0</v>
      </c>
      <c r="Q1252" s="147">
        <v>0</v>
      </c>
      <c r="R1252" s="147">
        <f>Q1252*H1252</f>
        <v>0</v>
      </c>
      <c r="S1252" s="147">
        <v>0</v>
      </c>
      <c r="T1252" s="148">
        <f>S1252*H1252</f>
        <v>0</v>
      </c>
      <c r="AR1252" s="149" t="s">
        <v>371</v>
      </c>
      <c r="AT1252" s="149" t="s">
        <v>265</v>
      </c>
      <c r="AU1252" s="149" t="s">
        <v>88</v>
      </c>
      <c r="AY1252" s="17" t="s">
        <v>262</v>
      </c>
      <c r="BE1252" s="150">
        <f>IF(N1252="základní",J1252,0)</f>
        <v>0</v>
      </c>
      <c r="BF1252" s="150">
        <f>IF(N1252="snížená",J1252,0)</f>
        <v>0</v>
      </c>
      <c r="BG1252" s="150">
        <f>IF(N1252="zákl. přenesená",J1252,0)</f>
        <v>0</v>
      </c>
      <c r="BH1252" s="150">
        <f>IF(N1252="sníž. přenesená",J1252,0)</f>
        <v>0</v>
      </c>
      <c r="BI1252" s="150">
        <f>IF(N1252="nulová",J1252,0)</f>
        <v>0</v>
      </c>
      <c r="BJ1252" s="17" t="s">
        <v>85</v>
      </c>
      <c r="BK1252" s="150">
        <f>ROUND(I1252*H1252,2)</f>
        <v>0</v>
      </c>
      <c r="BL1252" s="17" t="s">
        <v>371</v>
      </c>
      <c r="BM1252" s="149" t="s">
        <v>2105</v>
      </c>
    </row>
    <row r="1253" spans="2:65" s="1" customFormat="1" ht="16.5" customHeight="1">
      <c r="B1253" s="32"/>
      <c r="C1253" s="138" t="s">
        <v>2106</v>
      </c>
      <c r="D1253" s="138" t="s">
        <v>265</v>
      </c>
      <c r="E1253" s="139" t="s">
        <v>2107</v>
      </c>
      <c r="F1253" s="140" t="s">
        <v>2108</v>
      </c>
      <c r="G1253" s="141" t="s">
        <v>268</v>
      </c>
      <c r="H1253" s="142">
        <v>2.08</v>
      </c>
      <c r="I1253" s="143"/>
      <c r="J1253" s="144">
        <f>ROUND(I1253*H1253,2)</f>
        <v>0</v>
      </c>
      <c r="K1253" s="140" t="s">
        <v>285</v>
      </c>
      <c r="L1253" s="32"/>
      <c r="M1253" s="145" t="s">
        <v>1</v>
      </c>
      <c r="N1253" s="146" t="s">
        <v>42</v>
      </c>
      <c r="P1253" s="147">
        <f>O1253*H1253</f>
        <v>0</v>
      </c>
      <c r="Q1253" s="147">
        <v>0</v>
      </c>
      <c r="R1253" s="147">
        <f>Q1253*H1253</f>
        <v>0</v>
      </c>
      <c r="S1253" s="147">
        <v>0</v>
      </c>
      <c r="T1253" s="148">
        <f>S1253*H1253</f>
        <v>0</v>
      </c>
      <c r="AR1253" s="149" t="s">
        <v>371</v>
      </c>
      <c r="AT1253" s="149" t="s">
        <v>265</v>
      </c>
      <c r="AU1253" s="149" t="s">
        <v>88</v>
      </c>
      <c r="AY1253" s="17" t="s">
        <v>262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85</v>
      </c>
      <c r="BK1253" s="150">
        <f>ROUND(I1253*H1253,2)</f>
        <v>0</v>
      </c>
      <c r="BL1253" s="17" t="s">
        <v>371</v>
      </c>
      <c r="BM1253" s="149" t="s">
        <v>2109</v>
      </c>
    </row>
    <row r="1254" spans="2:65" s="13" customFormat="1" ht="11.25">
      <c r="B1254" s="158"/>
      <c r="D1254" s="152" t="s">
        <v>271</v>
      </c>
      <c r="E1254" s="159" t="s">
        <v>1</v>
      </c>
      <c r="F1254" s="160" t="s">
        <v>2110</v>
      </c>
      <c r="H1254" s="161">
        <v>2.08</v>
      </c>
      <c r="I1254" s="162"/>
      <c r="L1254" s="158"/>
      <c r="M1254" s="163"/>
      <c r="T1254" s="164"/>
      <c r="AT1254" s="159" t="s">
        <v>271</v>
      </c>
      <c r="AU1254" s="159" t="s">
        <v>88</v>
      </c>
      <c r="AV1254" s="13" t="s">
        <v>88</v>
      </c>
      <c r="AW1254" s="13" t="s">
        <v>31</v>
      </c>
      <c r="AX1254" s="13" t="s">
        <v>85</v>
      </c>
      <c r="AY1254" s="159" t="s">
        <v>262</v>
      </c>
    </row>
    <row r="1255" spans="2:65" s="1" customFormat="1" ht="24.2" customHeight="1">
      <c r="B1255" s="32"/>
      <c r="C1255" s="138" t="s">
        <v>2111</v>
      </c>
      <c r="D1255" s="138" t="s">
        <v>265</v>
      </c>
      <c r="E1255" s="139" t="s">
        <v>2112</v>
      </c>
      <c r="F1255" s="140" t="s">
        <v>2113</v>
      </c>
      <c r="G1255" s="141" t="s">
        <v>268</v>
      </c>
      <c r="H1255" s="142">
        <v>2.08</v>
      </c>
      <c r="I1255" s="143"/>
      <c r="J1255" s="144">
        <f>ROUND(I1255*H1255,2)</f>
        <v>0</v>
      </c>
      <c r="K1255" s="140" t="s">
        <v>285</v>
      </c>
      <c r="L1255" s="32"/>
      <c r="M1255" s="145" t="s">
        <v>1</v>
      </c>
      <c r="N1255" s="146" t="s">
        <v>42</v>
      </c>
      <c r="P1255" s="147">
        <f>O1255*H1255</f>
        <v>0</v>
      </c>
      <c r="Q1255" s="147">
        <v>1.2999999999999999E-4</v>
      </c>
      <c r="R1255" s="147">
        <f>Q1255*H1255</f>
        <v>2.7039999999999996E-4</v>
      </c>
      <c r="S1255" s="147">
        <v>0</v>
      </c>
      <c r="T1255" s="148">
        <f>S1255*H1255</f>
        <v>0</v>
      </c>
      <c r="AR1255" s="149" t="s">
        <v>371</v>
      </c>
      <c r="AT1255" s="149" t="s">
        <v>265</v>
      </c>
      <c r="AU1255" s="149" t="s">
        <v>88</v>
      </c>
      <c r="AY1255" s="17" t="s">
        <v>262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85</v>
      </c>
      <c r="BK1255" s="150">
        <f>ROUND(I1255*H1255,2)</f>
        <v>0</v>
      </c>
      <c r="BL1255" s="17" t="s">
        <v>371</v>
      </c>
      <c r="BM1255" s="149" t="s">
        <v>2114</v>
      </c>
    </row>
    <row r="1256" spans="2:65" s="13" customFormat="1" ht="11.25">
      <c r="B1256" s="158"/>
      <c r="D1256" s="152" t="s">
        <v>271</v>
      </c>
      <c r="E1256" s="159" t="s">
        <v>1</v>
      </c>
      <c r="F1256" s="160" t="s">
        <v>2110</v>
      </c>
      <c r="H1256" s="161">
        <v>2.08</v>
      </c>
      <c r="I1256" s="162"/>
      <c r="L1256" s="158"/>
      <c r="M1256" s="163"/>
      <c r="T1256" s="164"/>
      <c r="AT1256" s="159" t="s">
        <v>271</v>
      </c>
      <c r="AU1256" s="159" t="s">
        <v>88</v>
      </c>
      <c r="AV1256" s="13" t="s">
        <v>88</v>
      </c>
      <c r="AW1256" s="13" t="s">
        <v>31</v>
      </c>
      <c r="AX1256" s="13" t="s">
        <v>85</v>
      </c>
      <c r="AY1256" s="159" t="s">
        <v>262</v>
      </c>
    </row>
    <row r="1257" spans="2:65" s="1" customFormat="1" ht="24.2" customHeight="1">
      <c r="B1257" s="32"/>
      <c r="C1257" s="138" t="s">
        <v>2115</v>
      </c>
      <c r="D1257" s="138" t="s">
        <v>265</v>
      </c>
      <c r="E1257" s="139" t="s">
        <v>2116</v>
      </c>
      <c r="F1257" s="140" t="s">
        <v>2117</v>
      </c>
      <c r="G1257" s="141" t="s">
        <v>268</v>
      </c>
      <c r="H1257" s="142">
        <v>4.16</v>
      </c>
      <c r="I1257" s="143"/>
      <c r="J1257" s="144">
        <f>ROUND(I1257*H1257,2)</f>
        <v>0</v>
      </c>
      <c r="K1257" s="140" t="s">
        <v>285</v>
      </c>
      <c r="L1257" s="32"/>
      <c r="M1257" s="145" t="s">
        <v>1</v>
      </c>
      <c r="N1257" s="146" t="s">
        <v>42</v>
      </c>
      <c r="P1257" s="147">
        <f>O1257*H1257</f>
        <v>0</v>
      </c>
      <c r="Q1257" s="147">
        <v>9.0000000000000006E-5</v>
      </c>
      <c r="R1257" s="147">
        <f>Q1257*H1257</f>
        <v>3.7440000000000005E-4</v>
      </c>
      <c r="S1257" s="147">
        <v>0</v>
      </c>
      <c r="T1257" s="148">
        <f>S1257*H1257</f>
        <v>0</v>
      </c>
      <c r="AR1257" s="149" t="s">
        <v>371</v>
      </c>
      <c r="AT1257" s="149" t="s">
        <v>265</v>
      </c>
      <c r="AU1257" s="149" t="s">
        <v>88</v>
      </c>
      <c r="AY1257" s="17" t="s">
        <v>262</v>
      </c>
      <c r="BE1257" s="150">
        <f>IF(N1257="základní",J1257,0)</f>
        <v>0</v>
      </c>
      <c r="BF1257" s="150">
        <f>IF(N1257="snížená",J1257,0)</f>
        <v>0</v>
      </c>
      <c r="BG1257" s="150">
        <f>IF(N1257="zákl. přenesená",J1257,0)</f>
        <v>0</v>
      </c>
      <c r="BH1257" s="150">
        <f>IF(N1257="sníž. přenesená",J1257,0)</f>
        <v>0</v>
      </c>
      <c r="BI1257" s="150">
        <f>IF(N1257="nulová",J1257,0)</f>
        <v>0</v>
      </c>
      <c r="BJ1257" s="17" t="s">
        <v>85</v>
      </c>
      <c r="BK1257" s="150">
        <f>ROUND(I1257*H1257,2)</f>
        <v>0</v>
      </c>
      <c r="BL1257" s="17" t="s">
        <v>371</v>
      </c>
      <c r="BM1257" s="149" t="s">
        <v>2118</v>
      </c>
    </row>
    <row r="1258" spans="2:65" s="13" customFormat="1" ht="11.25">
      <c r="B1258" s="158"/>
      <c r="D1258" s="152" t="s">
        <v>271</v>
      </c>
      <c r="E1258" s="159" t="s">
        <v>1</v>
      </c>
      <c r="F1258" s="160" t="s">
        <v>2119</v>
      </c>
      <c r="H1258" s="161">
        <v>4.16</v>
      </c>
      <c r="I1258" s="162"/>
      <c r="L1258" s="158"/>
      <c r="M1258" s="163"/>
      <c r="T1258" s="164"/>
      <c r="AT1258" s="159" t="s">
        <v>271</v>
      </c>
      <c r="AU1258" s="159" t="s">
        <v>88</v>
      </c>
      <c r="AV1258" s="13" t="s">
        <v>88</v>
      </c>
      <c r="AW1258" s="13" t="s">
        <v>31</v>
      </c>
      <c r="AX1258" s="13" t="s">
        <v>85</v>
      </c>
      <c r="AY1258" s="159" t="s">
        <v>262</v>
      </c>
    </row>
    <row r="1259" spans="2:65" s="1" customFormat="1" ht="24.2" customHeight="1">
      <c r="B1259" s="32"/>
      <c r="C1259" s="138" t="s">
        <v>2120</v>
      </c>
      <c r="D1259" s="138" t="s">
        <v>265</v>
      </c>
      <c r="E1259" s="139" t="s">
        <v>2121</v>
      </c>
      <c r="F1259" s="140" t="s">
        <v>2122</v>
      </c>
      <c r="G1259" s="141" t="s">
        <v>268</v>
      </c>
      <c r="H1259" s="142">
        <v>95.46</v>
      </c>
      <c r="I1259" s="143"/>
      <c r="J1259" s="144">
        <f>ROUND(I1259*H1259,2)</f>
        <v>0</v>
      </c>
      <c r="K1259" s="140" t="s">
        <v>285</v>
      </c>
      <c r="L1259" s="32"/>
      <c r="M1259" s="145" t="s">
        <v>1</v>
      </c>
      <c r="N1259" s="146" t="s">
        <v>42</v>
      </c>
      <c r="P1259" s="147">
        <f>O1259*H1259</f>
        <v>0</v>
      </c>
      <c r="Q1259" s="147">
        <v>5.2999999999999998E-4</v>
      </c>
      <c r="R1259" s="147">
        <f>Q1259*H1259</f>
        <v>5.0593799999999994E-2</v>
      </c>
      <c r="S1259" s="147">
        <v>0</v>
      </c>
      <c r="T1259" s="148">
        <f>S1259*H1259</f>
        <v>0</v>
      </c>
      <c r="AR1259" s="149" t="s">
        <v>371</v>
      </c>
      <c r="AT1259" s="149" t="s">
        <v>265</v>
      </c>
      <c r="AU1259" s="149" t="s">
        <v>88</v>
      </c>
      <c r="AY1259" s="17" t="s">
        <v>262</v>
      </c>
      <c r="BE1259" s="150">
        <f>IF(N1259="základní",J1259,0)</f>
        <v>0</v>
      </c>
      <c r="BF1259" s="150">
        <f>IF(N1259="snížená",J1259,0)</f>
        <v>0</v>
      </c>
      <c r="BG1259" s="150">
        <f>IF(N1259="zákl. přenesená",J1259,0)</f>
        <v>0</v>
      </c>
      <c r="BH1259" s="150">
        <f>IF(N1259="sníž. přenesená",J1259,0)</f>
        <v>0</v>
      </c>
      <c r="BI1259" s="150">
        <f>IF(N1259="nulová",J1259,0)</f>
        <v>0</v>
      </c>
      <c r="BJ1259" s="17" t="s">
        <v>85</v>
      </c>
      <c r="BK1259" s="150">
        <f>ROUND(I1259*H1259,2)</f>
        <v>0</v>
      </c>
      <c r="BL1259" s="17" t="s">
        <v>371</v>
      </c>
      <c r="BM1259" s="149" t="s">
        <v>2123</v>
      </c>
    </row>
    <row r="1260" spans="2:65" s="12" customFormat="1" ht="11.25">
      <c r="B1260" s="151"/>
      <c r="D1260" s="152" t="s">
        <v>271</v>
      </c>
      <c r="E1260" s="153" t="s">
        <v>1</v>
      </c>
      <c r="F1260" s="154" t="s">
        <v>2124</v>
      </c>
      <c r="H1260" s="153" t="s">
        <v>1</v>
      </c>
      <c r="I1260" s="155"/>
      <c r="L1260" s="151"/>
      <c r="M1260" s="156"/>
      <c r="T1260" s="157"/>
      <c r="AT1260" s="153" t="s">
        <v>271</v>
      </c>
      <c r="AU1260" s="153" t="s">
        <v>88</v>
      </c>
      <c r="AV1260" s="12" t="s">
        <v>85</v>
      </c>
      <c r="AW1260" s="12" t="s">
        <v>31</v>
      </c>
      <c r="AX1260" s="12" t="s">
        <v>77</v>
      </c>
      <c r="AY1260" s="153" t="s">
        <v>262</v>
      </c>
    </row>
    <row r="1261" spans="2:65" s="12" customFormat="1" ht="11.25">
      <c r="B1261" s="151"/>
      <c r="D1261" s="152" t="s">
        <v>271</v>
      </c>
      <c r="E1261" s="153" t="s">
        <v>1</v>
      </c>
      <c r="F1261" s="154" t="s">
        <v>1218</v>
      </c>
      <c r="H1261" s="153" t="s">
        <v>1</v>
      </c>
      <c r="I1261" s="155"/>
      <c r="L1261" s="151"/>
      <c r="M1261" s="156"/>
      <c r="T1261" s="157"/>
      <c r="AT1261" s="153" t="s">
        <v>271</v>
      </c>
      <c r="AU1261" s="153" t="s">
        <v>88</v>
      </c>
      <c r="AV1261" s="12" t="s">
        <v>85</v>
      </c>
      <c r="AW1261" s="12" t="s">
        <v>31</v>
      </c>
      <c r="AX1261" s="12" t="s">
        <v>77</v>
      </c>
      <c r="AY1261" s="153" t="s">
        <v>262</v>
      </c>
    </row>
    <row r="1262" spans="2:65" s="13" customFormat="1" ht="11.25">
      <c r="B1262" s="158"/>
      <c r="D1262" s="152" t="s">
        <v>271</v>
      </c>
      <c r="E1262" s="159" t="s">
        <v>1</v>
      </c>
      <c r="F1262" s="160" t="s">
        <v>2125</v>
      </c>
      <c r="H1262" s="161">
        <v>75.599999999999994</v>
      </c>
      <c r="I1262" s="162"/>
      <c r="L1262" s="158"/>
      <c r="M1262" s="163"/>
      <c r="T1262" s="164"/>
      <c r="AT1262" s="159" t="s">
        <v>271</v>
      </c>
      <c r="AU1262" s="159" t="s">
        <v>88</v>
      </c>
      <c r="AV1262" s="13" t="s">
        <v>88</v>
      </c>
      <c r="AW1262" s="13" t="s">
        <v>31</v>
      </c>
      <c r="AX1262" s="13" t="s">
        <v>77</v>
      </c>
      <c r="AY1262" s="159" t="s">
        <v>262</v>
      </c>
    </row>
    <row r="1263" spans="2:65" s="13" customFormat="1" ht="11.25">
      <c r="B1263" s="158"/>
      <c r="D1263" s="152" t="s">
        <v>271</v>
      </c>
      <c r="E1263" s="159" t="s">
        <v>1</v>
      </c>
      <c r="F1263" s="160" t="s">
        <v>2126</v>
      </c>
      <c r="H1263" s="161">
        <v>2.16</v>
      </c>
      <c r="I1263" s="162"/>
      <c r="L1263" s="158"/>
      <c r="M1263" s="163"/>
      <c r="T1263" s="164"/>
      <c r="AT1263" s="159" t="s">
        <v>271</v>
      </c>
      <c r="AU1263" s="159" t="s">
        <v>88</v>
      </c>
      <c r="AV1263" s="13" t="s">
        <v>88</v>
      </c>
      <c r="AW1263" s="13" t="s">
        <v>31</v>
      </c>
      <c r="AX1263" s="13" t="s">
        <v>77</v>
      </c>
      <c r="AY1263" s="159" t="s">
        <v>262</v>
      </c>
    </row>
    <row r="1264" spans="2:65" s="12" customFormat="1" ht="11.25">
      <c r="B1264" s="151"/>
      <c r="D1264" s="152" t="s">
        <v>271</v>
      </c>
      <c r="E1264" s="153" t="s">
        <v>1</v>
      </c>
      <c r="F1264" s="154" t="s">
        <v>1221</v>
      </c>
      <c r="H1264" s="153" t="s">
        <v>1</v>
      </c>
      <c r="I1264" s="155"/>
      <c r="L1264" s="151"/>
      <c r="M1264" s="156"/>
      <c r="T1264" s="157"/>
      <c r="AT1264" s="153" t="s">
        <v>271</v>
      </c>
      <c r="AU1264" s="153" t="s">
        <v>88</v>
      </c>
      <c r="AV1264" s="12" t="s">
        <v>85</v>
      </c>
      <c r="AW1264" s="12" t="s">
        <v>31</v>
      </c>
      <c r="AX1264" s="12" t="s">
        <v>77</v>
      </c>
      <c r="AY1264" s="153" t="s">
        <v>262</v>
      </c>
    </row>
    <row r="1265" spans="2:65" s="13" customFormat="1" ht="11.25">
      <c r="B1265" s="158"/>
      <c r="D1265" s="152" t="s">
        <v>271</v>
      </c>
      <c r="E1265" s="159" t="s">
        <v>1</v>
      </c>
      <c r="F1265" s="160" t="s">
        <v>2127</v>
      </c>
      <c r="H1265" s="161">
        <v>10.8</v>
      </c>
      <c r="I1265" s="162"/>
      <c r="L1265" s="158"/>
      <c r="M1265" s="163"/>
      <c r="T1265" s="164"/>
      <c r="AT1265" s="159" t="s">
        <v>271</v>
      </c>
      <c r="AU1265" s="159" t="s">
        <v>88</v>
      </c>
      <c r="AV1265" s="13" t="s">
        <v>88</v>
      </c>
      <c r="AW1265" s="13" t="s">
        <v>31</v>
      </c>
      <c r="AX1265" s="13" t="s">
        <v>77</v>
      </c>
      <c r="AY1265" s="159" t="s">
        <v>262</v>
      </c>
    </row>
    <row r="1266" spans="2:65" s="13" customFormat="1" ht="11.25">
      <c r="B1266" s="158"/>
      <c r="D1266" s="152" t="s">
        <v>271</v>
      </c>
      <c r="E1266" s="159" t="s">
        <v>1</v>
      </c>
      <c r="F1266" s="160" t="s">
        <v>2128</v>
      </c>
      <c r="H1266" s="161">
        <v>6.9</v>
      </c>
      <c r="I1266" s="162"/>
      <c r="L1266" s="158"/>
      <c r="M1266" s="163"/>
      <c r="T1266" s="164"/>
      <c r="AT1266" s="159" t="s">
        <v>271</v>
      </c>
      <c r="AU1266" s="159" t="s">
        <v>88</v>
      </c>
      <c r="AV1266" s="13" t="s">
        <v>88</v>
      </c>
      <c r="AW1266" s="13" t="s">
        <v>31</v>
      </c>
      <c r="AX1266" s="13" t="s">
        <v>77</v>
      </c>
      <c r="AY1266" s="159" t="s">
        <v>262</v>
      </c>
    </row>
    <row r="1267" spans="2:65" s="15" customFormat="1" ht="11.25">
      <c r="B1267" s="172"/>
      <c r="D1267" s="152" t="s">
        <v>271</v>
      </c>
      <c r="E1267" s="173" t="s">
        <v>1</v>
      </c>
      <c r="F1267" s="174" t="s">
        <v>282</v>
      </c>
      <c r="H1267" s="175">
        <v>95.46</v>
      </c>
      <c r="I1267" s="176"/>
      <c r="L1267" s="172"/>
      <c r="M1267" s="177"/>
      <c r="T1267" s="178"/>
      <c r="AT1267" s="173" t="s">
        <v>271</v>
      </c>
      <c r="AU1267" s="173" t="s">
        <v>88</v>
      </c>
      <c r="AV1267" s="15" t="s">
        <v>122</v>
      </c>
      <c r="AW1267" s="15" t="s">
        <v>31</v>
      </c>
      <c r="AX1267" s="15" t="s">
        <v>85</v>
      </c>
      <c r="AY1267" s="173" t="s">
        <v>262</v>
      </c>
    </row>
    <row r="1268" spans="2:65" s="1" customFormat="1" ht="24.2" customHeight="1">
      <c r="B1268" s="32"/>
      <c r="C1268" s="138" t="s">
        <v>2129</v>
      </c>
      <c r="D1268" s="138" t="s">
        <v>265</v>
      </c>
      <c r="E1268" s="139" t="s">
        <v>2130</v>
      </c>
      <c r="F1268" s="140" t="s">
        <v>2131</v>
      </c>
      <c r="G1268" s="141" t="s">
        <v>268</v>
      </c>
      <c r="H1268" s="142">
        <v>181.065</v>
      </c>
      <c r="I1268" s="143"/>
      <c r="J1268" s="144">
        <f>ROUND(I1268*H1268,2)</f>
        <v>0</v>
      </c>
      <c r="K1268" s="140" t="s">
        <v>269</v>
      </c>
      <c r="L1268" s="32"/>
      <c r="M1268" s="145" t="s">
        <v>1</v>
      </c>
      <c r="N1268" s="146" t="s">
        <v>42</v>
      </c>
      <c r="P1268" s="147">
        <f>O1268*H1268</f>
        <v>0</v>
      </c>
      <c r="Q1268" s="147">
        <v>2.1000000000000001E-4</v>
      </c>
      <c r="R1268" s="147">
        <f>Q1268*H1268</f>
        <v>3.8023649999999999E-2</v>
      </c>
      <c r="S1268" s="147">
        <v>0</v>
      </c>
      <c r="T1268" s="148">
        <f>S1268*H1268</f>
        <v>0</v>
      </c>
      <c r="AR1268" s="149" t="s">
        <v>371</v>
      </c>
      <c r="AT1268" s="149" t="s">
        <v>265</v>
      </c>
      <c r="AU1268" s="149" t="s">
        <v>88</v>
      </c>
      <c r="AY1268" s="17" t="s">
        <v>262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85</v>
      </c>
      <c r="BK1268" s="150">
        <f>ROUND(I1268*H1268,2)</f>
        <v>0</v>
      </c>
      <c r="BL1268" s="17" t="s">
        <v>371</v>
      </c>
      <c r="BM1268" s="149" t="s">
        <v>2132</v>
      </c>
    </row>
    <row r="1269" spans="2:65" s="12" customFormat="1" ht="11.25">
      <c r="B1269" s="151"/>
      <c r="D1269" s="152" t="s">
        <v>271</v>
      </c>
      <c r="E1269" s="153" t="s">
        <v>1</v>
      </c>
      <c r="F1269" s="154" t="s">
        <v>2133</v>
      </c>
      <c r="H1269" s="153" t="s">
        <v>1</v>
      </c>
      <c r="I1269" s="155"/>
      <c r="L1269" s="151"/>
      <c r="M1269" s="156"/>
      <c r="T1269" s="157"/>
      <c r="AT1269" s="153" t="s">
        <v>271</v>
      </c>
      <c r="AU1269" s="153" t="s">
        <v>88</v>
      </c>
      <c r="AV1269" s="12" t="s">
        <v>85</v>
      </c>
      <c r="AW1269" s="12" t="s">
        <v>31</v>
      </c>
      <c r="AX1269" s="12" t="s">
        <v>77</v>
      </c>
      <c r="AY1269" s="153" t="s">
        <v>262</v>
      </c>
    </row>
    <row r="1270" spans="2:65" s="12" customFormat="1" ht="11.25">
      <c r="B1270" s="151"/>
      <c r="D1270" s="152" t="s">
        <v>271</v>
      </c>
      <c r="E1270" s="153" t="s">
        <v>1</v>
      </c>
      <c r="F1270" s="154" t="s">
        <v>2061</v>
      </c>
      <c r="H1270" s="153" t="s">
        <v>1</v>
      </c>
      <c r="I1270" s="155"/>
      <c r="L1270" s="151"/>
      <c r="M1270" s="156"/>
      <c r="T1270" s="157"/>
      <c r="AT1270" s="153" t="s">
        <v>271</v>
      </c>
      <c r="AU1270" s="153" t="s">
        <v>88</v>
      </c>
      <c r="AV1270" s="12" t="s">
        <v>85</v>
      </c>
      <c r="AW1270" s="12" t="s">
        <v>31</v>
      </c>
      <c r="AX1270" s="12" t="s">
        <v>77</v>
      </c>
      <c r="AY1270" s="153" t="s">
        <v>262</v>
      </c>
    </row>
    <row r="1271" spans="2:65" s="12" customFormat="1" ht="11.25">
      <c r="B1271" s="151"/>
      <c r="D1271" s="152" t="s">
        <v>271</v>
      </c>
      <c r="E1271" s="153" t="s">
        <v>1</v>
      </c>
      <c r="F1271" s="154" t="s">
        <v>1218</v>
      </c>
      <c r="H1271" s="153" t="s">
        <v>1</v>
      </c>
      <c r="I1271" s="155"/>
      <c r="L1271" s="151"/>
      <c r="M1271" s="156"/>
      <c r="T1271" s="157"/>
      <c r="AT1271" s="153" t="s">
        <v>271</v>
      </c>
      <c r="AU1271" s="153" t="s">
        <v>88</v>
      </c>
      <c r="AV1271" s="12" t="s">
        <v>85</v>
      </c>
      <c r="AW1271" s="12" t="s">
        <v>31</v>
      </c>
      <c r="AX1271" s="12" t="s">
        <v>77</v>
      </c>
      <c r="AY1271" s="153" t="s">
        <v>262</v>
      </c>
    </row>
    <row r="1272" spans="2:65" s="13" customFormat="1" ht="11.25">
      <c r="B1272" s="158"/>
      <c r="D1272" s="152" t="s">
        <v>271</v>
      </c>
      <c r="E1272" s="159" t="s">
        <v>1</v>
      </c>
      <c r="F1272" s="160" t="s">
        <v>2134</v>
      </c>
      <c r="H1272" s="161">
        <v>91.8</v>
      </c>
      <c r="I1272" s="162"/>
      <c r="L1272" s="158"/>
      <c r="M1272" s="163"/>
      <c r="T1272" s="164"/>
      <c r="AT1272" s="159" t="s">
        <v>271</v>
      </c>
      <c r="AU1272" s="159" t="s">
        <v>88</v>
      </c>
      <c r="AV1272" s="13" t="s">
        <v>88</v>
      </c>
      <c r="AW1272" s="13" t="s">
        <v>31</v>
      </c>
      <c r="AX1272" s="13" t="s">
        <v>77</v>
      </c>
      <c r="AY1272" s="159" t="s">
        <v>262</v>
      </c>
    </row>
    <row r="1273" spans="2:65" s="12" customFormat="1" ht="11.25">
      <c r="B1273" s="151"/>
      <c r="D1273" s="152" t="s">
        <v>271</v>
      </c>
      <c r="E1273" s="153" t="s">
        <v>1</v>
      </c>
      <c r="F1273" s="154" t="s">
        <v>2064</v>
      </c>
      <c r="H1273" s="153" t="s">
        <v>1</v>
      </c>
      <c r="I1273" s="155"/>
      <c r="L1273" s="151"/>
      <c r="M1273" s="156"/>
      <c r="T1273" s="157"/>
      <c r="AT1273" s="153" t="s">
        <v>271</v>
      </c>
      <c r="AU1273" s="153" t="s">
        <v>88</v>
      </c>
      <c r="AV1273" s="12" t="s">
        <v>85</v>
      </c>
      <c r="AW1273" s="12" t="s">
        <v>31</v>
      </c>
      <c r="AX1273" s="12" t="s">
        <v>77</v>
      </c>
      <c r="AY1273" s="153" t="s">
        <v>262</v>
      </c>
    </row>
    <row r="1274" spans="2:65" s="13" customFormat="1" ht="11.25">
      <c r="B1274" s="158"/>
      <c r="D1274" s="152" t="s">
        <v>271</v>
      </c>
      <c r="E1274" s="159" t="s">
        <v>1</v>
      </c>
      <c r="F1274" s="160" t="s">
        <v>2135</v>
      </c>
      <c r="H1274" s="161">
        <v>14.76</v>
      </c>
      <c r="I1274" s="162"/>
      <c r="L1274" s="158"/>
      <c r="M1274" s="163"/>
      <c r="T1274" s="164"/>
      <c r="AT1274" s="159" t="s">
        <v>271</v>
      </c>
      <c r="AU1274" s="159" t="s">
        <v>88</v>
      </c>
      <c r="AV1274" s="13" t="s">
        <v>88</v>
      </c>
      <c r="AW1274" s="13" t="s">
        <v>31</v>
      </c>
      <c r="AX1274" s="13" t="s">
        <v>77</v>
      </c>
      <c r="AY1274" s="159" t="s">
        <v>262</v>
      </c>
    </row>
    <row r="1275" spans="2:65" s="12" customFormat="1" ht="11.25">
      <c r="B1275" s="151"/>
      <c r="D1275" s="152" t="s">
        <v>271</v>
      </c>
      <c r="E1275" s="153" t="s">
        <v>1</v>
      </c>
      <c r="F1275" s="154" t="s">
        <v>2066</v>
      </c>
      <c r="H1275" s="153" t="s">
        <v>1</v>
      </c>
      <c r="I1275" s="155"/>
      <c r="L1275" s="151"/>
      <c r="M1275" s="156"/>
      <c r="T1275" s="157"/>
      <c r="AT1275" s="153" t="s">
        <v>271</v>
      </c>
      <c r="AU1275" s="153" t="s">
        <v>88</v>
      </c>
      <c r="AV1275" s="12" t="s">
        <v>85</v>
      </c>
      <c r="AW1275" s="12" t="s">
        <v>31</v>
      </c>
      <c r="AX1275" s="12" t="s">
        <v>77</v>
      </c>
      <c r="AY1275" s="153" t="s">
        <v>262</v>
      </c>
    </row>
    <row r="1276" spans="2:65" s="13" customFormat="1" ht="11.25">
      <c r="B1276" s="158"/>
      <c r="D1276" s="152" t="s">
        <v>271</v>
      </c>
      <c r="E1276" s="159" t="s">
        <v>1</v>
      </c>
      <c r="F1276" s="160" t="s">
        <v>2067</v>
      </c>
      <c r="H1276" s="161">
        <v>7.91</v>
      </c>
      <c r="I1276" s="162"/>
      <c r="L1276" s="158"/>
      <c r="M1276" s="163"/>
      <c r="T1276" s="164"/>
      <c r="AT1276" s="159" t="s">
        <v>271</v>
      </c>
      <c r="AU1276" s="159" t="s">
        <v>88</v>
      </c>
      <c r="AV1276" s="13" t="s">
        <v>88</v>
      </c>
      <c r="AW1276" s="13" t="s">
        <v>31</v>
      </c>
      <c r="AX1276" s="13" t="s">
        <v>77</v>
      </c>
      <c r="AY1276" s="159" t="s">
        <v>262</v>
      </c>
    </row>
    <row r="1277" spans="2:65" s="13" customFormat="1" ht="11.25">
      <c r="B1277" s="158"/>
      <c r="D1277" s="152" t="s">
        <v>271</v>
      </c>
      <c r="E1277" s="159" t="s">
        <v>1</v>
      </c>
      <c r="F1277" s="160" t="s">
        <v>2136</v>
      </c>
      <c r="H1277" s="161">
        <v>12.095000000000001</v>
      </c>
      <c r="I1277" s="162"/>
      <c r="L1277" s="158"/>
      <c r="M1277" s="163"/>
      <c r="T1277" s="164"/>
      <c r="AT1277" s="159" t="s">
        <v>271</v>
      </c>
      <c r="AU1277" s="159" t="s">
        <v>88</v>
      </c>
      <c r="AV1277" s="13" t="s">
        <v>88</v>
      </c>
      <c r="AW1277" s="13" t="s">
        <v>31</v>
      </c>
      <c r="AX1277" s="13" t="s">
        <v>77</v>
      </c>
      <c r="AY1277" s="159" t="s">
        <v>262</v>
      </c>
    </row>
    <row r="1278" spans="2:65" s="12" customFormat="1" ht="11.25">
      <c r="B1278" s="151"/>
      <c r="D1278" s="152" t="s">
        <v>271</v>
      </c>
      <c r="E1278" s="153" t="s">
        <v>1</v>
      </c>
      <c r="F1278" s="154" t="s">
        <v>1221</v>
      </c>
      <c r="H1278" s="153" t="s">
        <v>1</v>
      </c>
      <c r="I1278" s="155"/>
      <c r="L1278" s="151"/>
      <c r="M1278" s="156"/>
      <c r="T1278" s="157"/>
      <c r="AT1278" s="153" t="s">
        <v>271</v>
      </c>
      <c r="AU1278" s="153" t="s">
        <v>88</v>
      </c>
      <c r="AV1278" s="12" t="s">
        <v>85</v>
      </c>
      <c r="AW1278" s="12" t="s">
        <v>31</v>
      </c>
      <c r="AX1278" s="12" t="s">
        <v>77</v>
      </c>
      <c r="AY1278" s="153" t="s">
        <v>262</v>
      </c>
    </row>
    <row r="1279" spans="2:65" s="13" customFormat="1" ht="11.25">
      <c r="B1279" s="158"/>
      <c r="D1279" s="152" t="s">
        <v>271</v>
      </c>
      <c r="E1279" s="159" t="s">
        <v>1</v>
      </c>
      <c r="F1279" s="160" t="s">
        <v>2137</v>
      </c>
      <c r="H1279" s="161">
        <v>51</v>
      </c>
      <c r="I1279" s="162"/>
      <c r="L1279" s="158"/>
      <c r="M1279" s="163"/>
      <c r="T1279" s="164"/>
      <c r="AT1279" s="159" t="s">
        <v>271</v>
      </c>
      <c r="AU1279" s="159" t="s">
        <v>88</v>
      </c>
      <c r="AV1279" s="13" t="s">
        <v>88</v>
      </c>
      <c r="AW1279" s="13" t="s">
        <v>31</v>
      </c>
      <c r="AX1279" s="13" t="s">
        <v>77</v>
      </c>
      <c r="AY1279" s="159" t="s">
        <v>262</v>
      </c>
    </row>
    <row r="1280" spans="2:65" s="13" customFormat="1" ht="11.25">
      <c r="B1280" s="158"/>
      <c r="D1280" s="152" t="s">
        <v>271</v>
      </c>
      <c r="E1280" s="159" t="s">
        <v>1</v>
      </c>
      <c r="F1280" s="160" t="s">
        <v>2073</v>
      </c>
      <c r="H1280" s="161">
        <v>3.5</v>
      </c>
      <c r="I1280" s="162"/>
      <c r="L1280" s="158"/>
      <c r="M1280" s="163"/>
      <c r="T1280" s="164"/>
      <c r="AT1280" s="159" t="s">
        <v>271</v>
      </c>
      <c r="AU1280" s="159" t="s">
        <v>88</v>
      </c>
      <c r="AV1280" s="13" t="s">
        <v>88</v>
      </c>
      <c r="AW1280" s="13" t="s">
        <v>31</v>
      </c>
      <c r="AX1280" s="13" t="s">
        <v>77</v>
      </c>
      <c r="AY1280" s="159" t="s">
        <v>262</v>
      </c>
    </row>
    <row r="1281" spans="2:65" s="15" customFormat="1" ht="11.25">
      <c r="B1281" s="172"/>
      <c r="D1281" s="152" t="s">
        <v>271</v>
      </c>
      <c r="E1281" s="173" t="s">
        <v>1</v>
      </c>
      <c r="F1281" s="174" t="s">
        <v>282</v>
      </c>
      <c r="H1281" s="175">
        <v>181.065</v>
      </c>
      <c r="I1281" s="176"/>
      <c r="L1281" s="172"/>
      <c r="M1281" s="177"/>
      <c r="T1281" s="178"/>
      <c r="AT1281" s="173" t="s">
        <v>271</v>
      </c>
      <c r="AU1281" s="173" t="s">
        <v>88</v>
      </c>
      <c r="AV1281" s="15" t="s">
        <v>122</v>
      </c>
      <c r="AW1281" s="15" t="s">
        <v>31</v>
      </c>
      <c r="AX1281" s="15" t="s">
        <v>85</v>
      </c>
      <c r="AY1281" s="173" t="s">
        <v>262</v>
      </c>
    </row>
    <row r="1282" spans="2:65" s="11" customFormat="1" ht="22.9" customHeight="1">
      <c r="B1282" s="126"/>
      <c r="D1282" s="127" t="s">
        <v>76</v>
      </c>
      <c r="E1282" s="136" t="s">
        <v>2138</v>
      </c>
      <c r="F1282" s="136" t="s">
        <v>2139</v>
      </c>
      <c r="I1282" s="129"/>
      <c r="J1282" s="137">
        <f>BK1282</f>
        <v>0</v>
      </c>
      <c r="L1282" s="126"/>
      <c r="M1282" s="131"/>
      <c r="P1282" s="132">
        <f>SUM(P1283:P1286)</f>
        <v>0</v>
      </c>
      <c r="R1282" s="132">
        <f>SUM(R1283:R1286)</f>
        <v>0</v>
      </c>
      <c r="T1282" s="133">
        <f>SUM(T1283:T1286)</f>
        <v>1.4078399999999998</v>
      </c>
      <c r="AR1282" s="127" t="s">
        <v>88</v>
      </c>
      <c r="AT1282" s="134" t="s">
        <v>76</v>
      </c>
      <c r="AU1282" s="134" t="s">
        <v>85</v>
      </c>
      <c r="AY1282" s="127" t="s">
        <v>262</v>
      </c>
      <c r="BK1282" s="135">
        <f>SUM(BK1283:BK1286)</f>
        <v>0</v>
      </c>
    </row>
    <row r="1283" spans="2:65" s="1" customFormat="1" ht="16.5" customHeight="1">
      <c r="B1283" s="32"/>
      <c r="C1283" s="138" t="s">
        <v>2140</v>
      </c>
      <c r="D1283" s="138" t="s">
        <v>265</v>
      </c>
      <c r="E1283" s="139" t="s">
        <v>2141</v>
      </c>
      <c r="F1283" s="140" t="s">
        <v>2142</v>
      </c>
      <c r="G1283" s="141" t="s">
        <v>268</v>
      </c>
      <c r="H1283" s="142">
        <v>31.08</v>
      </c>
      <c r="I1283" s="143"/>
      <c r="J1283" s="144">
        <f>ROUND(I1283*H1283,2)</f>
        <v>0</v>
      </c>
      <c r="K1283" s="140" t="s">
        <v>269</v>
      </c>
      <c r="L1283" s="32"/>
      <c r="M1283" s="145" t="s">
        <v>1</v>
      </c>
      <c r="N1283" s="146" t="s">
        <v>42</v>
      </c>
      <c r="P1283" s="147">
        <f>O1283*H1283</f>
        <v>0</v>
      </c>
      <c r="Q1283" s="147">
        <v>0</v>
      </c>
      <c r="R1283" s="147">
        <f>Q1283*H1283</f>
        <v>0</v>
      </c>
      <c r="S1283" s="147">
        <v>4.3999999999999997E-2</v>
      </c>
      <c r="T1283" s="148">
        <f>S1283*H1283</f>
        <v>1.3675199999999998</v>
      </c>
      <c r="AR1283" s="149" t="s">
        <v>371</v>
      </c>
      <c r="AT1283" s="149" t="s">
        <v>265</v>
      </c>
      <c r="AU1283" s="149" t="s">
        <v>88</v>
      </c>
      <c r="AY1283" s="17" t="s">
        <v>262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85</v>
      </c>
      <c r="BK1283" s="150">
        <f>ROUND(I1283*H1283,2)</f>
        <v>0</v>
      </c>
      <c r="BL1283" s="17" t="s">
        <v>371</v>
      </c>
      <c r="BM1283" s="149" t="s">
        <v>2143</v>
      </c>
    </row>
    <row r="1284" spans="2:65" s="13" customFormat="1" ht="11.25">
      <c r="B1284" s="158"/>
      <c r="D1284" s="152" t="s">
        <v>271</v>
      </c>
      <c r="E1284" s="159" t="s">
        <v>1</v>
      </c>
      <c r="F1284" s="160" t="s">
        <v>2144</v>
      </c>
      <c r="H1284" s="161">
        <v>31.08</v>
      </c>
      <c r="I1284" s="162"/>
      <c r="L1284" s="158"/>
      <c r="M1284" s="163"/>
      <c r="T1284" s="164"/>
      <c r="AT1284" s="159" t="s">
        <v>271</v>
      </c>
      <c r="AU1284" s="159" t="s">
        <v>88</v>
      </c>
      <c r="AV1284" s="13" t="s">
        <v>88</v>
      </c>
      <c r="AW1284" s="13" t="s">
        <v>31</v>
      </c>
      <c r="AX1284" s="13" t="s">
        <v>85</v>
      </c>
      <c r="AY1284" s="159" t="s">
        <v>262</v>
      </c>
    </row>
    <row r="1285" spans="2:65" s="1" customFormat="1" ht="24.2" customHeight="1">
      <c r="B1285" s="32"/>
      <c r="C1285" s="138" t="s">
        <v>2145</v>
      </c>
      <c r="D1285" s="138" t="s">
        <v>265</v>
      </c>
      <c r="E1285" s="139" t="s">
        <v>2146</v>
      </c>
      <c r="F1285" s="140" t="s">
        <v>2147</v>
      </c>
      <c r="G1285" s="141" t="s">
        <v>268</v>
      </c>
      <c r="H1285" s="142">
        <v>2.88</v>
      </c>
      <c r="I1285" s="143"/>
      <c r="J1285" s="144">
        <f>ROUND(I1285*H1285,2)</f>
        <v>0</v>
      </c>
      <c r="K1285" s="140" t="s">
        <v>285</v>
      </c>
      <c r="L1285" s="32"/>
      <c r="M1285" s="145" t="s">
        <v>1</v>
      </c>
      <c r="N1285" s="146" t="s">
        <v>42</v>
      </c>
      <c r="P1285" s="147">
        <f>O1285*H1285</f>
        <v>0</v>
      </c>
      <c r="Q1285" s="147">
        <v>0</v>
      </c>
      <c r="R1285" s="147">
        <f>Q1285*H1285</f>
        <v>0</v>
      </c>
      <c r="S1285" s="147">
        <v>1.4E-2</v>
      </c>
      <c r="T1285" s="148">
        <f>S1285*H1285</f>
        <v>4.0320000000000002E-2</v>
      </c>
      <c r="AR1285" s="149" t="s">
        <v>371</v>
      </c>
      <c r="AT1285" s="149" t="s">
        <v>265</v>
      </c>
      <c r="AU1285" s="149" t="s">
        <v>88</v>
      </c>
      <c r="AY1285" s="17" t="s">
        <v>262</v>
      </c>
      <c r="BE1285" s="150">
        <f>IF(N1285="základní",J1285,0)</f>
        <v>0</v>
      </c>
      <c r="BF1285" s="150">
        <f>IF(N1285="snížená",J1285,0)</f>
        <v>0</v>
      </c>
      <c r="BG1285" s="150">
        <f>IF(N1285="zákl. přenesená",J1285,0)</f>
        <v>0</v>
      </c>
      <c r="BH1285" s="150">
        <f>IF(N1285="sníž. přenesená",J1285,0)</f>
        <v>0</v>
      </c>
      <c r="BI1285" s="150">
        <f>IF(N1285="nulová",J1285,0)</f>
        <v>0</v>
      </c>
      <c r="BJ1285" s="17" t="s">
        <v>85</v>
      </c>
      <c r="BK1285" s="150">
        <f>ROUND(I1285*H1285,2)</f>
        <v>0</v>
      </c>
      <c r="BL1285" s="17" t="s">
        <v>371</v>
      </c>
      <c r="BM1285" s="149" t="s">
        <v>2148</v>
      </c>
    </row>
    <row r="1286" spans="2:65" s="13" customFormat="1" ht="11.25">
      <c r="B1286" s="158"/>
      <c r="D1286" s="152" t="s">
        <v>271</v>
      </c>
      <c r="E1286" s="159" t="s">
        <v>1</v>
      </c>
      <c r="F1286" s="160" t="s">
        <v>2149</v>
      </c>
      <c r="H1286" s="161">
        <v>2.88</v>
      </c>
      <c r="I1286" s="162"/>
      <c r="L1286" s="158"/>
      <c r="M1286" s="190"/>
      <c r="N1286" s="191"/>
      <c r="O1286" s="191"/>
      <c r="P1286" s="191"/>
      <c r="Q1286" s="191"/>
      <c r="R1286" s="191"/>
      <c r="S1286" s="191"/>
      <c r="T1286" s="192"/>
      <c r="AT1286" s="159" t="s">
        <v>271</v>
      </c>
      <c r="AU1286" s="159" t="s">
        <v>88</v>
      </c>
      <c r="AV1286" s="13" t="s">
        <v>88</v>
      </c>
      <c r="AW1286" s="13" t="s">
        <v>31</v>
      </c>
      <c r="AX1286" s="13" t="s">
        <v>85</v>
      </c>
      <c r="AY1286" s="159" t="s">
        <v>262</v>
      </c>
    </row>
    <row r="1287" spans="2:65" s="1" customFormat="1" ht="6.95" customHeight="1">
      <c r="B1287" s="44"/>
      <c r="C1287" s="45"/>
      <c r="D1287" s="45"/>
      <c r="E1287" s="45"/>
      <c r="F1287" s="45"/>
      <c r="G1287" s="45"/>
      <c r="H1287" s="45"/>
      <c r="I1287" s="45"/>
      <c r="J1287" s="45"/>
      <c r="K1287" s="45"/>
      <c r="L1287" s="32"/>
    </row>
  </sheetData>
  <sheetProtection algorithmName="SHA-512" hashValue="fZk62vmi1JtfUxb5tBJwHm2DM/qPNYoOXTLFcGK+9DOhjqAZrPYk2d1NjG6S0bXufZyhAEJo5Dyy4+RntpS/Yg==" saltValue="KLxExhn/QTd87tSp3+iKdnsUaOBvttk2FKUNT30D9A3B0XzuM2hf12jqBqwZ131fi/Q+D2M2OzACVSFWllHz8w==" spinCount="100000" sheet="1" objects="1" scenarios="1" formatColumns="0" formatRows="0" autoFilter="0"/>
  <autoFilter ref="C141:K1286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2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118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</row>
    <row r="8" spans="2:46" s="1" customFormat="1" ht="12" customHeight="1">
      <c r="B8" s="32"/>
      <c r="D8" s="27" t="s">
        <v>126</v>
      </c>
      <c r="L8" s="32"/>
    </row>
    <row r="9" spans="2:46" s="1" customFormat="1" ht="30" customHeight="1">
      <c r="B9" s="32"/>
      <c r="E9" s="198" t="s">
        <v>2150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87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2151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9" t="s">
        <v>1</v>
      </c>
      <c r="F27" s="229"/>
      <c r="G27" s="229"/>
      <c r="H27" s="229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37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ROUND((SUM(BE122:BE199)),  2)</f>
        <v>0</v>
      </c>
      <c r="I33" s="98">
        <v>0.21</v>
      </c>
      <c r="J33" s="86">
        <f>ROUND(((SUM(BE122:BE199))*I33),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ROUND((SUM(BF122:BF199)),  2)</f>
        <v>0</v>
      </c>
      <c r="I34" s="98">
        <v>0.12</v>
      </c>
      <c r="J34" s="86">
        <f>ROUND(((SUM(BF122:BF199))*I34),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ROUND((SUM(BG122:BG199)),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ROUND((SUM(BH122:BH199)),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ROUND((SUM(BI122:BI199)),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30" customHeight="1">
      <c r="B87" s="32"/>
      <c r="E87" s="198" t="str">
        <f>E9</f>
        <v>SO 02 - STAVEBNÍ ELEKTROINSTALACE - OBJEKT AN, VDJ 2 x 17 500 m3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6. 11. 2023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Petr Šulc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217</v>
      </c>
      <c r="D94" s="99"/>
      <c r="E94" s="99"/>
      <c r="F94" s="99"/>
      <c r="G94" s="99"/>
      <c r="H94" s="99"/>
      <c r="I94" s="99"/>
      <c r="J94" s="108" t="s">
        <v>218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219</v>
      </c>
      <c r="J96" s="66">
        <f>J122</f>
        <v>0</v>
      </c>
      <c r="L96" s="32"/>
      <c r="AU96" s="17" t="s">
        <v>220</v>
      </c>
    </row>
    <row r="97" spans="2:12" s="8" customFormat="1" ht="24.95" customHeight="1">
      <c r="B97" s="110"/>
      <c r="D97" s="111" t="s">
        <v>2152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8" customFormat="1" ht="24.95" customHeight="1">
      <c r="B98" s="110"/>
      <c r="D98" s="111" t="s">
        <v>2153</v>
      </c>
      <c r="E98" s="112"/>
      <c r="F98" s="112"/>
      <c r="G98" s="112"/>
      <c r="H98" s="112"/>
      <c r="I98" s="112"/>
      <c r="J98" s="113">
        <f>J141</f>
        <v>0</v>
      </c>
      <c r="L98" s="110"/>
    </row>
    <row r="99" spans="2:12" s="8" customFormat="1" ht="24.95" customHeight="1">
      <c r="B99" s="110"/>
      <c r="D99" s="111" t="s">
        <v>2154</v>
      </c>
      <c r="E99" s="112"/>
      <c r="F99" s="112"/>
      <c r="G99" s="112"/>
      <c r="H99" s="112"/>
      <c r="I99" s="112"/>
      <c r="J99" s="113">
        <f>J163</f>
        <v>0</v>
      </c>
      <c r="L99" s="110"/>
    </row>
    <row r="100" spans="2:12" s="8" customFormat="1" ht="24.95" customHeight="1">
      <c r="B100" s="110"/>
      <c r="D100" s="111" t="s">
        <v>2155</v>
      </c>
      <c r="E100" s="112"/>
      <c r="F100" s="112"/>
      <c r="G100" s="112"/>
      <c r="H100" s="112"/>
      <c r="I100" s="112"/>
      <c r="J100" s="113">
        <f>J185</f>
        <v>0</v>
      </c>
      <c r="L100" s="110"/>
    </row>
    <row r="101" spans="2:12" s="8" customFormat="1" ht="24.95" customHeight="1">
      <c r="B101" s="110"/>
      <c r="D101" s="111" t="s">
        <v>2156</v>
      </c>
      <c r="E101" s="112"/>
      <c r="F101" s="112"/>
      <c r="G101" s="112"/>
      <c r="H101" s="112"/>
      <c r="I101" s="112"/>
      <c r="J101" s="113">
        <f>J192</f>
        <v>0</v>
      </c>
      <c r="L101" s="110"/>
    </row>
    <row r="102" spans="2:12" s="8" customFormat="1" ht="24.95" customHeight="1">
      <c r="B102" s="110"/>
      <c r="D102" s="111" t="s">
        <v>2157</v>
      </c>
      <c r="E102" s="112"/>
      <c r="F102" s="112"/>
      <c r="G102" s="112"/>
      <c r="H102" s="112"/>
      <c r="I102" s="112"/>
      <c r="J102" s="113">
        <f>J198</f>
        <v>0</v>
      </c>
      <c r="L102" s="110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247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39.75" customHeight="1">
      <c r="B112" s="32"/>
      <c r="E112" s="240" t="str">
        <f>E7</f>
        <v>BRNO, VDJ PALACKÉHO VRCH 2X 17.500m3 - REKONSTRUKCE STŘEŠNÍHO PLÁŠTĚ NAD AN AVÝMĚNA POTRUBÍ V AN</v>
      </c>
      <c r="F112" s="241"/>
      <c r="G112" s="241"/>
      <c r="H112" s="241"/>
      <c r="L112" s="32"/>
    </row>
    <row r="113" spans="2:65" s="1" customFormat="1" ht="12" customHeight="1">
      <c r="B113" s="32"/>
      <c r="C113" s="27" t="s">
        <v>126</v>
      </c>
      <c r="L113" s="32"/>
    </row>
    <row r="114" spans="2:65" s="1" customFormat="1" ht="30" customHeight="1">
      <c r="B114" s="32"/>
      <c r="E114" s="198" t="str">
        <f>E9</f>
        <v>SO 02 - STAVEBNÍ ELEKTROINSTALACE - OBJEKT AN, VDJ 2 x 17 500 m3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Brno</v>
      </c>
      <c r="I116" s="27" t="s">
        <v>22</v>
      </c>
      <c r="J116" s="52" t="str">
        <f>IF(J12="","",J12)</f>
        <v>6. 11. 2023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24</v>
      </c>
      <c r="F118" s="25" t="str">
        <f>E15</f>
        <v>Statutární město Brno</v>
      </c>
      <c r="I118" s="27" t="s">
        <v>30</v>
      </c>
      <c r="J118" s="30" t="str">
        <f>E21</f>
        <v>AQUA PROCON s.r.o.Palackého tř. 12, 612 00 Brno</v>
      </c>
      <c r="L118" s="32"/>
    </row>
    <row r="119" spans="2:65" s="1" customFormat="1" ht="15.2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Ing. Petr Šulc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8"/>
      <c r="C121" s="119" t="s">
        <v>248</v>
      </c>
      <c r="D121" s="120" t="s">
        <v>62</v>
      </c>
      <c r="E121" s="120" t="s">
        <v>58</v>
      </c>
      <c r="F121" s="120" t="s">
        <v>59</v>
      </c>
      <c r="G121" s="120" t="s">
        <v>249</v>
      </c>
      <c r="H121" s="120" t="s">
        <v>250</v>
      </c>
      <c r="I121" s="120" t="s">
        <v>251</v>
      </c>
      <c r="J121" s="120" t="s">
        <v>218</v>
      </c>
      <c r="K121" s="121" t="s">
        <v>252</v>
      </c>
      <c r="L121" s="118"/>
      <c r="M121" s="59" t="s">
        <v>1</v>
      </c>
      <c r="N121" s="60" t="s">
        <v>41</v>
      </c>
      <c r="O121" s="60" t="s">
        <v>253</v>
      </c>
      <c r="P121" s="60" t="s">
        <v>254</v>
      </c>
      <c r="Q121" s="60" t="s">
        <v>255</v>
      </c>
      <c r="R121" s="60" t="s">
        <v>256</v>
      </c>
      <c r="S121" s="60" t="s">
        <v>257</v>
      </c>
      <c r="T121" s="61" t="s">
        <v>258</v>
      </c>
    </row>
    <row r="122" spans="2:65" s="1" customFormat="1" ht="22.9" customHeight="1">
      <c r="B122" s="32"/>
      <c r="C122" s="64" t="s">
        <v>259</v>
      </c>
      <c r="J122" s="122">
        <f>BK122</f>
        <v>0</v>
      </c>
      <c r="L122" s="32"/>
      <c r="M122" s="62"/>
      <c r="N122" s="53"/>
      <c r="O122" s="53"/>
      <c r="P122" s="123">
        <f>P123+P141+P163+P185+P192+P198</f>
        <v>0</v>
      </c>
      <c r="Q122" s="53"/>
      <c r="R122" s="123">
        <f>R123+R141+R163+R185+R192+R198</f>
        <v>0</v>
      </c>
      <c r="S122" s="53"/>
      <c r="T122" s="124">
        <f>T123+T141+T163+T185+T192+T198</f>
        <v>0</v>
      </c>
      <c r="AT122" s="17" t="s">
        <v>76</v>
      </c>
      <c r="AU122" s="17" t="s">
        <v>220</v>
      </c>
      <c r="BK122" s="125">
        <f>BK123+BK141+BK163+BK185+BK192+BK198</f>
        <v>0</v>
      </c>
    </row>
    <row r="123" spans="2:65" s="11" customFormat="1" ht="25.9" customHeight="1">
      <c r="B123" s="126"/>
      <c r="D123" s="127" t="s">
        <v>76</v>
      </c>
      <c r="E123" s="128" t="s">
        <v>2158</v>
      </c>
      <c r="F123" s="128" t="s">
        <v>2159</v>
      </c>
      <c r="I123" s="129"/>
      <c r="J123" s="130">
        <f>BK123</f>
        <v>0</v>
      </c>
      <c r="L123" s="126"/>
      <c r="M123" s="131"/>
      <c r="P123" s="132">
        <f>SUM(P124:P140)</f>
        <v>0</v>
      </c>
      <c r="R123" s="132">
        <f>SUM(R124:R140)</f>
        <v>0</v>
      </c>
      <c r="T123" s="133">
        <f>SUM(T124:T140)</f>
        <v>0</v>
      </c>
      <c r="AR123" s="127" t="s">
        <v>85</v>
      </c>
      <c r="AT123" s="134" t="s">
        <v>76</v>
      </c>
      <c r="AU123" s="134" t="s">
        <v>77</v>
      </c>
      <c r="AY123" s="127" t="s">
        <v>262</v>
      </c>
      <c r="BK123" s="135">
        <f>SUM(BK124:BK140)</f>
        <v>0</v>
      </c>
    </row>
    <row r="124" spans="2:65" s="1" customFormat="1" ht="16.5" customHeight="1">
      <c r="B124" s="32"/>
      <c r="C124" s="138" t="s">
        <v>85</v>
      </c>
      <c r="D124" s="138" t="s">
        <v>265</v>
      </c>
      <c r="E124" s="139" t="s">
        <v>2160</v>
      </c>
      <c r="F124" s="140" t="s">
        <v>2161</v>
      </c>
      <c r="G124" s="141" t="s">
        <v>2162</v>
      </c>
      <c r="H124" s="142">
        <v>1</v>
      </c>
      <c r="I124" s="143"/>
      <c r="J124" s="144">
        <f>ROUND(I124*H124,2)</f>
        <v>0</v>
      </c>
      <c r="K124" s="140" t="s">
        <v>269</v>
      </c>
      <c r="L124" s="32"/>
      <c r="M124" s="145" t="s">
        <v>1</v>
      </c>
      <c r="N124" s="146" t="s">
        <v>42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655</v>
      </c>
      <c r="AT124" s="149" t="s">
        <v>265</v>
      </c>
      <c r="AU124" s="149" t="s">
        <v>85</v>
      </c>
      <c r="AY124" s="17" t="s">
        <v>262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85</v>
      </c>
      <c r="BK124" s="150">
        <f>ROUND(I124*H124,2)</f>
        <v>0</v>
      </c>
      <c r="BL124" s="17" t="s">
        <v>655</v>
      </c>
      <c r="BM124" s="149" t="s">
        <v>122</v>
      </c>
    </row>
    <row r="125" spans="2:65" s="12" customFormat="1" ht="22.5">
      <c r="B125" s="151"/>
      <c r="D125" s="152" t="s">
        <v>271</v>
      </c>
      <c r="E125" s="153" t="s">
        <v>1</v>
      </c>
      <c r="F125" s="154" t="s">
        <v>2163</v>
      </c>
      <c r="H125" s="153" t="s">
        <v>1</v>
      </c>
      <c r="I125" s="155"/>
      <c r="L125" s="151"/>
      <c r="M125" s="156"/>
      <c r="T125" s="157"/>
      <c r="AT125" s="153" t="s">
        <v>271</v>
      </c>
      <c r="AU125" s="153" t="s">
        <v>85</v>
      </c>
      <c r="AV125" s="12" t="s">
        <v>85</v>
      </c>
      <c r="AW125" s="12" t="s">
        <v>31</v>
      </c>
      <c r="AX125" s="12" t="s">
        <v>77</v>
      </c>
      <c r="AY125" s="153" t="s">
        <v>262</v>
      </c>
    </row>
    <row r="126" spans="2:65" s="12" customFormat="1" ht="22.5">
      <c r="B126" s="151"/>
      <c r="D126" s="152" t="s">
        <v>271</v>
      </c>
      <c r="E126" s="153" t="s">
        <v>1</v>
      </c>
      <c r="F126" s="154" t="s">
        <v>2164</v>
      </c>
      <c r="H126" s="153" t="s">
        <v>1</v>
      </c>
      <c r="I126" s="155"/>
      <c r="L126" s="151"/>
      <c r="M126" s="156"/>
      <c r="T126" s="157"/>
      <c r="AT126" s="153" t="s">
        <v>271</v>
      </c>
      <c r="AU126" s="153" t="s">
        <v>85</v>
      </c>
      <c r="AV126" s="12" t="s">
        <v>85</v>
      </c>
      <c r="AW126" s="12" t="s">
        <v>31</v>
      </c>
      <c r="AX126" s="12" t="s">
        <v>77</v>
      </c>
      <c r="AY126" s="153" t="s">
        <v>262</v>
      </c>
    </row>
    <row r="127" spans="2:65" s="12" customFormat="1" ht="11.25">
      <c r="B127" s="151"/>
      <c r="D127" s="152" t="s">
        <v>271</v>
      </c>
      <c r="E127" s="153" t="s">
        <v>1</v>
      </c>
      <c r="F127" s="154" t="s">
        <v>2165</v>
      </c>
      <c r="H127" s="153" t="s">
        <v>1</v>
      </c>
      <c r="I127" s="155"/>
      <c r="L127" s="151"/>
      <c r="M127" s="156"/>
      <c r="T127" s="157"/>
      <c r="AT127" s="153" t="s">
        <v>271</v>
      </c>
      <c r="AU127" s="153" t="s">
        <v>85</v>
      </c>
      <c r="AV127" s="12" t="s">
        <v>85</v>
      </c>
      <c r="AW127" s="12" t="s">
        <v>31</v>
      </c>
      <c r="AX127" s="12" t="s">
        <v>77</v>
      </c>
      <c r="AY127" s="153" t="s">
        <v>262</v>
      </c>
    </row>
    <row r="128" spans="2:65" s="13" customFormat="1" ht="11.25">
      <c r="B128" s="158"/>
      <c r="D128" s="152" t="s">
        <v>271</v>
      </c>
      <c r="E128" s="159" t="s">
        <v>1</v>
      </c>
      <c r="F128" s="160" t="s">
        <v>85</v>
      </c>
      <c r="H128" s="161">
        <v>1</v>
      </c>
      <c r="I128" s="162"/>
      <c r="L128" s="158"/>
      <c r="M128" s="163"/>
      <c r="T128" s="164"/>
      <c r="AT128" s="159" t="s">
        <v>271</v>
      </c>
      <c r="AU128" s="159" t="s">
        <v>85</v>
      </c>
      <c r="AV128" s="13" t="s">
        <v>88</v>
      </c>
      <c r="AW128" s="13" t="s">
        <v>31</v>
      </c>
      <c r="AX128" s="13" t="s">
        <v>85</v>
      </c>
      <c r="AY128" s="159" t="s">
        <v>262</v>
      </c>
    </row>
    <row r="129" spans="2:65" s="1" customFormat="1" ht="16.5" customHeight="1">
      <c r="B129" s="32"/>
      <c r="C129" s="179" t="s">
        <v>88</v>
      </c>
      <c r="D129" s="179" t="s">
        <v>590</v>
      </c>
      <c r="E129" s="180" t="s">
        <v>2166</v>
      </c>
      <c r="F129" s="181" t="s">
        <v>2167</v>
      </c>
      <c r="G129" s="182" t="s">
        <v>2168</v>
      </c>
      <c r="H129" s="183">
        <v>1</v>
      </c>
      <c r="I129" s="184"/>
      <c r="J129" s="185">
        <f t="shared" ref="J129:J140" si="0">ROUND(I129*H129,2)</f>
        <v>0</v>
      </c>
      <c r="K129" s="181" t="s">
        <v>269</v>
      </c>
      <c r="L129" s="186"/>
      <c r="M129" s="187" t="s">
        <v>1</v>
      </c>
      <c r="N129" s="188" t="s">
        <v>42</v>
      </c>
      <c r="P129" s="147">
        <f t="shared" ref="P129:P140" si="1">O129*H129</f>
        <v>0</v>
      </c>
      <c r="Q129" s="147">
        <v>0</v>
      </c>
      <c r="R129" s="147">
        <f t="shared" ref="R129:R140" si="2">Q129*H129</f>
        <v>0</v>
      </c>
      <c r="S129" s="147">
        <v>0</v>
      </c>
      <c r="T129" s="148">
        <f t="shared" ref="T129:T140" si="3">S129*H129</f>
        <v>0</v>
      </c>
      <c r="AR129" s="149" t="s">
        <v>1778</v>
      </c>
      <c r="AT129" s="149" t="s">
        <v>590</v>
      </c>
      <c r="AU129" s="149" t="s">
        <v>85</v>
      </c>
      <c r="AY129" s="17" t="s">
        <v>262</v>
      </c>
      <c r="BE129" s="150">
        <f t="shared" ref="BE129:BE140" si="4">IF(N129="základní",J129,0)</f>
        <v>0</v>
      </c>
      <c r="BF129" s="150">
        <f t="shared" ref="BF129:BF140" si="5">IF(N129="snížená",J129,0)</f>
        <v>0</v>
      </c>
      <c r="BG129" s="150">
        <f t="shared" ref="BG129:BG140" si="6">IF(N129="zákl. přenesená",J129,0)</f>
        <v>0</v>
      </c>
      <c r="BH129" s="150">
        <f t="shared" ref="BH129:BH140" si="7">IF(N129="sníž. přenesená",J129,0)</f>
        <v>0</v>
      </c>
      <c r="BI129" s="150">
        <f t="shared" ref="BI129:BI140" si="8">IF(N129="nulová",J129,0)</f>
        <v>0</v>
      </c>
      <c r="BJ129" s="17" t="s">
        <v>85</v>
      </c>
      <c r="BK129" s="150">
        <f t="shared" ref="BK129:BK140" si="9">ROUND(I129*H129,2)</f>
        <v>0</v>
      </c>
      <c r="BL129" s="17" t="s">
        <v>655</v>
      </c>
      <c r="BM129" s="149" t="s">
        <v>305</v>
      </c>
    </row>
    <row r="130" spans="2:65" s="1" customFormat="1" ht="24.2" customHeight="1">
      <c r="B130" s="32"/>
      <c r="C130" s="179" t="s">
        <v>278</v>
      </c>
      <c r="D130" s="179" t="s">
        <v>590</v>
      </c>
      <c r="E130" s="180" t="s">
        <v>2169</v>
      </c>
      <c r="F130" s="181" t="s">
        <v>2170</v>
      </c>
      <c r="G130" s="182" t="s">
        <v>2168</v>
      </c>
      <c r="H130" s="183">
        <v>2</v>
      </c>
      <c r="I130" s="184"/>
      <c r="J130" s="185">
        <f t="shared" si="0"/>
        <v>0</v>
      </c>
      <c r="K130" s="181" t="s">
        <v>269</v>
      </c>
      <c r="L130" s="186"/>
      <c r="M130" s="187" t="s">
        <v>1</v>
      </c>
      <c r="N130" s="188" t="s">
        <v>42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1778</v>
      </c>
      <c r="AT130" s="149" t="s">
        <v>590</v>
      </c>
      <c r="AU130" s="149" t="s">
        <v>85</v>
      </c>
      <c r="AY130" s="17" t="s">
        <v>262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85</v>
      </c>
      <c r="BK130" s="150">
        <f t="shared" si="9"/>
        <v>0</v>
      </c>
      <c r="BL130" s="17" t="s">
        <v>655</v>
      </c>
      <c r="BM130" s="149" t="s">
        <v>320</v>
      </c>
    </row>
    <row r="131" spans="2:65" s="1" customFormat="1" ht="16.5" customHeight="1">
      <c r="B131" s="32"/>
      <c r="C131" s="179" t="s">
        <v>122</v>
      </c>
      <c r="D131" s="179" t="s">
        <v>590</v>
      </c>
      <c r="E131" s="180" t="s">
        <v>2171</v>
      </c>
      <c r="F131" s="181" t="s">
        <v>2172</v>
      </c>
      <c r="G131" s="182" t="s">
        <v>2168</v>
      </c>
      <c r="H131" s="183">
        <v>1</v>
      </c>
      <c r="I131" s="184"/>
      <c r="J131" s="185">
        <f t="shared" si="0"/>
        <v>0</v>
      </c>
      <c r="K131" s="181" t="s">
        <v>269</v>
      </c>
      <c r="L131" s="186"/>
      <c r="M131" s="187" t="s">
        <v>1</v>
      </c>
      <c r="N131" s="188" t="s">
        <v>42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1778</v>
      </c>
      <c r="AT131" s="149" t="s">
        <v>590</v>
      </c>
      <c r="AU131" s="149" t="s">
        <v>85</v>
      </c>
      <c r="AY131" s="17" t="s">
        <v>262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85</v>
      </c>
      <c r="BK131" s="150">
        <f t="shared" si="9"/>
        <v>0</v>
      </c>
      <c r="BL131" s="17" t="s">
        <v>655</v>
      </c>
      <c r="BM131" s="149" t="s">
        <v>337</v>
      </c>
    </row>
    <row r="132" spans="2:65" s="1" customFormat="1" ht="16.5" customHeight="1">
      <c r="B132" s="32"/>
      <c r="C132" s="179" t="s">
        <v>300</v>
      </c>
      <c r="D132" s="179" t="s">
        <v>590</v>
      </c>
      <c r="E132" s="180" t="s">
        <v>2173</v>
      </c>
      <c r="F132" s="181" t="s">
        <v>2174</v>
      </c>
      <c r="G132" s="182" t="s">
        <v>2168</v>
      </c>
      <c r="H132" s="183">
        <v>1</v>
      </c>
      <c r="I132" s="184"/>
      <c r="J132" s="185">
        <f t="shared" si="0"/>
        <v>0</v>
      </c>
      <c r="K132" s="181" t="s">
        <v>269</v>
      </c>
      <c r="L132" s="186"/>
      <c r="M132" s="187" t="s">
        <v>1</v>
      </c>
      <c r="N132" s="188" t="s">
        <v>42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1778</v>
      </c>
      <c r="AT132" s="149" t="s">
        <v>590</v>
      </c>
      <c r="AU132" s="149" t="s">
        <v>85</v>
      </c>
      <c r="AY132" s="17" t="s">
        <v>262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85</v>
      </c>
      <c r="BK132" s="150">
        <f t="shared" si="9"/>
        <v>0</v>
      </c>
      <c r="BL132" s="17" t="s">
        <v>655</v>
      </c>
      <c r="BM132" s="149" t="s">
        <v>8</v>
      </c>
    </row>
    <row r="133" spans="2:65" s="1" customFormat="1" ht="16.5" customHeight="1">
      <c r="B133" s="32"/>
      <c r="C133" s="179" t="s">
        <v>305</v>
      </c>
      <c r="D133" s="179" t="s">
        <v>590</v>
      </c>
      <c r="E133" s="180" t="s">
        <v>2175</v>
      </c>
      <c r="F133" s="181" t="s">
        <v>2176</v>
      </c>
      <c r="G133" s="182" t="s">
        <v>2168</v>
      </c>
      <c r="H133" s="183">
        <v>4</v>
      </c>
      <c r="I133" s="184"/>
      <c r="J133" s="185">
        <f t="shared" si="0"/>
        <v>0</v>
      </c>
      <c r="K133" s="181" t="s">
        <v>269</v>
      </c>
      <c r="L133" s="186"/>
      <c r="M133" s="187" t="s">
        <v>1</v>
      </c>
      <c r="N133" s="188" t="s">
        <v>42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1778</v>
      </c>
      <c r="AT133" s="149" t="s">
        <v>590</v>
      </c>
      <c r="AU133" s="149" t="s">
        <v>85</v>
      </c>
      <c r="AY133" s="17" t="s">
        <v>262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85</v>
      </c>
      <c r="BK133" s="150">
        <f t="shared" si="9"/>
        <v>0</v>
      </c>
      <c r="BL133" s="17" t="s">
        <v>655</v>
      </c>
      <c r="BM133" s="149" t="s">
        <v>358</v>
      </c>
    </row>
    <row r="134" spans="2:65" s="1" customFormat="1" ht="16.5" customHeight="1">
      <c r="B134" s="32"/>
      <c r="C134" s="179" t="s">
        <v>316</v>
      </c>
      <c r="D134" s="179" t="s">
        <v>590</v>
      </c>
      <c r="E134" s="180" t="s">
        <v>2177</v>
      </c>
      <c r="F134" s="181" t="s">
        <v>2178</v>
      </c>
      <c r="G134" s="182" t="s">
        <v>2168</v>
      </c>
      <c r="H134" s="183">
        <v>7</v>
      </c>
      <c r="I134" s="184"/>
      <c r="J134" s="185">
        <f t="shared" si="0"/>
        <v>0</v>
      </c>
      <c r="K134" s="181" t="s">
        <v>269</v>
      </c>
      <c r="L134" s="186"/>
      <c r="M134" s="187" t="s">
        <v>1</v>
      </c>
      <c r="N134" s="188" t="s">
        <v>42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1778</v>
      </c>
      <c r="AT134" s="149" t="s">
        <v>590</v>
      </c>
      <c r="AU134" s="149" t="s">
        <v>85</v>
      </c>
      <c r="AY134" s="17" t="s">
        <v>262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85</v>
      </c>
      <c r="BK134" s="150">
        <f t="shared" si="9"/>
        <v>0</v>
      </c>
      <c r="BL134" s="17" t="s">
        <v>655</v>
      </c>
      <c r="BM134" s="149" t="s">
        <v>371</v>
      </c>
    </row>
    <row r="135" spans="2:65" s="1" customFormat="1" ht="16.5" customHeight="1">
      <c r="B135" s="32"/>
      <c r="C135" s="179" t="s">
        <v>320</v>
      </c>
      <c r="D135" s="179" t="s">
        <v>590</v>
      </c>
      <c r="E135" s="180" t="s">
        <v>2179</v>
      </c>
      <c r="F135" s="181" t="s">
        <v>2180</v>
      </c>
      <c r="G135" s="182" t="s">
        <v>2168</v>
      </c>
      <c r="H135" s="183">
        <v>2</v>
      </c>
      <c r="I135" s="184"/>
      <c r="J135" s="185">
        <f t="shared" si="0"/>
        <v>0</v>
      </c>
      <c r="K135" s="181" t="s">
        <v>269</v>
      </c>
      <c r="L135" s="186"/>
      <c r="M135" s="187" t="s">
        <v>1</v>
      </c>
      <c r="N135" s="188" t="s">
        <v>42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1778</v>
      </c>
      <c r="AT135" s="149" t="s">
        <v>590</v>
      </c>
      <c r="AU135" s="149" t="s">
        <v>85</v>
      </c>
      <c r="AY135" s="17" t="s">
        <v>262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85</v>
      </c>
      <c r="BK135" s="150">
        <f t="shared" si="9"/>
        <v>0</v>
      </c>
      <c r="BL135" s="17" t="s">
        <v>655</v>
      </c>
      <c r="BM135" s="149" t="s">
        <v>382</v>
      </c>
    </row>
    <row r="136" spans="2:65" s="1" customFormat="1" ht="16.5" customHeight="1">
      <c r="B136" s="32"/>
      <c r="C136" s="179" t="s">
        <v>331</v>
      </c>
      <c r="D136" s="179" t="s">
        <v>590</v>
      </c>
      <c r="E136" s="180" t="s">
        <v>2181</v>
      </c>
      <c r="F136" s="181" t="s">
        <v>2182</v>
      </c>
      <c r="G136" s="182" t="s">
        <v>2168</v>
      </c>
      <c r="H136" s="183">
        <v>2</v>
      </c>
      <c r="I136" s="184"/>
      <c r="J136" s="185">
        <f t="shared" si="0"/>
        <v>0</v>
      </c>
      <c r="K136" s="181" t="s">
        <v>269</v>
      </c>
      <c r="L136" s="186"/>
      <c r="M136" s="187" t="s">
        <v>1</v>
      </c>
      <c r="N136" s="188" t="s">
        <v>42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1778</v>
      </c>
      <c r="AT136" s="149" t="s">
        <v>590</v>
      </c>
      <c r="AU136" s="149" t="s">
        <v>85</v>
      </c>
      <c r="AY136" s="17" t="s">
        <v>262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85</v>
      </c>
      <c r="BK136" s="150">
        <f t="shared" si="9"/>
        <v>0</v>
      </c>
      <c r="BL136" s="17" t="s">
        <v>655</v>
      </c>
      <c r="BM136" s="149" t="s">
        <v>404</v>
      </c>
    </row>
    <row r="137" spans="2:65" s="1" customFormat="1" ht="16.5" customHeight="1">
      <c r="B137" s="32"/>
      <c r="C137" s="179" t="s">
        <v>337</v>
      </c>
      <c r="D137" s="179" t="s">
        <v>590</v>
      </c>
      <c r="E137" s="180" t="s">
        <v>2183</v>
      </c>
      <c r="F137" s="181" t="s">
        <v>2184</v>
      </c>
      <c r="G137" s="182" t="s">
        <v>2162</v>
      </c>
      <c r="H137" s="183">
        <v>1</v>
      </c>
      <c r="I137" s="184"/>
      <c r="J137" s="185">
        <f t="shared" si="0"/>
        <v>0</v>
      </c>
      <c r="K137" s="181" t="s">
        <v>269</v>
      </c>
      <c r="L137" s="186"/>
      <c r="M137" s="187" t="s">
        <v>1</v>
      </c>
      <c r="N137" s="188" t="s">
        <v>42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1778</v>
      </c>
      <c r="AT137" s="149" t="s">
        <v>590</v>
      </c>
      <c r="AU137" s="149" t="s">
        <v>85</v>
      </c>
      <c r="AY137" s="17" t="s">
        <v>262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85</v>
      </c>
      <c r="BK137" s="150">
        <f t="shared" si="9"/>
        <v>0</v>
      </c>
      <c r="BL137" s="17" t="s">
        <v>655</v>
      </c>
      <c r="BM137" s="149" t="s">
        <v>415</v>
      </c>
    </row>
    <row r="138" spans="2:65" s="1" customFormat="1" ht="16.5" customHeight="1">
      <c r="B138" s="32"/>
      <c r="C138" s="179" t="s">
        <v>344</v>
      </c>
      <c r="D138" s="179" t="s">
        <v>590</v>
      </c>
      <c r="E138" s="180" t="s">
        <v>2185</v>
      </c>
      <c r="F138" s="181" t="s">
        <v>2186</v>
      </c>
      <c r="G138" s="182" t="s">
        <v>2162</v>
      </c>
      <c r="H138" s="183">
        <v>1</v>
      </c>
      <c r="I138" s="184"/>
      <c r="J138" s="185">
        <f t="shared" si="0"/>
        <v>0</v>
      </c>
      <c r="K138" s="181" t="s">
        <v>269</v>
      </c>
      <c r="L138" s="186"/>
      <c r="M138" s="187" t="s">
        <v>1</v>
      </c>
      <c r="N138" s="188" t="s">
        <v>42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1778</v>
      </c>
      <c r="AT138" s="149" t="s">
        <v>590</v>
      </c>
      <c r="AU138" s="149" t="s">
        <v>85</v>
      </c>
      <c r="AY138" s="17" t="s">
        <v>262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85</v>
      </c>
      <c r="BK138" s="150">
        <f t="shared" si="9"/>
        <v>0</v>
      </c>
      <c r="BL138" s="17" t="s">
        <v>655</v>
      </c>
      <c r="BM138" s="149" t="s">
        <v>422</v>
      </c>
    </row>
    <row r="139" spans="2:65" s="1" customFormat="1" ht="21.75" customHeight="1">
      <c r="B139" s="32"/>
      <c r="C139" s="138" t="s">
        <v>8</v>
      </c>
      <c r="D139" s="138" t="s">
        <v>265</v>
      </c>
      <c r="E139" s="139" t="s">
        <v>2187</v>
      </c>
      <c r="F139" s="140" t="s">
        <v>2188</v>
      </c>
      <c r="G139" s="141" t="s">
        <v>2162</v>
      </c>
      <c r="H139" s="142">
        <v>1</v>
      </c>
      <c r="I139" s="143"/>
      <c r="J139" s="144">
        <f t="shared" si="0"/>
        <v>0</v>
      </c>
      <c r="K139" s="140" t="s">
        <v>269</v>
      </c>
      <c r="L139" s="32"/>
      <c r="M139" s="145" t="s">
        <v>1</v>
      </c>
      <c r="N139" s="146" t="s">
        <v>42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655</v>
      </c>
      <c r="AT139" s="149" t="s">
        <v>265</v>
      </c>
      <c r="AU139" s="149" t="s">
        <v>85</v>
      </c>
      <c r="AY139" s="17" t="s">
        <v>262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85</v>
      </c>
      <c r="BK139" s="150">
        <f t="shared" si="9"/>
        <v>0</v>
      </c>
      <c r="BL139" s="17" t="s">
        <v>655</v>
      </c>
      <c r="BM139" s="149" t="s">
        <v>429</v>
      </c>
    </row>
    <row r="140" spans="2:65" s="1" customFormat="1" ht="24.2" customHeight="1">
      <c r="B140" s="32"/>
      <c r="C140" s="138" t="s">
        <v>351</v>
      </c>
      <c r="D140" s="138" t="s">
        <v>265</v>
      </c>
      <c r="E140" s="139" t="s">
        <v>2189</v>
      </c>
      <c r="F140" s="140" t="s">
        <v>2190</v>
      </c>
      <c r="G140" s="141" t="s">
        <v>2162</v>
      </c>
      <c r="H140" s="142">
        <v>1</v>
      </c>
      <c r="I140" s="143"/>
      <c r="J140" s="144">
        <f t="shared" si="0"/>
        <v>0</v>
      </c>
      <c r="K140" s="140" t="s">
        <v>269</v>
      </c>
      <c r="L140" s="32"/>
      <c r="M140" s="145" t="s">
        <v>1</v>
      </c>
      <c r="N140" s="146" t="s">
        <v>42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655</v>
      </c>
      <c r="AT140" s="149" t="s">
        <v>265</v>
      </c>
      <c r="AU140" s="149" t="s">
        <v>85</v>
      </c>
      <c r="AY140" s="17" t="s">
        <v>262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85</v>
      </c>
      <c r="BK140" s="150">
        <f t="shared" si="9"/>
        <v>0</v>
      </c>
      <c r="BL140" s="17" t="s">
        <v>655</v>
      </c>
      <c r="BM140" s="149" t="s">
        <v>437</v>
      </c>
    </row>
    <row r="141" spans="2:65" s="11" customFormat="1" ht="25.9" customHeight="1">
      <c r="B141" s="126"/>
      <c r="D141" s="127" t="s">
        <v>76</v>
      </c>
      <c r="E141" s="128" t="s">
        <v>2191</v>
      </c>
      <c r="F141" s="128" t="s">
        <v>2192</v>
      </c>
      <c r="I141" s="129"/>
      <c r="J141" s="130">
        <f>BK141</f>
        <v>0</v>
      </c>
      <c r="L141" s="126"/>
      <c r="M141" s="131"/>
      <c r="P141" s="132">
        <f>SUM(P142:P162)</f>
        <v>0</v>
      </c>
      <c r="R141" s="132">
        <f>SUM(R142:R162)</f>
        <v>0</v>
      </c>
      <c r="T141" s="133">
        <f>SUM(T142:T162)</f>
        <v>0</v>
      </c>
      <c r="AR141" s="127" t="s">
        <v>85</v>
      </c>
      <c r="AT141" s="134" t="s">
        <v>76</v>
      </c>
      <c r="AU141" s="134" t="s">
        <v>77</v>
      </c>
      <c r="AY141" s="127" t="s">
        <v>262</v>
      </c>
      <c r="BK141" s="135">
        <f>SUM(BK142:BK162)</f>
        <v>0</v>
      </c>
    </row>
    <row r="142" spans="2:65" s="1" customFormat="1" ht="16.5" customHeight="1">
      <c r="B142" s="32"/>
      <c r="C142" s="138" t="s">
        <v>358</v>
      </c>
      <c r="D142" s="138" t="s">
        <v>265</v>
      </c>
      <c r="E142" s="139" t="s">
        <v>2193</v>
      </c>
      <c r="F142" s="140" t="s">
        <v>2194</v>
      </c>
      <c r="G142" s="141" t="s">
        <v>527</v>
      </c>
      <c r="H142" s="142">
        <v>42</v>
      </c>
      <c r="I142" s="143"/>
      <c r="J142" s="144">
        <f t="shared" ref="J142:J154" si="10">ROUND(I142*H142,2)</f>
        <v>0</v>
      </c>
      <c r="K142" s="140" t="s">
        <v>269</v>
      </c>
      <c r="L142" s="32"/>
      <c r="M142" s="145" t="s">
        <v>1</v>
      </c>
      <c r="N142" s="146" t="s">
        <v>42</v>
      </c>
      <c r="P142" s="147">
        <f t="shared" ref="P142:P154" si="11">O142*H142</f>
        <v>0</v>
      </c>
      <c r="Q142" s="147">
        <v>0</v>
      </c>
      <c r="R142" s="147">
        <f t="shared" ref="R142:R154" si="12">Q142*H142</f>
        <v>0</v>
      </c>
      <c r="S142" s="147">
        <v>0</v>
      </c>
      <c r="T142" s="148">
        <f t="shared" ref="T142:T154" si="13">S142*H142</f>
        <v>0</v>
      </c>
      <c r="AR142" s="149" t="s">
        <v>655</v>
      </c>
      <c r="AT142" s="149" t="s">
        <v>265</v>
      </c>
      <c r="AU142" s="149" t="s">
        <v>85</v>
      </c>
      <c r="AY142" s="17" t="s">
        <v>262</v>
      </c>
      <c r="BE142" s="150">
        <f t="shared" ref="BE142:BE154" si="14">IF(N142="základní",J142,0)</f>
        <v>0</v>
      </c>
      <c r="BF142" s="150">
        <f t="shared" ref="BF142:BF154" si="15">IF(N142="snížená",J142,0)</f>
        <v>0</v>
      </c>
      <c r="BG142" s="150">
        <f t="shared" ref="BG142:BG154" si="16">IF(N142="zákl. přenesená",J142,0)</f>
        <v>0</v>
      </c>
      <c r="BH142" s="150">
        <f t="shared" ref="BH142:BH154" si="17">IF(N142="sníž. přenesená",J142,0)</f>
        <v>0</v>
      </c>
      <c r="BI142" s="150">
        <f t="shared" ref="BI142:BI154" si="18">IF(N142="nulová",J142,0)</f>
        <v>0</v>
      </c>
      <c r="BJ142" s="17" t="s">
        <v>85</v>
      </c>
      <c r="BK142" s="150">
        <f t="shared" ref="BK142:BK154" si="19">ROUND(I142*H142,2)</f>
        <v>0</v>
      </c>
      <c r="BL142" s="17" t="s">
        <v>655</v>
      </c>
      <c r="BM142" s="149" t="s">
        <v>441</v>
      </c>
    </row>
    <row r="143" spans="2:65" s="1" customFormat="1" ht="16.5" customHeight="1">
      <c r="B143" s="32"/>
      <c r="C143" s="138" t="s">
        <v>361</v>
      </c>
      <c r="D143" s="138" t="s">
        <v>265</v>
      </c>
      <c r="E143" s="139" t="s">
        <v>2195</v>
      </c>
      <c r="F143" s="140" t="s">
        <v>2196</v>
      </c>
      <c r="G143" s="141" t="s">
        <v>527</v>
      </c>
      <c r="H143" s="142">
        <v>120</v>
      </c>
      <c r="I143" s="143"/>
      <c r="J143" s="144">
        <f t="shared" si="10"/>
        <v>0</v>
      </c>
      <c r="K143" s="140" t="s">
        <v>269</v>
      </c>
      <c r="L143" s="32"/>
      <c r="M143" s="145" t="s">
        <v>1</v>
      </c>
      <c r="N143" s="146" t="s">
        <v>42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655</v>
      </c>
      <c r="AT143" s="149" t="s">
        <v>265</v>
      </c>
      <c r="AU143" s="149" t="s">
        <v>85</v>
      </c>
      <c r="AY143" s="17" t="s">
        <v>262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85</v>
      </c>
      <c r="BK143" s="150">
        <f t="shared" si="19"/>
        <v>0</v>
      </c>
      <c r="BL143" s="17" t="s">
        <v>655</v>
      </c>
      <c r="BM143" s="149" t="s">
        <v>448</v>
      </c>
    </row>
    <row r="144" spans="2:65" s="1" customFormat="1" ht="16.5" customHeight="1">
      <c r="B144" s="32"/>
      <c r="C144" s="138" t="s">
        <v>371</v>
      </c>
      <c r="D144" s="138" t="s">
        <v>265</v>
      </c>
      <c r="E144" s="139" t="s">
        <v>2197</v>
      </c>
      <c r="F144" s="140" t="s">
        <v>2198</v>
      </c>
      <c r="G144" s="141" t="s">
        <v>527</v>
      </c>
      <c r="H144" s="142">
        <v>62</v>
      </c>
      <c r="I144" s="143"/>
      <c r="J144" s="144">
        <f t="shared" si="10"/>
        <v>0</v>
      </c>
      <c r="K144" s="140" t="s">
        <v>269</v>
      </c>
      <c r="L144" s="32"/>
      <c r="M144" s="145" t="s">
        <v>1</v>
      </c>
      <c r="N144" s="146" t="s">
        <v>42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655</v>
      </c>
      <c r="AT144" s="149" t="s">
        <v>265</v>
      </c>
      <c r="AU144" s="149" t="s">
        <v>85</v>
      </c>
      <c r="AY144" s="17" t="s">
        <v>262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85</v>
      </c>
      <c r="BK144" s="150">
        <f t="shared" si="19"/>
        <v>0</v>
      </c>
      <c r="BL144" s="17" t="s">
        <v>655</v>
      </c>
      <c r="BM144" s="149" t="s">
        <v>457</v>
      </c>
    </row>
    <row r="145" spans="2:65" s="1" customFormat="1" ht="16.5" customHeight="1">
      <c r="B145" s="32"/>
      <c r="C145" s="138" t="s">
        <v>376</v>
      </c>
      <c r="D145" s="138" t="s">
        <v>265</v>
      </c>
      <c r="E145" s="139" t="s">
        <v>2199</v>
      </c>
      <c r="F145" s="140" t="s">
        <v>2200</v>
      </c>
      <c r="G145" s="141" t="s">
        <v>527</v>
      </c>
      <c r="H145" s="142">
        <v>42</v>
      </c>
      <c r="I145" s="143"/>
      <c r="J145" s="144">
        <f t="shared" si="10"/>
        <v>0</v>
      </c>
      <c r="K145" s="140" t="s">
        <v>269</v>
      </c>
      <c r="L145" s="32"/>
      <c r="M145" s="145" t="s">
        <v>1</v>
      </c>
      <c r="N145" s="146" t="s">
        <v>42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655</v>
      </c>
      <c r="AT145" s="149" t="s">
        <v>265</v>
      </c>
      <c r="AU145" s="149" t="s">
        <v>85</v>
      </c>
      <c r="AY145" s="17" t="s">
        <v>262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85</v>
      </c>
      <c r="BK145" s="150">
        <f t="shared" si="19"/>
        <v>0</v>
      </c>
      <c r="BL145" s="17" t="s">
        <v>655</v>
      </c>
      <c r="BM145" s="149" t="s">
        <v>468</v>
      </c>
    </row>
    <row r="146" spans="2:65" s="1" customFormat="1" ht="21.75" customHeight="1">
      <c r="B146" s="32"/>
      <c r="C146" s="138" t="s">
        <v>382</v>
      </c>
      <c r="D146" s="138" t="s">
        <v>265</v>
      </c>
      <c r="E146" s="139" t="s">
        <v>2201</v>
      </c>
      <c r="F146" s="140" t="s">
        <v>2202</v>
      </c>
      <c r="G146" s="141" t="s">
        <v>2168</v>
      </c>
      <c r="H146" s="142">
        <v>2</v>
      </c>
      <c r="I146" s="143"/>
      <c r="J146" s="144">
        <f t="shared" si="10"/>
        <v>0</v>
      </c>
      <c r="K146" s="140" t="s">
        <v>269</v>
      </c>
      <c r="L146" s="32"/>
      <c r="M146" s="145" t="s">
        <v>1</v>
      </c>
      <c r="N146" s="146" t="s">
        <v>42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655</v>
      </c>
      <c r="AT146" s="149" t="s">
        <v>265</v>
      </c>
      <c r="AU146" s="149" t="s">
        <v>85</v>
      </c>
      <c r="AY146" s="17" t="s">
        <v>262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85</v>
      </c>
      <c r="BK146" s="150">
        <f t="shared" si="19"/>
        <v>0</v>
      </c>
      <c r="BL146" s="17" t="s">
        <v>655</v>
      </c>
      <c r="BM146" s="149" t="s">
        <v>477</v>
      </c>
    </row>
    <row r="147" spans="2:65" s="1" customFormat="1" ht="16.5" customHeight="1">
      <c r="B147" s="32"/>
      <c r="C147" s="138" t="s">
        <v>397</v>
      </c>
      <c r="D147" s="138" t="s">
        <v>265</v>
      </c>
      <c r="E147" s="139" t="s">
        <v>2203</v>
      </c>
      <c r="F147" s="140" t="s">
        <v>2204</v>
      </c>
      <c r="G147" s="141" t="s">
        <v>2168</v>
      </c>
      <c r="H147" s="142">
        <v>2</v>
      </c>
      <c r="I147" s="143"/>
      <c r="J147" s="144">
        <f t="shared" si="10"/>
        <v>0</v>
      </c>
      <c r="K147" s="140" t="s">
        <v>269</v>
      </c>
      <c r="L147" s="32"/>
      <c r="M147" s="145" t="s">
        <v>1</v>
      </c>
      <c r="N147" s="146" t="s">
        <v>42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655</v>
      </c>
      <c r="AT147" s="149" t="s">
        <v>265</v>
      </c>
      <c r="AU147" s="149" t="s">
        <v>85</v>
      </c>
      <c r="AY147" s="17" t="s">
        <v>262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85</v>
      </c>
      <c r="BK147" s="150">
        <f t="shared" si="19"/>
        <v>0</v>
      </c>
      <c r="BL147" s="17" t="s">
        <v>655</v>
      </c>
      <c r="BM147" s="149" t="s">
        <v>486</v>
      </c>
    </row>
    <row r="148" spans="2:65" s="1" customFormat="1" ht="16.5" customHeight="1">
      <c r="B148" s="32"/>
      <c r="C148" s="138" t="s">
        <v>404</v>
      </c>
      <c r="D148" s="138" t="s">
        <v>265</v>
      </c>
      <c r="E148" s="139" t="s">
        <v>2205</v>
      </c>
      <c r="F148" s="140" t="s">
        <v>2206</v>
      </c>
      <c r="G148" s="141" t="s">
        <v>2168</v>
      </c>
      <c r="H148" s="142">
        <v>2</v>
      </c>
      <c r="I148" s="143"/>
      <c r="J148" s="144">
        <f t="shared" si="10"/>
        <v>0</v>
      </c>
      <c r="K148" s="140" t="s">
        <v>269</v>
      </c>
      <c r="L148" s="32"/>
      <c r="M148" s="145" t="s">
        <v>1</v>
      </c>
      <c r="N148" s="146" t="s">
        <v>42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655</v>
      </c>
      <c r="AT148" s="149" t="s">
        <v>265</v>
      </c>
      <c r="AU148" s="149" t="s">
        <v>85</v>
      </c>
      <c r="AY148" s="17" t="s">
        <v>262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85</v>
      </c>
      <c r="BK148" s="150">
        <f t="shared" si="19"/>
        <v>0</v>
      </c>
      <c r="BL148" s="17" t="s">
        <v>655</v>
      </c>
      <c r="BM148" s="149" t="s">
        <v>524</v>
      </c>
    </row>
    <row r="149" spans="2:65" s="1" customFormat="1" ht="16.5" customHeight="1">
      <c r="B149" s="32"/>
      <c r="C149" s="138" t="s">
        <v>7</v>
      </c>
      <c r="D149" s="138" t="s">
        <v>265</v>
      </c>
      <c r="E149" s="139" t="s">
        <v>2207</v>
      </c>
      <c r="F149" s="140" t="s">
        <v>2208</v>
      </c>
      <c r="G149" s="141" t="s">
        <v>527</v>
      </c>
      <c r="H149" s="142">
        <v>30</v>
      </c>
      <c r="I149" s="143"/>
      <c r="J149" s="144">
        <f t="shared" si="10"/>
        <v>0</v>
      </c>
      <c r="K149" s="140" t="s">
        <v>269</v>
      </c>
      <c r="L149" s="32"/>
      <c r="M149" s="145" t="s">
        <v>1</v>
      </c>
      <c r="N149" s="146" t="s">
        <v>42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655</v>
      </c>
      <c r="AT149" s="149" t="s">
        <v>265</v>
      </c>
      <c r="AU149" s="149" t="s">
        <v>85</v>
      </c>
      <c r="AY149" s="17" t="s">
        <v>262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85</v>
      </c>
      <c r="BK149" s="150">
        <f t="shared" si="19"/>
        <v>0</v>
      </c>
      <c r="BL149" s="17" t="s">
        <v>655</v>
      </c>
      <c r="BM149" s="149" t="s">
        <v>541</v>
      </c>
    </row>
    <row r="150" spans="2:65" s="1" customFormat="1" ht="16.5" customHeight="1">
      <c r="B150" s="32"/>
      <c r="C150" s="138" t="s">
        <v>415</v>
      </c>
      <c r="D150" s="138" t="s">
        <v>265</v>
      </c>
      <c r="E150" s="139" t="s">
        <v>2209</v>
      </c>
      <c r="F150" s="140" t="s">
        <v>2210</v>
      </c>
      <c r="G150" s="141" t="s">
        <v>527</v>
      </c>
      <c r="H150" s="142">
        <v>40</v>
      </c>
      <c r="I150" s="143"/>
      <c r="J150" s="144">
        <f t="shared" si="10"/>
        <v>0</v>
      </c>
      <c r="K150" s="140" t="s">
        <v>269</v>
      </c>
      <c r="L150" s="32"/>
      <c r="M150" s="145" t="s">
        <v>1</v>
      </c>
      <c r="N150" s="146" t="s">
        <v>42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655</v>
      </c>
      <c r="AT150" s="149" t="s">
        <v>265</v>
      </c>
      <c r="AU150" s="149" t="s">
        <v>85</v>
      </c>
      <c r="AY150" s="17" t="s">
        <v>262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85</v>
      </c>
      <c r="BK150" s="150">
        <f t="shared" si="19"/>
        <v>0</v>
      </c>
      <c r="BL150" s="17" t="s">
        <v>655</v>
      </c>
      <c r="BM150" s="149" t="s">
        <v>552</v>
      </c>
    </row>
    <row r="151" spans="2:65" s="1" customFormat="1" ht="16.5" customHeight="1">
      <c r="B151" s="32"/>
      <c r="C151" s="138" t="s">
        <v>419</v>
      </c>
      <c r="D151" s="138" t="s">
        <v>265</v>
      </c>
      <c r="E151" s="139" t="s">
        <v>2211</v>
      </c>
      <c r="F151" s="140" t="s">
        <v>2212</v>
      </c>
      <c r="G151" s="141" t="s">
        <v>2168</v>
      </c>
      <c r="H151" s="142">
        <v>4</v>
      </c>
      <c r="I151" s="143"/>
      <c r="J151" s="144">
        <f t="shared" si="10"/>
        <v>0</v>
      </c>
      <c r="K151" s="140" t="s">
        <v>269</v>
      </c>
      <c r="L151" s="32"/>
      <c r="M151" s="145" t="s">
        <v>1</v>
      </c>
      <c r="N151" s="146" t="s">
        <v>42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655</v>
      </c>
      <c r="AT151" s="149" t="s">
        <v>265</v>
      </c>
      <c r="AU151" s="149" t="s">
        <v>85</v>
      </c>
      <c r="AY151" s="17" t="s">
        <v>262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85</v>
      </c>
      <c r="BK151" s="150">
        <f t="shared" si="19"/>
        <v>0</v>
      </c>
      <c r="BL151" s="17" t="s">
        <v>655</v>
      </c>
      <c r="BM151" s="149" t="s">
        <v>568</v>
      </c>
    </row>
    <row r="152" spans="2:65" s="1" customFormat="1" ht="16.5" customHeight="1">
      <c r="B152" s="32"/>
      <c r="C152" s="138" t="s">
        <v>422</v>
      </c>
      <c r="D152" s="138" t="s">
        <v>265</v>
      </c>
      <c r="E152" s="139" t="s">
        <v>2213</v>
      </c>
      <c r="F152" s="140" t="s">
        <v>2214</v>
      </c>
      <c r="G152" s="141" t="s">
        <v>2168</v>
      </c>
      <c r="H152" s="142">
        <v>2</v>
      </c>
      <c r="I152" s="143"/>
      <c r="J152" s="144">
        <f t="shared" si="10"/>
        <v>0</v>
      </c>
      <c r="K152" s="140" t="s">
        <v>269</v>
      </c>
      <c r="L152" s="32"/>
      <c r="M152" s="145" t="s">
        <v>1</v>
      </c>
      <c r="N152" s="146" t="s">
        <v>42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655</v>
      </c>
      <c r="AT152" s="149" t="s">
        <v>265</v>
      </c>
      <c r="AU152" s="149" t="s">
        <v>85</v>
      </c>
      <c r="AY152" s="17" t="s">
        <v>262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85</v>
      </c>
      <c r="BK152" s="150">
        <f t="shared" si="19"/>
        <v>0</v>
      </c>
      <c r="BL152" s="17" t="s">
        <v>655</v>
      </c>
      <c r="BM152" s="149" t="s">
        <v>578</v>
      </c>
    </row>
    <row r="153" spans="2:65" s="1" customFormat="1" ht="21.75" customHeight="1">
      <c r="B153" s="32"/>
      <c r="C153" s="138" t="s">
        <v>424</v>
      </c>
      <c r="D153" s="138" t="s">
        <v>265</v>
      </c>
      <c r="E153" s="139" t="s">
        <v>2215</v>
      </c>
      <c r="F153" s="140" t="s">
        <v>2216</v>
      </c>
      <c r="G153" s="141" t="s">
        <v>2168</v>
      </c>
      <c r="H153" s="142">
        <v>2</v>
      </c>
      <c r="I153" s="143"/>
      <c r="J153" s="144">
        <f t="shared" si="10"/>
        <v>0</v>
      </c>
      <c r="K153" s="140" t="s">
        <v>269</v>
      </c>
      <c r="L153" s="32"/>
      <c r="M153" s="145" t="s">
        <v>1</v>
      </c>
      <c r="N153" s="146" t="s">
        <v>42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655</v>
      </c>
      <c r="AT153" s="149" t="s">
        <v>265</v>
      </c>
      <c r="AU153" s="149" t="s">
        <v>85</v>
      </c>
      <c r="AY153" s="17" t="s">
        <v>262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85</v>
      </c>
      <c r="BK153" s="150">
        <f t="shared" si="19"/>
        <v>0</v>
      </c>
      <c r="BL153" s="17" t="s">
        <v>655</v>
      </c>
      <c r="BM153" s="149" t="s">
        <v>589</v>
      </c>
    </row>
    <row r="154" spans="2:65" s="1" customFormat="1" ht="24.2" customHeight="1">
      <c r="B154" s="32"/>
      <c r="C154" s="138" t="s">
        <v>429</v>
      </c>
      <c r="D154" s="138" t="s">
        <v>265</v>
      </c>
      <c r="E154" s="139" t="s">
        <v>2217</v>
      </c>
      <c r="F154" s="140" t="s">
        <v>2218</v>
      </c>
      <c r="G154" s="141" t="s">
        <v>2168</v>
      </c>
      <c r="H154" s="142">
        <v>5</v>
      </c>
      <c r="I154" s="143"/>
      <c r="J154" s="144">
        <f t="shared" si="10"/>
        <v>0</v>
      </c>
      <c r="K154" s="140" t="s">
        <v>269</v>
      </c>
      <c r="L154" s="32"/>
      <c r="M154" s="145" t="s">
        <v>1</v>
      </c>
      <c r="N154" s="146" t="s">
        <v>42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655</v>
      </c>
      <c r="AT154" s="149" t="s">
        <v>265</v>
      </c>
      <c r="AU154" s="149" t="s">
        <v>85</v>
      </c>
      <c r="AY154" s="17" t="s">
        <v>262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85</v>
      </c>
      <c r="BK154" s="150">
        <f t="shared" si="19"/>
        <v>0</v>
      </c>
      <c r="BL154" s="17" t="s">
        <v>655</v>
      </c>
      <c r="BM154" s="149" t="s">
        <v>602</v>
      </c>
    </row>
    <row r="155" spans="2:65" s="12" customFormat="1" ht="22.5">
      <c r="B155" s="151"/>
      <c r="D155" s="152" t="s">
        <v>271</v>
      </c>
      <c r="E155" s="153" t="s">
        <v>1</v>
      </c>
      <c r="F155" s="154" t="s">
        <v>2219</v>
      </c>
      <c r="H155" s="153" t="s">
        <v>1</v>
      </c>
      <c r="I155" s="155"/>
      <c r="L155" s="151"/>
      <c r="M155" s="156"/>
      <c r="T155" s="157"/>
      <c r="AT155" s="153" t="s">
        <v>271</v>
      </c>
      <c r="AU155" s="153" t="s">
        <v>85</v>
      </c>
      <c r="AV155" s="12" t="s">
        <v>85</v>
      </c>
      <c r="AW155" s="12" t="s">
        <v>31</v>
      </c>
      <c r="AX155" s="12" t="s">
        <v>77</v>
      </c>
      <c r="AY155" s="153" t="s">
        <v>262</v>
      </c>
    </row>
    <row r="156" spans="2:65" s="13" customFormat="1" ht="11.25">
      <c r="B156" s="158"/>
      <c r="D156" s="152" t="s">
        <v>271</v>
      </c>
      <c r="E156" s="159" t="s">
        <v>1</v>
      </c>
      <c r="F156" s="160" t="s">
        <v>300</v>
      </c>
      <c r="H156" s="161">
        <v>5</v>
      </c>
      <c r="I156" s="162"/>
      <c r="L156" s="158"/>
      <c r="M156" s="163"/>
      <c r="T156" s="164"/>
      <c r="AT156" s="159" t="s">
        <v>271</v>
      </c>
      <c r="AU156" s="159" t="s">
        <v>85</v>
      </c>
      <c r="AV156" s="13" t="s">
        <v>88</v>
      </c>
      <c r="AW156" s="13" t="s">
        <v>31</v>
      </c>
      <c r="AX156" s="13" t="s">
        <v>85</v>
      </c>
      <c r="AY156" s="159" t="s">
        <v>262</v>
      </c>
    </row>
    <row r="157" spans="2:65" s="1" customFormat="1" ht="21.75" customHeight="1">
      <c r="B157" s="32"/>
      <c r="C157" s="138" t="s">
        <v>431</v>
      </c>
      <c r="D157" s="138" t="s">
        <v>265</v>
      </c>
      <c r="E157" s="139" t="s">
        <v>2220</v>
      </c>
      <c r="F157" s="140" t="s">
        <v>2221</v>
      </c>
      <c r="G157" s="141" t="s">
        <v>2168</v>
      </c>
      <c r="H157" s="142">
        <v>5</v>
      </c>
      <c r="I157" s="143"/>
      <c r="J157" s="144">
        <f t="shared" ref="J157:J162" si="20">ROUND(I157*H157,2)</f>
        <v>0</v>
      </c>
      <c r="K157" s="140" t="s">
        <v>269</v>
      </c>
      <c r="L157" s="32"/>
      <c r="M157" s="145" t="s">
        <v>1</v>
      </c>
      <c r="N157" s="146" t="s">
        <v>42</v>
      </c>
      <c r="P157" s="147">
        <f t="shared" ref="P157:P162" si="21">O157*H157</f>
        <v>0</v>
      </c>
      <c r="Q157" s="147">
        <v>0</v>
      </c>
      <c r="R157" s="147">
        <f t="shared" ref="R157:R162" si="22">Q157*H157</f>
        <v>0</v>
      </c>
      <c r="S157" s="147">
        <v>0</v>
      </c>
      <c r="T157" s="148">
        <f t="shared" ref="T157:T162" si="23">S157*H157</f>
        <v>0</v>
      </c>
      <c r="AR157" s="149" t="s">
        <v>655</v>
      </c>
      <c r="AT157" s="149" t="s">
        <v>265</v>
      </c>
      <c r="AU157" s="149" t="s">
        <v>85</v>
      </c>
      <c r="AY157" s="17" t="s">
        <v>262</v>
      </c>
      <c r="BE157" s="150">
        <f t="shared" ref="BE157:BE162" si="24">IF(N157="základní",J157,0)</f>
        <v>0</v>
      </c>
      <c r="BF157" s="150">
        <f t="shared" ref="BF157:BF162" si="25">IF(N157="snížená",J157,0)</f>
        <v>0</v>
      </c>
      <c r="BG157" s="150">
        <f t="shared" ref="BG157:BG162" si="26">IF(N157="zákl. přenesená",J157,0)</f>
        <v>0</v>
      </c>
      <c r="BH157" s="150">
        <f t="shared" ref="BH157:BH162" si="27">IF(N157="sníž. přenesená",J157,0)</f>
        <v>0</v>
      </c>
      <c r="BI157" s="150">
        <f t="shared" ref="BI157:BI162" si="28">IF(N157="nulová",J157,0)</f>
        <v>0</v>
      </c>
      <c r="BJ157" s="17" t="s">
        <v>85</v>
      </c>
      <c r="BK157" s="150">
        <f t="shared" ref="BK157:BK162" si="29">ROUND(I157*H157,2)</f>
        <v>0</v>
      </c>
      <c r="BL157" s="17" t="s">
        <v>655</v>
      </c>
      <c r="BM157" s="149" t="s">
        <v>615</v>
      </c>
    </row>
    <row r="158" spans="2:65" s="1" customFormat="1" ht="21.75" customHeight="1">
      <c r="B158" s="32"/>
      <c r="C158" s="138" t="s">
        <v>437</v>
      </c>
      <c r="D158" s="138" t="s">
        <v>265</v>
      </c>
      <c r="E158" s="139" t="s">
        <v>2222</v>
      </c>
      <c r="F158" s="140" t="s">
        <v>2223</v>
      </c>
      <c r="G158" s="141" t="s">
        <v>2168</v>
      </c>
      <c r="H158" s="142">
        <v>8</v>
      </c>
      <c r="I158" s="143"/>
      <c r="J158" s="144">
        <f t="shared" si="20"/>
        <v>0</v>
      </c>
      <c r="K158" s="140" t="s">
        <v>269</v>
      </c>
      <c r="L158" s="32"/>
      <c r="M158" s="145" t="s">
        <v>1</v>
      </c>
      <c r="N158" s="146" t="s">
        <v>42</v>
      </c>
      <c r="P158" s="147">
        <f t="shared" si="21"/>
        <v>0</v>
      </c>
      <c r="Q158" s="147">
        <v>0</v>
      </c>
      <c r="R158" s="147">
        <f t="shared" si="22"/>
        <v>0</v>
      </c>
      <c r="S158" s="147">
        <v>0</v>
      </c>
      <c r="T158" s="148">
        <f t="shared" si="23"/>
        <v>0</v>
      </c>
      <c r="AR158" s="149" t="s">
        <v>655</v>
      </c>
      <c r="AT158" s="149" t="s">
        <v>265</v>
      </c>
      <c r="AU158" s="149" t="s">
        <v>85</v>
      </c>
      <c r="AY158" s="17" t="s">
        <v>262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85</v>
      </c>
      <c r="BK158" s="150">
        <f t="shared" si="29"/>
        <v>0</v>
      </c>
      <c r="BL158" s="17" t="s">
        <v>655</v>
      </c>
      <c r="BM158" s="149" t="s">
        <v>625</v>
      </c>
    </row>
    <row r="159" spans="2:65" s="1" customFormat="1" ht="24.2" customHeight="1">
      <c r="B159" s="32"/>
      <c r="C159" s="138" t="s">
        <v>439</v>
      </c>
      <c r="D159" s="138" t="s">
        <v>265</v>
      </c>
      <c r="E159" s="139" t="s">
        <v>2224</v>
      </c>
      <c r="F159" s="140" t="s">
        <v>2225</v>
      </c>
      <c r="G159" s="141" t="s">
        <v>2162</v>
      </c>
      <c r="H159" s="142">
        <v>1</v>
      </c>
      <c r="I159" s="143"/>
      <c r="J159" s="144">
        <f t="shared" si="20"/>
        <v>0</v>
      </c>
      <c r="K159" s="140" t="s">
        <v>269</v>
      </c>
      <c r="L159" s="32"/>
      <c r="M159" s="145" t="s">
        <v>1</v>
      </c>
      <c r="N159" s="146" t="s">
        <v>42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655</v>
      </c>
      <c r="AT159" s="149" t="s">
        <v>265</v>
      </c>
      <c r="AU159" s="149" t="s">
        <v>85</v>
      </c>
      <c r="AY159" s="17" t="s">
        <v>262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85</v>
      </c>
      <c r="BK159" s="150">
        <f t="shared" si="29"/>
        <v>0</v>
      </c>
      <c r="BL159" s="17" t="s">
        <v>655</v>
      </c>
      <c r="BM159" s="149" t="s">
        <v>635</v>
      </c>
    </row>
    <row r="160" spans="2:65" s="1" customFormat="1" ht="21.75" customHeight="1">
      <c r="B160" s="32"/>
      <c r="C160" s="138" t="s">
        <v>441</v>
      </c>
      <c r="D160" s="138" t="s">
        <v>265</v>
      </c>
      <c r="E160" s="139" t="s">
        <v>2226</v>
      </c>
      <c r="F160" s="140" t="s">
        <v>2227</v>
      </c>
      <c r="G160" s="141" t="s">
        <v>2162</v>
      </c>
      <c r="H160" s="142">
        <v>1</v>
      </c>
      <c r="I160" s="143"/>
      <c r="J160" s="144">
        <f t="shared" si="20"/>
        <v>0</v>
      </c>
      <c r="K160" s="140" t="s">
        <v>269</v>
      </c>
      <c r="L160" s="32"/>
      <c r="M160" s="145" t="s">
        <v>1</v>
      </c>
      <c r="N160" s="146" t="s">
        <v>42</v>
      </c>
      <c r="P160" s="147">
        <f t="shared" si="21"/>
        <v>0</v>
      </c>
      <c r="Q160" s="147">
        <v>0</v>
      </c>
      <c r="R160" s="147">
        <f t="shared" si="22"/>
        <v>0</v>
      </c>
      <c r="S160" s="147">
        <v>0</v>
      </c>
      <c r="T160" s="148">
        <f t="shared" si="23"/>
        <v>0</v>
      </c>
      <c r="AR160" s="149" t="s">
        <v>655</v>
      </c>
      <c r="AT160" s="149" t="s">
        <v>265</v>
      </c>
      <c r="AU160" s="149" t="s">
        <v>85</v>
      </c>
      <c r="AY160" s="17" t="s">
        <v>262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85</v>
      </c>
      <c r="BK160" s="150">
        <f t="shared" si="29"/>
        <v>0</v>
      </c>
      <c r="BL160" s="17" t="s">
        <v>655</v>
      </c>
      <c r="BM160" s="149" t="s">
        <v>645</v>
      </c>
    </row>
    <row r="161" spans="2:65" s="1" customFormat="1" ht="24.2" customHeight="1">
      <c r="B161" s="32"/>
      <c r="C161" s="138" t="s">
        <v>445</v>
      </c>
      <c r="D161" s="138" t="s">
        <v>265</v>
      </c>
      <c r="E161" s="139" t="s">
        <v>2228</v>
      </c>
      <c r="F161" s="140" t="s">
        <v>2229</v>
      </c>
      <c r="G161" s="141" t="s">
        <v>2168</v>
      </c>
      <c r="H161" s="142">
        <v>2</v>
      </c>
      <c r="I161" s="143"/>
      <c r="J161" s="144">
        <f t="shared" si="20"/>
        <v>0</v>
      </c>
      <c r="K161" s="140" t="s">
        <v>269</v>
      </c>
      <c r="L161" s="32"/>
      <c r="M161" s="145" t="s">
        <v>1</v>
      </c>
      <c r="N161" s="146" t="s">
        <v>42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655</v>
      </c>
      <c r="AT161" s="149" t="s">
        <v>265</v>
      </c>
      <c r="AU161" s="149" t="s">
        <v>85</v>
      </c>
      <c r="AY161" s="17" t="s">
        <v>262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85</v>
      </c>
      <c r="BK161" s="150">
        <f t="shared" si="29"/>
        <v>0</v>
      </c>
      <c r="BL161" s="17" t="s">
        <v>655</v>
      </c>
      <c r="BM161" s="149" t="s">
        <v>655</v>
      </c>
    </row>
    <row r="162" spans="2:65" s="1" customFormat="1" ht="16.5" customHeight="1">
      <c r="B162" s="32"/>
      <c r="C162" s="138" t="s">
        <v>448</v>
      </c>
      <c r="D162" s="138" t="s">
        <v>265</v>
      </c>
      <c r="E162" s="139" t="s">
        <v>2230</v>
      </c>
      <c r="F162" s="140" t="s">
        <v>2231</v>
      </c>
      <c r="G162" s="141" t="s">
        <v>2162</v>
      </c>
      <c r="H162" s="142">
        <v>1</v>
      </c>
      <c r="I162" s="143"/>
      <c r="J162" s="144">
        <f t="shared" si="20"/>
        <v>0</v>
      </c>
      <c r="K162" s="140" t="s">
        <v>269</v>
      </c>
      <c r="L162" s="32"/>
      <c r="M162" s="145" t="s">
        <v>1</v>
      </c>
      <c r="N162" s="146" t="s">
        <v>42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655</v>
      </c>
      <c r="AT162" s="149" t="s">
        <v>265</v>
      </c>
      <c r="AU162" s="149" t="s">
        <v>85</v>
      </c>
      <c r="AY162" s="17" t="s">
        <v>262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85</v>
      </c>
      <c r="BK162" s="150">
        <f t="shared" si="29"/>
        <v>0</v>
      </c>
      <c r="BL162" s="17" t="s">
        <v>655</v>
      </c>
      <c r="BM162" s="149" t="s">
        <v>666</v>
      </c>
    </row>
    <row r="163" spans="2:65" s="11" customFormat="1" ht="25.9" customHeight="1">
      <c r="B163" s="126"/>
      <c r="D163" s="127" t="s">
        <v>76</v>
      </c>
      <c r="E163" s="128" t="s">
        <v>2232</v>
      </c>
      <c r="F163" s="128" t="s">
        <v>2233</v>
      </c>
      <c r="I163" s="129"/>
      <c r="J163" s="130">
        <f>BK163</f>
        <v>0</v>
      </c>
      <c r="L163" s="126"/>
      <c r="M163" s="131"/>
      <c r="P163" s="132">
        <f>SUM(P164:P184)</f>
        <v>0</v>
      </c>
      <c r="R163" s="132">
        <f>SUM(R164:R184)</f>
        <v>0</v>
      </c>
      <c r="T163" s="133">
        <f>SUM(T164:T184)</f>
        <v>0</v>
      </c>
      <c r="AR163" s="127" t="s">
        <v>85</v>
      </c>
      <c r="AT163" s="134" t="s">
        <v>76</v>
      </c>
      <c r="AU163" s="134" t="s">
        <v>77</v>
      </c>
      <c r="AY163" s="127" t="s">
        <v>262</v>
      </c>
      <c r="BK163" s="135">
        <f>SUM(BK164:BK184)</f>
        <v>0</v>
      </c>
    </row>
    <row r="164" spans="2:65" s="1" customFormat="1" ht="16.5" customHeight="1">
      <c r="B164" s="32"/>
      <c r="C164" s="138" t="s">
        <v>451</v>
      </c>
      <c r="D164" s="138" t="s">
        <v>265</v>
      </c>
      <c r="E164" s="139" t="s">
        <v>2234</v>
      </c>
      <c r="F164" s="140" t="s">
        <v>2235</v>
      </c>
      <c r="G164" s="141" t="s">
        <v>527</v>
      </c>
      <c r="H164" s="142">
        <v>20</v>
      </c>
      <c r="I164" s="143"/>
      <c r="J164" s="144">
        <f t="shared" ref="J164:J184" si="30">ROUND(I164*H164,2)</f>
        <v>0</v>
      </c>
      <c r="K164" s="140" t="s">
        <v>269</v>
      </c>
      <c r="L164" s="32"/>
      <c r="M164" s="145" t="s">
        <v>1</v>
      </c>
      <c r="N164" s="146" t="s">
        <v>42</v>
      </c>
      <c r="P164" s="147">
        <f t="shared" ref="P164:P184" si="31">O164*H164</f>
        <v>0</v>
      </c>
      <c r="Q164" s="147">
        <v>0</v>
      </c>
      <c r="R164" s="147">
        <f t="shared" ref="R164:R184" si="32">Q164*H164</f>
        <v>0</v>
      </c>
      <c r="S164" s="147">
        <v>0</v>
      </c>
      <c r="T164" s="148">
        <f t="shared" ref="T164:T184" si="33">S164*H164</f>
        <v>0</v>
      </c>
      <c r="AR164" s="149" t="s">
        <v>655</v>
      </c>
      <c r="AT164" s="149" t="s">
        <v>265</v>
      </c>
      <c r="AU164" s="149" t="s">
        <v>85</v>
      </c>
      <c r="AY164" s="17" t="s">
        <v>262</v>
      </c>
      <c r="BE164" s="150">
        <f t="shared" ref="BE164:BE184" si="34">IF(N164="základní",J164,0)</f>
        <v>0</v>
      </c>
      <c r="BF164" s="150">
        <f t="shared" ref="BF164:BF184" si="35">IF(N164="snížená",J164,0)</f>
        <v>0</v>
      </c>
      <c r="BG164" s="150">
        <f t="shared" ref="BG164:BG184" si="36">IF(N164="zákl. přenesená",J164,0)</f>
        <v>0</v>
      </c>
      <c r="BH164" s="150">
        <f t="shared" ref="BH164:BH184" si="37">IF(N164="sníž. přenesená",J164,0)</f>
        <v>0</v>
      </c>
      <c r="BI164" s="150">
        <f t="shared" ref="BI164:BI184" si="38">IF(N164="nulová",J164,0)</f>
        <v>0</v>
      </c>
      <c r="BJ164" s="17" t="s">
        <v>85</v>
      </c>
      <c r="BK164" s="150">
        <f t="shared" ref="BK164:BK184" si="39">ROUND(I164*H164,2)</f>
        <v>0</v>
      </c>
      <c r="BL164" s="17" t="s">
        <v>655</v>
      </c>
      <c r="BM164" s="149" t="s">
        <v>675</v>
      </c>
    </row>
    <row r="165" spans="2:65" s="1" customFormat="1" ht="16.5" customHeight="1">
      <c r="B165" s="32"/>
      <c r="C165" s="138" t="s">
        <v>457</v>
      </c>
      <c r="D165" s="138" t="s">
        <v>265</v>
      </c>
      <c r="E165" s="139" t="s">
        <v>2236</v>
      </c>
      <c r="F165" s="140" t="s">
        <v>2237</v>
      </c>
      <c r="G165" s="141" t="s">
        <v>2162</v>
      </c>
      <c r="H165" s="142">
        <v>1</v>
      </c>
      <c r="I165" s="143"/>
      <c r="J165" s="144">
        <f t="shared" si="30"/>
        <v>0</v>
      </c>
      <c r="K165" s="140" t="s">
        <v>269</v>
      </c>
      <c r="L165" s="32"/>
      <c r="M165" s="145" t="s">
        <v>1</v>
      </c>
      <c r="N165" s="146" t="s">
        <v>42</v>
      </c>
      <c r="P165" s="147">
        <f t="shared" si="31"/>
        <v>0</v>
      </c>
      <c r="Q165" s="147">
        <v>0</v>
      </c>
      <c r="R165" s="147">
        <f t="shared" si="32"/>
        <v>0</v>
      </c>
      <c r="S165" s="147">
        <v>0</v>
      </c>
      <c r="T165" s="148">
        <f t="shared" si="33"/>
        <v>0</v>
      </c>
      <c r="AR165" s="149" t="s">
        <v>655</v>
      </c>
      <c r="AT165" s="149" t="s">
        <v>265</v>
      </c>
      <c r="AU165" s="149" t="s">
        <v>85</v>
      </c>
      <c r="AY165" s="17" t="s">
        <v>262</v>
      </c>
      <c r="BE165" s="150">
        <f t="shared" si="34"/>
        <v>0</v>
      </c>
      <c r="BF165" s="150">
        <f t="shared" si="35"/>
        <v>0</v>
      </c>
      <c r="BG165" s="150">
        <f t="shared" si="36"/>
        <v>0</v>
      </c>
      <c r="BH165" s="150">
        <f t="shared" si="37"/>
        <v>0</v>
      </c>
      <c r="BI165" s="150">
        <f t="shared" si="38"/>
        <v>0</v>
      </c>
      <c r="BJ165" s="17" t="s">
        <v>85</v>
      </c>
      <c r="BK165" s="150">
        <f t="shared" si="39"/>
        <v>0</v>
      </c>
      <c r="BL165" s="17" t="s">
        <v>655</v>
      </c>
      <c r="BM165" s="149" t="s">
        <v>684</v>
      </c>
    </row>
    <row r="166" spans="2:65" s="1" customFormat="1" ht="16.5" customHeight="1">
      <c r="B166" s="32"/>
      <c r="C166" s="138" t="s">
        <v>462</v>
      </c>
      <c r="D166" s="138" t="s">
        <v>265</v>
      </c>
      <c r="E166" s="139" t="s">
        <v>2238</v>
      </c>
      <c r="F166" s="140" t="s">
        <v>2239</v>
      </c>
      <c r="G166" s="141" t="s">
        <v>2168</v>
      </c>
      <c r="H166" s="142">
        <v>1</v>
      </c>
      <c r="I166" s="143"/>
      <c r="J166" s="144">
        <f t="shared" si="30"/>
        <v>0</v>
      </c>
      <c r="K166" s="140" t="s">
        <v>269</v>
      </c>
      <c r="L166" s="32"/>
      <c r="M166" s="145" t="s">
        <v>1</v>
      </c>
      <c r="N166" s="146" t="s">
        <v>42</v>
      </c>
      <c r="P166" s="147">
        <f t="shared" si="31"/>
        <v>0</v>
      </c>
      <c r="Q166" s="147">
        <v>0</v>
      </c>
      <c r="R166" s="147">
        <f t="shared" si="32"/>
        <v>0</v>
      </c>
      <c r="S166" s="147">
        <v>0</v>
      </c>
      <c r="T166" s="148">
        <f t="shared" si="33"/>
        <v>0</v>
      </c>
      <c r="AR166" s="149" t="s">
        <v>655</v>
      </c>
      <c r="AT166" s="149" t="s">
        <v>265</v>
      </c>
      <c r="AU166" s="149" t="s">
        <v>85</v>
      </c>
      <c r="AY166" s="17" t="s">
        <v>262</v>
      </c>
      <c r="BE166" s="150">
        <f t="shared" si="34"/>
        <v>0</v>
      </c>
      <c r="BF166" s="150">
        <f t="shared" si="35"/>
        <v>0</v>
      </c>
      <c r="BG166" s="150">
        <f t="shared" si="36"/>
        <v>0</v>
      </c>
      <c r="BH166" s="150">
        <f t="shared" si="37"/>
        <v>0</v>
      </c>
      <c r="BI166" s="150">
        <f t="shared" si="38"/>
        <v>0</v>
      </c>
      <c r="BJ166" s="17" t="s">
        <v>85</v>
      </c>
      <c r="BK166" s="150">
        <f t="shared" si="39"/>
        <v>0</v>
      </c>
      <c r="BL166" s="17" t="s">
        <v>655</v>
      </c>
      <c r="BM166" s="149" t="s">
        <v>696</v>
      </c>
    </row>
    <row r="167" spans="2:65" s="1" customFormat="1" ht="21.75" customHeight="1">
      <c r="B167" s="32"/>
      <c r="C167" s="138" t="s">
        <v>468</v>
      </c>
      <c r="D167" s="138" t="s">
        <v>265</v>
      </c>
      <c r="E167" s="139" t="s">
        <v>2240</v>
      </c>
      <c r="F167" s="140" t="s">
        <v>2241</v>
      </c>
      <c r="G167" s="141" t="s">
        <v>527</v>
      </c>
      <c r="H167" s="142">
        <v>80</v>
      </c>
      <c r="I167" s="143"/>
      <c r="J167" s="144">
        <f t="shared" si="30"/>
        <v>0</v>
      </c>
      <c r="K167" s="140" t="s">
        <v>269</v>
      </c>
      <c r="L167" s="32"/>
      <c r="M167" s="145" t="s">
        <v>1</v>
      </c>
      <c r="N167" s="146" t="s">
        <v>42</v>
      </c>
      <c r="P167" s="147">
        <f t="shared" si="31"/>
        <v>0</v>
      </c>
      <c r="Q167" s="147">
        <v>0</v>
      </c>
      <c r="R167" s="147">
        <f t="shared" si="32"/>
        <v>0</v>
      </c>
      <c r="S167" s="147">
        <v>0</v>
      </c>
      <c r="T167" s="148">
        <f t="shared" si="33"/>
        <v>0</v>
      </c>
      <c r="AR167" s="149" t="s">
        <v>655</v>
      </c>
      <c r="AT167" s="149" t="s">
        <v>265</v>
      </c>
      <c r="AU167" s="149" t="s">
        <v>85</v>
      </c>
      <c r="AY167" s="17" t="s">
        <v>262</v>
      </c>
      <c r="BE167" s="150">
        <f t="shared" si="34"/>
        <v>0</v>
      </c>
      <c r="BF167" s="150">
        <f t="shared" si="35"/>
        <v>0</v>
      </c>
      <c r="BG167" s="150">
        <f t="shared" si="36"/>
        <v>0</v>
      </c>
      <c r="BH167" s="150">
        <f t="shared" si="37"/>
        <v>0</v>
      </c>
      <c r="BI167" s="150">
        <f t="shared" si="38"/>
        <v>0</v>
      </c>
      <c r="BJ167" s="17" t="s">
        <v>85</v>
      </c>
      <c r="BK167" s="150">
        <f t="shared" si="39"/>
        <v>0</v>
      </c>
      <c r="BL167" s="17" t="s">
        <v>655</v>
      </c>
      <c r="BM167" s="149" t="s">
        <v>743</v>
      </c>
    </row>
    <row r="168" spans="2:65" s="1" customFormat="1" ht="16.5" customHeight="1">
      <c r="B168" s="32"/>
      <c r="C168" s="138" t="s">
        <v>472</v>
      </c>
      <c r="D168" s="138" t="s">
        <v>265</v>
      </c>
      <c r="E168" s="139" t="s">
        <v>2242</v>
      </c>
      <c r="F168" s="140" t="s">
        <v>2243</v>
      </c>
      <c r="G168" s="141" t="s">
        <v>527</v>
      </c>
      <c r="H168" s="142">
        <v>30</v>
      </c>
      <c r="I168" s="143"/>
      <c r="J168" s="144">
        <f t="shared" si="30"/>
        <v>0</v>
      </c>
      <c r="K168" s="140" t="s">
        <v>269</v>
      </c>
      <c r="L168" s="32"/>
      <c r="M168" s="145" t="s">
        <v>1</v>
      </c>
      <c r="N168" s="146" t="s">
        <v>42</v>
      </c>
      <c r="P168" s="147">
        <f t="shared" si="31"/>
        <v>0</v>
      </c>
      <c r="Q168" s="147">
        <v>0</v>
      </c>
      <c r="R168" s="147">
        <f t="shared" si="32"/>
        <v>0</v>
      </c>
      <c r="S168" s="147">
        <v>0</v>
      </c>
      <c r="T168" s="148">
        <f t="shared" si="33"/>
        <v>0</v>
      </c>
      <c r="AR168" s="149" t="s">
        <v>655</v>
      </c>
      <c r="AT168" s="149" t="s">
        <v>265</v>
      </c>
      <c r="AU168" s="149" t="s">
        <v>85</v>
      </c>
      <c r="AY168" s="17" t="s">
        <v>262</v>
      </c>
      <c r="BE168" s="150">
        <f t="shared" si="34"/>
        <v>0</v>
      </c>
      <c r="BF168" s="150">
        <f t="shared" si="35"/>
        <v>0</v>
      </c>
      <c r="BG168" s="150">
        <f t="shared" si="36"/>
        <v>0</v>
      </c>
      <c r="BH168" s="150">
        <f t="shared" si="37"/>
        <v>0</v>
      </c>
      <c r="BI168" s="150">
        <f t="shared" si="38"/>
        <v>0</v>
      </c>
      <c r="BJ168" s="17" t="s">
        <v>85</v>
      </c>
      <c r="BK168" s="150">
        <f t="shared" si="39"/>
        <v>0</v>
      </c>
      <c r="BL168" s="17" t="s">
        <v>655</v>
      </c>
      <c r="BM168" s="149" t="s">
        <v>759</v>
      </c>
    </row>
    <row r="169" spans="2:65" s="1" customFormat="1" ht="16.5" customHeight="1">
      <c r="B169" s="32"/>
      <c r="C169" s="138" t="s">
        <v>477</v>
      </c>
      <c r="D169" s="138" t="s">
        <v>265</v>
      </c>
      <c r="E169" s="139" t="s">
        <v>2244</v>
      </c>
      <c r="F169" s="140" t="s">
        <v>2245</v>
      </c>
      <c r="G169" s="141" t="s">
        <v>527</v>
      </c>
      <c r="H169" s="142">
        <v>150</v>
      </c>
      <c r="I169" s="143"/>
      <c r="J169" s="144">
        <f t="shared" si="30"/>
        <v>0</v>
      </c>
      <c r="K169" s="140" t="s">
        <v>269</v>
      </c>
      <c r="L169" s="32"/>
      <c r="M169" s="145" t="s">
        <v>1</v>
      </c>
      <c r="N169" s="146" t="s">
        <v>42</v>
      </c>
      <c r="P169" s="147">
        <f t="shared" si="31"/>
        <v>0</v>
      </c>
      <c r="Q169" s="147">
        <v>0</v>
      </c>
      <c r="R169" s="147">
        <f t="shared" si="32"/>
        <v>0</v>
      </c>
      <c r="S169" s="147">
        <v>0</v>
      </c>
      <c r="T169" s="148">
        <f t="shared" si="33"/>
        <v>0</v>
      </c>
      <c r="AR169" s="149" t="s">
        <v>655</v>
      </c>
      <c r="AT169" s="149" t="s">
        <v>265</v>
      </c>
      <c r="AU169" s="149" t="s">
        <v>85</v>
      </c>
      <c r="AY169" s="17" t="s">
        <v>262</v>
      </c>
      <c r="BE169" s="150">
        <f t="shared" si="34"/>
        <v>0</v>
      </c>
      <c r="BF169" s="150">
        <f t="shared" si="35"/>
        <v>0</v>
      </c>
      <c r="BG169" s="150">
        <f t="shared" si="36"/>
        <v>0</v>
      </c>
      <c r="BH169" s="150">
        <f t="shared" si="37"/>
        <v>0</v>
      </c>
      <c r="BI169" s="150">
        <f t="shared" si="38"/>
        <v>0</v>
      </c>
      <c r="BJ169" s="17" t="s">
        <v>85</v>
      </c>
      <c r="BK169" s="150">
        <f t="shared" si="39"/>
        <v>0</v>
      </c>
      <c r="BL169" s="17" t="s">
        <v>655</v>
      </c>
      <c r="BM169" s="149" t="s">
        <v>776</v>
      </c>
    </row>
    <row r="170" spans="2:65" s="1" customFormat="1" ht="16.5" customHeight="1">
      <c r="B170" s="32"/>
      <c r="C170" s="138" t="s">
        <v>482</v>
      </c>
      <c r="D170" s="138" t="s">
        <v>265</v>
      </c>
      <c r="E170" s="139" t="s">
        <v>2246</v>
      </c>
      <c r="F170" s="140" t="s">
        <v>2247</v>
      </c>
      <c r="G170" s="141" t="s">
        <v>2168</v>
      </c>
      <c r="H170" s="142">
        <v>70</v>
      </c>
      <c r="I170" s="143"/>
      <c r="J170" s="144">
        <f t="shared" si="30"/>
        <v>0</v>
      </c>
      <c r="K170" s="140" t="s">
        <v>269</v>
      </c>
      <c r="L170" s="32"/>
      <c r="M170" s="145" t="s">
        <v>1</v>
      </c>
      <c r="N170" s="146" t="s">
        <v>42</v>
      </c>
      <c r="P170" s="147">
        <f t="shared" si="31"/>
        <v>0</v>
      </c>
      <c r="Q170" s="147">
        <v>0</v>
      </c>
      <c r="R170" s="147">
        <f t="shared" si="32"/>
        <v>0</v>
      </c>
      <c r="S170" s="147">
        <v>0</v>
      </c>
      <c r="T170" s="148">
        <f t="shared" si="33"/>
        <v>0</v>
      </c>
      <c r="AR170" s="149" t="s">
        <v>655</v>
      </c>
      <c r="AT170" s="149" t="s">
        <v>265</v>
      </c>
      <c r="AU170" s="149" t="s">
        <v>85</v>
      </c>
      <c r="AY170" s="17" t="s">
        <v>262</v>
      </c>
      <c r="BE170" s="150">
        <f t="shared" si="34"/>
        <v>0</v>
      </c>
      <c r="BF170" s="150">
        <f t="shared" si="35"/>
        <v>0</v>
      </c>
      <c r="BG170" s="150">
        <f t="shared" si="36"/>
        <v>0</v>
      </c>
      <c r="BH170" s="150">
        <f t="shared" si="37"/>
        <v>0</v>
      </c>
      <c r="BI170" s="150">
        <f t="shared" si="38"/>
        <v>0</v>
      </c>
      <c r="BJ170" s="17" t="s">
        <v>85</v>
      </c>
      <c r="BK170" s="150">
        <f t="shared" si="39"/>
        <v>0</v>
      </c>
      <c r="BL170" s="17" t="s">
        <v>655</v>
      </c>
      <c r="BM170" s="149" t="s">
        <v>790</v>
      </c>
    </row>
    <row r="171" spans="2:65" s="1" customFormat="1" ht="16.5" customHeight="1">
      <c r="B171" s="32"/>
      <c r="C171" s="138" t="s">
        <v>486</v>
      </c>
      <c r="D171" s="138" t="s">
        <v>265</v>
      </c>
      <c r="E171" s="139" t="s">
        <v>2248</v>
      </c>
      <c r="F171" s="140" t="s">
        <v>2249</v>
      </c>
      <c r="G171" s="141" t="s">
        <v>2168</v>
      </c>
      <c r="H171" s="142">
        <v>15</v>
      </c>
      <c r="I171" s="143"/>
      <c r="J171" s="144">
        <f t="shared" si="30"/>
        <v>0</v>
      </c>
      <c r="K171" s="140" t="s">
        <v>269</v>
      </c>
      <c r="L171" s="32"/>
      <c r="M171" s="145" t="s">
        <v>1</v>
      </c>
      <c r="N171" s="146" t="s">
        <v>42</v>
      </c>
      <c r="P171" s="147">
        <f t="shared" si="31"/>
        <v>0</v>
      </c>
      <c r="Q171" s="147">
        <v>0</v>
      </c>
      <c r="R171" s="147">
        <f t="shared" si="32"/>
        <v>0</v>
      </c>
      <c r="S171" s="147">
        <v>0</v>
      </c>
      <c r="T171" s="148">
        <f t="shared" si="33"/>
        <v>0</v>
      </c>
      <c r="AR171" s="149" t="s">
        <v>655</v>
      </c>
      <c r="AT171" s="149" t="s">
        <v>265</v>
      </c>
      <c r="AU171" s="149" t="s">
        <v>85</v>
      </c>
      <c r="AY171" s="17" t="s">
        <v>262</v>
      </c>
      <c r="BE171" s="150">
        <f t="shared" si="34"/>
        <v>0</v>
      </c>
      <c r="BF171" s="150">
        <f t="shared" si="35"/>
        <v>0</v>
      </c>
      <c r="BG171" s="150">
        <f t="shared" si="36"/>
        <v>0</v>
      </c>
      <c r="BH171" s="150">
        <f t="shared" si="37"/>
        <v>0</v>
      </c>
      <c r="BI171" s="150">
        <f t="shared" si="38"/>
        <v>0</v>
      </c>
      <c r="BJ171" s="17" t="s">
        <v>85</v>
      </c>
      <c r="BK171" s="150">
        <f t="shared" si="39"/>
        <v>0</v>
      </c>
      <c r="BL171" s="17" t="s">
        <v>655</v>
      </c>
      <c r="BM171" s="149" t="s">
        <v>800</v>
      </c>
    </row>
    <row r="172" spans="2:65" s="1" customFormat="1" ht="16.5" customHeight="1">
      <c r="B172" s="32"/>
      <c r="C172" s="138" t="s">
        <v>511</v>
      </c>
      <c r="D172" s="138" t="s">
        <v>265</v>
      </c>
      <c r="E172" s="139" t="s">
        <v>2250</v>
      </c>
      <c r="F172" s="140" t="s">
        <v>2251</v>
      </c>
      <c r="G172" s="141" t="s">
        <v>2168</v>
      </c>
      <c r="H172" s="142">
        <v>4</v>
      </c>
      <c r="I172" s="143"/>
      <c r="J172" s="144">
        <f t="shared" si="30"/>
        <v>0</v>
      </c>
      <c r="K172" s="140" t="s">
        <v>269</v>
      </c>
      <c r="L172" s="32"/>
      <c r="M172" s="145" t="s">
        <v>1</v>
      </c>
      <c r="N172" s="146" t="s">
        <v>42</v>
      </c>
      <c r="P172" s="147">
        <f t="shared" si="31"/>
        <v>0</v>
      </c>
      <c r="Q172" s="147">
        <v>0</v>
      </c>
      <c r="R172" s="147">
        <f t="shared" si="32"/>
        <v>0</v>
      </c>
      <c r="S172" s="147">
        <v>0</v>
      </c>
      <c r="T172" s="148">
        <f t="shared" si="33"/>
        <v>0</v>
      </c>
      <c r="AR172" s="149" t="s">
        <v>655</v>
      </c>
      <c r="AT172" s="149" t="s">
        <v>265</v>
      </c>
      <c r="AU172" s="149" t="s">
        <v>85</v>
      </c>
      <c r="AY172" s="17" t="s">
        <v>262</v>
      </c>
      <c r="BE172" s="150">
        <f t="shared" si="34"/>
        <v>0</v>
      </c>
      <c r="BF172" s="150">
        <f t="shared" si="35"/>
        <v>0</v>
      </c>
      <c r="BG172" s="150">
        <f t="shared" si="36"/>
        <v>0</v>
      </c>
      <c r="BH172" s="150">
        <f t="shared" si="37"/>
        <v>0</v>
      </c>
      <c r="BI172" s="150">
        <f t="shared" si="38"/>
        <v>0</v>
      </c>
      <c r="BJ172" s="17" t="s">
        <v>85</v>
      </c>
      <c r="BK172" s="150">
        <f t="shared" si="39"/>
        <v>0</v>
      </c>
      <c r="BL172" s="17" t="s">
        <v>655</v>
      </c>
      <c r="BM172" s="149" t="s">
        <v>811</v>
      </c>
    </row>
    <row r="173" spans="2:65" s="1" customFormat="1" ht="16.5" customHeight="1">
      <c r="B173" s="32"/>
      <c r="C173" s="138" t="s">
        <v>524</v>
      </c>
      <c r="D173" s="138" t="s">
        <v>265</v>
      </c>
      <c r="E173" s="139" t="s">
        <v>2252</v>
      </c>
      <c r="F173" s="140" t="s">
        <v>2253</v>
      </c>
      <c r="G173" s="141" t="s">
        <v>2168</v>
      </c>
      <c r="H173" s="142">
        <v>2</v>
      </c>
      <c r="I173" s="143"/>
      <c r="J173" s="144">
        <f t="shared" si="30"/>
        <v>0</v>
      </c>
      <c r="K173" s="140" t="s">
        <v>269</v>
      </c>
      <c r="L173" s="32"/>
      <c r="M173" s="145" t="s">
        <v>1</v>
      </c>
      <c r="N173" s="146" t="s">
        <v>42</v>
      </c>
      <c r="P173" s="147">
        <f t="shared" si="31"/>
        <v>0</v>
      </c>
      <c r="Q173" s="147">
        <v>0</v>
      </c>
      <c r="R173" s="147">
        <f t="shared" si="32"/>
        <v>0</v>
      </c>
      <c r="S173" s="147">
        <v>0</v>
      </c>
      <c r="T173" s="148">
        <f t="shared" si="33"/>
        <v>0</v>
      </c>
      <c r="AR173" s="149" t="s">
        <v>655</v>
      </c>
      <c r="AT173" s="149" t="s">
        <v>265</v>
      </c>
      <c r="AU173" s="149" t="s">
        <v>85</v>
      </c>
      <c r="AY173" s="17" t="s">
        <v>262</v>
      </c>
      <c r="BE173" s="150">
        <f t="shared" si="34"/>
        <v>0</v>
      </c>
      <c r="BF173" s="150">
        <f t="shared" si="35"/>
        <v>0</v>
      </c>
      <c r="BG173" s="150">
        <f t="shared" si="36"/>
        <v>0</v>
      </c>
      <c r="BH173" s="150">
        <f t="shared" si="37"/>
        <v>0</v>
      </c>
      <c r="BI173" s="150">
        <f t="shared" si="38"/>
        <v>0</v>
      </c>
      <c r="BJ173" s="17" t="s">
        <v>85</v>
      </c>
      <c r="BK173" s="150">
        <f t="shared" si="39"/>
        <v>0</v>
      </c>
      <c r="BL173" s="17" t="s">
        <v>655</v>
      </c>
      <c r="BM173" s="149" t="s">
        <v>817</v>
      </c>
    </row>
    <row r="174" spans="2:65" s="1" customFormat="1" ht="16.5" customHeight="1">
      <c r="B174" s="32"/>
      <c r="C174" s="138" t="s">
        <v>534</v>
      </c>
      <c r="D174" s="138" t="s">
        <v>265</v>
      </c>
      <c r="E174" s="139" t="s">
        <v>2254</v>
      </c>
      <c r="F174" s="140" t="s">
        <v>2255</v>
      </c>
      <c r="G174" s="141" t="s">
        <v>2168</v>
      </c>
      <c r="H174" s="142">
        <v>1</v>
      </c>
      <c r="I174" s="143"/>
      <c r="J174" s="144">
        <f t="shared" si="30"/>
        <v>0</v>
      </c>
      <c r="K174" s="140" t="s">
        <v>269</v>
      </c>
      <c r="L174" s="32"/>
      <c r="M174" s="145" t="s">
        <v>1</v>
      </c>
      <c r="N174" s="146" t="s">
        <v>42</v>
      </c>
      <c r="P174" s="147">
        <f t="shared" si="31"/>
        <v>0</v>
      </c>
      <c r="Q174" s="147">
        <v>0</v>
      </c>
      <c r="R174" s="147">
        <f t="shared" si="32"/>
        <v>0</v>
      </c>
      <c r="S174" s="147">
        <v>0</v>
      </c>
      <c r="T174" s="148">
        <f t="shared" si="33"/>
        <v>0</v>
      </c>
      <c r="AR174" s="149" t="s">
        <v>655</v>
      </c>
      <c r="AT174" s="149" t="s">
        <v>265</v>
      </c>
      <c r="AU174" s="149" t="s">
        <v>85</v>
      </c>
      <c r="AY174" s="17" t="s">
        <v>262</v>
      </c>
      <c r="BE174" s="150">
        <f t="shared" si="34"/>
        <v>0</v>
      </c>
      <c r="BF174" s="150">
        <f t="shared" si="35"/>
        <v>0</v>
      </c>
      <c r="BG174" s="150">
        <f t="shared" si="36"/>
        <v>0</v>
      </c>
      <c r="BH174" s="150">
        <f t="shared" si="37"/>
        <v>0</v>
      </c>
      <c r="BI174" s="150">
        <f t="shared" si="38"/>
        <v>0</v>
      </c>
      <c r="BJ174" s="17" t="s">
        <v>85</v>
      </c>
      <c r="BK174" s="150">
        <f t="shared" si="39"/>
        <v>0</v>
      </c>
      <c r="BL174" s="17" t="s">
        <v>655</v>
      </c>
      <c r="BM174" s="149" t="s">
        <v>835</v>
      </c>
    </row>
    <row r="175" spans="2:65" s="1" customFormat="1" ht="16.5" customHeight="1">
      <c r="B175" s="32"/>
      <c r="C175" s="138" t="s">
        <v>541</v>
      </c>
      <c r="D175" s="138" t="s">
        <v>265</v>
      </c>
      <c r="E175" s="139" t="s">
        <v>2256</v>
      </c>
      <c r="F175" s="140" t="s">
        <v>2257</v>
      </c>
      <c r="G175" s="141" t="s">
        <v>2168</v>
      </c>
      <c r="H175" s="142">
        <v>40</v>
      </c>
      <c r="I175" s="143"/>
      <c r="J175" s="144">
        <f t="shared" si="30"/>
        <v>0</v>
      </c>
      <c r="K175" s="140" t="s">
        <v>269</v>
      </c>
      <c r="L175" s="32"/>
      <c r="M175" s="145" t="s">
        <v>1</v>
      </c>
      <c r="N175" s="146" t="s">
        <v>42</v>
      </c>
      <c r="P175" s="147">
        <f t="shared" si="31"/>
        <v>0</v>
      </c>
      <c r="Q175" s="147">
        <v>0</v>
      </c>
      <c r="R175" s="147">
        <f t="shared" si="32"/>
        <v>0</v>
      </c>
      <c r="S175" s="147">
        <v>0</v>
      </c>
      <c r="T175" s="148">
        <f t="shared" si="33"/>
        <v>0</v>
      </c>
      <c r="AR175" s="149" t="s">
        <v>655</v>
      </c>
      <c r="AT175" s="149" t="s">
        <v>265</v>
      </c>
      <c r="AU175" s="149" t="s">
        <v>85</v>
      </c>
      <c r="AY175" s="17" t="s">
        <v>262</v>
      </c>
      <c r="BE175" s="150">
        <f t="shared" si="34"/>
        <v>0</v>
      </c>
      <c r="BF175" s="150">
        <f t="shared" si="35"/>
        <v>0</v>
      </c>
      <c r="BG175" s="150">
        <f t="shared" si="36"/>
        <v>0</v>
      </c>
      <c r="BH175" s="150">
        <f t="shared" si="37"/>
        <v>0</v>
      </c>
      <c r="BI175" s="150">
        <f t="shared" si="38"/>
        <v>0</v>
      </c>
      <c r="BJ175" s="17" t="s">
        <v>85</v>
      </c>
      <c r="BK175" s="150">
        <f t="shared" si="39"/>
        <v>0</v>
      </c>
      <c r="BL175" s="17" t="s">
        <v>655</v>
      </c>
      <c r="BM175" s="149" t="s">
        <v>847</v>
      </c>
    </row>
    <row r="176" spans="2:65" s="1" customFormat="1" ht="16.5" customHeight="1">
      <c r="B176" s="32"/>
      <c r="C176" s="138" t="s">
        <v>546</v>
      </c>
      <c r="D176" s="138" t="s">
        <v>265</v>
      </c>
      <c r="E176" s="139" t="s">
        <v>2258</v>
      </c>
      <c r="F176" s="140" t="s">
        <v>2259</v>
      </c>
      <c r="G176" s="141" t="s">
        <v>2168</v>
      </c>
      <c r="H176" s="142">
        <v>5</v>
      </c>
      <c r="I176" s="143"/>
      <c r="J176" s="144">
        <f t="shared" si="30"/>
        <v>0</v>
      </c>
      <c r="K176" s="140" t="s">
        <v>269</v>
      </c>
      <c r="L176" s="32"/>
      <c r="M176" s="145" t="s">
        <v>1</v>
      </c>
      <c r="N176" s="146" t="s">
        <v>42</v>
      </c>
      <c r="P176" s="147">
        <f t="shared" si="31"/>
        <v>0</v>
      </c>
      <c r="Q176" s="147">
        <v>0</v>
      </c>
      <c r="R176" s="147">
        <f t="shared" si="32"/>
        <v>0</v>
      </c>
      <c r="S176" s="147">
        <v>0</v>
      </c>
      <c r="T176" s="148">
        <f t="shared" si="33"/>
        <v>0</v>
      </c>
      <c r="AR176" s="149" t="s">
        <v>655</v>
      </c>
      <c r="AT176" s="149" t="s">
        <v>265</v>
      </c>
      <c r="AU176" s="149" t="s">
        <v>85</v>
      </c>
      <c r="AY176" s="17" t="s">
        <v>262</v>
      </c>
      <c r="BE176" s="150">
        <f t="shared" si="34"/>
        <v>0</v>
      </c>
      <c r="BF176" s="150">
        <f t="shared" si="35"/>
        <v>0</v>
      </c>
      <c r="BG176" s="150">
        <f t="shared" si="36"/>
        <v>0</v>
      </c>
      <c r="BH176" s="150">
        <f t="shared" si="37"/>
        <v>0</v>
      </c>
      <c r="BI176" s="150">
        <f t="shared" si="38"/>
        <v>0</v>
      </c>
      <c r="BJ176" s="17" t="s">
        <v>85</v>
      </c>
      <c r="BK176" s="150">
        <f t="shared" si="39"/>
        <v>0</v>
      </c>
      <c r="BL176" s="17" t="s">
        <v>655</v>
      </c>
      <c r="BM176" s="149" t="s">
        <v>859</v>
      </c>
    </row>
    <row r="177" spans="2:65" s="1" customFormat="1" ht="16.5" customHeight="1">
      <c r="B177" s="32"/>
      <c r="C177" s="138" t="s">
        <v>552</v>
      </c>
      <c r="D177" s="138" t="s">
        <v>265</v>
      </c>
      <c r="E177" s="139" t="s">
        <v>2260</v>
      </c>
      <c r="F177" s="140" t="s">
        <v>2261</v>
      </c>
      <c r="G177" s="141" t="s">
        <v>2168</v>
      </c>
      <c r="H177" s="142">
        <v>2</v>
      </c>
      <c r="I177" s="143"/>
      <c r="J177" s="144">
        <f t="shared" si="30"/>
        <v>0</v>
      </c>
      <c r="K177" s="140" t="s">
        <v>269</v>
      </c>
      <c r="L177" s="32"/>
      <c r="M177" s="145" t="s">
        <v>1</v>
      </c>
      <c r="N177" s="146" t="s">
        <v>42</v>
      </c>
      <c r="P177" s="147">
        <f t="shared" si="31"/>
        <v>0</v>
      </c>
      <c r="Q177" s="147">
        <v>0</v>
      </c>
      <c r="R177" s="147">
        <f t="shared" si="32"/>
        <v>0</v>
      </c>
      <c r="S177" s="147">
        <v>0</v>
      </c>
      <c r="T177" s="148">
        <f t="shared" si="33"/>
        <v>0</v>
      </c>
      <c r="AR177" s="149" t="s">
        <v>655</v>
      </c>
      <c r="AT177" s="149" t="s">
        <v>265</v>
      </c>
      <c r="AU177" s="149" t="s">
        <v>85</v>
      </c>
      <c r="AY177" s="17" t="s">
        <v>262</v>
      </c>
      <c r="BE177" s="150">
        <f t="shared" si="34"/>
        <v>0</v>
      </c>
      <c r="BF177" s="150">
        <f t="shared" si="35"/>
        <v>0</v>
      </c>
      <c r="BG177" s="150">
        <f t="shared" si="36"/>
        <v>0</v>
      </c>
      <c r="BH177" s="150">
        <f t="shared" si="37"/>
        <v>0</v>
      </c>
      <c r="BI177" s="150">
        <f t="shared" si="38"/>
        <v>0</v>
      </c>
      <c r="BJ177" s="17" t="s">
        <v>85</v>
      </c>
      <c r="BK177" s="150">
        <f t="shared" si="39"/>
        <v>0</v>
      </c>
      <c r="BL177" s="17" t="s">
        <v>655</v>
      </c>
      <c r="BM177" s="149" t="s">
        <v>869</v>
      </c>
    </row>
    <row r="178" spans="2:65" s="1" customFormat="1" ht="16.5" customHeight="1">
      <c r="B178" s="32"/>
      <c r="C178" s="138" t="s">
        <v>559</v>
      </c>
      <c r="D178" s="138" t="s">
        <v>265</v>
      </c>
      <c r="E178" s="139" t="s">
        <v>2262</v>
      </c>
      <c r="F178" s="140" t="s">
        <v>2263</v>
      </c>
      <c r="G178" s="141" t="s">
        <v>2168</v>
      </c>
      <c r="H178" s="142">
        <v>10</v>
      </c>
      <c r="I178" s="143"/>
      <c r="J178" s="144">
        <f t="shared" si="30"/>
        <v>0</v>
      </c>
      <c r="K178" s="140" t="s">
        <v>269</v>
      </c>
      <c r="L178" s="32"/>
      <c r="M178" s="145" t="s">
        <v>1</v>
      </c>
      <c r="N178" s="146" t="s">
        <v>42</v>
      </c>
      <c r="P178" s="147">
        <f t="shared" si="31"/>
        <v>0</v>
      </c>
      <c r="Q178" s="147">
        <v>0</v>
      </c>
      <c r="R178" s="147">
        <f t="shared" si="32"/>
        <v>0</v>
      </c>
      <c r="S178" s="147">
        <v>0</v>
      </c>
      <c r="T178" s="148">
        <f t="shared" si="33"/>
        <v>0</v>
      </c>
      <c r="AR178" s="149" t="s">
        <v>655</v>
      </c>
      <c r="AT178" s="149" t="s">
        <v>265</v>
      </c>
      <c r="AU178" s="149" t="s">
        <v>85</v>
      </c>
      <c r="AY178" s="17" t="s">
        <v>262</v>
      </c>
      <c r="BE178" s="150">
        <f t="shared" si="34"/>
        <v>0</v>
      </c>
      <c r="BF178" s="150">
        <f t="shared" si="35"/>
        <v>0</v>
      </c>
      <c r="BG178" s="150">
        <f t="shared" si="36"/>
        <v>0</v>
      </c>
      <c r="BH178" s="150">
        <f t="shared" si="37"/>
        <v>0</v>
      </c>
      <c r="BI178" s="150">
        <f t="shared" si="38"/>
        <v>0</v>
      </c>
      <c r="BJ178" s="17" t="s">
        <v>85</v>
      </c>
      <c r="BK178" s="150">
        <f t="shared" si="39"/>
        <v>0</v>
      </c>
      <c r="BL178" s="17" t="s">
        <v>655</v>
      </c>
      <c r="BM178" s="149" t="s">
        <v>880</v>
      </c>
    </row>
    <row r="179" spans="2:65" s="1" customFormat="1" ht="24.2" customHeight="1">
      <c r="B179" s="32"/>
      <c r="C179" s="138" t="s">
        <v>568</v>
      </c>
      <c r="D179" s="138" t="s">
        <v>265</v>
      </c>
      <c r="E179" s="139" t="s">
        <v>2264</v>
      </c>
      <c r="F179" s="140" t="s">
        <v>2265</v>
      </c>
      <c r="G179" s="141" t="s">
        <v>2168</v>
      </c>
      <c r="H179" s="142">
        <v>10</v>
      </c>
      <c r="I179" s="143"/>
      <c r="J179" s="144">
        <f t="shared" si="30"/>
        <v>0</v>
      </c>
      <c r="K179" s="140" t="s">
        <v>269</v>
      </c>
      <c r="L179" s="32"/>
      <c r="M179" s="145" t="s">
        <v>1</v>
      </c>
      <c r="N179" s="146" t="s">
        <v>42</v>
      </c>
      <c r="P179" s="147">
        <f t="shared" si="31"/>
        <v>0</v>
      </c>
      <c r="Q179" s="147">
        <v>0</v>
      </c>
      <c r="R179" s="147">
        <f t="shared" si="32"/>
        <v>0</v>
      </c>
      <c r="S179" s="147">
        <v>0</v>
      </c>
      <c r="T179" s="148">
        <f t="shared" si="33"/>
        <v>0</v>
      </c>
      <c r="AR179" s="149" t="s">
        <v>655</v>
      </c>
      <c r="AT179" s="149" t="s">
        <v>265</v>
      </c>
      <c r="AU179" s="149" t="s">
        <v>85</v>
      </c>
      <c r="AY179" s="17" t="s">
        <v>262</v>
      </c>
      <c r="BE179" s="150">
        <f t="shared" si="34"/>
        <v>0</v>
      </c>
      <c r="BF179" s="150">
        <f t="shared" si="35"/>
        <v>0</v>
      </c>
      <c r="BG179" s="150">
        <f t="shared" si="36"/>
        <v>0</v>
      </c>
      <c r="BH179" s="150">
        <f t="shared" si="37"/>
        <v>0</v>
      </c>
      <c r="BI179" s="150">
        <f t="shared" si="38"/>
        <v>0</v>
      </c>
      <c r="BJ179" s="17" t="s">
        <v>85</v>
      </c>
      <c r="BK179" s="150">
        <f t="shared" si="39"/>
        <v>0</v>
      </c>
      <c r="BL179" s="17" t="s">
        <v>655</v>
      </c>
      <c r="BM179" s="149" t="s">
        <v>888</v>
      </c>
    </row>
    <row r="180" spans="2:65" s="1" customFormat="1" ht="16.5" customHeight="1">
      <c r="B180" s="32"/>
      <c r="C180" s="138" t="s">
        <v>574</v>
      </c>
      <c r="D180" s="138" t="s">
        <v>265</v>
      </c>
      <c r="E180" s="139" t="s">
        <v>2266</v>
      </c>
      <c r="F180" s="140" t="s">
        <v>2267</v>
      </c>
      <c r="G180" s="141" t="s">
        <v>2168</v>
      </c>
      <c r="H180" s="142">
        <v>2</v>
      </c>
      <c r="I180" s="143"/>
      <c r="J180" s="144">
        <f t="shared" si="30"/>
        <v>0</v>
      </c>
      <c r="K180" s="140" t="s">
        <v>269</v>
      </c>
      <c r="L180" s="32"/>
      <c r="M180" s="145" t="s">
        <v>1</v>
      </c>
      <c r="N180" s="146" t="s">
        <v>42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655</v>
      </c>
      <c r="AT180" s="149" t="s">
        <v>265</v>
      </c>
      <c r="AU180" s="149" t="s">
        <v>85</v>
      </c>
      <c r="AY180" s="17" t="s">
        <v>262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85</v>
      </c>
      <c r="BK180" s="150">
        <f t="shared" si="39"/>
        <v>0</v>
      </c>
      <c r="BL180" s="17" t="s">
        <v>655</v>
      </c>
      <c r="BM180" s="149" t="s">
        <v>897</v>
      </c>
    </row>
    <row r="181" spans="2:65" s="1" customFormat="1" ht="16.5" customHeight="1">
      <c r="B181" s="32"/>
      <c r="C181" s="138" t="s">
        <v>578</v>
      </c>
      <c r="D181" s="138" t="s">
        <v>265</v>
      </c>
      <c r="E181" s="139" t="s">
        <v>2268</v>
      </c>
      <c r="F181" s="140" t="s">
        <v>2269</v>
      </c>
      <c r="G181" s="141" t="s">
        <v>2168</v>
      </c>
      <c r="H181" s="142">
        <v>2</v>
      </c>
      <c r="I181" s="143"/>
      <c r="J181" s="144">
        <f t="shared" si="30"/>
        <v>0</v>
      </c>
      <c r="K181" s="140" t="s">
        <v>269</v>
      </c>
      <c r="L181" s="32"/>
      <c r="M181" s="145" t="s">
        <v>1</v>
      </c>
      <c r="N181" s="146" t="s">
        <v>42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655</v>
      </c>
      <c r="AT181" s="149" t="s">
        <v>265</v>
      </c>
      <c r="AU181" s="149" t="s">
        <v>85</v>
      </c>
      <c r="AY181" s="17" t="s">
        <v>262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85</v>
      </c>
      <c r="BK181" s="150">
        <f t="shared" si="39"/>
        <v>0</v>
      </c>
      <c r="BL181" s="17" t="s">
        <v>655</v>
      </c>
      <c r="BM181" s="149" t="s">
        <v>909</v>
      </c>
    </row>
    <row r="182" spans="2:65" s="1" customFormat="1" ht="16.5" customHeight="1">
      <c r="B182" s="32"/>
      <c r="C182" s="138" t="s">
        <v>584</v>
      </c>
      <c r="D182" s="138" t="s">
        <v>265</v>
      </c>
      <c r="E182" s="139" t="s">
        <v>2270</v>
      </c>
      <c r="F182" s="140" t="s">
        <v>2271</v>
      </c>
      <c r="G182" s="141" t="s">
        <v>2168</v>
      </c>
      <c r="H182" s="142">
        <v>2</v>
      </c>
      <c r="I182" s="143"/>
      <c r="J182" s="144">
        <f t="shared" si="30"/>
        <v>0</v>
      </c>
      <c r="K182" s="140" t="s">
        <v>269</v>
      </c>
      <c r="L182" s="32"/>
      <c r="M182" s="145" t="s">
        <v>1</v>
      </c>
      <c r="N182" s="146" t="s">
        <v>42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655</v>
      </c>
      <c r="AT182" s="149" t="s">
        <v>265</v>
      </c>
      <c r="AU182" s="149" t="s">
        <v>85</v>
      </c>
      <c r="AY182" s="17" t="s">
        <v>262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85</v>
      </c>
      <c r="BK182" s="150">
        <f t="shared" si="39"/>
        <v>0</v>
      </c>
      <c r="BL182" s="17" t="s">
        <v>655</v>
      </c>
      <c r="BM182" s="149" t="s">
        <v>919</v>
      </c>
    </row>
    <row r="183" spans="2:65" s="1" customFormat="1" ht="24.2" customHeight="1">
      <c r="B183" s="32"/>
      <c r="C183" s="138" t="s">
        <v>589</v>
      </c>
      <c r="D183" s="138" t="s">
        <v>265</v>
      </c>
      <c r="E183" s="139" t="s">
        <v>2272</v>
      </c>
      <c r="F183" s="140" t="s">
        <v>2273</v>
      </c>
      <c r="G183" s="141" t="s">
        <v>2162</v>
      </c>
      <c r="H183" s="142">
        <v>1</v>
      </c>
      <c r="I183" s="143"/>
      <c r="J183" s="144">
        <f t="shared" si="30"/>
        <v>0</v>
      </c>
      <c r="K183" s="140" t="s">
        <v>269</v>
      </c>
      <c r="L183" s="32"/>
      <c r="M183" s="145" t="s">
        <v>1</v>
      </c>
      <c r="N183" s="146" t="s">
        <v>42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655</v>
      </c>
      <c r="AT183" s="149" t="s">
        <v>265</v>
      </c>
      <c r="AU183" s="149" t="s">
        <v>85</v>
      </c>
      <c r="AY183" s="17" t="s">
        <v>262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85</v>
      </c>
      <c r="BK183" s="150">
        <f t="shared" si="39"/>
        <v>0</v>
      </c>
      <c r="BL183" s="17" t="s">
        <v>655</v>
      </c>
      <c r="BM183" s="149" t="s">
        <v>930</v>
      </c>
    </row>
    <row r="184" spans="2:65" s="1" customFormat="1" ht="16.5" customHeight="1">
      <c r="B184" s="32"/>
      <c r="C184" s="138" t="s">
        <v>595</v>
      </c>
      <c r="D184" s="138" t="s">
        <v>265</v>
      </c>
      <c r="E184" s="139" t="s">
        <v>2274</v>
      </c>
      <c r="F184" s="140" t="s">
        <v>2231</v>
      </c>
      <c r="G184" s="141" t="s">
        <v>2162</v>
      </c>
      <c r="H184" s="142">
        <v>1</v>
      </c>
      <c r="I184" s="143"/>
      <c r="J184" s="144">
        <f t="shared" si="30"/>
        <v>0</v>
      </c>
      <c r="K184" s="140" t="s">
        <v>269</v>
      </c>
      <c r="L184" s="32"/>
      <c r="M184" s="145" t="s">
        <v>1</v>
      </c>
      <c r="N184" s="146" t="s">
        <v>42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655</v>
      </c>
      <c r="AT184" s="149" t="s">
        <v>265</v>
      </c>
      <c r="AU184" s="149" t="s">
        <v>85</v>
      </c>
      <c r="AY184" s="17" t="s">
        <v>262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85</v>
      </c>
      <c r="BK184" s="150">
        <f t="shared" si="39"/>
        <v>0</v>
      </c>
      <c r="BL184" s="17" t="s">
        <v>655</v>
      </c>
      <c r="BM184" s="149" t="s">
        <v>942</v>
      </c>
    </row>
    <row r="185" spans="2:65" s="11" customFormat="1" ht="25.9" customHeight="1">
      <c r="B185" s="126"/>
      <c r="D185" s="127" t="s">
        <v>76</v>
      </c>
      <c r="E185" s="128" t="s">
        <v>2275</v>
      </c>
      <c r="F185" s="128" t="s">
        <v>264</v>
      </c>
      <c r="I185" s="129"/>
      <c r="J185" s="130">
        <f>BK185</f>
        <v>0</v>
      </c>
      <c r="L185" s="126"/>
      <c r="M185" s="131"/>
      <c r="P185" s="132">
        <f>SUM(P186:P191)</f>
        <v>0</v>
      </c>
      <c r="R185" s="132">
        <f>SUM(R186:R191)</f>
        <v>0</v>
      </c>
      <c r="T185" s="133">
        <f>SUM(T186:T191)</f>
        <v>0</v>
      </c>
      <c r="AR185" s="127" t="s">
        <v>85</v>
      </c>
      <c r="AT185" s="134" t="s">
        <v>76</v>
      </c>
      <c r="AU185" s="134" t="s">
        <v>77</v>
      </c>
      <c r="AY185" s="127" t="s">
        <v>262</v>
      </c>
      <c r="BK185" s="135">
        <f>SUM(BK186:BK191)</f>
        <v>0</v>
      </c>
    </row>
    <row r="186" spans="2:65" s="1" customFormat="1" ht="16.5" customHeight="1">
      <c r="B186" s="32"/>
      <c r="C186" s="138" t="s">
        <v>602</v>
      </c>
      <c r="D186" s="138" t="s">
        <v>265</v>
      </c>
      <c r="E186" s="139" t="s">
        <v>2276</v>
      </c>
      <c r="F186" s="140" t="s">
        <v>2277</v>
      </c>
      <c r="G186" s="141" t="s">
        <v>527</v>
      </c>
      <c r="H186" s="142">
        <v>50</v>
      </c>
      <c r="I186" s="143"/>
      <c r="J186" s="144">
        <f>ROUND(I186*H186,2)</f>
        <v>0</v>
      </c>
      <c r="K186" s="140" t="s">
        <v>269</v>
      </c>
      <c r="L186" s="32"/>
      <c r="M186" s="145" t="s">
        <v>1</v>
      </c>
      <c r="N186" s="146" t="s">
        <v>42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655</v>
      </c>
      <c r="AT186" s="149" t="s">
        <v>265</v>
      </c>
      <c r="AU186" s="149" t="s">
        <v>85</v>
      </c>
      <c r="AY186" s="17" t="s">
        <v>262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85</v>
      </c>
      <c r="BK186" s="150">
        <f>ROUND(I186*H186,2)</f>
        <v>0</v>
      </c>
      <c r="BL186" s="17" t="s">
        <v>655</v>
      </c>
      <c r="BM186" s="149" t="s">
        <v>951</v>
      </c>
    </row>
    <row r="187" spans="2:65" s="1" customFormat="1" ht="16.5" customHeight="1">
      <c r="B187" s="32"/>
      <c r="C187" s="138" t="s">
        <v>607</v>
      </c>
      <c r="D187" s="138" t="s">
        <v>265</v>
      </c>
      <c r="E187" s="139" t="s">
        <v>2278</v>
      </c>
      <c r="F187" s="140" t="s">
        <v>2279</v>
      </c>
      <c r="G187" s="141" t="s">
        <v>527</v>
      </c>
      <c r="H187" s="142">
        <v>50</v>
      </c>
      <c r="I187" s="143"/>
      <c r="J187" s="144">
        <f>ROUND(I187*H187,2)</f>
        <v>0</v>
      </c>
      <c r="K187" s="140" t="s">
        <v>269</v>
      </c>
      <c r="L187" s="32"/>
      <c r="M187" s="145" t="s">
        <v>1</v>
      </c>
      <c r="N187" s="146" t="s">
        <v>42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655</v>
      </c>
      <c r="AT187" s="149" t="s">
        <v>265</v>
      </c>
      <c r="AU187" s="149" t="s">
        <v>85</v>
      </c>
      <c r="AY187" s="17" t="s">
        <v>262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85</v>
      </c>
      <c r="BK187" s="150">
        <f>ROUND(I187*H187,2)</f>
        <v>0</v>
      </c>
      <c r="BL187" s="17" t="s">
        <v>655</v>
      </c>
      <c r="BM187" s="149" t="s">
        <v>968</v>
      </c>
    </row>
    <row r="188" spans="2:65" s="12" customFormat="1" ht="22.5">
      <c r="B188" s="151"/>
      <c r="D188" s="152" t="s">
        <v>271</v>
      </c>
      <c r="E188" s="153" t="s">
        <v>1</v>
      </c>
      <c r="F188" s="154" t="s">
        <v>2280</v>
      </c>
      <c r="H188" s="153" t="s">
        <v>1</v>
      </c>
      <c r="I188" s="155"/>
      <c r="L188" s="151"/>
      <c r="M188" s="156"/>
      <c r="T188" s="157"/>
      <c r="AT188" s="153" t="s">
        <v>271</v>
      </c>
      <c r="AU188" s="153" t="s">
        <v>85</v>
      </c>
      <c r="AV188" s="12" t="s">
        <v>85</v>
      </c>
      <c r="AW188" s="12" t="s">
        <v>31</v>
      </c>
      <c r="AX188" s="12" t="s">
        <v>77</v>
      </c>
      <c r="AY188" s="153" t="s">
        <v>262</v>
      </c>
    </row>
    <row r="189" spans="2:65" s="13" customFormat="1" ht="11.25">
      <c r="B189" s="158"/>
      <c r="D189" s="152" t="s">
        <v>271</v>
      </c>
      <c r="E189" s="159" t="s">
        <v>1</v>
      </c>
      <c r="F189" s="160" t="s">
        <v>578</v>
      </c>
      <c r="H189" s="161">
        <v>50</v>
      </c>
      <c r="I189" s="162"/>
      <c r="L189" s="158"/>
      <c r="M189" s="163"/>
      <c r="T189" s="164"/>
      <c r="AT189" s="159" t="s">
        <v>271</v>
      </c>
      <c r="AU189" s="159" t="s">
        <v>85</v>
      </c>
      <c r="AV189" s="13" t="s">
        <v>88</v>
      </c>
      <c r="AW189" s="13" t="s">
        <v>31</v>
      </c>
      <c r="AX189" s="13" t="s">
        <v>85</v>
      </c>
      <c r="AY189" s="159" t="s">
        <v>262</v>
      </c>
    </row>
    <row r="190" spans="2:65" s="1" customFormat="1" ht="16.5" customHeight="1">
      <c r="B190" s="32"/>
      <c r="C190" s="138" t="s">
        <v>615</v>
      </c>
      <c r="D190" s="138" t="s">
        <v>265</v>
      </c>
      <c r="E190" s="139" t="s">
        <v>2281</v>
      </c>
      <c r="F190" s="140" t="s">
        <v>2282</v>
      </c>
      <c r="G190" s="141" t="s">
        <v>2162</v>
      </c>
      <c r="H190" s="142">
        <v>1</v>
      </c>
      <c r="I190" s="143"/>
      <c r="J190" s="144">
        <f>ROUND(I190*H190,2)</f>
        <v>0</v>
      </c>
      <c r="K190" s="140" t="s">
        <v>269</v>
      </c>
      <c r="L190" s="32"/>
      <c r="M190" s="145" t="s">
        <v>1</v>
      </c>
      <c r="N190" s="146" t="s">
        <v>42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655</v>
      </c>
      <c r="AT190" s="149" t="s">
        <v>265</v>
      </c>
      <c r="AU190" s="149" t="s">
        <v>85</v>
      </c>
      <c r="AY190" s="17" t="s">
        <v>262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85</v>
      </c>
      <c r="BK190" s="150">
        <f>ROUND(I190*H190,2)</f>
        <v>0</v>
      </c>
      <c r="BL190" s="17" t="s">
        <v>655</v>
      </c>
      <c r="BM190" s="149" t="s">
        <v>978</v>
      </c>
    </row>
    <row r="191" spans="2:65" s="1" customFormat="1" ht="16.5" customHeight="1">
      <c r="B191" s="32"/>
      <c r="C191" s="138" t="s">
        <v>620</v>
      </c>
      <c r="D191" s="138" t="s">
        <v>265</v>
      </c>
      <c r="E191" s="139" t="s">
        <v>2283</v>
      </c>
      <c r="F191" s="140" t="s">
        <v>2284</v>
      </c>
      <c r="G191" s="141" t="s">
        <v>290</v>
      </c>
      <c r="H191" s="142">
        <v>3.5</v>
      </c>
      <c r="I191" s="143"/>
      <c r="J191" s="144">
        <f>ROUND(I191*H191,2)</f>
        <v>0</v>
      </c>
      <c r="K191" s="140" t="s">
        <v>269</v>
      </c>
      <c r="L191" s="32"/>
      <c r="M191" s="145" t="s">
        <v>1</v>
      </c>
      <c r="N191" s="146" t="s">
        <v>42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655</v>
      </c>
      <c r="AT191" s="149" t="s">
        <v>265</v>
      </c>
      <c r="AU191" s="149" t="s">
        <v>85</v>
      </c>
      <c r="AY191" s="17" t="s">
        <v>262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85</v>
      </c>
      <c r="BK191" s="150">
        <f>ROUND(I191*H191,2)</f>
        <v>0</v>
      </c>
      <c r="BL191" s="17" t="s">
        <v>655</v>
      </c>
      <c r="BM191" s="149" t="s">
        <v>987</v>
      </c>
    </row>
    <row r="192" spans="2:65" s="11" customFormat="1" ht="25.9" customHeight="1">
      <c r="B192" s="126"/>
      <c r="D192" s="127" t="s">
        <v>76</v>
      </c>
      <c r="E192" s="128" t="s">
        <v>2285</v>
      </c>
      <c r="F192" s="128" t="s">
        <v>2286</v>
      </c>
      <c r="I192" s="129"/>
      <c r="J192" s="130">
        <f>BK192</f>
        <v>0</v>
      </c>
      <c r="L192" s="126"/>
      <c r="M192" s="131"/>
      <c r="P192" s="132">
        <f>SUM(P193:P197)</f>
        <v>0</v>
      </c>
      <c r="R192" s="132">
        <f>SUM(R193:R197)</f>
        <v>0</v>
      </c>
      <c r="T192" s="133">
        <f>SUM(T193:T197)</f>
        <v>0</v>
      </c>
      <c r="AR192" s="127" t="s">
        <v>85</v>
      </c>
      <c r="AT192" s="134" t="s">
        <v>76</v>
      </c>
      <c r="AU192" s="134" t="s">
        <v>77</v>
      </c>
      <c r="AY192" s="127" t="s">
        <v>262</v>
      </c>
      <c r="BK192" s="135">
        <f>SUM(BK193:BK197)</f>
        <v>0</v>
      </c>
    </row>
    <row r="193" spans="2:65" s="1" customFormat="1" ht="16.5" customHeight="1">
      <c r="B193" s="32"/>
      <c r="C193" s="138" t="s">
        <v>625</v>
      </c>
      <c r="D193" s="138" t="s">
        <v>265</v>
      </c>
      <c r="E193" s="139" t="s">
        <v>2287</v>
      </c>
      <c r="F193" s="140" t="s">
        <v>2288</v>
      </c>
      <c r="G193" s="141" t="s">
        <v>2168</v>
      </c>
      <c r="H193" s="142">
        <v>5</v>
      </c>
      <c r="I193" s="143"/>
      <c r="J193" s="144">
        <f>ROUND(I193*H193,2)</f>
        <v>0</v>
      </c>
      <c r="K193" s="140" t="s">
        <v>269</v>
      </c>
      <c r="L193" s="32"/>
      <c r="M193" s="145" t="s">
        <v>1</v>
      </c>
      <c r="N193" s="146" t="s">
        <v>42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655</v>
      </c>
      <c r="AT193" s="149" t="s">
        <v>265</v>
      </c>
      <c r="AU193" s="149" t="s">
        <v>85</v>
      </c>
      <c r="AY193" s="17" t="s">
        <v>262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85</v>
      </c>
      <c r="BK193" s="150">
        <f>ROUND(I193*H193,2)</f>
        <v>0</v>
      </c>
      <c r="BL193" s="17" t="s">
        <v>655</v>
      </c>
      <c r="BM193" s="149" t="s">
        <v>998</v>
      </c>
    </row>
    <row r="194" spans="2:65" s="1" customFormat="1" ht="16.5" customHeight="1">
      <c r="B194" s="32"/>
      <c r="C194" s="138" t="s">
        <v>630</v>
      </c>
      <c r="D194" s="138" t="s">
        <v>265</v>
      </c>
      <c r="E194" s="139" t="s">
        <v>2289</v>
      </c>
      <c r="F194" s="140" t="s">
        <v>2290</v>
      </c>
      <c r="G194" s="141" t="s">
        <v>2168</v>
      </c>
      <c r="H194" s="142">
        <v>6</v>
      </c>
      <c r="I194" s="143"/>
      <c r="J194" s="144">
        <f>ROUND(I194*H194,2)</f>
        <v>0</v>
      </c>
      <c r="K194" s="140" t="s">
        <v>269</v>
      </c>
      <c r="L194" s="32"/>
      <c r="M194" s="145" t="s">
        <v>1</v>
      </c>
      <c r="N194" s="146" t="s">
        <v>42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655</v>
      </c>
      <c r="AT194" s="149" t="s">
        <v>265</v>
      </c>
      <c r="AU194" s="149" t="s">
        <v>85</v>
      </c>
      <c r="AY194" s="17" t="s">
        <v>262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85</v>
      </c>
      <c r="BK194" s="150">
        <f>ROUND(I194*H194,2)</f>
        <v>0</v>
      </c>
      <c r="BL194" s="17" t="s">
        <v>655</v>
      </c>
      <c r="BM194" s="149" t="s">
        <v>1006</v>
      </c>
    </row>
    <row r="195" spans="2:65" s="1" customFormat="1" ht="16.5" customHeight="1">
      <c r="B195" s="32"/>
      <c r="C195" s="138" t="s">
        <v>635</v>
      </c>
      <c r="D195" s="138" t="s">
        <v>265</v>
      </c>
      <c r="E195" s="139" t="s">
        <v>2291</v>
      </c>
      <c r="F195" s="140" t="s">
        <v>2292</v>
      </c>
      <c r="G195" s="141" t="s">
        <v>2168</v>
      </c>
      <c r="H195" s="142">
        <v>1</v>
      </c>
      <c r="I195" s="143"/>
      <c r="J195" s="144">
        <f>ROUND(I195*H195,2)</f>
        <v>0</v>
      </c>
      <c r="K195" s="140" t="s">
        <v>269</v>
      </c>
      <c r="L195" s="32"/>
      <c r="M195" s="145" t="s">
        <v>1</v>
      </c>
      <c r="N195" s="146" t="s">
        <v>42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655</v>
      </c>
      <c r="AT195" s="149" t="s">
        <v>265</v>
      </c>
      <c r="AU195" s="149" t="s">
        <v>85</v>
      </c>
      <c r="AY195" s="17" t="s">
        <v>262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85</v>
      </c>
      <c r="BK195" s="150">
        <f>ROUND(I195*H195,2)</f>
        <v>0</v>
      </c>
      <c r="BL195" s="17" t="s">
        <v>655</v>
      </c>
      <c r="BM195" s="149" t="s">
        <v>1016</v>
      </c>
    </row>
    <row r="196" spans="2:65" s="1" customFormat="1" ht="16.5" customHeight="1">
      <c r="B196" s="32"/>
      <c r="C196" s="138" t="s">
        <v>640</v>
      </c>
      <c r="D196" s="138" t="s">
        <v>265</v>
      </c>
      <c r="E196" s="139" t="s">
        <v>2293</v>
      </c>
      <c r="F196" s="140" t="s">
        <v>2294</v>
      </c>
      <c r="G196" s="141" t="s">
        <v>2168</v>
      </c>
      <c r="H196" s="142">
        <v>2</v>
      </c>
      <c r="I196" s="143"/>
      <c r="J196" s="144">
        <f>ROUND(I196*H196,2)</f>
        <v>0</v>
      </c>
      <c r="K196" s="140" t="s">
        <v>269</v>
      </c>
      <c r="L196" s="32"/>
      <c r="M196" s="145" t="s">
        <v>1</v>
      </c>
      <c r="N196" s="146" t="s">
        <v>42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655</v>
      </c>
      <c r="AT196" s="149" t="s">
        <v>265</v>
      </c>
      <c r="AU196" s="149" t="s">
        <v>85</v>
      </c>
      <c r="AY196" s="17" t="s">
        <v>262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85</v>
      </c>
      <c r="BK196" s="150">
        <f>ROUND(I196*H196,2)</f>
        <v>0</v>
      </c>
      <c r="BL196" s="17" t="s">
        <v>655</v>
      </c>
      <c r="BM196" s="149" t="s">
        <v>1028</v>
      </c>
    </row>
    <row r="197" spans="2:65" s="1" customFormat="1" ht="21.75" customHeight="1">
      <c r="B197" s="32"/>
      <c r="C197" s="138" t="s">
        <v>645</v>
      </c>
      <c r="D197" s="138" t="s">
        <v>265</v>
      </c>
      <c r="E197" s="139" t="s">
        <v>2295</v>
      </c>
      <c r="F197" s="140" t="s">
        <v>2296</v>
      </c>
      <c r="G197" s="141" t="s">
        <v>527</v>
      </c>
      <c r="H197" s="142">
        <v>70</v>
      </c>
      <c r="I197" s="143"/>
      <c r="J197" s="144">
        <f>ROUND(I197*H197,2)</f>
        <v>0</v>
      </c>
      <c r="K197" s="140" t="s">
        <v>269</v>
      </c>
      <c r="L197" s="32"/>
      <c r="M197" s="145" t="s">
        <v>1</v>
      </c>
      <c r="N197" s="146" t="s">
        <v>42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655</v>
      </c>
      <c r="AT197" s="149" t="s">
        <v>265</v>
      </c>
      <c r="AU197" s="149" t="s">
        <v>85</v>
      </c>
      <c r="AY197" s="17" t="s">
        <v>262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85</v>
      </c>
      <c r="BK197" s="150">
        <f>ROUND(I197*H197,2)</f>
        <v>0</v>
      </c>
      <c r="BL197" s="17" t="s">
        <v>655</v>
      </c>
      <c r="BM197" s="149" t="s">
        <v>1049</v>
      </c>
    </row>
    <row r="198" spans="2:65" s="11" customFormat="1" ht="25.9" customHeight="1">
      <c r="B198" s="126"/>
      <c r="D198" s="127" t="s">
        <v>76</v>
      </c>
      <c r="E198" s="128" t="s">
        <v>2297</v>
      </c>
      <c r="F198" s="128" t="s">
        <v>2298</v>
      </c>
      <c r="I198" s="129"/>
      <c r="J198" s="130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85</v>
      </c>
      <c r="AT198" s="134" t="s">
        <v>76</v>
      </c>
      <c r="AU198" s="134" t="s">
        <v>77</v>
      </c>
      <c r="AY198" s="127" t="s">
        <v>262</v>
      </c>
      <c r="BK198" s="135">
        <f>BK199</f>
        <v>0</v>
      </c>
    </row>
    <row r="199" spans="2:65" s="1" customFormat="1" ht="24.2" customHeight="1">
      <c r="B199" s="32"/>
      <c r="C199" s="138" t="s">
        <v>650</v>
      </c>
      <c r="D199" s="138" t="s">
        <v>265</v>
      </c>
      <c r="E199" s="139" t="s">
        <v>2299</v>
      </c>
      <c r="F199" s="140" t="s">
        <v>2300</v>
      </c>
      <c r="G199" s="141" t="s">
        <v>2162</v>
      </c>
      <c r="H199" s="142">
        <v>1</v>
      </c>
      <c r="I199" s="143"/>
      <c r="J199" s="144">
        <f>ROUND(I199*H199,2)</f>
        <v>0</v>
      </c>
      <c r="K199" s="140" t="s">
        <v>269</v>
      </c>
      <c r="L199" s="32"/>
      <c r="M199" s="193" t="s">
        <v>1</v>
      </c>
      <c r="N199" s="194" t="s">
        <v>42</v>
      </c>
      <c r="O199" s="195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149" t="s">
        <v>2301</v>
      </c>
      <c r="AT199" s="149" t="s">
        <v>265</v>
      </c>
      <c r="AU199" s="149" t="s">
        <v>85</v>
      </c>
      <c r="AY199" s="17" t="s">
        <v>262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85</v>
      </c>
      <c r="BK199" s="150">
        <f>ROUND(I199*H199,2)</f>
        <v>0</v>
      </c>
      <c r="BL199" s="17" t="s">
        <v>2301</v>
      </c>
      <c r="BM199" s="149" t="s">
        <v>1060</v>
      </c>
    </row>
    <row r="200" spans="2:65" s="1" customFormat="1" ht="6.95" customHeight="1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sheetProtection algorithmName="SHA-512" hashValue="C3OBTjSbQ0kUv3qcgG8up3s8L6RzrljRjHcKgaNw8oFhlTx/m10LXhE6jsdH8r6UpwC2doiPib1TgFTnST+piw==" saltValue="cICSrop9NmYKrsEJdgr03NQfbVTZSGZ6cwwvM/rghLGk5oiUKkGU5P0Jy32ZQOSewRHjIV0bNs0flRKF8kF2sQ==" spinCount="100000" sheet="1" objects="1" scenarios="1" formatColumns="0" formatRows="0" autoFilter="0"/>
  <autoFilter ref="C121:K199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118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</row>
    <row r="8" spans="2:46" s="1" customFormat="1" ht="12" customHeight="1">
      <c r="B8" s="32"/>
      <c r="D8" s="27" t="s">
        <v>126</v>
      </c>
      <c r="L8" s="32"/>
    </row>
    <row r="9" spans="2:46" s="1" customFormat="1" ht="30" customHeight="1">
      <c r="B9" s="32"/>
      <c r="E9" s="198" t="s">
        <v>2302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87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2151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9" t="s">
        <v>1</v>
      </c>
      <c r="F27" s="229"/>
      <c r="G27" s="229"/>
      <c r="H27" s="229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ROUND((SUM(BE119:BE144)),  2)</f>
        <v>0</v>
      </c>
      <c r="I33" s="98">
        <v>0.21</v>
      </c>
      <c r="J33" s="86">
        <f>ROUND(((SUM(BE119:BE144))*I33),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ROUND((SUM(BF119:BF144)),  2)</f>
        <v>0</v>
      </c>
      <c r="I34" s="98">
        <v>0.12</v>
      </c>
      <c r="J34" s="86">
        <f>ROUND(((SUM(BF119:BF144))*I34),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ROUND((SUM(BG119:BG144)),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ROUND((SUM(BH119:BH144)),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ROUND((SUM(BI119:BI144)),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30" customHeight="1">
      <c r="B87" s="32"/>
      <c r="E87" s="198" t="str">
        <f>E9</f>
        <v>SO 03 - DOKUMENTACE PZTS – OBJEKT AN, VDJ 2 x 17 500 m3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6. 11. 2023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Petr Šulc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217</v>
      </c>
      <c r="D94" s="99"/>
      <c r="E94" s="99"/>
      <c r="F94" s="99"/>
      <c r="G94" s="99"/>
      <c r="H94" s="99"/>
      <c r="I94" s="99"/>
      <c r="J94" s="108" t="s">
        <v>218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219</v>
      </c>
      <c r="J96" s="66">
        <f>J119</f>
        <v>0</v>
      </c>
      <c r="L96" s="32"/>
      <c r="AU96" s="17" t="s">
        <v>220</v>
      </c>
    </row>
    <row r="97" spans="2:12" s="8" customFormat="1" ht="24.95" customHeight="1">
      <c r="B97" s="110"/>
      <c r="D97" s="111" t="s">
        <v>2303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8" customFormat="1" ht="24.95" customHeight="1">
      <c r="B98" s="110"/>
      <c r="D98" s="111" t="s">
        <v>2304</v>
      </c>
      <c r="E98" s="112"/>
      <c r="F98" s="112"/>
      <c r="G98" s="112"/>
      <c r="H98" s="112"/>
      <c r="I98" s="112"/>
      <c r="J98" s="113">
        <f>J132</f>
        <v>0</v>
      </c>
      <c r="L98" s="110"/>
    </row>
    <row r="99" spans="2:12" s="8" customFormat="1" ht="24.95" customHeight="1">
      <c r="B99" s="110"/>
      <c r="D99" s="111" t="s">
        <v>2305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247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39.75" customHeight="1">
      <c r="B109" s="32"/>
      <c r="E109" s="240" t="str">
        <f>E7</f>
        <v>BRNO, VDJ PALACKÉHO VRCH 2X 17.500m3 - REKONSTRUKCE STŘEŠNÍHO PLÁŠTĚ NAD AN AVÝMĚNA POTRUBÍ V AN</v>
      </c>
      <c r="F109" s="241"/>
      <c r="G109" s="241"/>
      <c r="H109" s="241"/>
      <c r="L109" s="32"/>
    </row>
    <row r="110" spans="2:12" s="1" customFormat="1" ht="12" customHeight="1">
      <c r="B110" s="32"/>
      <c r="C110" s="27" t="s">
        <v>126</v>
      </c>
      <c r="L110" s="32"/>
    </row>
    <row r="111" spans="2:12" s="1" customFormat="1" ht="30" customHeight="1">
      <c r="B111" s="32"/>
      <c r="E111" s="198" t="str">
        <f>E9</f>
        <v>SO 03 - DOKUMENTACE PZTS – OBJEKT AN, VDJ 2 x 17 500 m3</v>
      </c>
      <c r="F111" s="242"/>
      <c r="G111" s="242"/>
      <c r="H111" s="24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Brno</v>
      </c>
      <c r="I113" s="27" t="s">
        <v>22</v>
      </c>
      <c r="J113" s="52" t="str">
        <f>IF(J12="","",J12)</f>
        <v>6. 11. 2023</v>
      </c>
      <c r="L113" s="32"/>
    </row>
    <row r="114" spans="2:65" s="1" customFormat="1" ht="6.95" customHeight="1">
      <c r="B114" s="32"/>
      <c r="L114" s="32"/>
    </row>
    <row r="115" spans="2:65" s="1" customFormat="1" ht="40.15" customHeight="1">
      <c r="B115" s="32"/>
      <c r="C115" s="27" t="s">
        <v>24</v>
      </c>
      <c r="F115" s="25" t="str">
        <f>E15</f>
        <v>Statutární město Brno</v>
      </c>
      <c r="I115" s="27" t="s">
        <v>30</v>
      </c>
      <c r="J115" s="30" t="str">
        <f>E21</f>
        <v>AQUA PROCON s.r.o.Palackého tř. 12, 612 00 Brno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>Ing. Petr Šulc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8"/>
      <c r="C118" s="119" t="s">
        <v>248</v>
      </c>
      <c r="D118" s="120" t="s">
        <v>62</v>
      </c>
      <c r="E118" s="120" t="s">
        <v>58</v>
      </c>
      <c r="F118" s="120" t="s">
        <v>59</v>
      </c>
      <c r="G118" s="120" t="s">
        <v>249</v>
      </c>
      <c r="H118" s="120" t="s">
        <v>250</v>
      </c>
      <c r="I118" s="120" t="s">
        <v>251</v>
      </c>
      <c r="J118" s="120" t="s">
        <v>218</v>
      </c>
      <c r="K118" s="121" t="s">
        <v>252</v>
      </c>
      <c r="L118" s="118"/>
      <c r="M118" s="59" t="s">
        <v>1</v>
      </c>
      <c r="N118" s="60" t="s">
        <v>41</v>
      </c>
      <c r="O118" s="60" t="s">
        <v>253</v>
      </c>
      <c r="P118" s="60" t="s">
        <v>254</v>
      </c>
      <c r="Q118" s="60" t="s">
        <v>255</v>
      </c>
      <c r="R118" s="60" t="s">
        <v>256</v>
      </c>
      <c r="S118" s="60" t="s">
        <v>257</v>
      </c>
      <c r="T118" s="61" t="s">
        <v>258</v>
      </c>
    </row>
    <row r="119" spans="2:65" s="1" customFormat="1" ht="22.9" customHeight="1">
      <c r="B119" s="32"/>
      <c r="C119" s="64" t="s">
        <v>259</v>
      </c>
      <c r="J119" s="122">
        <f>BK119</f>
        <v>0</v>
      </c>
      <c r="L119" s="32"/>
      <c r="M119" s="62"/>
      <c r="N119" s="53"/>
      <c r="O119" s="53"/>
      <c r="P119" s="123">
        <f>P120+P132+P137</f>
        <v>0</v>
      </c>
      <c r="Q119" s="53"/>
      <c r="R119" s="123">
        <f>R120+R132+R137</f>
        <v>0</v>
      </c>
      <c r="S119" s="53"/>
      <c r="T119" s="124">
        <f>T120+T132+T137</f>
        <v>0</v>
      </c>
      <c r="AT119" s="17" t="s">
        <v>76</v>
      </c>
      <c r="AU119" s="17" t="s">
        <v>220</v>
      </c>
      <c r="BK119" s="125">
        <f>BK120+BK132+BK137</f>
        <v>0</v>
      </c>
    </row>
    <row r="120" spans="2:65" s="11" customFormat="1" ht="25.9" customHeight="1">
      <c r="B120" s="126"/>
      <c r="D120" s="127" t="s">
        <v>76</v>
      </c>
      <c r="E120" s="128" t="s">
        <v>2306</v>
      </c>
      <c r="F120" s="128" t="s">
        <v>2307</v>
      </c>
      <c r="I120" s="129"/>
      <c r="J120" s="130">
        <f>BK120</f>
        <v>0</v>
      </c>
      <c r="L120" s="126"/>
      <c r="M120" s="131"/>
      <c r="P120" s="132">
        <f>SUM(P121:P131)</f>
        <v>0</v>
      </c>
      <c r="R120" s="132">
        <f>SUM(R121:R131)</f>
        <v>0</v>
      </c>
      <c r="T120" s="133">
        <f>SUM(T121:T131)</f>
        <v>0</v>
      </c>
      <c r="AR120" s="127" t="s">
        <v>85</v>
      </c>
      <c r="AT120" s="134" t="s">
        <v>76</v>
      </c>
      <c r="AU120" s="134" t="s">
        <v>77</v>
      </c>
      <c r="AY120" s="127" t="s">
        <v>262</v>
      </c>
      <c r="BK120" s="135">
        <f>SUM(BK121:BK131)</f>
        <v>0</v>
      </c>
    </row>
    <row r="121" spans="2:65" s="1" customFormat="1" ht="16.5" customHeight="1">
      <c r="B121" s="32"/>
      <c r="C121" s="138" t="s">
        <v>85</v>
      </c>
      <c r="D121" s="138" t="s">
        <v>265</v>
      </c>
      <c r="E121" s="139" t="s">
        <v>2308</v>
      </c>
      <c r="F121" s="140" t="s">
        <v>2309</v>
      </c>
      <c r="G121" s="141" t="s">
        <v>2168</v>
      </c>
      <c r="H121" s="142">
        <v>3</v>
      </c>
      <c r="I121" s="143"/>
      <c r="J121" s="144">
        <f t="shared" ref="J121:J131" si="0">ROUND(I121*H121,2)</f>
        <v>0</v>
      </c>
      <c r="K121" s="140" t="s">
        <v>269</v>
      </c>
      <c r="L121" s="32"/>
      <c r="M121" s="145" t="s">
        <v>1</v>
      </c>
      <c r="N121" s="146" t="s">
        <v>42</v>
      </c>
      <c r="P121" s="147">
        <f t="shared" ref="P121:P131" si="1">O121*H121</f>
        <v>0</v>
      </c>
      <c r="Q121" s="147">
        <v>0</v>
      </c>
      <c r="R121" s="147">
        <f t="shared" ref="R121:R131" si="2">Q121*H121</f>
        <v>0</v>
      </c>
      <c r="S121" s="147">
        <v>0</v>
      </c>
      <c r="T121" s="148">
        <f t="shared" ref="T121:T131" si="3">S121*H121</f>
        <v>0</v>
      </c>
      <c r="AR121" s="149" t="s">
        <v>655</v>
      </c>
      <c r="AT121" s="149" t="s">
        <v>265</v>
      </c>
      <c r="AU121" s="149" t="s">
        <v>85</v>
      </c>
      <c r="AY121" s="17" t="s">
        <v>262</v>
      </c>
      <c r="BE121" s="150">
        <f t="shared" ref="BE121:BE131" si="4">IF(N121="základní",J121,0)</f>
        <v>0</v>
      </c>
      <c r="BF121" s="150">
        <f t="shared" ref="BF121:BF131" si="5">IF(N121="snížená",J121,0)</f>
        <v>0</v>
      </c>
      <c r="BG121" s="150">
        <f t="shared" ref="BG121:BG131" si="6">IF(N121="zákl. přenesená",J121,0)</f>
        <v>0</v>
      </c>
      <c r="BH121" s="150">
        <f t="shared" ref="BH121:BH131" si="7">IF(N121="sníž. přenesená",J121,0)</f>
        <v>0</v>
      </c>
      <c r="BI121" s="150">
        <f t="shared" ref="BI121:BI131" si="8">IF(N121="nulová",J121,0)</f>
        <v>0</v>
      </c>
      <c r="BJ121" s="17" t="s">
        <v>85</v>
      </c>
      <c r="BK121" s="150">
        <f t="shared" ref="BK121:BK131" si="9">ROUND(I121*H121,2)</f>
        <v>0</v>
      </c>
      <c r="BL121" s="17" t="s">
        <v>655</v>
      </c>
      <c r="BM121" s="149" t="s">
        <v>88</v>
      </c>
    </row>
    <row r="122" spans="2:65" s="1" customFormat="1" ht="16.5" customHeight="1">
      <c r="B122" s="32"/>
      <c r="C122" s="138" t="s">
        <v>88</v>
      </c>
      <c r="D122" s="138" t="s">
        <v>265</v>
      </c>
      <c r="E122" s="139" t="s">
        <v>2310</v>
      </c>
      <c r="F122" s="140" t="s">
        <v>2311</v>
      </c>
      <c r="G122" s="141" t="s">
        <v>527</v>
      </c>
      <c r="H122" s="142">
        <v>210</v>
      </c>
      <c r="I122" s="143"/>
      <c r="J122" s="144">
        <f t="shared" si="0"/>
        <v>0</v>
      </c>
      <c r="K122" s="140" t="s">
        <v>269</v>
      </c>
      <c r="L122" s="32"/>
      <c r="M122" s="145" t="s">
        <v>1</v>
      </c>
      <c r="N122" s="146" t="s">
        <v>42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655</v>
      </c>
      <c r="AT122" s="149" t="s">
        <v>265</v>
      </c>
      <c r="AU122" s="149" t="s">
        <v>85</v>
      </c>
      <c r="AY122" s="17" t="s">
        <v>262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85</v>
      </c>
      <c r="BK122" s="150">
        <f t="shared" si="9"/>
        <v>0</v>
      </c>
      <c r="BL122" s="17" t="s">
        <v>655</v>
      </c>
      <c r="BM122" s="149" t="s">
        <v>122</v>
      </c>
    </row>
    <row r="123" spans="2:65" s="1" customFormat="1" ht="16.5" customHeight="1">
      <c r="B123" s="32"/>
      <c r="C123" s="138" t="s">
        <v>278</v>
      </c>
      <c r="D123" s="138" t="s">
        <v>265</v>
      </c>
      <c r="E123" s="139" t="s">
        <v>2312</v>
      </c>
      <c r="F123" s="140" t="s">
        <v>2313</v>
      </c>
      <c r="G123" s="141" t="s">
        <v>2168</v>
      </c>
      <c r="H123" s="142">
        <v>3</v>
      </c>
      <c r="I123" s="143"/>
      <c r="J123" s="144">
        <f t="shared" si="0"/>
        <v>0</v>
      </c>
      <c r="K123" s="140" t="s">
        <v>269</v>
      </c>
      <c r="L123" s="32"/>
      <c r="M123" s="145" t="s">
        <v>1</v>
      </c>
      <c r="N123" s="146" t="s">
        <v>42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655</v>
      </c>
      <c r="AT123" s="149" t="s">
        <v>265</v>
      </c>
      <c r="AU123" s="149" t="s">
        <v>85</v>
      </c>
      <c r="AY123" s="17" t="s">
        <v>262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85</v>
      </c>
      <c r="BK123" s="150">
        <f t="shared" si="9"/>
        <v>0</v>
      </c>
      <c r="BL123" s="17" t="s">
        <v>655</v>
      </c>
      <c r="BM123" s="149" t="s">
        <v>305</v>
      </c>
    </row>
    <row r="124" spans="2:65" s="1" customFormat="1" ht="16.5" customHeight="1">
      <c r="B124" s="32"/>
      <c r="C124" s="138" t="s">
        <v>122</v>
      </c>
      <c r="D124" s="138" t="s">
        <v>265</v>
      </c>
      <c r="E124" s="139" t="s">
        <v>2314</v>
      </c>
      <c r="F124" s="140" t="s">
        <v>2315</v>
      </c>
      <c r="G124" s="141" t="s">
        <v>2168</v>
      </c>
      <c r="H124" s="142">
        <v>3</v>
      </c>
      <c r="I124" s="143"/>
      <c r="J124" s="144">
        <f t="shared" si="0"/>
        <v>0</v>
      </c>
      <c r="K124" s="140" t="s">
        <v>269</v>
      </c>
      <c r="L124" s="32"/>
      <c r="M124" s="145" t="s">
        <v>1</v>
      </c>
      <c r="N124" s="146" t="s">
        <v>42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655</v>
      </c>
      <c r="AT124" s="149" t="s">
        <v>265</v>
      </c>
      <c r="AU124" s="149" t="s">
        <v>85</v>
      </c>
      <c r="AY124" s="17" t="s">
        <v>262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85</v>
      </c>
      <c r="BK124" s="150">
        <f t="shared" si="9"/>
        <v>0</v>
      </c>
      <c r="BL124" s="17" t="s">
        <v>655</v>
      </c>
      <c r="BM124" s="149" t="s">
        <v>320</v>
      </c>
    </row>
    <row r="125" spans="2:65" s="1" customFormat="1" ht="16.5" customHeight="1">
      <c r="B125" s="32"/>
      <c r="C125" s="138" t="s">
        <v>300</v>
      </c>
      <c r="D125" s="138" t="s">
        <v>265</v>
      </c>
      <c r="E125" s="139" t="s">
        <v>2316</v>
      </c>
      <c r="F125" s="140" t="s">
        <v>2317</v>
      </c>
      <c r="G125" s="141" t="s">
        <v>2168</v>
      </c>
      <c r="H125" s="142">
        <v>1</v>
      </c>
      <c r="I125" s="143"/>
      <c r="J125" s="144">
        <f t="shared" si="0"/>
        <v>0</v>
      </c>
      <c r="K125" s="140" t="s">
        <v>269</v>
      </c>
      <c r="L125" s="32"/>
      <c r="M125" s="145" t="s">
        <v>1</v>
      </c>
      <c r="N125" s="146" t="s">
        <v>42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655</v>
      </c>
      <c r="AT125" s="149" t="s">
        <v>265</v>
      </c>
      <c r="AU125" s="149" t="s">
        <v>85</v>
      </c>
      <c r="AY125" s="17" t="s">
        <v>262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85</v>
      </c>
      <c r="BK125" s="150">
        <f t="shared" si="9"/>
        <v>0</v>
      </c>
      <c r="BL125" s="17" t="s">
        <v>655</v>
      </c>
      <c r="BM125" s="149" t="s">
        <v>337</v>
      </c>
    </row>
    <row r="126" spans="2:65" s="1" customFormat="1" ht="16.5" customHeight="1">
      <c r="B126" s="32"/>
      <c r="C126" s="138" t="s">
        <v>305</v>
      </c>
      <c r="D126" s="138" t="s">
        <v>265</v>
      </c>
      <c r="E126" s="139" t="s">
        <v>2318</v>
      </c>
      <c r="F126" s="140" t="s">
        <v>2319</v>
      </c>
      <c r="G126" s="141" t="s">
        <v>527</v>
      </c>
      <c r="H126" s="142">
        <v>80</v>
      </c>
      <c r="I126" s="143"/>
      <c r="J126" s="144">
        <f t="shared" si="0"/>
        <v>0</v>
      </c>
      <c r="K126" s="140" t="s">
        <v>269</v>
      </c>
      <c r="L126" s="32"/>
      <c r="M126" s="145" t="s">
        <v>1</v>
      </c>
      <c r="N126" s="146" t="s">
        <v>42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655</v>
      </c>
      <c r="AT126" s="149" t="s">
        <v>265</v>
      </c>
      <c r="AU126" s="149" t="s">
        <v>85</v>
      </c>
      <c r="AY126" s="17" t="s">
        <v>262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85</v>
      </c>
      <c r="BK126" s="150">
        <f t="shared" si="9"/>
        <v>0</v>
      </c>
      <c r="BL126" s="17" t="s">
        <v>655</v>
      </c>
      <c r="BM126" s="149" t="s">
        <v>8</v>
      </c>
    </row>
    <row r="127" spans="2:65" s="1" customFormat="1" ht="16.5" customHeight="1">
      <c r="B127" s="32"/>
      <c r="C127" s="138" t="s">
        <v>316</v>
      </c>
      <c r="D127" s="138" t="s">
        <v>265</v>
      </c>
      <c r="E127" s="139" t="s">
        <v>2320</v>
      </c>
      <c r="F127" s="140" t="s">
        <v>2321</v>
      </c>
      <c r="G127" s="141" t="s">
        <v>527</v>
      </c>
      <c r="H127" s="142">
        <v>25</v>
      </c>
      <c r="I127" s="143"/>
      <c r="J127" s="144">
        <f t="shared" si="0"/>
        <v>0</v>
      </c>
      <c r="K127" s="140" t="s">
        <v>269</v>
      </c>
      <c r="L127" s="32"/>
      <c r="M127" s="145" t="s">
        <v>1</v>
      </c>
      <c r="N127" s="146" t="s">
        <v>42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655</v>
      </c>
      <c r="AT127" s="149" t="s">
        <v>265</v>
      </c>
      <c r="AU127" s="149" t="s">
        <v>85</v>
      </c>
      <c r="AY127" s="17" t="s">
        <v>262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85</v>
      </c>
      <c r="BK127" s="150">
        <f t="shared" si="9"/>
        <v>0</v>
      </c>
      <c r="BL127" s="17" t="s">
        <v>655</v>
      </c>
      <c r="BM127" s="149" t="s">
        <v>358</v>
      </c>
    </row>
    <row r="128" spans="2:65" s="1" customFormat="1" ht="16.5" customHeight="1">
      <c r="B128" s="32"/>
      <c r="C128" s="138" t="s">
        <v>320</v>
      </c>
      <c r="D128" s="138" t="s">
        <v>265</v>
      </c>
      <c r="E128" s="139" t="s">
        <v>2322</v>
      </c>
      <c r="F128" s="140" t="s">
        <v>2323</v>
      </c>
      <c r="G128" s="141" t="s">
        <v>975</v>
      </c>
      <c r="H128" s="142">
        <v>1</v>
      </c>
      <c r="I128" s="143"/>
      <c r="J128" s="144">
        <f t="shared" si="0"/>
        <v>0</v>
      </c>
      <c r="K128" s="140" t="s">
        <v>269</v>
      </c>
      <c r="L128" s="32"/>
      <c r="M128" s="145" t="s">
        <v>1</v>
      </c>
      <c r="N128" s="146" t="s">
        <v>42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655</v>
      </c>
      <c r="AT128" s="149" t="s">
        <v>265</v>
      </c>
      <c r="AU128" s="149" t="s">
        <v>85</v>
      </c>
      <c r="AY128" s="17" t="s">
        <v>262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85</v>
      </c>
      <c r="BK128" s="150">
        <f t="shared" si="9"/>
        <v>0</v>
      </c>
      <c r="BL128" s="17" t="s">
        <v>655</v>
      </c>
      <c r="BM128" s="149" t="s">
        <v>371</v>
      </c>
    </row>
    <row r="129" spans="2:65" s="1" customFormat="1" ht="16.5" customHeight="1">
      <c r="B129" s="32"/>
      <c r="C129" s="138" t="s">
        <v>331</v>
      </c>
      <c r="D129" s="138" t="s">
        <v>265</v>
      </c>
      <c r="E129" s="139" t="s">
        <v>2324</v>
      </c>
      <c r="F129" s="140" t="s">
        <v>2325</v>
      </c>
      <c r="G129" s="141" t="s">
        <v>2326</v>
      </c>
      <c r="H129" s="142">
        <v>16</v>
      </c>
      <c r="I129" s="143"/>
      <c r="J129" s="144">
        <f t="shared" si="0"/>
        <v>0</v>
      </c>
      <c r="K129" s="140" t="s">
        <v>269</v>
      </c>
      <c r="L129" s="32"/>
      <c r="M129" s="145" t="s">
        <v>1</v>
      </c>
      <c r="N129" s="146" t="s">
        <v>42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655</v>
      </c>
      <c r="AT129" s="149" t="s">
        <v>265</v>
      </c>
      <c r="AU129" s="149" t="s">
        <v>85</v>
      </c>
      <c r="AY129" s="17" t="s">
        <v>262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85</v>
      </c>
      <c r="BK129" s="150">
        <f t="shared" si="9"/>
        <v>0</v>
      </c>
      <c r="BL129" s="17" t="s">
        <v>655</v>
      </c>
      <c r="BM129" s="149" t="s">
        <v>382</v>
      </c>
    </row>
    <row r="130" spans="2:65" s="1" customFormat="1" ht="24.2" customHeight="1">
      <c r="B130" s="32"/>
      <c r="C130" s="138" t="s">
        <v>337</v>
      </c>
      <c r="D130" s="138" t="s">
        <v>265</v>
      </c>
      <c r="E130" s="139" t="s">
        <v>2327</v>
      </c>
      <c r="F130" s="140" t="s">
        <v>2328</v>
      </c>
      <c r="G130" s="141" t="s">
        <v>2326</v>
      </c>
      <c r="H130" s="142">
        <v>32</v>
      </c>
      <c r="I130" s="143"/>
      <c r="J130" s="144">
        <f t="shared" si="0"/>
        <v>0</v>
      </c>
      <c r="K130" s="140" t="s">
        <v>269</v>
      </c>
      <c r="L130" s="32"/>
      <c r="M130" s="145" t="s">
        <v>1</v>
      </c>
      <c r="N130" s="146" t="s">
        <v>42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655</v>
      </c>
      <c r="AT130" s="149" t="s">
        <v>265</v>
      </c>
      <c r="AU130" s="149" t="s">
        <v>85</v>
      </c>
      <c r="AY130" s="17" t="s">
        <v>262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85</v>
      </c>
      <c r="BK130" s="150">
        <f t="shared" si="9"/>
        <v>0</v>
      </c>
      <c r="BL130" s="17" t="s">
        <v>655</v>
      </c>
      <c r="BM130" s="149" t="s">
        <v>404</v>
      </c>
    </row>
    <row r="131" spans="2:65" s="1" customFormat="1" ht="16.5" customHeight="1">
      <c r="B131" s="32"/>
      <c r="C131" s="138" t="s">
        <v>344</v>
      </c>
      <c r="D131" s="138" t="s">
        <v>265</v>
      </c>
      <c r="E131" s="139" t="s">
        <v>2329</v>
      </c>
      <c r="F131" s="140" t="s">
        <v>2330</v>
      </c>
      <c r="G131" s="141" t="s">
        <v>2168</v>
      </c>
      <c r="H131" s="142">
        <v>1</v>
      </c>
      <c r="I131" s="143"/>
      <c r="J131" s="144">
        <f t="shared" si="0"/>
        <v>0</v>
      </c>
      <c r="K131" s="140" t="s">
        <v>269</v>
      </c>
      <c r="L131" s="32"/>
      <c r="M131" s="145" t="s">
        <v>1</v>
      </c>
      <c r="N131" s="146" t="s">
        <v>42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655</v>
      </c>
      <c r="AT131" s="149" t="s">
        <v>265</v>
      </c>
      <c r="AU131" s="149" t="s">
        <v>85</v>
      </c>
      <c r="AY131" s="17" t="s">
        <v>262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85</v>
      </c>
      <c r="BK131" s="150">
        <f t="shared" si="9"/>
        <v>0</v>
      </c>
      <c r="BL131" s="17" t="s">
        <v>655</v>
      </c>
      <c r="BM131" s="149" t="s">
        <v>415</v>
      </c>
    </row>
    <row r="132" spans="2:65" s="11" customFormat="1" ht="25.9" customHeight="1">
      <c r="B132" s="126"/>
      <c r="D132" s="127" t="s">
        <v>76</v>
      </c>
      <c r="E132" s="128" t="s">
        <v>2331</v>
      </c>
      <c r="F132" s="128" t="s">
        <v>2332</v>
      </c>
      <c r="I132" s="129"/>
      <c r="J132" s="130">
        <f>BK132</f>
        <v>0</v>
      </c>
      <c r="L132" s="126"/>
      <c r="M132" s="131"/>
      <c r="P132" s="132">
        <f>SUM(P133:P136)</f>
        <v>0</v>
      </c>
      <c r="R132" s="132">
        <f>SUM(R133:R136)</f>
        <v>0</v>
      </c>
      <c r="T132" s="133">
        <f>SUM(T133:T136)</f>
        <v>0</v>
      </c>
      <c r="AR132" s="127" t="s">
        <v>85</v>
      </c>
      <c r="AT132" s="134" t="s">
        <v>76</v>
      </c>
      <c r="AU132" s="134" t="s">
        <v>77</v>
      </c>
      <c r="AY132" s="127" t="s">
        <v>262</v>
      </c>
      <c r="BK132" s="135">
        <f>SUM(BK133:BK136)</f>
        <v>0</v>
      </c>
    </row>
    <row r="133" spans="2:65" s="1" customFormat="1" ht="16.5" customHeight="1">
      <c r="B133" s="32"/>
      <c r="C133" s="138" t="s">
        <v>8</v>
      </c>
      <c r="D133" s="138" t="s">
        <v>265</v>
      </c>
      <c r="E133" s="139" t="s">
        <v>2333</v>
      </c>
      <c r="F133" s="140" t="s">
        <v>2334</v>
      </c>
      <c r="G133" s="141" t="s">
        <v>2326</v>
      </c>
      <c r="H133" s="142">
        <v>8</v>
      </c>
      <c r="I133" s="143"/>
      <c r="J133" s="144">
        <f>ROUND(I133*H133,2)</f>
        <v>0</v>
      </c>
      <c r="K133" s="140" t="s">
        <v>269</v>
      </c>
      <c r="L133" s="32"/>
      <c r="M133" s="145" t="s">
        <v>1</v>
      </c>
      <c r="N133" s="146" t="s">
        <v>42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655</v>
      </c>
      <c r="AT133" s="149" t="s">
        <v>265</v>
      </c>
      <c r="AU133" s="149" t="s">
        <v>85</v>
      </c>
      <c r="AY133" s="17" t="s">
        <v>262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85</v>
      </c>
      <c r="BK133" s="150">
        <f>ROUND(I133*H133,2)</f>
        <v>0</v>
      </c>
      <c r="BL133" s="17" t="s">
        <v>655</v>
      </c>
      <c r="BM133" s="149" t="s">
        <v>422</v>
      </c>
    </row>
    <row r="134" spans="2:65" s="1" customFormat="1" ht="21.75" customHeight="1">
      <c r="B134" s="32"/>
      <c r="C134" s="138" t="s">
        <v>351</v>
      </c>
      <c r="D134" s="138" t="s">
        <v>265</v>
      </c>
      <c r="E134" s="139" t="s">
        <v>2335</v>
      </c>
      <c r="F134" s="140" t="s">
        <v>2336</v>
      </c>
      <c r="G134" s="141" t="s">
        <v>2326</v>
      </c>
      <c r="H134" s="142">
        <v>32</v>
      </c>
      <c r="I134" s="143"/>
      <c r="J134" s="144">
        <f>ROUND(I134*H134,2)</f>
        <v>0</v>
      </c>
      <c r="K134" s="140" t="s">
        <v>269</v>
      </c>
      <c r="L134" s="32"/>
      <c r="M134" s="145" t="s">
        <v>1</v>
      </c>
      <c r="N134" s="146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655</v>
      </c>
      <c r="AT134" s="149" t="s">
        <v>265</v>
      </c>
      <c r="AU134" s="149" t="s">
        <v>85</v>
      </c>
      <c r="AY134" s="17" t="s">
        <v>262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655</v>
      </c>
      <c r="BM134" s="149" t="s">
        <v>429</v>
      </c>
    </row>
    <row r="135" spans="2:65" s="1" customFormat="1" ht="16.5" customHeight="1">
      <c r="B135" s="32"/>
      <c r="C135" s="138" t="s">
        <v>358</v>
      </c>
      <c r="D135" s="138" t="s">
        <v>265</v>
      </c>
      <c r="E135" s="139" t="s">
        <v>2337</v>
      </c>
      <c r="F135" s="140" t="s">
        <v>2323</v>
      </c>
      <c r="G135" s="141" t="s">
        <v>975</v>
      </c>
      <c r="H135" s="142">
        <v>1</v>
      </c>
      <c r="I135" s="143"/>
      <c r="J135" s="144">
        <f>ROUND(I135*H135,2)</f>
        <v>0</v>
      </c>
      <c r="K135" s="140" t="s">
        <v>269</v>
      </c>
      <c r="L135" s="32"/>
      <c r="M135" s="145" t="s">
        <v>1</v>
      </c>
      <c r="N135" s="146" t="s">
        <v>42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655</v>
      </c>
      <c r="AT135" s="149" t="s">
        <v>265</v>
      </c>
      <c r="AU135" s="149" t="s">
        <v>85</v>
      </c>
      <c r="AY135" s="17" t="s">
        <v>262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655</v>
      </c>
      <c r="BM135" s="149" t="s">
        <v>437</v>
      </c>
    </row>
    <row r="136" spans="2:65" s="1" customFormat="1" ht="16.5" customHeight="1">
      <c r="B136" s="32"/>
      <c r="C136" s="138" t="s">
        <v>361</v>
      </c>
      <c r="D136" s="138" t="s">
        <v>265</v>
      </c>
      <c r="E136" s="139" t="s">
        <v>2338</v>
      </c>
      <c r="F136" s="140" t="s">
        <v>2339</v>
      </c>
      <c r="G136" s="141" t="s">
        <v>2168</v>
      </c>
      <c r="H136" s="142">
        <v>1</v>
      </c>
      <c r="I136" s="143"/>
      <c r="J136" s="144">
        <f>ROUND(I136*H136,2)</f>
        <v>0</v>
      </c>
      <c r="K136" s="140" t="s">
        <v>269</v>
      </c>
      <c r="L136" s="32"/>
      <c r="M136" s="145" t="s">
        <v>1</v>
      </c>
      <c r="N136" s="146" t="s">
        <v>42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655</v>
      </c>
      <c r="AT136" s="149" t="s">
        <v>265</v>
      </c>
      <c r="AU136" s="149" t="s">
        <v>85</v>
      </c>
      <c r="AY136" s="17" t="s">
        <v>262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85</v>
      </c>
      <c r="BK136" s="150">
        <f>ROUND(I136*H136,2)</f>
        <v>0</v>
      </c>
      <c r="BL136" s="17" t="s">
        <v>655</v>
      </c>
      <c r="BM136" s="149" t="s">
        <v>441</v>
      </c>
    </row>
    <row r="137" spans="2:65" s="11" customFormat="1" ht="25.9" customHeight="1">
      <c r="B137" s="126"/>
      <c r="D137" s="127" t="s">
        <v>76</v>
      </c>
      <c r="E137" s="128" t="s">
        <v>2340</v>
      </c>
      <c r="F137" s="128" t="s">
        <v>2341</v>
      </c>
      <c r="I137" s="129"/>
      <c r="J137" s="130">
        <f>BK137</f>
        <v>0</v>
      </c>
      <c r="L137" s="126"/>
      <c r="M137" s="131"/>
      <c r="P137" s="132">
        <f>SUM(P138:P144)</f>
        <v>0</v>
      </c>
      <c r="R137" s="132">
        <f>SUM(R138:R144)</f>
        <v>0</v>
      </c>
      <c r="T137" s="133">
        <f>SUM(T138:T144)</f>
        <v>0</v>
      </c>
      <c r="AR137" s="127" t="s">
        <v>85</v>
      </c>
      <c r="AT137" s="134" t="s">
        <v>76</v>
      </c>
      <c r="AU137" s="134" t="s">
        <v>77</v>
      </c>
      <c r="AY137" s="127" t="s">
        <v>262</v>
      </c>
      <c r="BK137" s="135">
        <f>SUM(BK138:BK144)</f>
        <v>0</v>
      </c>
    </row>
    <row r="138" spans="2:65" s="1" customFormat="1" ht="16.5" customHeight="1">
      <c r="B138" s="32"/>
      <c r="C138" s="138" t="s">
        <v>371</v>
      </c>
      <c r="D138" s="138" t="s">
        <v>265</v>
      </c>
      <c r="E138" s="139" t="s">
        <v>2342</v>
      </c>
      <c r="F138" s="140" t="s">
        <v>2343</v>
      </c>
      <c r="G138" s="141" t="s">
        <v>2326</v>
      </c>
      <c r="H138" s="142">
        <v>8</v>
      </c>
      <c r="I138" s="143"/>
      <c r="J138" s="144">
        <f t="shared" ref="J138:J144" si="10">ROUND(I138*H138,2)</f>
        <v>0</v>
      </c>
      <c r="K138" s="140" t="s">
        <v>269</v>
      </c>
      <c r="L138" s="32"/>
      <c r="M138" s="145" t="s">
        <v>1</v>
      </c>
      <c r="N138" s="146" t="s">
        <v>42</v>
      </c>
      <c r="P138" s="147">
        <f t="shared" ref="P138:P144" si="11">O138*H138</f>
        <v>0</v>
      </c>
      <c r="Q138" s="147">
        <v>0</v>
      </c>
      <c r="R138" s="147">
        <f t="shared" ref="R138:R144" si="12">Q138*H138</f>
        <v>0</v>
      </c>
      <c r="S138" s="147">
        <v>0</v>
      </c>
      <c r="T138" s="148">
        <f t="shared" ref="T138:T144" si="13">S138*H138</f>
        <v>0</v>
      </c>
      <c r="AR138" s="149" t="s">
        <v>655</v>
      </c>
      <c r="AT138" s="149" t="s">
        <v>265</v>
      </c>
      <c r="AU138" s="149" t="s">
        <v>85</v>
      </c>
      <c r="AY138" s="17" t="s">
        <v>262</v>
      </c>
      <c r="BE138" s="150">
        <f t="shared" ref="BE138:BE144" si="14">IF(N138="základní",J138,0)</f>
        <v>0</v>
      </c>
      <c r="BF138" s="150">
        <f t="shared" ref="BF138:BF144" si="15">IF(N138="snížená",J138,0)</f>
        <v>0</v>
      </c>
      <c r="BG138" s="150">
        <f t="shared" ref="BG138:BG144" si="16">IF(N138="zákl. přenesená",J138,0)</f>
        <v>0</v>
      </c>
      <c r="BH138" s="150">
        <f t="shared" ref="BH138:BH144" si="17">IF(N138="sníž. přenesená",J138,0)</f>
        <v>0</v>
      </c>
      <c r="BI138" s="150">
        <f t="shared" ref="BI138:BI144" si="18">IF(N138="nulová",J138,0)</f>
        <v>0</v>
      </c>
      <c r="BJ138" s="17" t="s">
        <v>85</v>
      </c>
      <c r="BK138" s="150">
        <f t="shared" ref="BK138:BK144" si="19">ROUND(I138*H138,2)</f>
        <v>0</v>
      </c>
      <c r="BL138" s="17" t="s">
        <v>655</v>
      </c>
      <c r="BM138" s="149" t="s">
        <v>448</v>
      </c>
    </row>
    <row r="139" spans="2:65" s="1" customFormat="1" ht="21.75" customHeight="1">
      <c r="B139" s="32"/>
      <c r="C139" s="138" t="s">
        <v>376</v>
      </c>
      <c r="D139" s="138" t="s">
        <v>265</v>
      </c>
      <c r="E139" s="139" t="s">
        <v>2344</v>
      </c>
      <c r="F139" s="140" t="s">
        <v>2345</v>
      </c>
      <c r="G139" s="141" t="s">
        <v>2326</v>
      </c>
      <c r="H139" s="142">
        <v>24</v>
      </c>
      <c r="I139" s="143"/>
      <c r="J139" s="144">
        <f t="shared" si="10"/>
        <v>0</v>
      </c>
      <c r="K139" s="140" t="s">
        <v>269</v>
      </c>
      <c r="L139" s="32"/>
      <c r="M139" s="145" t="s">
        <v>1</v>
      </c>
      <c r="N139" s="146" t="s">
        <v>42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655</v>
      </c>
      <c r="AT139" s="149" t="s">
        <v>265</v>
      </c>
      <c r="AU139" s="149" t="s">
        <v>85</v>
      </c>
      <c r="AY139" s="17" t="s">
        <v>262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85</v>
      </c>
      <c r="BK139" s="150">
        <f t="shared" si="19"/>
        <v>0</v>
      </c>
      <c r="BL139" s="17" t="s">
        <v>655</v>
      </c>
      <c r="BM139" s="149" t="s">
        <v>457</v>
      </c>
    </row>
    <row r="140" spans="2:65" s="1" customFormat="1" ht="16.5" customHeight="1">
      <c r="B140" s="32"/>
      <c r="C140" s="138" t="s">
        <v>382</v>
      </c>
      <c r="D140" s="138" t="s">
        <v>265</v>
      </c>
      <c r="E140" s="139" t="s">
        <v>2346</v>
      </c>
      <c r="F140" s="140" t="s">
        <v>2323</v>
      </c>
      <c r="G140" s="141" t="s">
        <v>975</v>
      </c>
      <c r="H140" s="142">
        <v>1</v>
      </c>
      <c r="I140" s="143"/>
      <c r="J140" s="144">
        <f t="shared" si="10"/>
        <v>0</v>
      </c>
      <c r="K140" s="140" t="s">
        <v>269</v>
      </c>
      <c r="L140" s="32"/>
      <c r="M140" s="145" t="s">
        <v>1</v>
      </c>
      <c r="N140" s="146" t="s">
        <v>42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655</v>
      </c>
      <c r="AT140" s="149" t="s">
        <v>265</v>
      </c>
      <c r="AU140" s="149" t="s">
        <v>85</v>
      </c>
      <c r="AY140" s="17" t="s">
        <v>262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85</v>
      </c>
      <c r="BK140" s="150">
        <f t="shared" si="19"/>
        <v>0</v>
      </c>
      <c r="BL140" s="17" t="s">
        <v>655</v>
      </c>
      <c r="BM140" s="149" t="s">
        <v>468</v>
      </c>
    </row>
    <row r="141" spans="2:65" s="1" customFormat="1" ht="16.5" customHeight="1">
      <c r="B141" s="32"/>
      <c r="C141" s="138" t="s">
        <v>397</v>
      </c>
      <c r="D141" s="138" t="s">
        <v>265</v>
      </c>
      <c r="E141" s="139" t="s">
        <v>2347</v>
      </c>
      <c r="F141" s="140" t="s">
        <v>2348</v>
      </c>
      <c r="G141" s="141" t="s">
        <v>2168</v>
      </c>
      <c r="H141" s="142">
        <v>1</v>
      </c>
      <c r="I141" s="143"/>
      <c r="J141" s="144">
        <f t="shared" si="10"/>
        <v>0</v>
      </c>
      <c r="K141" s="140" t="s">
        <v>269</v>
      </c>
      <c r="L141" s="32"/>
      <c r="M141" s="145" t="s">
        <v>1</v>
      </c>
      <c r="N141" s="146" t="s">
        <v>42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655</v>
      </c>
      <c r="AT141" s="149" t="s">
        <v>265</v>
      </c>
      <c r="AU141" s="149" t="s">
        <v>85</v>
      </c>
      <c r="AY141" s="17" t="s">
        <v>262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85</v>
      </c>
      <c r="BK141" s="150">
        <f t="shared" si="19"/>
        <v>0</v>
      </c>
      <c r="BL141" s="17" t="s">
        <v>655</v>
      </c>
      <c r="BM141" s="149" t="s">
        <v>477</v>
      </c>
    </row>
    <row r="142" spans="2:65" s="1" customFormat="1" ht="16.5" customHeight="1">
      <c r="B142" s="32"/>
      <c r="C142" s="138" t="s">
        <v>404</v>
      </c>
      <c r="D142" s="138" t="s">
        <v>265</v>
      </c>
      <c r="E142" s="139" t="s">
        <v>2349</v>
      </c>
      <c r="F142" s="140" t="s">
        <v>2350</v>
      </c>
      <c r="G142" s="141" t="s">
        <v>2162</v>
      </c>
      <c r="H142" s="142">
        <v>1</v>
      </c>
      <c r="I142" s="143"/>
      <c r="J142" s="144">
        <f t="shared" si="10"/>
        <v>0</v>
      </c>
      <c r="K142" s="140" t="s">
        <v>269</v>
      </c>
      <c r="L142" s="32"/>
      <c r="M142" s="145" t="s">
        <v>1</v>
      </c>
      <c r="N142" s="146" t="s">
        <v>42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655</v>
      </c>
      <c r="AT142" s="149" t="s">
        <v>265</v>
      </c>
      <c r="AU142" s="149" t="s">
        <v>85</v>
      </c>
      <c r="AY142" s="17" t="s">
        <v>262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85</v>
      </c>
      <c r="BK142" s="150">
        <f t="shared" si="19"/>
        <v>0</v>
      </c>
      <c r="BL142" s="17" t="s">
        <v>655</v>
      </c>
      <c r="BM142" s="149" t="s">
        <v>486</v>
      </c>
    </row>
    <row r="143" spans="2:65" s="1" customFormat="1" ht="16.5" customHeight="1">
      <c r="B143" s="32"/>
      <c r="C143" s="138" t="s">
        <v>7</v>
      </c>
      <c r="D143" s="138" t="s">
        <v>265</v>
      </c>
      <c r="E143" s="139" t="s">
        <v>2351</v>
      </c>
      <c r="F143" s="140" t="s">
        <v>2352</v>
      </c>
      <c r="G143" s="141" t="s">
        <v>2162</v>
      </c>
      <c r="H143" s="142">
        <v>1</v>
      </c>
      <c r="I143" s="143"/>
      <c r="J143" s="144">
        <f t="shared" si="10"/>
        <v>0</v>
      </c>
      <c r="K143" s="140" t="s">
        <v>269</v>
      </c>
      <c r="L143" s="32"/>
      <c r="M143" s="145" t="s">
        <v>1</v>
      </c>
      <c r="N143" s="146" t="s">
        <v>42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655</v>
      </c>
      <c r="AT143" s="149" t="s">
        <v>265</v>
      </c>
      <c r="AU143" s="149" t="s">
        <v>85</v>
      </c>
      <c r="AY143" s="17" t="s">
        <v>262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85</v>
      </c>
      <c r="BK143" s="150">
        <f t="shared" si="19"/>
        <v>0</v>
      </c>
      <c r="BL143" s="17" t="s">
        <v>655</v>
      </c>
      <c r="BM143" s="149" t="s">
        <v>524</v>
      </c>
    </row>
    <row r="144" spans="2:65" s="1" customFormat="1" ht="37.9" customHeight="1">
      <c r="B144" s="32"/>
      <c r="C144" s="138" t="s">
        <v>415</v>
      </c>
      <c r="D144" s="138" t="s">
        <v>265</v>
      </c>
      <c r="E144" s="139" t="s">
        <v>2353</v>
      </c>
      <c r="F144" s="140" t="s">
        <v>2354</v>
      </c>
      <c r="G144" s="141" t="s">
        <v>2162</v>
      </c>
      <c r="H144" s="142">
        <v>1</v>
      </c>
      <c r="I144" s="143"/>
      <c r="J144" s="144">
        <f t="shared" si="10"/>
        <v>0</v>
      </c>
      <c r="K144" s="140" t="s">
        <v>269</v>
      </c>
      <c r="L144" s="32"/>
      <c r="M144" s="193" t="s">
        <v>1</v>
      </c>
      <c r="N144" s="194" t="s">
        <v>42</v>
      </c>
      <c r="O144" s="195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AR144" s="149" t="s">
        <v>655</v>
      </c>
      <c r="AT144" s="149" t="s">
        <v>265</v>
      </c>
      <c r="AU144" s="149" t="s">
        <v>85</v>
      </c>
      <c r="AY144" s="17" t="s">
        <v>262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85</v>
      </c>
      <c r="BK144" s="150">
        <f t="shared" si="19"/>
        <v>0</v>
      </c>
      <c r="BL144" s="17" t="s">
        <v>655</v>
      </c>
      <c r="BM144" s="149" t="s">
        <v>541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1BjJAl4x54ORkzGbXnCty43O0tu6I4tsAdFpaK33L1hVLBerA5RJj3xb3dXLMJ6rJn5AIyQDOy1r5SLbpTxjfQ==" saltValue="9vljycYWzSNFLWs5Fv+711lsXZl94Vm7sbZkpzZwdIZsAqsdbruN0xqdUaOKDY7+C++SPBOUx8VPoa0Jyd/W2Q==" spinCount="100000" sheet="1" objects="1" scenarios="1" formatColumns="0" formatRows="0" autoFilter="0"/>
  <autoFilter ref="C118:K14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2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99</v>
      </c>
      <c r="AZ2" s="93" t="s">
        <v>2355</v>
      </c>
      <c r="BA2" s="93" t="s">
        <v>1</v>
      </c>
      <c r="BB2" s="93" t="s">
        <v>1</v>
      </c>
      <c r="BC2" s="93" t="s">
        <v>2356</v>
      </c>
      <c r="BD2" s="93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56" ht="24.95" customHeight="1">
      <c r="B4" s="20"/>
      <c r="D4" s="21" t="s">
        <v>118</v>
      </c>
      <c r="L4" s="20"/>
      <c r="M4" s="94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</row>
    <row r="8" spans="2:56" s="1" customFormat="1" ht="12" customHeight="1">
      <c r="B8" s="32"/>
      <c r="D8" s="27" t="s">
        <v>126</v>
      </c>
      <c r="L8" s="32"/>
    </row>
    <row r="9" spans="2:56" s="1" customFormat="1" ht="16.5" customHeight="1">
      <c r="B9" s="32"/>
      <c r="E9" s="198" t="s">
        <v>2357</v>
      </c>
      <c r="F9" s="242"/>
      <c r="G9" s="242"/>
      <c r="H9" s="242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6. 11. 2023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160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35.25" customHeight="1">
      <c r="B27" s="95"/>
      <c r="E27" s="229" t="s">
        <v>2358</v>
      </c>
      <c r="F27" s="229"/>
      <c r="G27" s="229"/>
      <c r="H27" s="229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ROUND((SUM(BE120:BE249)),  2)</f>
        <v>0</v>
      </c>
      <c r="I33" s="98">
        <v>0.21</v>
      </c>
      <c r="J33" s="86">
        <f>ROUND(((SUM(BE120:BE249))*I33),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ROUND((SUM(BF120:BF249)),  2)</f>
        <v>0</v>
      </c>
      <c r="I34" s="98">
        <v>0.12</v>
      </c>
      <c r="J34" s="86">
        <f>ROUND(((SUM(BF120:BF249))*I34),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ROUND((SUM(BG120:BG249)),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ROUND((SUM(BH120:BH249)),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ROUND((SUM(BI120:BI249)),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16.5" customHeight="1">
      <c r="B87" s="32"/>
      <c r="E87" s="198" t="str">
        <f>E9</f>
        <v>PS 01 - VÝMĚNA POTRUBÍ V AN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6. 11. 2023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217</v>
      </c>
      <c r="D94" s="99"/>
      <c r="E94" s="99"/>
      <c r="F94" s="99"/>
      <c r="G94" s="99"/>
      <c r="H94" s="99"/>
      <c r="I94" s="99"/>
      <c r="J94" s="108" t="s">
        <v>218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219</v>
      </c>
      <c r="J96" s="66">
        <f>J120</f>
        <v>0</v>
      </c>
      <c r="L96" s="32"/>
      <c r="AU96" s="17" t="s">
        <v>220</v>
      </c>
    </row>
    <row r="97" spans="2:12" s="8" customFormat="1" ht="24.95" customHeight="1">
      <c r="B97" s="110"/>
      <c r="D97" s="111" t="s">
        <v>221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2359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8" customFormat="1" ht="24.95" customHeight="1">
      <c r="B99" s="110"/>
      <c r="D99" s="111" t="s">
        <v>2360</v>
      </c>
      <c r="E99" s="112"/>
      <c r="F99" s="112"/>
      <c r="G99" s="112"/>
      <c r="H99" s="112"/>
      <c r="I99" s="112"/>
      <c r="J99" s="113">
        <f>J148</f>
        <v>0</v>
      </c>
      <c r="L99" s="110"/>
    </row>
    <row r="100" spans="2:12" s="9" customFormat="1" ht="19.899999999999999" customHeight="1">
      <c r="B100" s="114"/>
      <c r="D100" s="115" t="s">
        <v>2361</v>
      </c>
      <c r="E100" s="116"/>
      <c r="F100" s="116"/>
      <c r="G100" s="116"/>
      <c r="H100" s="116"/>
      <c r="I100" s="116"/>
      <c r="J100" s="117">
        <f>J149</f>
        <v>0</v>
      </c>
      <c r="L100" s="114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247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39.75" customHeight="1">
      <c r="B110" s="32"/>
      <c r="E110" s="240" t="str">
        <f>E7</f>
        <v>BRNO, VDJ PALACKÉHO VRCH 2X 17.500m3 - REKONSTRUKCE STŘEŠNÍHO PLÁŠTĚ NAD AN AVÝMĚNA POTRUBÍ V AN</v>
      </c>
      <c r="F110" s="241"/>
      <c r="G110" s="241"/>
      <c r="H110" s="241"/>
      <c r="L110" s="32"/>
    </row>
    <row r="111" spans="2:12" s="1" customFormat="1" ht="12" customHeight="1">
      <c r="B111" s="32"/>
      <c r="C111" s="27" t="s">
        <v>126</v>
      </c>
      <c r="L111" s="32"/>
    </row>
    <row r="112" spans="2:12" s="1" customFormat="1" ht="16.5" customHeight="1">
      <c r="B112" s="32"/>
      <c r="E112" s="198" t="str">
        <f>E9</f>
        <v>PS 01 - VÝMĚNA POTRUBÍ V AN</v>
      </c>
      <c r="F112" s="242"/>
      <c r="G112" s="242"/>
      <c r="H112" s="242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Brno</v>
      </c>
      <c r="I114" s="27" t="s">
        <v>22</v>
      </c>
      <c r="J114" s="52" t="str">
        <f>IF(J12="","",J12)</f>
        <v>6. 11. 2023</v>
      </c>
      <c r="L114" s="32"/>
    </row>
    <row r="115" spans="2:65" s="1" customFormat="1" ht="6.95" customHeight="1">
      <c r="B115" s="32"/>
      <c r="L115" s="32"/>
    </row>
    <row r="116" spans="2:65" s="1" customFormat="1" ht="40.15" customHeight="1">
      <c r="B116" s="32"/>
      <c r="C116" s="27" t="s">
        <v>24</v>
      </c>
      <c r="F116" s="25" t="str">
        <f>E15</f>
        <v>Statutární město Brno</v>
      </c>
      <c r="I116" s="27" t="s">
        <v>30</v>
      </c>
      <c r="J116" s="30" t="str">
        <f>E21</f>
        <v>AQUA PROCON s.r.o.Palackého tř. 12, 612 00 Brno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Obrtel M.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8"/>
      <c r="C119" s="119" t="s">
        <v>248</v>
      </c>
      <c r="D119" s="120" t="s">
        <v>62</v>
      </c>
      <c r="E119" s="120" t="s">
        <v>58</v>
      </c>
      <c r="F119" s="120" t="s">
        <v>59</v>
      </c>
      <c r="G119" s="120" t="s">
        <v>249</v>
      </c>
      <c r="H119" s="120" t="s">
        <v>250</v>
      </c>
      <c r="I119" s="120" t="s">
        <v>251</v>
      </c>
      <c r="J119" s="120" t="s">
        <v>218</v>
      </c>
      <c r="K119" s="121" t="s">
        <v>252</v>
      </c>
      <c r="L119" s="118"/>
      <c r="M119" s="59" t="s">
        <v>1</v>
      </c>
      <c r="N119" s="60" t="s">
        <v>41</v>
      </c>
      <c r="O119" s="60" t="s">
        <v>253</v>
      </c>
      <c r="P119" s="60" t="s">
        <v>254</v>
      </c>
      <c r="Q119" s="60" t="s">
        <v>255</v>
      </c>
      <c r="R119" s="60" t="s">
        <v>256</v>
      </c>
      <c r="S119" s="60" t="s">
        <v>257</v>
      </c>
      <c r="T119" s="61" t="s">
        <v>258</v>
      </c>
    </row>
    <row r="120" spans="2:65" s="1" customFormat="1" ht="22.9" customHeight="1">
      <c r="B120" s="32"/>
      <c r="C120" s="64" t="s">
        <v>259</v>
      </c>
      <c r="J120" s="122">
        <f>BK120</f>
        <v>0</v>
      </c>
      <c r="L120" s="32"/>
      <c r="M120" s="62"/>
      <c r="N120" s="53"/>
      <c r="O120" s="53"/>
      <c r="P120" s="123">
        <f>P121+P148</f>
        <v>0</v>
      </c>
      <c r="Q120" s="53"/>
      <c r="R120" s="123">
        <f>R121+R148</f>
        <v>51.775754000000006</v>
      </c>
      <c r="S120" s="53"/>
      <c r="T120" s="124">
        <f>T121+T148</f>
        <v>0</v>
      </c>
      <c r="AT120" s="17" t="s">
        <v>76</v>
      </c>
      <c r="AU120" s="17" t="s">
        <v>220</v>
      </c>
      <c r="BK120" s="125">
        <f>BK121+BK148</f>
        <v>0</v>
      </c>
    </row>
    <row r="121" spans="2:65" s="11" customFormat="1" ht="25.9" customHeight="1">
      <c r="B121" s="126"/>
      <c r="D121" s="127" t="s">
        <v>76</v>
      </c>
      <c r="E121" s="128" t="s">
        <v>260</v>
      </c>
      <c r="F121" s="128" t="s">
        <v>261</v>
      </c>
      <c r="I121" s="129"/>
      <c r="J121" s="130">
        <f>BK121</f>
        <v>0</v>
      </c>
      <c r="L121" s="126"/>
      <c r="M121" s="131"/>
      <c r="P121" s="132">
        <f>P122</f>
        <v>0</v>
      </c>
      <c r="R121" s="132">
        <f>R122</f>
        <v>0</v>
      </c>
      <c r="T121" s="133">
        <f>T122</f>
        <v>0</v>
      </c>
      <c r="AR121" s="127" t="s">
        <v>85</v>
      </c>
      <c r="AT121" s="134" t="s">
        <v>76</v>
      </c>
      <c r="AU121" s="134" t="s">
        <v>77</v>
      </c>
      <c r="AY121" s="127" t="s">
        <v>262</v>
      </c>
      <c r="BK121" s="135">
        <f>BK122</f>
        <v>0</v>
      </c>
    </row>
    <row r="122" spans="2:65" s="11" customFormat="1" ht="22.9" customHeight="1">
      <c r="B122" s="126"/>
      <c r="D122" s="127" t="s">
        <v>76</v>
      </c>
      <c r="E122" s="136" t="s">
        <v>331</v>
      </c>
      <c r="F122" s="136" t="s">
        <v>2362</v>
      </c>
      <c r="I122" s="129"/>
      <c r="J122" s="137">
        <f>BK122</f>
        <v>0</v>
      </c>
      <c r="L122" s="126"/>
      <c r="M122" s="131"/>
      <c r="P122" s="132">
        <f>SUM(P123:P147)</f>
        <v>0</v>
      </c>
      <c r="R122" s="132">
        <f>SUM(R123:R147)</f>
        <v>0</v>
      </c>
      <c r="T122" s="133">
        <f>SUM(T123:T147)</f>
        <v>0</v>
      </c>
      <c r="AR122" s="127" t="s">
        <v>85</v>
      </c>
      <c r="AT122" s="134" t="s">
        <v>76</v>
      </c>
      <c r="AU122" s="134" t="s">
        <v>85</v>
      </c>
      <c r="AY122" s="127" t="s">
        <v>262</v>
      </c>
      <c r="BK122" s="135">
        <f>SUM(BK123:BK147)</f>
        <v>0</v>
      </c>
    </row>
    <row r="123" spans="2:65" s="1" customFormat="1" ht="66.75" customHeight="1">
      <c r="B123" s="32"/>
      <c r="C123" s="138" t="s">
        <v>85</v>
      </c>
      <c r="D123" s="138" t="s">
        <v>265</v>
      </c>
      <c r="E123" s="139" t="s">
        <v>2363</v>
      </c>
      <c r="F123" s="140" t="s">
        <v>2364</v>
      </c>
      <c r="G123" s="141" t="s">
        <v>537</v>
      </c>
      <c r="H123" s="142">
        <v>6</v>
      </c>
      <c r="I123" s="143"/>
      <c r="J123" s="144">
        <f>ROUND(I123*H123,2)</f>
        <v>0</v>
      </c>
      <c r="K123" s="140" t="s">
        <v>269</v>
      </c>
      <c r="L123" s="32"/>
      <c r="M123" s="145" t="s">
        <v>1</v>
      </c>
      <c r="N123" s="146" t="s">
        <v>42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85</v>
      </c>
      <c r="AT123" s="149" t="s">
        <v>265</v>
      </c>
      <c r="AU123" s="149" t="s">
        <v>88</v>
      </c>
      <c r="AY123" s="17" t="s">
        <v>262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85</v>
      </c>
      <c r="BK123" s="150">
        <f>ROUND(I123*H123,2)</f>
        <v>0</v>
      </c>
      <c r="BL123" s="17" t="s">
        <v>85</v>
      </c>
      <c r="BM123" s="149" t="s">
        <v>2365</v>
      </c>
    </row>
    <row r="124" spans="2:65" s="12" customFormat="1" ht="11.25">
      <c r="B124" s="151"/>
      <c r="D124" s="152" t="s">
        <v>271</v>
      </c>
      <c r="E124" s="153" t="s">
        <v>1</v>
      </c>
      <c r="F124" s="154" t="s">
        <v>2366</v>
      </c>
      <c r="H124" s="153" t="s">
        <v>1</v>
      </c>
      <c r="I124" s="155"/>
      <c r="L124" s="151"/>
      <c r="M124" s="156"/>
      <c r="T124" s="157"/>
      <c r="AT124" s="153" t="s">
        <v>271</v>
      </c>
      <c r="AU124" s="153" t="s">
        <v>88</v>
      </c>
      <c r="AV124" s="12" t="s">
        <v>85</v>
      </c>
      <c r="AW124" s="12" t="s">
        <v>31</v>
      </c>
      <c r="AX124" s="12" t="s">
        <v>77</v>
      </c>
      <c r="AY124" s="153" t="s">
        <v>262</v>
      </c>
    </row>
    <row r="125" spans="2:65" s="12" customFormat="1" ht="11.25">
      <c r="B125" s="151"/>
      <c r="D125" s="152" t="s">
        <v>271</v>
      </c>
      <c r="E125" s="153" t="s">
        <v>1</v>
      </c>
      <c r="F125" s="154" t="s">
        <v>2367</v>
      </c>
      <c r="H125" s="153" t="s">
        <v>1</v>
      </c>
      <c r="I125" s="155"/>
      <c r="L125" s="151"/>
      <c r="M125" s="156"/>
      <c r="T125" s="157"/>
      <c r="AT125" s="153" t="s">
        <v>271</v>
      </c>
      <c r="AU125" s="153" t="s">
        <v>88</v>
      </c>
      <c r="AV125" s="12" t="s">
        <v>85</v>
      </c>
      <c r="AW125" s="12" t="s">
        <v>31</v>
      </c>
      <c r="AX125" s="12" t="s">
        <v>77</v>
      </c>
      <c r="AY125" s="153" t="s">
        <v>262</v>
      </c>
    </row>
    <row r="126" spans="2:65" s="12" customFormat="1" ht="11.25">
      <c r="B126" s="151"/>
      <c r="D126" s="152" t="s">
        <v>271</v>
      </c>
      <c r="E126" s="153" t="s">
        <v>1</v>
      </c>
      <c r="F126" s="154" t="s">
        <v>2368</v>
      </c>
      <c r="H126" s="153" t="s">
        <v>1</v>
      </c>
      <c r="I126" s="155"/>
      <c r="L126" s="151"/>
      <c r="M126" s="156"/>
      <c r="T126" s="157"/>
      <c r="AT126" s="153" t="s">
        <v>271</v>
      </c>
      <c r="AU126" s="153" t="s">
        <v>88</v>
      </c>
      <c r="AV126" s="12" t="s">
        <v>85</v>
      </c>
      <c r="AW126" s="12" t="s">
        <v>31</v>
      </c>
      <c r="AX126" s="12" t="s">
        <v>77</v>
      </c>
      <c r="AY126" s="153" t="s">
        <v>262</v>
      </c>
    </row>
    <row r="127" spans="2:65" s="12" customFormat="1" ht="11.25">
      <c r="B127" s="151"/>
      <c r="D127" s="152" t="s">
        <v>271</v>
      </c>
      <c r="E127" s="153" t="s">
        <v>1</v>
      </c>
      <c r="F127" s="154" t="s">
        <v>2369</v>
      </c>
      <c r="H127" s="153" t="s">
        <v>1</v>
      </c>
      <c r="I127" s="155"/>
      <c r="L127" s="151"/>
      <c r="M127" s="156"/>
      <c r="T127" s="157"/>
      <c r="AT127" s="153" t="s">
        <v>271</v>
      </c>
      <c r="AU127" s="153" t="s">
        <v>88</v>
      </c>
      <c r="AV127" s="12" t="s">
        <v>85</v>
      </c>
      <c r="AW127" s="12" t="s">
        <v>31</v>
      </c>
      <c r="AX127" s="12" t="s">
        <v>77</v>
      </c>
      <c r="AY127" s="153" t="s">
        <v>262</v>
      </c>
    </row>
    <row r="128" spans="2:65" s="12" customFormat="1" ht="11.25">
      <c r="B128" s="151"/>
      <c r="D128" s="152" t="s">
        <v>271</v>
      </c>
      <c r="E128" s="153" t="s">
        <v>1</v>
      </c>
      <c r="F128" s="154" t="s">
        <v>2370</v>
      </c>
      <c r="H128" s="153" t="s">
        <v>1</v>
      </c>
      <c r="I128" s="155"/>
      <c r="L128" s="151"/>
      <c r="M128" s="156"/>
      <c r="T128" s="157"/>
      <c r="AT128" s="153" t="s">
        <v>271</v>
      </c>
      <c r="AU128" s="153" t="s">
        <v>88</v>
      </c>
      <c r="AV128" s="12" t="s">
        <v>85</v>
      </c>
      <c r="AW128" s="12" t="s">
        <v>31</v>
      </c>
      <c r="AX128" s="12" t="s">
        <v>77</v>
      </c>
      <c r="AY128" s="153" t="s">
        <v>262</v>
      </c>
    </row>
    <row r="129" spans="2:65" s="12" customFormat="1" ht="11.25">
      <c r="B129" s="151"/>
      <c r="D129" s="152" t="s">
        <v>271</v>
      </c>
      <c r="E129" s="153" t="s">
        <v>1</v>
      </c>
      <c r="F129" s="154" t="s">
        <v>2371</v>
      </c>
      <c r="H129" s="153" t="s">
        <v>1</v>
      </c>
      <c r="I129" s="155"/>
      <c r="L129" s="151"/>
      <c r="M129" s="156"/>
      <c r="T129" s="157"/>
      <c r="AT129" s="153" t="s">
        <v>271</v>
      </c>
      <c r="AU129" s="153" t="s">
        <v>88</v>
      </c>
      <c r="AV129" s="12" t="s">
        <v>85</v>
      </c>
      <c r="AW129" s="12" t="s">
        <v>31</v>
      </c>
      <c r="AX129" s="12" t="s">
        <v>77</v>
      </c>
      <c r="AY129" s="153" t="s">
        <v>262</v>
      </c>
    </row>
    <row r="130" spans="2:65" s="13" customFormat="1" ht="11.25">
      <c r="B130" s="158"/>
      <c r="D130" s="152" t="s">
        <v>271</v>
      </c>
      <c r="E130" s="159" t="s">
        <v>1</v>
      </c>
      <c r="F130" s="160" t="s">
        <v>2372</v>
      </c>
      <c r="H130" s="161">
        <v>6</v>
      </c>
      <c r="I130" s="162"/>
      <c r="L130" s="158"/>
      <c r="M130" s="163"/>
      <c r="T130" s="164"/>
      <c r="AT130" s="159" t="s">
        <v>271</v>
      </c>
      <c r="AU130" s="159" t="s">
        <v>88</v>
      </c>
      <c r="AV130" s="13" t="s">
        <v>88</v>
      </c>
      <c r="AW130" s="13" t="s">
        <v>31</v>
      </c>
      <c r="AX130" s="13" t="s">
        <v>85</v>
      </c>
      <c r="AY130" s="159" t="s">
        <v>262</v>
      </c>
    </row>
    <row r="131" spans="2:65" s="1" customFormat="1" ht="66.75" customHeight="1">
      <c r="B131" s="32"/>
      <c r="C131" s="138" t="s">
        <v>88</v>
      </c>
      <c r="D131" s="138" t="s">
        <v>265</v>
      </c>
      <c r="E131" s="139" t="s">
        <v>2373</v>
      </c>
      <c r="F131" s="140" t="s">
        <v>2374</v>
      </c>
      <c r="G131" s="141" t="s">
        <v>537</v>
      </c>
      <c r="H131" s="142">
        <v>2</v>
      </c>
      <c r="I131" s="143"/>
      <c r="J131" s="144">
        <f>ROUND(I131*H131,2)</f>
        <v>0</v>
      </c>
      <c r="K131" s="140" t="s">
        <v>269</v>
      </c>
      <c r="L131" s="32"/>
      <c r="M131" s="145" t="s">
        <v>1</v>
      </c>
      <c r="N131" s="146" t="s">
        <v>42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85</v>
      </c>
      <c r="AT131" s="149" t="s">
        <v>265</v>
      </c>
      <c r="AU131" s="149" t="s">
        <v>88</v>
      </c>
      <c r="AY131" s="17" t="s">
        <v>262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85</v>
      </c>
      <c r="BK131" s="150">
        <f>ROUND(I131*H131,2)</f>
        <v>0</v>
      </c>
      <c r="BL131" s="17" t="s">
        <v>85</v>
      </c>
      <c r="BM131" s="149" t="s">
        <v>2375</v>
      </c>
    </row>
    <row r="132" spans="2:65" s="12" customFormat="1" ht="11.25">
      <c r="B132" s="151"/>
      <c r="D132" s="152" t="s">
        <v>271</v>
      </c>
      <c r="E132" s="153" t="s">
        <v>1</v>
      </c>
      <c r="F132" s="154" t="s">
        <v>2366</v>
      </c>
      <c r="H132" s="153" t="s">
        <v>1</v>
      </c>
      <c r="I132" s="155"/>
      <c r="L132" s="151"/>
      <c r="M132" s="156"/>
      <c r="T132" s="157"/>
      <c r="AT132" s="153" t="s">
        <v>271</v>
      </c>
      <c r="AU132" s="153" t="s">
        <v>88</v>
      </c>
      <c r="AV132" s="12" t="s">
        <v>85</v>
      </c>
      <c r="AW132" s="12" t="s">
        <v>31</v>
      </c>
      <c r="AX132" s="12" t="s">
        <v>77</v>
      </c>
      <c r="AY132" s="153" t="s">
        <v>262</v>
      </c>
    </row>
    <row r="133" spans="2:65" s="12" customFormat="1" ht="11.25">
      <c r="B133" s="151"/>
      <c r="D133" s="152" t="s">
        <v>271</v>
      </c>
      <c r="E133" s="153" t="s">
        <v>1</v>
      </c>
      <c r="F133" s="154" t="s">
        <v>2367</v>
      </c>
      <c r="H133" s="153" t="s">
        <v>1</v>
      </c>
      <c r="I133" s="155"/>
      <c r="L133" s="151"/>
      <c r="M133" s="156"/>
      <c r="T133" s="157"/>
      <c r="AT133" s="153" t="s">
        <v>271</v>
      </c>
      <c r="AU133" s="153" t="s">
        <v>88</v>
      </c>
      <c r="AV133" s="12" t="s">
        <v>85</v>
      </c>
      <c r="AW133" s="12" t="s">
        <v>31</v>
      </c>
      <c r="AX133" s="12" t="s">
        <v>77</v>
      </c>
      <c r="AY133" s="153" t="s">
        <v>262</v>
      </c>
    </row>
    <row r="134" spans="2:65" s="12" customFormat="1" ht="11.25">
      <c r="B134" s="151"/>
      <c r="D134" s="152" t="s">
        <v>271</v>
      </c>
      <c r="E134" s="153" t="s">
        <v>1</v>
      </c>
      <c r="F134" s="154" t="s">
        <v>2368</v>
      </c>
      <c r="H134" s="153" t="s">
        <v>1</v>
      </c>
      <c r="I134" s="155"/>
      <c r="L134" s="151"/>
      <c r="M134" s="156"/>
      <c r="T134" s="157"/>
      <c r="AT134" s="153" t="s">
        <v>271</v>
      </c>
      <c r="AU134" s="153" t="s">
        <v>88</v>
      </c>
      <c r="AV134" s="12" t="s">
        <v>85</v>
      </c>
      <c r="AW134" s="12" t="s">
        <v>31</v>
      </c>
      <c r="AX134" s="12" t="s">
        <v>77</v>
      </c>
      <c r="AY134" s="153" t="s">
        <v>262</v>
      </c>
    </row>
    <row r="135" spans="2:65" s="12" customFormat="1" ht="11.25">
      <c r="B135" s="151"/>
      <c r="D135" s="152" t="s">
        <v>271</v>
      </c>
      <c r="E135" s="153" t="s">
        <v>1</v>
      </c>
      <c r="F135" s="154" t="s">
        <v>2369</v>
      </c>
      <c r="H135" s="153" t="s">
        <v>1</v>
      </c>
      <c r="I135" s="155"/>
      <c r="L135" s="151"/>
      <c r="M135" s="156"/>
      <c r="T135" s="157"/>
      <c r="AT135" s="153" t="s">
        <v>271</v>
      </c>
      <c r="AU135" s="153" t="s">
        <v>88</v>
      </c>
      <c r="AV135" s="12" t="s">
        <v>85</v>
      </c>
      <c r="AW135" s="12" t="s">
        <v>31</v>
      </c>
      <c r="AX135" s="12" t="s">
        <v>77</v>
      </c>
      <c r="AY135" s="153" t="s">
        <v>262</v>
      </c>
    </row>
    <row r="136" spans="2:65" s="12" customFormat="1" ht="11.25">
      <c r="B136" s="151"/>
      <c r="D136" s="152" t="s">
        <v>271</v>
      </c>
      <c r="E136" s="153" t="s">
        <v>1</v>
      </c>
      <c r="F136" s="154" t="s">
        <v>2370</v>
      </c>
      <c r="H136" s="153" t="s">
        <v>1</v>
      </c>
      <c r="I136" s="155"/>
      <c r="L136" s="151"/>
      <c r="M136" s="156"/>
      <c r="T136" s="157"/>
      <c r="AT136" s="153" t="s">
        <v>271</v>
      </c>
      <c r="AU136" s="153" t="s">
        <v>88</v>
      </c>
      <c r="AV136" s="12" t="s">
        <v>85</v>
      </c>
      <c r="AW136" s="12" t="s">
        <v>31</v>
      </c>
      <c r="AX136" s="12" t="s">
        <v>77</v>
      </c>
      <c r="AY136" s="153" t="s">
        <v>262</v>
      </c>
    </row>
    <row r="137" spans="2:65" s="12" customFormat="1" ht="11.25">
      <c r="B137" s="151"/>
      <c r="D137" s="152" t="s">
        <v>271</v>
      </c>
      <c r="E137" s="153" t="s">
        <v>1</v>
      </c>
      <c r="F137" s="154" t="s">
        <v>2371</v>
      </c>
      <c r="H137" s="153" t="s">
        <v>1</v>
      </c>
      <c r="I137" s="155"/>
      <c r="L137" s="151"/>
      <c r="M137" s="156"/>
      <c r="T137" s="157"/>
      <c r="AT137" s="153" t="s">
        <v>271</v>
      </c>
      <c r="AU137" s="153" t="s">
        <v>88</v>
      </c>
      <c r="AV137" s="12" t="s">
        <v>85</v>
      </c>
      <c r="AW137" s="12" t="s">
        <v>31</v>
      </c>
      <c r="AX137" s="12" t="s">
        <v>77</v>
      </c>
      <c r="AY137" s="153" t="s">
        <v>262</v>
      </c>
    </row>
    <row r="138" spans="2:65" s="13" customFormat="1" ht="11.25">
      <c r="B138" s="158"/>
      <c r="D138" s="152" t="s">
        <v>271</v>
      </c>
      <c r="E138" s="159" t="s">
        <v>1</v>
      </c>
      <c r="F138" s="160" t="s">
        <v>2376</v>
      </c>
      <c r="H138" s="161">
        <v>2</v>
      </c>
      <c r="I138" s="162"/>
      <c r="L138" s="158"/>
      <c r="M138" s="163"/>
      <c r="T138" s="164"/>
      <c r="AT138" s="159" t="s">
        <v>271</v>
      </c>
      <c r="AU138" s="159" t="s">
        <v>88</v>
      </c>
      <c r="AV138" s="13" t="s">
        <v>88</v>
      </c>
      <c r="AW138" s="13" t="s">
        <v>31</v>
      </c>
      <c r="AX138" s="13" t="s">
        <v>85</v>
      </c>
      <c r="AY138" s="159" t="s">
        <v>262</v>
      </c>
    </row>
    <row r="139" spans="2:65" s="1" customFormat="1" ht="62.65" customHeight="1">
      <c r="B139" s="32"/>
      <c r="C139" s="138" t="s">
        <v>278</v>
      </c>
      <c r="D139" s="138" t="s">
        <v>265</v>
      </c>
      <c r="E139" s="139" t="s">
        <v>915</v>
      </c>
      <c r="F139" s="140" t="s">
        <v>2377</v>
      </c>
      <c r="G139" s="141" t="s">
        <v>537</v>
      </c>
      <c r="H139" s="142">
        <v>2</v>
      </c>
      <c r="I139" s="143"/>
      <c r="J139" s="144">
        <f>ROUND(I139*H139,2)</f>
        <v>0</v>
      </c>
      <c r="K139" s="140" t="s">
        <v>269</v>
      </c>
      <c r="L139" s="32"/>
      <c r="M139" s="145" t="s">
        <v>1</v>
      </c>
      <c r="N139" s="146" t="s">
        <v>42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85</v>
      </c>
      <c r="AT139" s="149" t="s">
        <v>265</v>
      </c>
      <c r="AU139" s="149" t="s">
        <v>88</v>
      </c>
      <c r="AY139" s="17" t="s">
        <v>262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85</v>
      </c>
      <c r="BK139" s="150">
        <f>ROUND(I139*H139,2)</f>
        <v>0</v>
      </c>
      <c r="BL139" s="17" t="s">
        <v>85</v>
      </c>
      <c r="BM139" s="149" t="s">
        <v>2378</v>
      </c>
    </row>
    <row r="140" spans="2:65" s="12" customFormat="1" ht="11.25">
      <c r="B140" s="151"/>
      <c r="D140" s="152" t="s">
        <v>271</v>
      </c>
      <c r="E140" s="153" t="s">
        <v>1</v>
      </c>
      <c r="F140" s="154" t="s">
        <v>2367</v>
      </c>
      <c r="H140" s="153" t="s">
        <v>1</v>
      </c>
      <c r="I140" s="155"/>
      <c r="L140" s="151"/>
      <c r="M140" s="156"/>
      <c r="T140" s="157"/>
      <c r="AT140" s="153" t="s">
        <v>271</v>
      </c>
      <c r="AU140" s="153" t="s">
        <v>88</v>
      </c>
      <c r="AV140" s="12" t="s">
        <v>85</v>
      </c>
      <c r="AW140" s="12" t="s">
        <v>31</v>
      </c>
      <c r="AX140" s="12" t="s">
        <v>77</v>
      </c>
      <c r="AY140" s="153" t="s">
        <v>262</v>
      </c>
    </row>
    <row r="141" spans="2:65" s="12" customFormat="1" ht="11.25">
      <c r="B141" s="151"/>
      <c r="D141" s="152" t="s">
        <v>271</v>
      </c>
      <c r="E141" s="153" t="s">
        <v>1</v>
      </c>
      <c r="F141" s="154" t="s">
        <v>2368</v>
      </c>
      <c r="H141" s="153" t="s">
        <v>1</v>
      </c>
      <c r="I141" s="155"/>
      <c r="L141" s="151"/>
      <c r="M141" s="156"/>
      <c r="T141" s="157"/>
      <c r="AT141" s="153" t="s">
        <v>271</v>
      </c>
      <c r="AU141" s="153" t="s">
        <v>88</v>
      </c>
      <c r="AV141" s="12" t="s">
        <v>85</v>
      </c>
      <c r="AW141" s="12" t="s">
        <v>31</v>
      </c>
      <c r="AX141" s="12" t="s">
        <v>77</v>
      </c>
      <c r="AY141" s="153" t="s">
        <v>262</v>
      </c>
    </row>
    <row r="142" spans="2:65" s="12" customFormat="1" ht="11.25">
      <c r="B142" s="151"/>
      <c r="D142" s="152" t="s">
        <v>271</v>
      </c>
      <c r="E142" s="153" t="s">
        <v>1</v>
      </c>
      <c r="F142" s="154" t="s">
        <v>2369</v>
      </c>
      <c r="H142" s="153" t="s">
        <v>1</v>
      </c>
      <c r="I142" s="155"/>
      <c r="L142" s="151"/>
      <c r="M142" s="156"/>
      <c r="T142" s="157"/>
      <c r="AT142" s="153" t="s">
        <v>271</v>
      </c>
      <c r="AU142" s="153" t="s">
        <v>88</v>
      </c>
      <c r="AV142" s="12" t="s">
        <v>85</v>
      </c>
      <c r="AW142" s="12" t="s">
        <v>31</v>
      </c>
      <c r="AX142" s="12" t="s">
        <v>77</v>
      </c>
      <c r="AY142" s="153" t="s">
        <v>262</v>
      </c>
    </row>
    <row r="143" spans="2:65" s="12" customFormat="1" ht="11.25">
      <c r="B143" s="151"/>
      <c r="D143" s="152" t="s">
        <v>271</v>
      </c>
      <c r="E143" s="153" t="s">
        <v>1</v>
      </c>
      <c r="F143" s="154" t="s">
        <v>2370</v>
      </c>
      <c r="H143" s="153" t="s">
        <v>1</v>
      </c>
      <c r="I143" s="155"/>
      <c r="L143" s="151"/>
      <c r="M143" s="156"/>
      <c r="T143" s="157"/>
      <c r="AT143" s="153" t="s">
        <v>271</v>
      </c>
      <c r="AU143" s="153" t="s">
        <v>88</v>
      </c>
      <c r="AV143" s="12" t="s">
        <v>85</v>
      </c>
      <c r="AW143" s="12" t="s">
        <v>31</v>
      </c>
      <c r="AX143" s="12" t="s">
        <v>77</v>
      </c>
      <c r="AY143" s="153" t="s">
        <v>262</v>
      </c>
    </row>
    <row r="144" spans="2:65" s="12" customFormat="1" ht="11.25">
      <c r="B144" s="151"/>
      <c r="D144" s="152" t="s">
        <v>271</v>
      </c>
      <c r="E144" s="153" t="s">
        <v>1</v>
      </c>
      <c r="F144" s="154" t="s">
        <v>2371</v>
      </c>
      <c r="H144" s="153" t="s">
        <v>1</v>
      </c>
      <c r="I144" s="155"/>
      <c r="L144" s="151"/>
      <c r="M144" s="156"/>
      <c r="T144" s="157"/>
      <c r="AT144" s="153" t="s">
        <v>271</v>
      </c>
      <c r="AU144" s="153" t="s">
        <v>88</v>
      </c>
      <c r="AV144" s="12" t="s">
        <v>85</v>
      </c>
      <c r="AW144" s="12" t="s">
        <v>31</v>
      </c>
      <c r="AX144" s="12" t="s">
        <v>77</v>
      </c>
      <c r="AY144" s="153" t="s">
        <v>262</v>
      </c>
    </row>
    <row r="145" spans="2:65" s="13" customFormat="1" ht="11.25">
      <c r="B145" s="158"/>
      <c r="D145" s="152" t="s">
        <v>271</v>
      </c>
      <c r="E145" s="159" t="s">
        <v>1</v>
      </c>
      <c r="F145" s="160" t="s">
        <v>2379</v>
      </c>
      <c r="H145" s="161">
        <v>2</v>
      </c>
      <c r="I145" s="162"/>
      <c r="L145" s="158"/>
      <c r="M145" s="163"/>
      <c r="T145" s="164"/>
      <c r="AT145" s="159" t="s">
        <v>271</v>
      </c>
      <c r="AU145" s="159" t="s">
        <v>88</v>
      </c>
      <c r="AV145" s="13" t="s">
        <v>88</v>
      </c>
      <c r="AW145" s="13" t="s">
        <v>31</v>
      </c>
      <c r="AX145" s="13" t="s">
        <v>85</v>
      </c>
      <c r="AY145" s="159" t="s">
        <v>262</v>
      </c>
    </row>
    <row r="146" spans="2:65" s="1" customFormat="1" ht="37.9" customHeight="1">
      <c r="B146" s="32"/>
      <c r="C146" s="138" t="s">
        <v>122</v>
      </c>
      <c r="D146" s="138" t="s">
        <v>265</v>
      </c>
      <c r="E146" s="139" t="s">
        <v>2380</v>
      </c>
      <c r="F146" s="140" t="s">
        <v>2381</v>
      </c>
      <c r="G146" s="141" t="s">
        <v>537</v>
      </c>
      <c r="H146" s="142">
        <v>1</v>
      </c>
      <c r="I146" s="143"/>
      <c r="J146" s="144">
        <f>ROUND(I146*H146,2)</f>
        <v>0</v>
      </c>
      <c r="K146" s="140" t="s">
        <v>269</v>
      </c>
      <c r="L146" s="32"/>
      <c r="M146" s="145" t="s">
        <v>1</v>
      </c>
      <c r="N146" s="146" t="s">
        <v>42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85</v>
      </c>
      <c r="AT146" s="149" t="s">
        <v>265</v>
      </c>
      <c r="AU146" s="149" t="s">
        <v>88</v>
      </c>
      <c r="AY146" s="17" t="s">
        <v>262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85</v>
      </c>
      <c r="BK146" s="150">
        <f>ROUND(I146*H146,2)</f>
        <v>0</v>
      </c>
      <c r="BL146" s="17" t="s">
        <v>85</v>
      </c>
      <c r="BM146" s="149" t="s">
        <v>2382</v>
      </c>
    </row>
    <row r="147" spans="2:65" s="13" customFormat="1" ht="11.25">
      <c r="B147" s="158"/>
      <c r="D147" s="152" t="s">
        <v>271</v>
      </c>
      <c r="E147" s="159" t="s">
        <v>1</v>
      </c>
      <c r="F147" s="160" t="s">
        <v>2383</v>
      </c>
      <c r="H147" s="161">
        <v>1</v>
      </c>
      <c r="I147" s="162"/>
      <c r="L147" s="158"/>
      <c r="M147" s="163"/>
      <c r="T147" s="164"/>
      <c r="AT147" s="159" t="s">
        <v>271</v>
      </c>
      <c r="AU147" s="159" t="s">
        <v>88</v>
      </c>
      <c r="AV147" s="13" t="s">
        <v>88</v>
      </c>
      <c r="AW147" s="13" t="s">
        <v>31</v>
      </c>
      <c r="AX147" s="13" t="s">
        <v>85</v>
      </c>
      <c r="AY147" s="159" t="s">
        <v>262</v>
      </c>
    </row>
    <row r="148" spans="2:65" s="11" customFormat="1" ht="25.9" customHeight="1">
      <c r="B148" s="126"/>
      <c r="D148" s="127" t="s">
        <v>76</v>
      </c>
      <c r="E148" s="128" t="s">
        <v>590</v>
      </c>
      <c r="F148" s="128" t="s">
        <v>2384</v>
      </c>
      <c r="I148" s="129"/>
      <c r="J148" s="130">
        <f>BK148</f>
        <v>0</v>
      </c>
      <c r="L148" s="126"/>
      <c r="M148" s="131"/>
      <c r="P148" s="132">
        <f>P149</f>
        <v>0</v>
      </c>
      <c r="R148" s="132">
        <f>R149</f>
        <v>51.775754000000006</v>
      </c>
      <c r="T148" s="133">
        <f>T149</f>
        <v>0</v>
      </c>
      <c r="AR148" s="127" t="s">
        <v>278</v>
      </c>
      <c r="AT148" s="134" t="s">
        <v>76</v>
      </c>
      <c r="AU148" s="134" t="s">
        <v>77</v>
      </c>
      <c r="AY148" s="127" t="s">
        <v>262</v>
      </c>
      <c r="BK148" s="135">
        <f>BK149</f>
        <v>0</v>
      </c>
    </row>
    <row r="149" spans="2:65" s="11" customFormat="1" ht="22.9" customHeight="1">
      <c r="B149" s="126"/>
      <c r="D149" s="127" t="s">
        <v>76</v>
      </c>
      <c r="E149" s="136" t="s">
        <v>2385</v>
      </c>
      <c r="F149" s="136" t="s">
        <v>2386</v>
      </c>
      <c r="I149" s="129"/>
      <c r="J149" s="137">
        <f>BK149</f>
        <v>0</v>
      </c>
      <c r="L149" s="126"/>
      <c r="M149" s="131"/>
      <c r="P149" s="132">
        <f>SUM(P150:P249)</f>
        <v>0</v>
      </c>
      <c r="R149" s="132">
        <f>SUM(R150:R249)</f>
        <v>51.775754000000006</v>
      </c>
      <c r="T149" s="133">
        <f>SUM(T150:T249)</f>
        <v>0</v>
      </c>
      <c r="AR149" s="127" t="s">
        <v>278</v>
      </c>
      <c r="AT149" s="134" t="s">
        <v>76</v>
      </c>
      <c r="AU149" s="134" t="s">
        <v>85</v>
      </c>
      <c r="AY149" s="127" t="s">
        <v>262</v>
      </c>
      <c r="BK149" s="135">
        <f>SUM(BK150:BK249)</f>
        <v>0</v>
      </c>
    </row>
    <row r="150" spans="2:65" s="1" customFormat="1" ht="24.2" customHeight="1">
      <c r="B150" s="32"/>
      <c r="C150" s="138" t="s">
        <v>300</v>
      </c>
      <c r="D150" s="138" t="s">
        <v>265</v>
      </c>
      <c r="E150" s="139" t="s">
        <v>2387</v>
      </c>
      <c r="F150" s="140" t="s">
        <v>2388</v>
      </c>
      <c r="G150" s="141" t="s">
        <v>527</v>
      </c>
      <c r="H150" s="142">
        <v>180</v>
      </c>
      <c r="I150" s="143"/>
      <c r="J150" s="144">
        <f t="shared" ref="J150:J156" si="0">ROUND(I150*H150,2)</f>
        <v>0</v>
      </c>
      <c r="K150" s="140" t="s">
        <v>269</v>
      </c>
      <c r="L150" s="32"/>
      <c r="M150" s="145" t="s">
        <v>1</v>
      </c>
      <c r="N150" s="146" t="s">
        <v>42</v>
      </c>
      <c r="P150" s="147">
        <f t="shared" ref="P150:P156" si="1">O150*H150</f>
        <v>0</v>
      </c>
      <c r="Q150" s="147">
        <v>0</v>
      </c>
      <c r="R150" s="147">
        <f t="shared" ref="R150:R156" si="2">Q150*H150</f>
        <v>0</v>
      </c>
      <c r="S150" s="147">
        <v>0</v>
      </c>
      <c r="T150" s="148">
        <f t="shared" ref="T150:T156" si="3">S150*H150</f>
        <v>0</v>
      </c>
      <c r="AR150" s="149" t="s">
        <v>85</v>
      </c>
      <c r="AT150" s="149" t="s">
        <v>265</v>
      </c>
      <c r="AU150" s="149" t="s">
        <v>88</v>
      </c>
      <c r="AY150" s="17" t="s">
        <v>262</v>
      </c>
      <c r="BE150" s="150">
        <f t="shared" ref="BE150:BE156" si="4">IF(N150="základní",J150,0)</f>
        <v>0</v>
      </c>
      <c r="BF150" s="150">
        <f t="shared" ref="BF150:BF156" si="5">IF(N150="snížená",J150,0)</f>
        <v>0</v>
      </c>
      <c r="BG150" s="150">
        <f t="shared" ref="BG150:BG156" si="6">IF(N150="zákl. přenesená",J150,0)</f>
        <v>0</v>
      </c>
      <c r="BH150" s="150">
        <f t="shared" ref="BH150:BH156" si="7">IF(N150="sníž. přenesená",J150,0)</f>
        <v>0</v>
      </c>
      <c r="BI150" s="150">
        <f t="shared" ref="BI150:BI156" si="8">IF(N150="nulová",J150,0)</f>
        <v>0</v>
      </c>
      <c r="BJ150" s="17" t="s">
        <v>85</v>
      </c>
      <c r="BK150" s="150">
        <f t="shared" ref="BK150:BK156" si="9">ROUND(I150*H150,2)</f>
        <v>0</v>
      </c>
      <c r="BL150" s="17" t="s">
        <v>85</v>
      </c>
      <c r="BM150" s="149" t="s">
        <v>2389</v>
      </c>
    </row>
    <row r="151" spans="2:65" s="1" customFormat="1" ht="16.5" customHeight="1">
      <c r="B151" s="32"/>
      <c r="C151" s="179" t="s">
        <v>305</v>
      </c>
      <c r="D151" s="179" t="s">
        <v>590</v>
      </c>
      <c r="E151" s="180" t="s">
        <v>2390</v>
      </c>
      <c r="F151" s="181" t="s">
        <v>2391</v>
      </c>
      <c r="G151" s="182" t="s">
        <v>527</v>
      </c>
      <c r="H151" s="183">
        <v>180</v>
      </c>
      <c r="I151" s="184"/>
      <c r="J151" s="185">
        <f t="shared" si="0"/>
        <v>0</v>
      </c>
      <c r="K151" s="181" t="s">
        <v>269</v>
      </c>
      <c r="L151" s="186"/>
      <c r="M151" s="187" t="s">
        <v>1</v>
      </c>
      <c r="N151" s="188" t="s">
        <v>42</v>
      </c>
      <c r="P151" s="147">
        <f t="shared" si="1"/>
        <v>0</v>
      </c>
      <c r="Q151" s="147">
        <v>2.6099999999999999E-3</v>
      </c>
      <c r="R151" s="147">
        <f t="shared" si="2"/>
        <v>0.4698</v>
      </c>
      <c r="S151" s="147">
        <v>0</v>
      </c>
      <c r="T151" s="148">
        <f t="shared" si="3"/>
        <v>0</v>
      </c>
      <c r="AR151" s="149" t="s">
        <v>88</v>
      </c>
      <c r="AT151" s="149" t="s">
        <v>590</v>
      </c>
      <c r="AU151" s="149" t="s">
        <v>88</v>
      </c>
      <c r="AY151" s="17" t="s">
        <v>262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85</v>
      </c>
      <c r="BK151" s="150">
        <f t="shared" si="9"/>
        <v>0</v>
      </c>
      <c r="BL151" s="17" t="s">
        <v>85</v>
      </c>
      <c r="BM151" s="149" t="s">
        <v>2392</v>
      </c>
    </row>
    <row r="152" spans="2:65" s="1" customFormat="1" ht="24.2" customHeight="1">
      <c r="B152" s="32"/>
      <c r="C152" s="138" t="s">
        <v>316</v>
      </c>
      <c r="D152" s="138" t="s">
        <v>265</v>
      </c>
      <c r="E152" s="139" t="s">
        <v>2393</v>
      </c>
      <c r="F152" s="140" t="s">
        <v>2394</v>
      </c>
      <c r="G152" s="141" t="s">
        <v>527</v>
      </c>
      <c r="H152" s="142">
        <v>9</v>
      </c>
      <c r="I152" s="143"/>
      <c r="J152" s="144">
        <f t="shared" si="0"/>
        <v>0</v>
      </c>
      <c r="K152" s="140" t="s">
        <v>269</v>
      </c>
      <c r="L152" s="32"/>
      <c r="M152" s="145" t="s">
        <v>1</v>
      </c>
      <c r="N152" s="146" t="s">
        <v>42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85</v>
      </c>
      <c r="AT152" s="149" t="s">
        <v>265</v>
      </c>
      <c r="AU152" s="149" t="s">
        <v>88</v>
      </c>
      <c r="AY152" s="17" t="s">
        <v>262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85</v>
      </c>
      <c r="BK152" s="150">
        <f t="shared" si="9"/>
        <v>0</v>
      </c>
      <c r="BL152" s="17" t="s">
        <v>85</v>
      </c>
      <c r="BM152" s="149" t="s">
        <v>2395</v>
      </c>
    </row>
    <row r="153" spans="2:65" s="1" customFormat="1" ht="16.5" customHeight="1">
      <c r="B153" s="32"/>
      <c r="C153" s="179" t="s">
        <v>320</v>
      </c>
      <c r="D153" s="179" t="s">
        <v>590</v>
      </c>
      <c r="E153" s="180" t="s">
        <v>2396</v>
      </c>
      <c r="F153" s="181" t="s">
        <v>2397</v>
      </c>
      <c r="G153" s="182" t="s">
        <v>527</v>
      </c>
      <c r="H153" s="183">
        <v>9</v>
      </c>
      <c r="I153" s="184"/>
      <c r="J153" s="185">
        <f t="shared" si="0"/>
        <v>0</v>
      </c>
      <c r="K153" s="181" t="s">
        <v>269</v>
      </c>
      <c r="L153" s="186"/>
      <c r="M153" s="187" t="s">
        <v>1</v>
      </c>
      <c r="N153" s="188" t="s">
        <v>42</v>
      </c>
      <c r="P153" s="147">
        <f t="shared" si="1"/>
        <v>0</v>
      </c>
      <c r="Q153" s="147">
        <v>7.6099999999999996E-3</v>
      </c>
      <c r="R153" s="147">
        <f t="shared" si="2"/>
        <v>6.8489999999999995E-2</v>
      </c>
      <c r="S153" s="147">
        <v>0</v>
      </c>
      <c r="T153" s="148">
        <f t="shared" si="3"/>
        <v>0</v>
      </c>
      <c r="AR153" s="149" t="s">
        <v>88</v>
      </c>
      <c r="AT153" s="149" t="s">
        <v>590</v>
      </c>
      <c r="AU153" s="149" t="s">
        <v>88</v>
      </c>
      <c r="AY153" s="17" t="s">
        <v>262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85</v>
      </c>
      <c r="BK153" s="150">
        <f t="shared" si="9"/>
        <v>0</v>
      </c>
      <c r="BL153" s="17" t="s">
        <v>85</v>
      </c>
      <c r="BM153" s="149" t="s">
        <v>2398</v>
      </c>
    </row>
    <row r="154" spans="2:65" s="1" customFormat="1" ht="24.2" customHeight="1">
      <c r="B154" s="32"/>
      <c r="C154" s="138" t="s">
        <v>331</v>
      </c>
      <c r="D154" s="138" t="s">
        <v>265</v>
      </c>
      <c r="E154" s="139" t="s">
        <v>2399</v>
      </c>
      <c r="F154" s="140" t="s">
        <v>2400</v>
      </c>
      <c r="G154" s="141" t="s">
        <v>537</v>
      </c>
      <c r="H154" s="142">
        <v>4</v>
      </c>
      <c r="I154" s="143"/>
      <c r="J154" s="144">
        <f t="shared" si="0"/>
        <v>0</v>
      </c>
      <c r="K154" s="140" t="s">
        <v>269</v>
      </c>
      <c r="L154" s="32"/>
      <c r="M154" s="145" t="s">
        <v>1</v>
      </c>
      <c r="N154" s="146" t="s">
        <v>42</v>
      </c>
      <c r="P154" s="147">
        <f t="shared" si="1"/>
        <v>0</v>
      </c>
      <c r="Q154" s="147">
        <v>2.0000000000000002E-5</v>
      </c>
      <c r="R154" s="147">
        <f t="shared" si="2"/>
        <v>8.0000000000000007E-5</v>
      </c>
      <c r="S154" s="147">
        <v>0</v>
      </c>
      <c r="T154" s="148">
        <f t="shared" si="3"/>
        <v>0</v>
      </c>
      <c r="AR154" s="149" t="s">
        <v>85</v>
      </c>
      <c r="AT154" s="149" t="s">
        <v>265</v>
      </c>
      <c r="AU154" s="149" t="s">
        <v>88</v>
      </c>
      <c r="AY154" s="17" t="s">
        <v>262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85</v>
      </c>
      <c r="BK154" s="150">
        <f t="shared" si="9"/>
        <v>0</v>
      </c>
      <c r="BL154" s="17" t="s">
        <v>85</v>
      </c>
      <c r="BM154" s="149" t="s">
        <v>2401</v>
      </c>
    </row>
    <row r="155" spans="2:65" s="1" customFormat="1" ht="16.5" customHeight="1">
      <c r="B155" s="32"/>
      <c r="C155" s="179" t="s">
        <v>337</v>
      </c>
      <c r="D155" s="179" t="s">
        <v>590</v>
      </c>
      <c r="E155" s="180" t="s">
        <v>2402</v>
      </c>
      <c r="F155" s="181" t="s">
        <v>2403</v>
      </c>
      <c r="G155" s="182" t="s">
        <v>527</v>
      </c>
      <c r="H155" s="183">
        <v>1</v>
      </c>
      <c r="I155" s="184"/>
      <c r="J155" s="185">
        <f t="shared" si="0"/>
        <v>0</v>
      </c>
      <c r="K155" s="181" t="s">
        <v>269</v>
      </c>
      <c r="L155" s="186"/>
      <c r="M155" s="187" t="s">
        <v>1</v>
      </c>
      <c r="N155" s="188" t="s">
        <v>42</v>
      </c>
      <c r="P155" s="147">
        <f t="shared" si="1"/>
        <v>0</v>
      </c>
      <c r="Q155" s="147">
        <v>1.0149999999999999E-2</v>
      </c>
      <c r="R155" s="147">
        <f t="shared" si="2"/>
        <v>1.0149999999999999E-2</v>
      </c>
      <c r="S155" s="147">
        <v>0</v>
      </c>
      <c r="T155" s="148">
        <f t="shared" si="3"/>
        <v>0</v>
      </c>
      <c r="AR155" s="149" t="s">
        <v>88</v>
      </c>
      <c r="AT155" s="149" t="s">
        <v>590</v>
      </c>
      <c r="AU155" s="149" t="s">
        <v>88</v>
      </c>
      <c r="AY155" s="17" t="s">
        <v>262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85</v>
      </c>
      <c r="BK155" s="150">
        <f t="shared" si="9"/>
        <v>0</v>
      </c>
      <c r="BL155" s="17" t="s">
        <v>85</v>
      </c>
      <c r="BM155" s="149" t="s">
        <v>2404</v>
      </c>
    </row>
    <row r="156" spans="2:65" s="1" customFormat="1" ht="24.2" customHeight="1">
      <c r="B156" s="32"/>
      <c r="C156" s="138" t="s">
        <v>344</v>
      </c>
      <c r="D156" s="138" t="s">
        <v>265</v>
      </c>
      <c r="E156" s="139" t="s">
        <v>2405</v>
      </c>
      <c r="F156" s="140" t="s">
        <v>2406</v>
      </c>
      <c r="G156" s="141" t="s">
        <v>527</v>
      </c>
      <c r="H156" s="142">
        <v>308.2</v>
      </c>
      <c r="I156" s="143"/>
      <c r="J156" s="144">
        <f t="shared" si="0"/>
        <v>0</v>
      </c>
      <c r="K156" s="140" t="s">
        <v>269</v>
      </c>
      <c r="L156" s="32"/>
      <c r="M156" s="145" t="s">
        <v>1</v>
      </c>
      <c r="N156" s="146" t="s">
        <v>42</v>
      </c>
      <c r="P156" s="147">
        <f t="shared" si="1"/>
        <v>0</v>
      </c>
      <c r="Q156" s="147">
        <v>9.7000000000000005E-4</v>
      </c>
      <c r="R156" s="147">
        <f t="shared" si="2"/>
        <v>0.298954</v>
      </c>
      <c r="S156" s="147">
        <v>0</v>
      </c>
      <c r="T156" s="148">
        <f t="shared" si="3"/>
        <v>0</v>
      </c>
      <c r="AR156" s="149" t="s">
        <v>85</v>
      </c>
      <c r="AT156" s="149" t="s">
        <v>265</v>
      </c>
      <c r="AU156" s="149" t="s">
        <v>88</v>
      </c>
      <c r="AY156" s="17" t="s">
        <v>262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85</v>
      </c>
      <c r="BK156" s="150">
        <f t="shared" si="9"/>
        <v>0</v>
      </c>
      <c r="BL156" s="17" t="s">
        <v>85</v>
      </c>
      <c r="BM156" s="149" t="s">
        <v>2407</v>
      </c>
    </row>
    <row r="157" spans="2:65" s="13" customFormat="1" ht="11.25">
      <c r="B157" s="158"/>
      <c r="D157" s="152" t="s">
        <v>271</v>
      </c>
      <c r="E157" s="159" t="s">
        <v>1</v>
      </c>
      <c r="F157" s="160" t="s">
        <v>2408</v>
      </c>
      <c r="H157" s="161">
        <v>360</v>
      </c>
      <c r="I157" s="162"/>
      <c r="L157" s="158"/>
      <c r="M157" s="163"/>
      <c r="T157" s="164"/>
      <c r="AT157" s="159" t="s">
        <v>271</v>
      </c>
      <c r="AU157" s="159" t="s">
        <v>88</v>
      </c>
      <c r="AV157" s="13" t="s">
        <v>88</v>
      </c>
      <c r="AW157" s="13" t="s">
        <v>31</v>
      </c>
      <c r="AX157" s="13" t="s">
        <v>77</v>
      </c>
      <c r="AY157" s="159" t="s">
        <v>262</v>
      </c>
    </row>
    <row r="158" spans="2:65" s="12" customFormat="1" ht="11.25">
      <c r="B158" s="151"/>
      <c r="D158" s="152" t="s">
        <v>271</v>
      </c>
      <c r="E158" s="153" t="s">
        <v>1</v>
      </c>
      <c r="F158" s="154" t="s">
        <v>2409</v>
      </c>
      <c r="H158" s="153" t="s">
        <v>1</v>
      </c>
      <c r="I158" s="155"/>
      <c r="L158" s="151"/>
      <c r="M158" s="156"/>
      <c r="T158" s="157"/>
      <c r="AT158" s="153" t="s">
        <v>271</v>
      </c>
      <c r="AU158" s="153" t="s">
        <v>88</v>
      </c>
      <c r="AV158" s="12" t="s">
        <v>85</v>
      </c>
      <c r="AW158" s="12" t="s">
        <v>31</v>
      </c>
      <c r="AX158" s="12" t="s">
        <v>77</v>
      </c>
      <c r="AY158" s="153" t="s">
        <v>262</v>
      </c>
    </row>
    <row r="159" spans="2:65" s="13" customFormat="1" ht="11.25">
      <c r="B159" s="158"/>
      <c r="D159" s="152" t="s">
        <v>271</v>
      </c>
      <c r="E159" s="159" t="s">
        <v>1</v>
      </c>
      <c r="F159" s="160" t="s">
        <v>2410</v>
      </c>
      <c r="H159" s="161">
        <v>-0.8</v>
      </c>
      <c r="I159" s="162"/>
      <c r="L159" s="158"/>
      <c r="M159" s="163"/>
      <c r="T159" s="164"/>
      <c r="AT159" s="159" t="s">
        <v>271</v>
      </c>
      <c r="AU159" s="159" t="s">
        <v>88</v>
      </c>
      <c r="AV159" s="13" t="s">
        <v>88</v>
      </c>
      <c r="AW159" s="13" t="s">
        <v>31</v>
      </c>
      <c r="AX159" s="13" t="s">
        <v>77</v>
      </c>
      <c r="AY159" s="159" t="s">
        <v>262</v>
      </c>
    </row>
    <row r="160" spans="2:65" s="13" customFormat="1" ht="11.25">
      <c r="B160" s="158"/>
      <c r="D160" s="152" t="s">
        <v>271</v>
      </c>
      <c r="E160" s="159" t="s">
        <v>1</v>
      </c>
      <c r="F160" s="160" t="s">
        <v>2411</v>
      </c>
      <c r="H160" s="161">
        <v>-2.4</v>
      </c>
      <c r="I160" s="162"/>
      <c r="L160" s="158"/>
      <c r="M160" s="163"/>
      <c r="T160" s="164"/>
      <c r="AT160" s="159" t="s">
        <v>271</v>
      </c>
      <c r="AU160" s="159" t="s">
        <v>88</v>
      </c>
      <c r="AV160" s="13" t="s">
        <v>88</v>
      </c>
      <c r="AW160" s="13" t="s">
        <v>31</v>
      </c>
      <c r="AX160" s="13" t="s">
        <v>77</v>
      </c>
      <c r="AY160" s="159" t="s">
        <v>262</v>
      </c>
    </row>
    <row r="161" spans="2:65" s="13" customFormat="1" ht="11.25">
      <c r="B161" s="158"/>
      <c r="D161" s="152" t="s">
        <v>271</v>
      </c>
      <c r="E161" s="159" t="s">
        <v>1</v>
      </c>
      <c r="F161" s="160" t="s">
        <v>2412</v>
      </c>
      <c r="H161" s="161">
        <v>-3.4</v>
      </c>
      <c r="I161" s="162"/>
      <c r="L161" s="158"/>
      <c r="M161" s="163"/>
      <c r="T161" s="164"/>
      <c r="AT161" s="159" t="s">
        <v>271</v>
      </c>
      <c r="AU161" s="159" t="s">
        <v>88</v>
      </c>
      <c r="AV161" s="13" t="s">
        <v>88</v>
      </c>
      <c r="AW161" s="13" t="s">
        <v>31</v>
      </c>
      <c r="AX161" s="13" t="s">
        <v>77</v>
      </c>
      <c r="AY161" s="159" t="s">
        <v>262</v>
      </c>
    </row>
    <row r="162" spans="2:65" s="13" customFormat="1" ht="11.25">
      <c r="B162" s="158"/>
      <c r="D162" s="152" t="s">
        <v>271</v>
      </c>
      <c r="E162" s="159" t="s">
        <v>1</v>
      </c>
      <c r="F162" s="160" t="s">
        <v>2413</v>
      </c>
      <c r="H162" s="161">
        <v>-8.4</v>
      </c>
      <c r="I162" s="162"/>
      <c r="L162" s="158"/>
      <c r="M162" s="163"/>
      <c r="T162" s="164"/>
      <c r="AT162" s="159" t="s">
        <v>271</v>
      </c>
      <c r="AU162" s="159" t="s">
        <v>88</v>
      </c>
      <c r="AV162" s="13" t="s">
        <v>88</v>
      </c>
      <c r="AW162" s="13" t="s">
        <v>31</v>
      </c>
      <c r="AX162" s="13" t="s">
        <v>77</v>
      </c>
      <c r="AY162" s="159" t="s">
        <v>262</v>
      </c>
    </row>
    <row r="163" spans="2:65" s="13" customFormat="1" ht="11.25">
      <c r="B163" s="158"/>
      <c r="D163" s="152" t="s">
        <v>271</v>
      </c>
      <c r="E163" s="159" t="s">
        <v>1</v>
      </c>
      <c r="F163" s="160" t="s">
        <v>2414</v>
      </c>
      <c r="H163" s="161">
        <v>-17.600000000000001</v>
      </c>
      <c r="I163" s="162"/>
      <c r="L163" s="158"/>
      <c r="M163" s="163"/>
      <c r="T163" s="164"/>
      <c r="AT163" s="159" t="s">
        <v>271</v>
      </c>
      <c r="AU163" s="159" t="s">
        <v>88</v>
      </c>
      <c r="AV163" s="13" t="s">
        <v>88</v>
      </c>
      <c r="AW163" s="13" t="s">
        <v>31</v>
      </c>
      <c r="AX163" s="13" t="s">
        <v>77</v>
      </c>
      <c r="AY163" s="159" t="s">
        <v>262</v>
      </c>
    </row>
    <row r="164" spans="2:65" s="13" customFormat="1" ht="11.25">
      <c r="B164" s="158"/>
      <c r="D164" s="152" t="s">
        <v>271</v>
      </c>
      <c r="E164" s="159" t="s">
        <v>1</v>
      </c>
      <c r="F164" s="160" t="s">
        <v>2415</v>
      </c>
      <c r="H164" s="161">
        <v>-9.1999999999999993</v>
      </c>
      <c r="I164" s="162"/>
      <c r="L164" s="158"/>
      <c r="M164" s="163"/>
      <c r="T164" s="164"/>
      <c r="AT164" s="159" t="s">
        <v>271</v>
      </c>
      <c r="AU164" s="159" t="s">
        <v>88</v>
      </c>
      <c r="AV164" s="13" t="s">
        <v>88</v>
      </c>
      <c r="AW164" s="13" t="s">
        <v>31</v>
      </c>
      <c r="AX164" s="13" t="s">
        <v>77</v>
      </c>
      <c r="AY164" s="159" t="s">
        <v>262</v>
      </c>
    </row>
    <row r="165" spans="2:65" s="13" customFormat="1" ht="11.25">
      <c r="B165" s="158"/>
      <c r="D165" s="152" t="s">
        <v>271</v>
      </c>
      <c r="E165" s="159" t="s">
        <v>1</v>
      </c>
      <c r="F165" s="160" t="s">
        <v>2416</v>
      </c>
      <c r="H165" s="161">
        <v>-10</v>
      </c>
      <c r="I165" s="162"/>
      <c r="L165" s="158"/>
      <c r="M165" s="163"/>
      <c r="T165" s="164"/>
      <c r="AT165" s="159" t="s">
        <v>271</v>
      </c>
      <c r="AU165" s="159" t="s">
        <v>88</v>
      </c>
      <c r="AV165" s="13" t="s">
        <v>88</v>
      </c>
      <c r="AW165" s="13" t="s">
        <v>31</v>
      </c>
      <c r="AX165" s="13" t="s">
        <v>77</v>
      </c>
      <c r="AY165" s="159" t="s">
        <v>262</v>
      </c>
    </row>
    <row r="166" spans="2:65" s="15" customFormat="1" ht="11.25">
      <c r="B166" s="172"/>
      <c r="D166" s="152" t="s">
        <v>271</v>
      </c>
      <c r="E166" s="173" t="s">
        <v>2355</v>
      </c>
      <c r="F166" s="174" t="s">
        <v>282</v>
      </c>
      <c r="H166" s="175">
        <v>308.2</v>
      </c>
      <c r="I166" s="176"/>
      <c r="L166" s="172"/>
      <c r="M166" s="177"/>
      <c r="T166" s="178"/>
      <c r="AT166" s="173" t="s">
        <v>271</v>
      </c>
      <c r="AU166" s="173" t="s">
        <v>88</v>
      </c>
      <c r="AV166" s="15" t="s">
        <v>122</v>
      </c>
      <c r="AW166" s="15" t="s">
        <v>31</v>
      </c>
      <c r="AX166" s="15" t="s">
        <v>85</v>
      </c>
      <c r="AY166" s="173" t="s">
        <v>262</v>
      </c>
    </row>
    <row r="167" spans="2:65" s="1" customFormat="1" ht="24.2" customHeight="1">
      <c r="B167" s="32"/>
      <c r="C167" s="179" t="s">
        <v>8</v>
      </c>
      <c r="D167" s="179" t="s">
        <v>590</v>
      </c>
      <c r="E167" s="180" t="s">
        <v>2417</v>
      </c>
      <c r="F167" s="181" t="s">
        <v>2418</v>
      </c>
      <c r="G167" s="182" t="s">
        <v>527</v>
      </c>
      <c r="H167" s="183">
        <v>308.2</v>
      </c>
      <c r="I167" s="184"/>
      <c r="J167" s="185">
        <f>ROUND(I167*H167,2)</f>
        <v>0</v>
      </c>
      <c r="K167" s="181" t="s">
        <v>269</v>
      </c>
      <c r="L167" s="186"/>
      <c r="M167" s="187" t="s">
        <v>1</v>
      </c>
      <c r="N167" s="188" t="s">
        <v>42</v>
      </c>
      <c r="P167" s="147">
        <f>O167*H167</f>
        <v>0</v>
      </c>
      <c r="Q167" s="147">
        <v>0.124</v>
      </c>
      <c r="R167" s="147">
        <f>Q167*H167</f>
        <v>38.216799999999999</v>
      </c>
      <c r="S167" s="147">
        <v>0</v>
      </c>
      <c r="T167" s="148">
        <f>S167*H167</f>
        <v>0</v>
      </c>
      <c r="AR167" s="149" t="s">
        <v>88</v>
      </c>
      <c r="AT167" s="149" t="s">
        <v>590</v>
      </c>
      <c r="AU167" s="149" t="s">
        <v>88</v>
      </c>
      <c r="AY167" s="17" t="s">
        <v>262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85</v>
      </c>
      <c r="BM167" s="149" t="s">
        <v>2419</v>
      </c>
    </row>
    <row r="168" spans="2:65" s="13" customFormat="1" ht="11.25">
      <c r="B168" s="158"/>
      <c r="D168" s="152" t="s">
        <v>271</v>
      </c>
      <c r="E168" s="159" t="s">
        <v>1</v>
      </c>
      <c r="F168" s="160" t="s">
        <v>2355</v>
      </c>
      <c r="H168" s="161">
        <v>308.2</v>
      </c>
      <c r="I168" s="162"/>
      <c r="L168" s="158"/>
      <c r="M168" s="163"/>
      <c r="T168" s="164"/>
      <c r="AT168" s="159" t="s">
        <v>271</v>
      </c>
      <c r="AU168" s="159" t="s">
        <v>88</v>
      </c>
      <c r="AV168" s="13" t="s">
        <v>88</v>
      </c>
      <c r="AW168" s="13" t="s">
        <v>31</v>
      </c>
      <c r="AX168" s="13" t="s">
        <v>85</v>
      </c>
      <c r="AY168" s="159" t="s">
        <v>262</v>
      </c>
    </row>
    <row r="169" spans="2:65" s="1" customFormat="1" ht="21.75" customHeight="1">
      <c r="B169" s="32"/>
      <c r="C169" s="138" t="s">
        <v>351</v>
      </c>
      <c r="D169" s="138" t="s">
        <v>265</v>
      </c>
      <c r="E169" s="139" t="s">
        <v>2420</v>
      </c>
      <c r="F169" s="140" t="s">
        <v>2421</v>
      </c>
      <c r="G169" s="141" t="s">
        <v>537</v>
      </c>
      <c r="H169" s="142">
        <v>2</v>
      </c>
      <c r="I169" s="143"/>
      <c r="J169" s="144">
        <f t="shared" ref="J169:J175" si="10">ROUND(I169*H169,2)</f>
        <v>0</v>
      </c>
      <c r="K169" s="140" t="s">
        <v>269</v>
      </c>
      <c r="L169" s="32"/>
      <c r="M169" s="145" t="s">
        <v>1</v>
      </c>
      <c r="N169" s="146" t="s">
        <v>42</v>
      </c>
      <c r="P169" s="147">
        <f t="shared" ref="P169:P175" si="11">O169*H169</f>
        <v>0</v>
      </c>
      <c r="Q169" s="147">
        <v>2.0000000000000001E-4</v>
      </c>
      <c r="R169" s="147">
        <f t="shared" ref="R169:R175" si="12">Q169*H169</f>
        <v>4.0000000000000002E-4</v>
      </c>
      <c r="S169" s="147">
        <v>0</v>
      </c>
      <c r="T169" s="148">
        <f t="shared" ref="T169:T175" si="13">S169*H169</f>
        <v>0</v>
      </c>
      <c r="AR169" s="149" t="s">
        <v>85</v>
      </c>
      <c r="AT169" s="149" t="s">
        <v>265</v>
      </c>
      <c r="AU169" s="149" t="s">
        <v>88</v>
      </c>
      <c r="AY169" s="17" t="s">
        <v>262</v>
      </c>
      <c r="BE169" s="150">
        <f t="shared" ref="BE169:BE175" si="14">IF(N169="základní",J169,0)</f>
        <v>0</v>
      </c>
      <c r="BF169" s="150">
        <f t="shared" ref="BF169:BF175" si="15">IF(N169="snížená",J169,0)</f>
        <v>0</v>
      </c>
      <c r="BG169" s="150">
        <f t="shared" ref="BG169:BG175" si="16">IF(N169="zákl. přenesená",J169,0)</f>
        <v>0</v>
      </c>
      <c r="BH169" s="150">
        <f t="shared" ref="BH169:BH175" si="17">IF(N169="sníž. přenesená",J169,0)</f>
        <v>0</v>
      </c>
      <c r="BI169" s="150">
        <f t="shared" ref="BI169:BI175" si="18">IF(N169="nulová",J169,0)</f>
        <v>0</v>
      </c>
      <c r="BJ169" s="17" t="s">
        <v>85</v>
      </c>
      <c r="BK169" s="150">
        <f t="shared" ref="BK169:BK175" si="19">ROUND(I169*H169,2)</f>
        <v>0</v>
      </c>
      <c r="BL169" s="17" t="s">
        <v>85</v>
      </c>
      <c r="BM169" s="149" t="s">
        <v>2422</v>
      </c>
    </row>
    <row r="170" spans="2:65" s="1" customFormat="1" ht="16.5" customHeight="1">
      <c r="B170" s="32"/>
      <c r="C170" s="179" t="s">
        <v>358</v>
      </c>
      <c r="D170" s="179" t="s">
        <v>590</v>
      </c>
      <c r="E170" s="180" t="s">
        <v>2423</v>
      </c>
      <c r="F170" s="181" t="s">
        <v>2424</v>
      </c>
      <c r="G170" s="182" t="s">
        <v>537</v>
      </c>
      <c r="H170" s="183">
        <v>2</v>
      </c>
      <c r="I170" s="184"/>
      <c r="J170" s="185">
        <f t="shared" si="10"/>
        <v>0</v>
      </c>
      <c r="K170" s="181" t="s">
        <v>269</v>
      </c>
      <c r="L170" s="186"/>
      <c r="M170" s="187" t="s">
        <v>1</v>
      </c>
      <c r="N170" s="188" t="s">
        <v>42</v>
      </c>
      <c r="P170" s="147">
        <f t="shared" si="11"/>
        <v>0</v>
      </c>
      <c r="Q170" s="147">
        <v>2.3E-3</v>
      </c>
      <c r="R170" s="147">
        <f t="shared" si="12"/>
        <v>4.5999999999999999E-3</v>
      </c>
      <c r="S170" s="147">
        <v>0</v>
      </c>
      <c r="T170" s="148">
        <f t="shared" si="13"/>
        <v>0</v>
      </c>
      <c r="AR170" s="149" t="s">
        <v>88</v>
      </c>
      <c r="AT170" s="149" t="s">
        <v>590</v>
      </c>
      <c r="AU170" s="149" t="s">
        <v>88</v>
      </c>
      <c r="AY170" s="17" t="s">
        <v>262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85</v>
      </c>
      <c r="BK170" s="150">
        <f t="shared" si="19"/>
        <v>0</v>
      </c>
      <c r="BL170" s="17" t="s">
        <v>85</v>
      </c>
      <c r="BM170" s="149" t="s">
        <v>2425</v>
      </c>
    </row>
    <row r="171" spans="2:65" s="1" customFormat="1" ht="33" customHeight="1">
      <c r="B171" s="32"/>
      <c r="C171" s="138" t="s">
        <v>361</v>
      </c>
      <c r="D171" s="138" t="s">
        <v>265</v>
      </c>
      <c r="E171" s="139" t="s">
        <v>2426</v>
      </c>
      <c r="F171" s="140" t="s">
        <v>2427</v>
      </c>
      <c r="G171" s="141" t="s">
        <v>537</v>
      </c>
      <c r="H171" s="142">
        <v>2</v>
      </c>
      <c r="I171" s="143"/>
      <c r="J171" s="144">
        <f t="shared" si="10"/>
        <v>0</v>
      </c>
      <c r="K171" s="140" t="s">
        <v>269</v>
      </c>
      <c r="L171" s="32"/>
      <c r="M171" s="145" t="s">
        <v>1</v>
      </c>
      <c r="N171" s="146" t="s">
        <v>42</v>
      </c>
      <c r="P171" s="147">
        <f t="shared" si="11"/>
        <v>0</v>
      </c>
      <c r="Q171" s="147">
        <v>1E-3</v>
      </c>
      <c r="R171" s="147">
        <f t="shared" si="12"/>
        <v>2E-3</v>
      </c>
      <c r="S171" s="147">
        <v>0</v>
      </c>
      <c r="T171" s="148">
        <f t="shared" si="13"/>
        <v>0</v>
      </c>
      <c r="AR171" s="149" t="s">
        <v>85</v>
      </c>
      <c r="AT171" s="149" t="s">
        <v>265</v>
      </c>
      <c r="AU171" s="149" t="s">
        <v>88</v>
      </c>
      <c r="AY171" s="17" t="s">
        <v>262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85</v>
      </c>
      <c r="BK171" s="150">
        <f t="shared" si="19"/>
        <v>0</v>
      </c>
      <c r="BL171" s="17" t="s">
        <v>85</v>
      </c>
      <c r="BM171" s="149" t="s">
        <v>2428</v>
      </c>
    </row>
    <row r="172" spans="2:65" s="1" customFormat="1" ht="21.75" customHeight="1">
      <c r="B172" s="32"/>
      <c r="C172" s="138" t="s">
        <v>371</v>
      </c>
      <c r="D172" s="138" t="s">
        <v>265</v>
      </c>
      <c r="E172" s="139" t="s">
        <v>2429</v>
      </c>
      <c r="F172" s="140" t="s">
        <v>2430</v>
      </c>
      <c r="G172" s="141" t="s">
        <v>537</v>
      </c>
      <c r="H172" s="142">
        <v>2</v>
      </c>
      <c r="I172" s="143"/>
      <c r="J172" s="144">
        <f t="shared" si="10"/>
        <v>0</v>
      </c>
      <c r="K172" s="140" t="s">
        <v>269</v>
      </c>
      <c r="L172" s="32"/>
      <c r="M172" s="145" t="s">
        <v>1</v>
      </c>
      <c r="N172" s="146" t="s">
        <v>42</v>
      </c>
      <c r="P172" s="147">
        <f t="shared" si="11"/>
        <v>0</v>
      </c>
      <c r="Q172" s="147">
        <v>1.08E-3</v>
      </c>
      <c r="R172" s="147">
        <f t="shared" si="12"/>
        <v>2.16E-3</v>
      </c>
      <c r="S172" s="147">
        <v>0</v>
      </c>
      <c r="T172" s="148">
        <f t="shared" si="13"/>
        <v>0</v>
      </c>
      <c r="AR172" s="149" t="s">
        <v>85</v>
      </c>
      <c r="AT172" s="149" t="s">
        <v>265</v>
      </c>
      <c r="AU172" s="149" t="s">
        <v>88</v>
      </c>
      <c r="AY172" s="17" t="s">
        <v>262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85</v>
      </c>
      <c r="BK172" s="150">
        <f t="shared" si="19"/>
        <v>0</v>
      </c>
      <c r="BL172" s="17" t="s">
        <v>85</v>
      </c>
      <c r="BM172" s="149" t="s">
        <v>2431</v>
      </c>
    </row>
    <row r="173" spans="2:65" s="1" customFormat="1" ht="16.5" customHeight="1">
      <c r="B173" s="32"/>
      <c r="C173" s="179" t="s">
        <v>376</v>
      </c>
      <c r="D173" s="179" t="s">
        <v>590</v>
      </c>
      <c r="E173" s="180" t="s">
        <v>2432</v>
      </c>
      <c r="F173" s="181" t="s">
        <v>2433</v>
      </c>
      <c r="G173" s="182" t="s">
        <v>537</v>
      </c>
      <c r="H173" s="183">
        <v>2</v>
      </c>
      <c r="I173" s="184"/>
      <c r="J173" s="185">
        <f t="shared" si="10"/>
        <v>0</v>
      </c>
      <c r="K173" s="181" t="s">
        <v>269</v>
      </c>
      <c r="L173" s="186"/>
      <c r="M173" s="187" t="s">
        <v>1</v>
      </c>
      <c r="N173" s="188" t="s">
        <v>42</v>
      </c>
      <c r="P173" s="147">
        <f t="shared" si="11"/>
        <v>0</v>
      </c>
      <c r="Q173" s="147">
        <v>7.0000000000000001E-3</v>
      </c>
      <c r="R173" s="147">
        <f t="shared" si="12"/>
        <v>1.4E-2</v>
      </c>
      <c r="S173" s="147">
        <v>0</v>
      </c>
      <c r="T173" s="148">
        <f t="shared" si="13"/>
        <v>0</v>
      </c>
      <c r="AR173" s="149" t="s">
        <v>88</v>
      </c>
      <c r="AT173" s="149" t="s">
        <v>590</v>
      </c>
      <c r="AU173" s="149" t="s">
        <v>88</v>
      </c>
      <c r="AY173" s="17" t="s">
        <v>262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85</v>
      </c>
      <c r="BK173" s="150">
        <f t="shared" si="19"/>
        <v>0</v>
      </c>
      <c r="BL173" s="17" t="s">
        <v>85</v>
      </c>
      <c r="BM173" s="149" t="s">
        <v>2434</v>
      </c>
    </row>
    <row r="174" spans="2:65" s="1" customFormat="1" ht="33" customHeight="1">
      <c r="B174" s="32"/>
      <c r="C174" s="138" t="s">
        <v>382</v>
      </c>
      <c r="D174" s="138" t="s">
        <v>265</v>
      </c>
      <c r="E174" s="139" t="s">
        <v>2435</v>
      </c>
      <c r="F174" s="140" t="s">
        <v>2436</v>
      </c>
      <c r="G174" s="141" t="s">
        <v>537</v>
      </c>
      <c r="H174" s="142">
        <v>2</v>
      </c>
      <c r="I174" s="143"/>
      <c r="J174" s="144">
        <f t="shared" si="10"/>
        <v>0</v>
      </c>
      <c r="K174" s="140" t="s">
        <v>269</v>
      </c>
      <c r="L174" s="32"/>
      <c r="M174" s="145" t="s">
        <v>1</v>
      </c>
      <c r="N174" s="146" t="s">
        <v>42</v>
      </c>
      <c r="P174" s="147">
        <f t="shared" si="11"/>
        <v>0</v>
      </c>
      <c r="Q174" s="147">
        <v>4.0000000000000001E-3</v>
      </c>
      <c r="R174" s="147">
        <f t="shared" si="12"/>
        <v>8.0000000000000002E-3</v>
      </c>
      <c r="S174" s="147">
        <v>0</v>
      </c>
      <c r="T174" s="148">
        <f t="shared" si="13"/>
        <v>0</v>
      </c>
      <c r="AR174" s="149" t="s">
        <v>85</v>
      </c>
      <c r="AT174" s="149" t="s">
        <v>265</v>
      </c>
      <c r="AU174" s="149" t="s">
        <v>88</v>
      </c>
      <c r="AY174" s="17" t="s">
        <v>262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85</v>
      </c>
      <c r="BK174" s="150">
        <f t="shared" si="19"/>
        <v>0</v>
      </c>
      <c r="BL174" s="17" t="s">
        <v>85</v>
      </c>
      <c r="BM174" s="149" t="s">
        <v>2437</v>
      </c>
    </row>
    <row r="175" spans="2:65" s="1" customFormat="1" ht="24.2" customHeight="1">
      <c r="B175" s="32"/>
      <c r="C175" s="138" t="s">
        <v>397</v>
      </c>
      <c r="D175" s="138" t="s">
        <v>265</v>
      </c>
      <c r="E175" s="139" t="s">
        <v>2438</v>
      </c>
      <c r="F175" s="140" t="s">
        <v>2439</v>
      </c>
      <c r="G175" s="141" t="s">
        <v>537</v>
      </c>
      <c r="H175" s="142">
        <v>6</v>
      </c>
      <c r="I175" s="143"/>
      <c r="J175" s="144">
        <f t="shared" si="10"/>
        <v>0</v>
      </c>
      <c r="K175" s="140" t="s">
        <v>269</v>
      </c>
      <c r="L175" s="32"/>
      <c r="M175" s="145" t="s">
        <v>1</v>
      </c>
      <c r="N175" s="146" t="s">
        <v>42</v>
      </c>
      <c r="P175" s="147">
        <f t="shared" si="11"/>
        <v>0</v>
      </c>
      <c r="Q175" s="147">
        <v>6.6E-3</v>
      </c>
      <c r="R175" s="147">
        <f t="shared" si="12"/>
        <v>3.9599999999999996E-2</v>
      </c>
      <c r="S175" s="147">
        <v>0</v>
      </c>
      <c r="T175" s="148">
        <f t="shared" si="13"/>
        <v>0</v>
      </c>
      <c r="AR175" s="149" t="s">
        <v>85</v>
      </c>
      <c r="AT175" s="149" t="s">
        <v>265</v>
      </c>
      <c r="AU175" s="149" t="s">
        <v>88</v>
      </c>
      <c r="AY175" s="17" t="s">
        <v>262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85</v>
      </c>
      <c r="BK175" s="150">
        <f t="shared" si="19"/>
        <v>0</v>
      </c>
      <c r="BL175" s="17" t="s">
        <v>85</v>
      </c>
      <c r="BM175" s="149" t="s">
        <v>2440</v>
      </c>
    </row>
    <row r="176" spans="2:65" s="13" customFormat="1" ht="11.25">
      <c r="B176" s="158"/>
      <c r="D176" s="152" t="s">
        <v>271</v>
      </c>
      <c r="E176" s="159" t="s">
        <v>1</v>
      </c>
      <c r="F176" s="160" t="s">
        <v>2441</v>
      </c>
      <c r="H176" s="161">
        <v>2</v>
      </c>
      <c r="I176" s="162"/>
      <c r="L176" s="158"/>
      <c r="M176" s="163"/>
      <c r="T176" s="164"/>
      <c r="AT176" s="159" t="s">
        <v>271</v>
      </c>
      <c r="AU176" s="159" t="s">
        <v>88</v>
      </c>
      <c r="AV176" s="13" t="s">
        <v>88</v>
      </c>
      <c r="AW176" s="13" t="s">
        <v>31</v>
      </c>
      <c r="AX176" s="13" t="s">
        <v>77</v>
      </c>
      <c r="AY176" s="159" t="s">
        <v>262</v>
      </c>
    </row>
    <row r="177" spans="2:65" s="13" customFormat="1" ht="11.25">
      <c r="B177" s="158"/>
      <c r="D177" s="152" t="s">
        <v>271</v>
      </c>
      <c r="E177" s="159" t="s">
        <v>1</v>
      </c>
      <c r="F177" s="160" t="s">
        <v>2442</v>
      </c>
      <c r="H177" s="161">
        <v>4</v>
      </c>
      <c r="I177" s="162"/>
      <c r="L177" s="158"/>
      <c r="M177" s="163"/>
      <c r="T177" s="164"/>
      <c r="AT177" s="159" t="s">
        <v>271</v>
      </c>
      <c r="AU177" s="159" t="s">
        <v>88</v>
      </c>
      <c r="AV177" s="13" t="s">
        <v>88</v>
      </c>
      <c r="AW177" s="13" t="s">
        <v>31</v>
      </c>
      <c r="AX177" s="13" t="s">
        <v>77</v>
      </c>
      <c r="AY177" s="159" t="s">
        <v>262</v>
      </c>
    </row>
    <row r="178" spans="2:65" s="15" customFormat="1" ht="11.25">
      <c r="B178" s="172"/>
      <c r="D178" s="152" t="s">
        <v>271</v>
      </c>
      <c r="E178" s="173" t="s">
        <v>1</v>
      </c>
      <c r="F178" s="174" t="s">
        <v>282</v>
      </c>
      <c r="H178" s="175">
        <v>6</v>
      </c>
      <c r="I178" s="176"/>
      <c r="L178" s="172"/>
      <c r="M178" s="177"/>
      <c r="T178" s="178"/>
      <c r="AT178" s="173" t="s">
        <v>271</v>
      </c>
      <c r="AU178" s="173" t="s">
        <v>88</v>
      </c>
      <c r="AV178" s="15" t="s">
        <v>122</v>
      </c>
      <c r="AW178" s="15" t="s">
        <v>31</v>
      </c>
      <c r="AX178" s="15" t="s">
        <v>85</v>
      </c>
      <c r="AY178" s="173" t="s">
        <v>262</v>
      </c>
    </row>
    <row r="179" spans="2:65" s="1" customFormat="1" ht="24.2" customHeight="1">
      <c r="B179" s="32"/>
      <c r="C179" s="179" t="s">
        <v>404</v>
      </c>
      <c r="D179" s="179" t="s">
        <v>590</v>
      </c>
      <c r="E179" s="180" t="s">
        <v>2443</v>
      </c>
      <c r="F179" s="181" t="s">
        <v>2444</v>
      </c>
      <c r="G179" s="182" t="s">
        <v>527</v>
      </c>
      <c r="H179" s="183">
        <v>0.8</v>
      </c>
      <c r="I179" s="184"/>
      <c r="J179" s="185">
        <f>ROUND(I179*H179,2)</f>
        <v>0</v>
      </c>
      <c r="K179" s="181" t="s">
        <v>269</v>
      </c>
      <c r="L179" s="186"/>
      <c r="M179" s="187" t="s">
        <v>1</v>
      </c>
      <c r="N179" s="188" t="s">
        <v>42</v>
      </c>
      <c r="P179" s="147">
        <f>O179*H179</f>
        <v>0</v>
      </c>
      <c r="Q179" s="147">
        <v>0.124</v>
      </c>
      <c r="R179" s="147">
        <f>Q179*H179</f>
        <v>9.920000000000001E-2</v>
      </c>
      <c r="S179" s="147">
        <v>0</v>
      </c>
      <c r="T179" s="148">
        <f>S179*H179</f>
        <v>0</v>
      </c>
      <c r="AR179" s="149" t="s">
        <v>88</v>
      </c>
      <c r="AT179" s="149" t="s">
        <v>590</v>
      </c>
      <c r="AU179" s="149" t="s">
        <v>88</v>
      </c>
      <c r="AY179" s="17" t="s">
        <v>262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85</v>
      </c>
      <c r="BK179" s="150">
        <f>ROUND(I179*H179,2)</f>
        <v>0</v>
      </c>
      <c r="BL179" s="17" t="s">
        <v>85</v>
      </c>
      <c r="BM179" s="149" t="s">
        <v>2445</v>
      </c>
    </row>
    <row r="180" spans="2:65" s="13" customFormat="1" ht="11.25">
      <c r="B180" s="158"/>
      <c r="D180" s="152" t="s">
        <v>271</v>
      </c>
      <c r="E180" s="159" t="s">
        <v>1</v>
      </c>
      <c r="F180" s="160" t="s">
        <v>2446</v>
      </c>
      <c r="H180" s="161">
        <v>0.8</v>
      </c>
      <c r="I180" s="162"/>
      <c r="L180" s="158"/>
      <c r="M180" s="163"/>
      <c r="T180" s="164"/>
      <c r="AT180" s="159" t="s">
        <v>271</v>
      </c>
      <c r="AU180" s="159" t="s">
        <v>88</v>
      </c>
      <c r="AV180" s="13" t="s">
        <v>88</v>
      </c>
      <c r="AW180" s="13" t="s">
        <v>31</v>
      </c>
      <c r="AX180" s="13" t="s">
        <v>85</v>
      </c>
      <c r="AY180" s="159" t="s">
        <v>262</v>
      </c>
    </row>
    <row r="181" spans="2:65" s="1" customFormat="1" ht="16.5" customHeight="1">
      <c r="B181" s="32"/>
      <c r="C181" s="179" t="s">
        <v>7</v>
      </c>
      <c r="D181" s="179" t="s">
        <v>590</v>
      </c>
      <c r="E181" s="180" t="s">
        <v>2447</v>
      </c>
      <c r="F181" s="181" t="s">
        <v>2448</v>
      </c>
      <c r="G181" s="182" t="s">
        <v>537</v>
      </c>
      <c r="H181" s="183">
        <v>4</v>
      </c>
      <c r="I181" s="184"/>
      <c r="J181" s="185">
        <f>ROUND(I181*H181,2)</f>
        <v>0</v>
      </c>
      <c r="K181" s="181" t="s">
        <v>269</v>
      </c>
      <c r="L181" s="186"/>
      <c r="M181" s="187" t="s">
        <v>1</v>
      </c>
      <c r="N181" s="188" t="s">
        <v>42</v>
      </c>
      <c r="P181" s="147">
        <f>O181*H181</f>
        <v>0</v>
      </c>
      <c r="Q181" s="147">
        <v>0.04</v>
      </c>
      <c r="R181" s="147">
        <f>Q181*H181</f>
        <v>0.16</v>
      </c>
      <c r="S181" s="147">
        <v>0</v>
      </c>
      <c r="T181" s="148">
        <f>S181*H181</f>
        <v>0</v>
      </c>
      <c r="AR181" s="149" t="s">
        <v>88</v>
      </c>
      <c r="AT181" s="149" t="s">
        <v>590</v>
      </c>
      <c r="AU181" s="149" t="s">
        <v>88</v>
      </c>
      <c r="AY181" s="17" t="s">
        <v>262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85</v>
      </c>
      <c r="BK181" s="150">
        <f>ROUND(I181*H181,2)</f>
        <v>0</v>
      </c>
      <c r="BL181" s="17" t="s">
        <v>85</v>
      </c>
      <c r="BM181" s="149" t="s">
        <v>2449</v>
      </c>
    </row>
    <row r="182" spans="2:65" s="13" customFormat="1" ht="11.25">
      <c r="B182" s="158"/>
      <c r="D182" s="152" t="s">
        <v>271</v>
      </c>
      <c r="E182" s="159" t="s">
        <v>1</v>
      </c>
      <c r="F182" s="160" t="s">
        <v>2442</v>
      </c>
      <c r="H182" s="161">
        <v>4</v>
      </c>
      <c r="I182" s="162"/>
      <c r="L182" s="158"/>
      <c r="M182" s="163"/>
      <c r="T182" s="164"/>
      <c r="AT182" s="159" t="s">
        <v>271</v>
      </c>
      <c r="AU182" s="159" t="s">
        <v>88</v>
      </c>
      <c r="AV182" s="13" t="s">
        <v>88</v>
      </c>
      <c r="AW182" s="13" t="s">
        <v>31</v>
      </c>
      <c r="AX182" s="13" t="s">
        <v>85</v>
      </c>
      <c r="AY182" s="159" t="s">
        <v>262</v>
      </c>
    </row>
    <row r="183" spans="2:65" s="1" customFormat="1" ht="24.2" customHeight="1">
      <c r="B183" s="32"/>
      <c r="C183" s="138" t="s">
        <v>415</v>
      </c>
      <c r="D183" s="138" t="s">
        <v>265</v>
      </c>
      <c r="E183" s="139" t="s">
        <v>2450</v>
      </c>
      <c r="F183" s="140" t="s">
        <v>2451</v>
      </c>
      <c r="G183" s="141" t="s">
        <v>537</v>
      </c>
      <c r="H183" s="142">
        <v>14</v>
      </c>
      <c r="I183" s="143"/>
      <c r="J183" s="144">
        <f>ROUND(I183*H183,2)</f>
        <v>0</v>
      </c>
      <c r="K183" s="140" t="s">
        <v>269</v>
      </c>
      <c r="L183" s="32"/>
      <c r="M183" s="145" t="s">
        <v>1</v>
      </c>
      <c r="N183" s="146" t="s">
        <v>42</v>
      </c>
      <c r="P183" s="147">
        <f>O183*H183</f>
        <v>0</v>
      </c>
      <c r="Q183" s="147">
        <v>5.47E-3</v>
      </c>
      <c r="R183" s="147">
        <f>Q183*H183</f>
        <v>7.6579999999999995E-2</v>
      </c>
      <c r="S183" s="147">
        <v>0</v>
      </c>
      <c r="T183" s="148">
        <f>S183*H183</f>
        <v>0</v>
      </c>
      <c r="AR183" s="149" t="s">
        <v>85</v>
      </c>
      <c r="AT183" s="149" t="s">
        <v>265</v>
      </c>
      <c r="AU183" s="149" t="s">
        <v>88</v>
      </c>
      <c r="AY183" s="17" t="s">
        <v>262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85</v>
      </c>
      <c r="BK183" s="150">
        <f>ROUND(I183*H183,2)</f>
        <v>0</v>
      </c>
      <c r="BL183" s="17" t="s">
        <v>85</v>
      </c>
      <c r="BM183" s="149" t="s">
        <v>2452</v>
      </c>
    </row>
    <row r="184" spans="2:65" s="13" customFormat="1" ht="11.25">
      <c r="B184" s="158"/>
      <c r="D184" s="152" t="s">
        <v>271</v>
      </c>
      <c r="E184" s="159" t="s">
        <v>1</v>
      </c>
      <c r="F184" s="160" t="s">
        <v>2453</v>
      </c>
      <c r="H184" s="161">
        <v>2</v>
      </c>
      <c r="I184" s="162"/>
      <c r="L184" s="158"/>
      <c r="M184" s="163"/>
      <c r="T184" s="164"/>
      <c r="AT184" s="159" t="s">
        <v>271</v>
      </c>
      <c r="AU184" s="159" t="s">
        <v>88</v>
      </c>
      <c r="AV184" s="13" t="s">
        <v>88</v>
      </c>
      <c r="AW184" s="13" t="s">
        <v>31</v>
      </c>
      <c r="AX184" s="13" t="s">
        <v>77</v>
      </c>
      <c r="AY184" s="159" t="s">
        <v>262</v>
      </c>
    </row>
    <row r="185" spans="2:65" s="13" customFormat="1" ht="11.25">
      <c r="B185" s="158"/>
      <c r="D185" s="152" t="s">
        <v>271</v>
      </c>
      <c r="E185" s="159" t="s">
        <v>1</v>
      </c>
      <c r="F185" s="160" t="s">
        <v>2454</v>
      </c>
      <c r="H185" s="161">
        <v>2</v>
      </c>
      <c r="I185" s="162"/>
      <c r="L185" s="158"/>
      <c r="M185" s="163"/>
      <c r="T185" s="164"/>
      <c r="AT185" s="159" t="s">
        <v>271</v>
      </c>
      <c r="AU185" s="159" t="s">
        <v>88</v>
      </c>
      <c r="AV185" s="13" t="s">
        <v>88</v>
      </c>
      <c r="AW185" s="13" t="s">
        <v>31</v>
      </c>
      <c r="AX185" s="13" t="s">
        <v>77</v>
      </c>
      <c r="AY185" s="159" t="s">
        <v>262</v>
      </c>
    </row>
    <row r="186" spans="2:65" s="13" customFormat="1" ht="11.25">
      <c r="B186" s="158"/>
      <c r="D186" s="152" t="s">
        <v>271</v>
      </c>
      <c r="E186" s="159" t="s">
        <v>1</v>
      </c>
      <c r="F186" s="160" t="s">
        <v>2455</v>
      </c>
      <c r="H186" s="161">
        <v>4</v>
      </c>
      <c r="I186" s="162"/>
      <c r="L186" s="158"/>
      <c r="M186" s="163"/>
      <c r="T186" s="164"/>
      <c r="AT186" s="159" t="s">
        <v>271</v>
      </c>
      <c r="AU186" s="159" t="s">
        <v>88</v>
      </c>
      <c r="AV186" s="13" t="s">
        <v>88</v>
      </c>
      <c r="AW186" s="13" t="s">
        <v>31</v>
      </c>
      <c r="AX186" s="13" t="s">
        <v>77</v>
      </c>
      <c r="AY186" s="159" t="s">
        <v>262</v>
      </c>
    </row>
    <row r="187" spans="2:65" s="13" customFormat="1" ht="11.25">
      <c r="B187" s="158"/>
      <c r="D187" s="152" t="s">
        <v>271</v>
      </c>
      <c r="E187" s="159" t="s">
        <v>1</v>
      </c>
      <c r="F187" s="160" t="s">
        <v>2456</v>
      </c>
      <c r="H187" s="161">
        <v>6</v>
      </c>
      <c r="I187" s="162"/>
      <c r="L187" s="158"/>
      <c r="M187" s="163"/>
      <c r="T187" s="164"/>
      <c r="AT187" s="159" t="s">
        <v>271</v>
      </c>
      <c r="AU187" s="159" t="s">
        <v>88</v>
      </c>
      <c r="AV187" s="13" t="s">
        <v>88</v>
      </c>
      <c r="AW187" s="13" t="s">
        <v>31</v>
      </c>
      <c r="AX187" s="13" t="s">
        <v>77</v>
      </c>
      <c r="AY187" s="159" t="s">
        <v>262</v>
      </c>
    </row>
    <row r="188" spans="2:65" s="15" customFormat="1" ht="11.25">
      <c r="B188" s="172"/>
      <c r="D188" s="152" t="s">
        <v>271</v>
      </c>
      <c r="E188" s="173" t="s">
        <v>1</v>
      </c>
      <c r="F188" s="174" t="s">
        <v>282</v>
      </c>
      <c r="H188" s="175">
        <v>14</v>
      </c>
      <c r="I188" s="176"/>
      <c r="L188" s="172"/>
      <c r="M188" s="177"/>
      <c r="T188" s="178"/>
      <c r="AT188" s="173" t="s">
        <v>271</v>
      </c>
      <c r="AU188" s="173" t="s">
        <v>88</v>
      </c>
      <c r="AV188" s="15" t="s">
        <v>122</v>
      </c>
      <c r="AW188" s="15" t="s">
        <v>31</v>
      </c>
      <c r="AX188" s="15" t="s">
        <v>85</v>
      </c>
      <c r="AY188" s="173" t="s">
        <v>262</v>
      </c>
    </row>
    <row r="189" spans="2:65" s="1" customFormat="1" ht="24.2" customHeight="1">
      <c r="B189" s="32"/>
      <c r="C189" s="179" t="s">
        <v>419</v>
      </c>
      <c r="D189" s="179" t="s">
        <v>590</v>
      </c>
      <c r="E189" s="180" t="s">
        <v>2457</v>
      </c>
      <c r="F189" s="181" t="s">
        <v>2444</v>
      </c>
      <c r="G189" s="182" t="s">
        <v>527</v>
      </c>
      <c r="H189" s="183">
        <v>5.8</v>
      </c>
      <c r="I189" s="184"/>
      <c r="J189" s="185">
        <f>ROUND(I189*H189,2)</f>
        <v>0</v>
      </c>
      <c r="K189" s="181" t="s">
        <v>269</v>
      </c>
      <c r="L189" s="186"/>
      <c r="M189" s="187" t="s">
        <v>1</v>
      </c>
      <c r="N189" s="188" t="s">
        <v>42</v>
      </c>
      <c r="P189" s="147">
        <f>O189*H189</f>
        <v>0</v>
      </c>
      <c r="Q189" s="147">
        <v>0.124</v>
      </c>
      <c r="R189" s="147">
        <f>Q189*H189</f>
        <v>0.71919999999999995</v>
      </c>
      <c r="S189" s="147">
        <v>0</v>
      </c>
      <c r="T189" s="148">
        <f>S189*H189</f>
        <v>0</v>
      </c>
      <c r="AR189" s="149" t="s">
        <v>88</v>
      </c>
      <c r="AT189" s="149" t="s">
        <v>590</v>
      </c>
      <c r="AU189" s="149" t="s">
        <v>88</v>
      </c>
      <c r="AY189" s="17" t="s">
        <v>262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85</v>
      </c>
      <c r="BK189" s="150">
        <f>ROUND(I189*H189,2)</f>
        <v>0</v>
      </c>
      <c r="BL189" s="17" t="s">
        <v>85</v>
      </c>
      <c r="BM189" s="149" t="s">
        <v>2458</v>
      </c>
    </row>
    <row r="190" spans="2:65" s="13" customFormat="1" ht="11.25">
      <c r="B190" s="158"/>
      <c r="D190" s="152" t="s">
        <v>271</v>
      </c>
      <c r="E190" s="159" t="s">
        <v>1</v>
      </c>
      <c r="F190" s="160" t="s">
        <v>2459</v>
      </c>
      <c r="H190" s="161">
        <v>2.4</v>
      </c>
      <c r="I190" s="162"/>
      <c r="L190" s="158"/>
      <c r="M190" s="163"/>
      <c r="T190" s="164"/>
      <c r="AT190" s="159" t="s">
        <v>271</v>
      </c>
      <c r="AU190" s="159" t="s">
        <v>88</v>
      </c>
      <c r="AV190" s="13" t="s">
        <v>88</v>
      </c>
      <c r="AW190" s="13" t="s">
        <v>31</v>
      </c>
      <c r="AX190" s="13" t="s">
        <v>77</v>
      </c>
      <c r="AY190" s="159" t="s">
        <v>262</v>
      </c>
    </row>
    <row r="191" spans="2:65" s="13" customFormat="1" ht="11.25">
      <c r="B191" s="158"/>
      <c r="D191" s="152" t="s">
        <v>271</v>
      </c>
      <c r="E191" s="159" t="s">
        <v>1</v>
      </c>
      <c r="F191" s="160" t="s">
        <v>2460</v>
      </c>
      <c r="H191" s="161">
        <v>3.4</v>
      </c>
      <c r="I191" s="162"/>
      <c r="L191" s="158"/>
      <c r="M191" s="163"/>
      <c r="T191" s="164"/>
      <c r="AT191" s="159" t="s">
        <v>271</v>
      </c>
      <c r="AU191" s="159" t="s">
        <v>88</v>
      </c>
      <c r="AV191" s="13" t="s">
        <v>88</v>
      </c>
      <c r="AW191" s="13" t="s">
        <v>31</v>
      </c>
      <c r="AX191" s="13" t="s">
        <v>77</v>
      </c>
      <c r="AY191" s="159" t="s">
        <v>262</v>
      </c>
    </row>
    <row r="192" spans="2:65" s="15" customFormat="1" ht="11.25">
      <c r="B192" s="172"/>
      <c r="D192" s="152" t="s">
        <v>271</v>
      </c>
      <c r="E192" s="173" t="s">
        <v>1</v>
      </c>
      <c r="F192" s="174" t="s">
        <v>282</v>
      </c>
      <c r="H192" s="175">
        <v>5.8</v>
      </c>
      <c r="I192" s="176"/>
      <c r="L192" s="172"/>
      <c r="M192" s="177"/>
      <c r="T192" s="178"/>
      <c r="AT192" s="173" t="s">
        <v>271</v>
      </c>
      <c r="AU192" s="173" t="s">
        <v>88</v>
      </c>
      <c r="AV192" s="15" t="s">
        <v>122</v>
      </c>
      <c r="AW192" s="15" t="s">
        <v>31</v>
      </c>
      <c r="AX192" s="15" t="s">
        <v>85</v>
      </c>
      <c r="AY192" s="173" t="s">
        <v>262</v>
      </c>
    </row>
    <row r="193" spans="2:65" s="1" customFormat="1" ht="16.5" customHeight="1">
      <c r="B193" s="32"/>
      <c r="C193" s="179" t="s">
        <v>422</v>
      </c>
      <c r="D193" s="179" t="s">
        <v>590</v>
      </c>
      <c r="E193" s="180" t="s">
        <v>2461</v>
      </c>
      <c r="F193" s="181" t="s">
        <v>2462</v>
      </c>
      <c r="G193" s="182" t="s">
        <v>537</v>
      </c>
      <c r="H193" s="183">
        <v>4</v>
      </c>
      <c r="I193" s="184"/>
      <c r="J193" s="185">
        <f>ROUND(I193*H193,2)</f>
        <v>0</v>
      </c>
      <c r="K193" s="181" t="s">
        <v>269</v>
      </c>
      <c r="L193" s="186"/>
      <c r="M193" s="187" t="s">
        <v>1</v>
      </c>
      <c r="N193" s="188" t="s">
        <v>42</v>
      </c>
      <c r="P193" s="147">
        <f>O193*H193</f>
        <v>0</v>
      </c>
      <c r="Q193" s="147">
        <v>0.17</v>
      </c>
      <c r="R193" s="147">
        <f>Q193*H193</f>
        <v>0.68</v>
      </c>
      <c r="S193" s="147">
        <v>0</v>
      </c>
      <c r="T193" s="148">
        <f>S193*H193</f>
        <v>0</v>
      </c>
      <c r="AR193" s="149" t="s">
        <v>88</v>
      </c>
      <c r="AT193" s="149" t="s">
        <v>590</v>
      </c>
      <c r="AU193" s="149" t="s">
        <v>88</v>
      </c>
      <c r="AY193" s="17" t="s">
        <v>262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85</v>
      </c>
      <c r="BK193" s="150">
        <f>ROUND(I193*H193,2)</f>
        <v>0</v>
      </c>
      <c r="BL193" s="17" t="s">
        <v>85</v>
      </c>
      <c r="BM193" s="149" t="s">
        <v>2463</v>
      </c>
    </row>
    <row r="194" spans="2:65" s="13" customFormat="1" ht="11.25">
      <c r="B194" s="158"/>
      <c r="D194" s="152" t="s">
        <v>271</v>
      </c>
      <c r="E194" s="159" t="s">
        <v>1</v>
      </c>
      <c r="F194" s="160" t="s">
        <v>2464</v>
      </c>
      <c r="H194" s="161">
        <v>4</v>
      </c>
      <c r="I194" s="162"/>
      <c r="L194" s="158"/>
      <c r="M194" s="163"/>
      <c r="T194" s="164"/>
      <c r="AT194" s="159" t="s">
        <v>271</v>
      </c>
      <c r="AU194" s="159" t="s">
        <v>88</v>
      </c>
      <c r="AV194" s="13" t="s">
        <v>88</v>
      </c>
      <c r="AW194" s="13" t="s">
        <v>31</v>
      </c>
      <c r="AX194" s="13" t="s">
        <v>85</v>
      </c>
      <c r="AY194" s="159" t="s">
        <v>262</v>
      </c>
    </row>
    <row r="195" spans="2:65" s="1" customFormat="1" ht="16.5" customHeight="1">
      <c r="B195" s="32"/>
      <c r="C195" s="179" t="s">
        <v>424</v>
      </c>
      <c r="D195" s="179" t="s">
        <v>590</v>
      </c>
      <c r="E195" s="180" t="s">
        <v>2465</v>
      </c>
      <c r="F195" s="181" t="s">
        <v>2466</v>
      </c>
      <c r="G195" s="182" t="s">
        <v>537</v>
      </c>
      <c r="H195" s="183">
        <v>6</v>
      </c>
      <c r="I195" s="184"/>
      <c r="J195" s="185">
        <f>ROUND(I195*H195,2)</f>
        <v>0</v>
      </c>
      <c r="K195" s="181" t="s">
        <v>269</v>
      </c>
      <c r="L195" s="186"/>
      <c r="M195" s="187" t="s">
        <v>1</v>
      </c>
      <c r="N195" s="188" t="s">
        <v>42</v>
      </c>
      <c r="P195" s="147">
        <f>O195*H195</f>
        <v>0</v>
      </c>
      <c r="Q195" s="147">
        <v>0.36</v>
      </c>
      <c r="R195" s="147">
        <f>Q195*H195</f>
        <v>2.16</v>
      </c>
      <c r="S195" s="147">
        <v>0</v>
      </c>
      <c r="T195" s="148">
        <f>S195*H195</f>
        <v>0</v>
      </c>
      <c r="AR195" s="149" t="s">
        <v>88</v>
      </c>
      <c r="AT195" s="149" t="s">
        <v>590</v>
      </c>
      <c r="AU195" s="149" t="s">
        <v>88</v>
      </c>
      <c r="AY195" s="17" t="s">
        <v>262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85</v>
      </c>
      <c r="BK195" s="150">
        <f>ROUND(I195*H195,2)</f>
        <v>0</v>
      </c>
      <c r="BL195" s="17" t="s">
        <v>85</v>
      </c>
      <c r="BM195" s="149" t="s">
        <v>2467</v>
      </c>
    </row>
    <row r="196" spans="2:65" s="13" customFormat="1" ht="11.25">
      <c r="B196" s="158"/>
      <c r="D196" s="152" t="s">
        <v>271</v>
      </c>
      <c r="E196" s="159" t="s">
        <v>1</v>
      </c>
      <c r="F196" s="160" t="s">
        <v>2468</v>
      </c>
      <c r="H196" s="161">
        <v>6</v>
      </c>
      <c r="I196" s="162"/>
      <c r="L196" s="158"/>
      <c r="M196" s="163"/>
      <c r="T196" s="164"/>
      <c r="AT196" s="159" t="s">
        <v>271</v>
      </c>
      <c r="AU196" s="159" t="s">
        <v>88</v>
      </c>
      <c r="AV196" s="13" t="s">
        <v>88</v>
      </c>
      <c r="AW196" s="13" t="s">
        <v>31</v>
      </c>
      <c r="AX196" s="13" t="s">
        <v>85</v>
      </c>
      <c r="AY196" s="159" t="s">
        <v>262</v>
      </c>
    </row>
    <row r="197" spans="2:65" s="1" customFormat="1" ht="33" customHeight="1">
      <c r="B197" s="32"/>
      <c r="C197" s="138" t="s">
        <v>429</v>
      </c>
      <c r="D197" s="138" t="s">
        <v>265</v>
      </c>
      <c r="E197" s="139" t="s">
        <v>2469</v>
      </c>
      <c r="F197" s="140" t="s">
        <v>2470</v>
      </c>
      <c r="G197" s="141" t="s">
        <v>537</v>
      </c>
      <c r="H197" s="142">
        <v>6</v>
      </c>
      <c r="I197" s="143"/>
      <c r="J197" s="144">
        <f>ROUND(I197*H197,2)</f>
        <v>0</v>
      </c>
      <c r="K197" s="140" t="s">
        <v>269</v>
      </c>
      <c r="L197" s="32"/>
      <c r="M197" s="145" t="s">
        <v>1</v>
      </c>
      <c r="N197" s="146" t="s">
        <v>42</v>
      </c>
      <c r="P197" s="147">
        <f>O197*H197</f>
        <v>0</v>
      </c>
      <c r="Q197" s="147">
        <v>4.3999999999999997E-2</v>
      </c>
      <c r="R197" s="147">
        <f>Q197*H197</f>
        <v>0.26400000000000001</v>
      </c>
      <c r="S197" s="147">
        <v>0</v>
      </c>
      <c r="T197" s="148">
        <f>S197*H197</f>
        <v>0</v>
      </c>
      <c r="AR197" s="149" t="s">
        <v>85</v>
      </c>
      <c r="AT197" s="149" t="s">
        <v>265</v>
      </c>
      <c r="AU197" s="149" t="s">
        <v>88</v>
      </c>
      <c r="AY197" s="17" t="s">
        <v>262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85</v>
      </c>
      <c r="BK197" s="150">
        <f>ROUND(I197*H197,2)</f>
        <v>0</v>
      </c>
      <c r="BL197" s="17" t="s">
        <v>85</v>
      </c>
      <c r="BM197" s="149" t="s">
        <v>2471</v>
      </c>
    </row>
    <row r="198" spans="2:65" s="13" customFormat="1" ht="11.25">
      <c r="B198" s="158"/>
      <c r="D198" s="152" t="s">
        <v>271</v>
      </c>
      <c r="E198" s="159" t="s">
        <v>1</v>
      </c>
      <c r="F198" s="160" t="s">
        <v>2472</v>
      </c>
      <c r="H198" s="161">
        <v>6</v>
      </c>
      <c r="I198" s="162"/>
      <c r="L198" s="158"/>
      <c r="M198" s="163"/>
      <c r="T198" s="164"/>
      <c r="AT198" s="159" t="s">
        <v>271</v>
      </c>
      <c r="AU198" s="159" t="s">
        <v>88</v>
      </c>
      <c r="AV198" s="13" t="s">
        <v>88</v>
      </c>
      <c r="AW198" s="13" t="s">
        <v>31</v>
      </c>
      <c r="AX198" s="13" t="s">
        <v>85</v>
      </c>
      <c r="AY198" s="159" t="s">
        <v>262</v>
      </c>
    </row>
    <row r="199" spans="2:65" s="1" customFormat="1" ht="24.2" customHeight="1">
      <c r="B199" s="32"/>
      <c r="C199" s="138" t="s">
        <v>431</v>
      </c>
      <c r="D199" s="138" t="s">
        <v>265</v>
      </c>
      <c r="E199" s="139" t="s">
        <v>2473</v>
      </c>
      <c r="F199" s="140" t="s">
        <v>2474</v>
      </c>
      <c r="G199" s="141" t="s">
        <v>537</v>
      </c>
      <c r="H199" s="142">
        <v>30</v>
      </c>
      <c r="I199" s="143"/>
      <c r="J199" s="144">
        <f>ROUND(I199*H199,2)</f>
        <v>0</v>
      </c>
      <c r="K199" s="140" t="s">
        <v>269</v>
      </c>
      <c r="L199" s="32"/>
      <c r="M199" s="145" t="s">
        <v>1</v>
      </c>
      <c r="N199" s="146" t="s">
        <v>42</v>
      </c>
      <c r="P199" s="147">
        <f>O199*H199</f>
        <v>0</v>
      </c>
      <c r="Q199" s="147">
        <v>5.47E-3</v>
      </c>
      <c r="R199" s="147">
        <f>Q199*H199</f>
        <v>0.1641</v>
      </c>
      <c r="S199" s="147">
        <v>0</v>
      </c>
      <c r="T199" s="148">
        <f>S199*H199</f>
        <v>0</v>
      </c>
      <c r="AR199" s="149" t="s">
        <v>85</v>
      </c>
      <c r="AT199" s="149" t="s">
        <v>265</v>
      </c>
      <c r="AU199" s="149" t="s">
        <v>88</v>
      </c>
      <c r="AY199" s="17" t="s">
        <v>262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85</v>
      </c>
      <c r="BK199" s="150">
        <f>ROUND(I199*H199,2)</f>
        <v>0</v>
      </c>
      <c r="BL199" s="17" t="s">
        <v>85</v>
      </c>
      <c r="BM199" s="149" t="s">
        <v>2475</v>
      </c>
    </row>
    <row r="200" spans="2:65" s="13" customFormat="1" ht="11.25">
      <c r="B200" s="158"/>
      <c r="D200" s="152" t="s">
        <v>271</v>
      </c>
      <c r="E200" s="159" t="s">
        <v>1</v>
      </c>
      <c r="F200" s="160" t="s">
        <v>2476</v>
      </c>
      <c r="H200" s="161">
        <v>4</v>
      </c>
      <c r="I200" s="162"/>
      <c r="L200" s="158"/>
      <c r="M200" s="163"/>
      <c r="T200" s="164"/>
      <c r="AT200" s="159" t="s">
        <v>271</v>
      </c>
      <c r="AU200" s="159" t="s">
        <v>88</v>
      </c>
      <c r="AV200" s="13" t="s">
        <v>88</v>
      </c>
      <c r="AW200" s="13" t="s">
        <v>31</v>
      </c>
      <c r="AX200" s="13" t="s">
        <v>77</v>
      </c>
      <c r="AY200" s="159" t="s">
        <v>262</v>
      </c>
    </row>
    <row r="201" spans="2:65" s="13" customFormat="1" ht="11.25">
      <c r="B201" s="158"/>
      <c r="D201" s="152" t="s">
        <v>271</v>
      </c>
      <c r="E201" s="159" t="s">
        <v>1</v>
      </c>
      <c r="F201" s="160" t="s">
        <v>2477</v>
      </c>
      <c r="H201" s="161">
        <v>4</v>
      </c>
      <c r="I201" s="162"/>
      <c r="L201" s="158"/>
      <c r="M201" s="163"/>
      <c r="T201" s="164"/>
      <c r="AT201" s="159" t="s">
        <v>271</v>
      </c>
      <c r="AU201" s="159" t="s">
        <v>88</v>
      </c>
      <c r="AV201" s="13" t="s">
        <v>88</v>
      </c>
      <c r="AW201" s="13" t="s">
        <v>31</v>
      </c>
      <c r="AX201" s="13" t="s">
        <v>77</v>
      </c>
      <c r="AY201" s="159" t="s">
        <v>262</v>
      </c>
    </row>
    <row r="202" spans="2:65" s="13" customFormat="1" ht="11.25">
      <c r="B202" s="158"/>
      <c r="D202" s="152" t="s">
        <v>271</v>
      </c>
      <c r="E202" s="159" t="s">
        <v>1</v>
      </c>
      <c r="F202" s="160" t="s">
        <v>2478</v>
      </c>
      <c r="H202" s="161">
        <v>2</v>
      </c>
      <c r="I202" s="162"/>
      <c r="L202" s="158"/>
      <c r="M202" s="163"/>
      <c r="T202" s="164"/>
      <c r="AT202" s="159" t="s">
        <v>271</v>
      </c>
      <c r="AU202" s="159" t="s">
        <v>88</v>
      </c>
      <c r="AV202" s="13" t="s">
        <v>88</v>
      </c>
      <c r="AW202" s="13" t="s">
        <v>31</v>
      </c>
      <c r="AX202" s="13" t="s">
        <v>77</v>
      </c>
      <c r="AY202" s="159" t="s">
        <v>262</v>
      </c>
    </row>
    <row r="203" spans="2:65" s="13" customFormat="1" ht="11.25">
      <c r="B203" s="158"/>
      <c r="D203" s="152" t="s">
        <v>271</v>
      </c>
      <c r="E203" s="159" t="s">
        <v>1</v>
      </c>
      <c r="F203" s="160" t="s">
        <v>2479</v>
      </c>
      <c r="H203" s="161">
        <v>2</v>
      </c>
      <c r="I203" s="162"/>
      <c r="L203" s="158"/>
      <c r="M203" s="163"/>
      <c r="T203" s="164"/>
      <c r="AT203" s="159" t="s">
        <v>271</v>
      </c>
      <c r="AU203" s="159" t="s">
        <v>88</v>
      </c>
      <c r="AV203" s="13" t="s">
        <v>88</v>
      </c>
      <c r="AW203" s="13" t="s">
        <v>31</v>
      </c>
      <c r="AX203" s="13" t="s">
        <v>77</v>
      </c>
      <c r="AY203" s="159" t="s">
        <v>262</v>
      </c>
    </row>
    <row r="204" spans="2:65" s="14" customFormat="1" ht="11.25">
      <c r="B204" s="165"/>
      <c r="D204" s="152" t="s">
        <v>271</v>
      </c>
      <c r="E204" s="166" t="s">
        <v>1</v>
      </c>
      <c r="F204" s="167" t="s">
        <v>277</v>
      </c>
      <c r="H204" s="168">
        <v>12</v>
      </c>
      <c r="I204" s="169"/>
      <c r="L204" s="165"/>
      <c r="M204" s="170"/>
      <c r="T204" s="171"/>
      <c r="AT204" s="166" t="s">
        <v>271</v>
      </c>
      <c r="AU204" s="166" t="s">
        <v>88</v>
      </c>
      <c r="AV204" s="14" t="s">
        <v>278</v>
      </c>
      <c r="AW204" s="14" t="s">
        <v>31</v>
      </c>
      <c r="AX204" s="14" t="s">
        <v>77</v>
      </c>
      <c r="AY204" s="166" t="s">
        <v>262</v>
      </c>
    </row>
    <row r="205" spans="2:65" s="13" customFormat="1" ht="11.25">
      <c r="B205" s="158"/>
      <c r="D205" s="152" t="s">
        <v>271</v>
      </c>
      <c r="E205" s="159" t="s">
        <v>1</v>
      </c>
      <c r="F205" s="160" t="s">
        <v>2480</v>
      </c>
      <c r="H205" s="161">
        <v>8</v>
      </c>
      <c r="I205" s="162"/>
      <c r="L205" s="158"/>
      <c r="M205" s="163"/>
      <c r="T205" s="164"/>
      <c r="AT205" s="159" t="s">
        <v>271</v>
      </c>
      <c r="AU205" s="159" t="s">
        <v>88</v>
      </c>
      <c r="AV205" s="13" t="s">
        <v>88</v>
      </c>
      <c r="AW205" s="13" t="s">
        <v>31</v>
      </c>
      <c r="AX205" s="13" t="s">
        <v>77</v>
      </c>
      <c r="AY205" s="159" t="s">
        <v>262</v>
      </c>
    </row>
    <row r="206" spans="2:65" s="13" customFormat="1" ht="11.25">
      <c r="B206" s="158"/>
      <c r="D206" s="152" t="s">
        <v>271</v>
      </c>
      <c r="E206" s="159" t="s">
        <v>1</v>
      </c>
      <c r="F206" s="160" t="s">
        <v>2481</v>
      </c>
      <c r="H206" s="161">
        <v>2</v>
      </c>
      <c r="I206" s="162"/>
      <c r="L206" s="158"/>
      <c r="M206" s="163"/>
      <c r="T206" s="164"/>
      <c r="AT206" s="159" t="s">
        <v>271</v>
      </c>
      <c r="AU206" s="159" t="s">
        <v>88</v>
      </c>
      <c r="AV206" s="13" t="s">
        <v>88</v>
      </c>
      <c r="AW206" s="13" t="s">
        <v>31</v>
      </c>
      <c r="AX206" s="13" t="s">
        <v>77</v>
      </c>
      <c r="AY206" s="159" t="s">
        <v>262</v>
      </c>
    </row>
    <row r="207" spans="2:65" s="14" customFormat="1" ht="11.25">
      <c r="B207" s="165"/>
      <c r="D207" s="152" t="s">
        <v>271</v>
      </c>
      <c r="E207" s="166" t="s">
        <v>1</v>
      </c>
      <c r="F207" s="167" t="s">
        <v>277</v>
      </c>
      <c r="H207" s="168">
        <v>10</v>
      </c>
      <c r="I207" s="169"/>
      <c r="L207" s="165"/>
      <c r="M207" s="170"/>
      <c r="T207" s="171"/>
      <c r="AT207" s="166" t="s">
        <v>271</v>
      </c>
      <c r="AU207" s="166" t="s">
        <v>88</v>
      </c>
      <c r="AV207" s="14" t="s">
        <v>278</v>
      </c>
      <c r="AW207" s="14" t="s">
        <v>31</v>
      </c>
      <c r="AX207" s="14" t="s">
        <v>77</v>
      </c>
      <c r="AY207" s="166" t="s">
        <v>262</v>
      </c>
    </row>
    <row r="208" spans="2:65" s="13" customFormat="1" ht="11.25">
      <c r="B208" s="158"/>
      <c r="D208" s="152" t="s">
        <v>271</v>
      </c>
      <c r="E208" s="159" t="s">
        <v>1</v>
      </c>
      <c r="F208" s="160" t="s">
        <v>2482</v>
      </c>
      <c r="H208" s="161">
        <v>4</v>
      </c>
      <c r="I208" s="162"/>
      <c r="L208" s="158"/>
      <c r="M208" s="163"/>
      <c r="T208" s="164"/>
      <c r="AT208" s="159" t="s">
        <v>271</v>
      </c>
      <c r="AU208" s="159" t="s">
        <v>88</v>
      </c>
      <c r="AV208" s="13" t="s">
        <v>88</v>
      </c>
      <c r="AW208" s="13" t="s">
        <v>31</v>
      </c>
      <c r="AX208" s="13" t="s">
        <v>77</v>
      </c>
      <c r="AY208" s="159" t="s">
        <v>262</v>
      </c>
    </row>
    <row r="209" spans="2:65" s="13" customFormat="1" ht="11.25">
      <c r="B209" s="158"/>
      <c r="D209" s="152" t="s">
        <v>271</v>
      </c>
      <c r="E209" s="159" t="s">
        <v>1</v>
      </c>
      <c r="F209" s="160" t="s">
        <v>2483</v>
      </c>
      <c r="H209" s="161">
        <v>2</v>
      </c>
      <c r="I209" s="162"/>
      <c r="L209" s="158"/>
      <c r="M209" s="163"/>
      <c r="T209" s="164"/>
      <c r="AT209" s="159" t="s">
        <v>271</v>
      </c>
      <c r="AU209" s="159" t="s">
        <v>88</v>
      </c>
      <c r="AV209" s="13" t="s">
        <v>88</v>
      </c>
      <c r="AW209" s="13" t="s">
        <v>31</v>
      </c>
      <c r="AX209" s="13" t="s">
        <v>77</v>
      </c>
      <c r="AY209" s="159" t="s">
        <v>262</v>
      </c>
    </row>
    <row r="210" spans="2:65" s="13" customFormat="1" ht="11.25">
      <c r="B210" s="158"/>
      <c r="D210" s="152" t="s">
        <v>271</v>
      </c>
      <c r="E210" s="159" t="s">
        <v>1</v>
      </c>
      <c r="F210" s="160" t="s">
        <v>2484</v>
      </c>
      <c r="H210" s="161">
        <v>2</v>
      </c>
      <c r="I210" s="162"/>
      <c r="L210" s="158"/>
      <c r="M210" s="163"/>
      <c r="T210" s="164"/>
      <c r="AT210" s="159" t="s">
        <v>271</v>
      </c>
      <c r="AU210" s="159" t="s">
        <v>88</v>
      </c>
      <c r="AV210" s="13" t="s">
        <v>88</v>
      </c>
      <c r="AW210" s="13" t="s">
        <v>31</v>
      </c>
      <c r="AX210" s="13" t="s">
        <v>77</v>
      </c>
      <c r="AY210" s="159" t="s">
        <v>262</v>
      </c>
    </row>
    <row r="211" spans="2:65" s="14" customFormat="1" ht="11.25">
      <c r="B211" s="165"/>
      <c r="D211" s="152" t="s">
        <v>271</v>
      </c>
      <c r="E211" s="166" t="s">
        <v>1</v>
      </c>
      <c r="F211" s="167" t="s">
        <v>277</v>
      </c>
      <c r="H211" s="168">
        <v>8</v>
      </c>
      <c r="I211" s="169"/>
      <c r="L211" s="165"/>
      <c r="M211" s="170"/>
      <c r="T211" s="171"/>
      <c r="AT211" s="166" t="s">
        <v>271</v>
      </c>
      <c r="AU211" s="166" t="s">
        <v>88</v>
      </c>
      <c r="AV211" s="14" t="s">
        <v>278</v>
      </c>
      <c r="AW211" s="14" t="s">
        <v>31</v>
      </c>
      <c r="AX211" s="14" t="s">
        <v>77</v>
      </c>
      <c r="AY211" s="166" t="s">
        <v>262</v>
      </c>
    </row>
    <row r="212" spans="2:65" s="15" customFormat="1" ht="11.25">
      <c r="B212" s="172"/>
      <c r="D212" s="152" t="s">
        <v>271</v>
      </c>
      <c r="E212" s="173" t="s">
        <v>1</v>
      </c>
      <c r="F212" s="174" t="s">
        <v>282</v>
      </c>
      <c r="H212" s="175">
        <v>30</v>
      </c>
      <c r="I212" s="176"/>
      <c r="L212" s="172"/>
      <c r="M212" s="177"/>
      <c r="T212" s="178"/>
      <c r="AT212" s="173" t="s">
        <v>271</v>
      </c>
      <c r="AU212" s="173" t="s">
        <v>88</v>
      </c>
      <c r="AV212" s="15" t="s">
        <v>122</v>
      </c>
      <c r="AW212" s="15" t="s">
        <v>31</v>
      </c>
      <c r="AX212" s="15" t="s">
        <v>85</v>
      </c>
      <c r="AY212" s="173" t="s">
        <v>262</v>
      </c>
    </row>
    <row r="213" spans="2:65" s="1" customFormat="1" ht="24.2" customHeight="1">
      <c r="B213" s="32"/>
      <c r="C213" s="179" t="s">
        <v>437</v>
      </c>
      <c r="D213" s="179" t="s">
        <v>590</v>
      </c>
      <c r="E213" s="180" t="s">
        <v>2485</v>
      </c>
      <c r="F213" s="181" t="s">
        <v>2444</v>
      </c>
      <c r="G213" s="182" t="s">
        <v>527</v>
      </c>
      <c r="H213" s="183">
        <v>45.2</v>
      </c>
      <c r="I213" s="184"/>
      <c r="J213" s="185">
        <f>ROUND(I213*H213,2)</f>
        <v>0</v>
      </c>
      <c r="K213" s="181" t="s">
        <v>269</v>
      </c>
      <c r="L213" s="186"/>
      <c r="M213" s="187" t="s">
        <v>1</v>
      </c>
      <c r="N213" s="188" t="s">
        <v>42</v>
      </c>
      <c r="P213" s="147">
        <f>O213*H213</f>
        <v>0</v>
      </c>
      <c r="Q213" s="147">
        <v>0.124</v>
      </c>
      <c r="R213" s="147">
        <f>Q213*H213</f>
        <v>5.6048</v>
      </c>
      <c r="S213" s="147">
        <v>0</v>
      </c>
      <c r="T213" s="148">
        <f>S213*H213</f>
        <v>0</v>
      </c>
      <c r="AR213" s="149" t="s">
        <v>88</v>
      </c>
      <c r="AT213" s="149" t="s">
        <v>590</v>
      </c>
      <c r="AU213" s="149" t="s">
        <v>88</v>
      </c>
      <c r="AY213" s="17" t="s">
        <v>262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85</v>
      </c>
      <c r="BK213" s="150">
        <f>ROUND(I213*H213,2)</f>
        <v>0</v>
      </c>
      <c r="BL213" s="17" t="s">
        <v>85</v>
      </c>
      <c r="BM213" s="149" t="s">
        <v>2486</v>
      </c>
    </row>
    <row r="214" spans="2:65" s="13" customFormat="1" ht="11.25">
      <c r="B214" s="158"/>
      <c r="D214" s="152" t="s">
        <v>271</v>
      </c>
      <c r="E214" s="159" t="s">
        <v>1</v>
      </c>
      <c r="F214" s="160" t="s">
        <v>2487</v>
      </c>
      <c r="H214" s="161">
        <v>8.4</v>
      </c>
      <c r="I214" s="162"/>
      <c r="L214" s="158"/>
      <c r="M214" s="163"/>
      <c r="T214" s="164"/>
      <c r="AT214" s="159" t="s">
        <v>271</v>
      </c>
      <c r="AU214" s="159" t="s">
        <v>88</v>
      </c>
      <c r="AV214" s="13" t="s">
        <v>88</v>
      </c>
      <c r="AW214" s="13" t="s">
        <v>31</v>
      </c>
      <c r="AX214" s="13" t="s">
        <v>77</v>
      </c>
      <c r="AY214" s="159" t="s">
        <v>262</v>
      </c>
    </row>
    <row r="215" spans="2:65" s="13" customFormat="1" ht="11.25">
      <c r="B215" s="158"/>
      <c r="D215" s="152" t="s">
        <v>271</v>
      </c>
      <c r="E215" s="159" t="s">
        <v>1</v>
      </c>
      <c r="F215" s="160" t="s">
        <v>2488</v>
      </c>
      <c r="H215" s="161">
        <v>17.600000000000001</v>
      </c>
      <c r="I215" s="162"/>
      <c r="L215" s="158"/>
      <c r="M215" s="163"/>
      <c r="T215" s="164"/>
      <c r="AT215" s="159" t="s">
        <v>271</v>
      </c>
      <c r="AU215" s="159" t="s">
        <v>88</v>
      </c>
      <c r="AV215" s="13" t="s">
        <v>88</v>
      </c>
      <c r="AW215" s="13" t="s">
        <v>31</v>
      </c>
      <c r="AX215" s="13" t="s">
        <v>77</v>
      </c>
      <c r="AY215" s="159" t="s">
        <v>262</v>
      </c>
    </row>
    <row r="216" spans="2:65" s="13" customFormat="1" ht="11.25">
      <c r="B216" s="158"/>
      <c r="D216" s="152" t="s">
        <v>271</v>
      </c>
      <c r="E216" s="159" t="s">
        <v>1</v>
      </c>
      <c r="F216" s="160" t="s">
        <v>2489</v>
      </c>
      <c r="H216" s="161">
        <v>9.1999999999999993</v>
      </c>
      <c r="I216" s="162"/>
      <c r="L216" s="158"/>
      <c r="M216" s="163"/>
      <c r="T216" s="164"/>
      <c r="AT216" s="159" t="s">
        <v>271</v>
      </c>
      <c r="AU216" s="159" t="s">
        <v>88</v>
      </c>
      <c r="AV216" s="13" t="s">
        <v>88</v>
      </c>
      <c r="AW216" s="13" t="s">
        <v>31</v>
      </c>
      <c r="AX216" s="13" t="s">
        <v>77</v>
      </c>
      <c r="AY216" s="159" t="s">
        <v>262</v>
      </c>
    </row>
    <row r="217" spans="2:65" s="13" customFormat="1" ht="11.25">
      <c r="B217" s="158"/>
      <c r="D217" s="152" t="s">
        <v>271</v>
      </c>
      <c r="E217" s="159" t="s">
        <v>1</v>
      </c>
      <c r="F217" s="160" t="s">
        <v>2490</v>
      </c>
      <c r="H217" s="161">
        <v>10</v>
      </c>
      <c r="I217" s="162"/>
      <c r="L217" s="158"/>
      <c r="M217" s="163"/>
      <c r="T217" s="164"/>
      <c r="AT217" s="159" t="s">
        <v>271</v>
      </c>
      <c r="AU217" s="159" t="s">
        <v>88</v>
      </c>
      <c r="AV217" s="13" t="s">
        <v>88</v>
      </c>
      <c r="AW217" s="13" t="s">
        <v>31</v>
      </c>
      <c r="AX217" s="13" t="s">
        <v>77</v>
      </c>
      <c r="AY217" s="159" t="s">
        <v>262</v>
      </c>
    </row>
    <row r="218" spans="2:65" s="15" customFormat="1" ht="11.25">
      <c r="B218" s="172"/>
      <c r="D218" s="152" t="s">
        <v>271</v>
      </c>
      <c r="E218" s="173" t="s">
        <v>1</v>
      </c>
      <c r="F218" s="174" t="s">
        <v>282</v>
      </c>
      <c r="H218" s="175">
        <v>45.2</v>
      </c>
      <c r="I218" s="176"/>
      <c r="L218" s="172"/>
      <c r="M218" s="177"/>
      <c r="T218" s="178"/>
      <c r="AT218" s="173" t="s">
        <v>271</v>
      </c>
      <c r="AU218" s="173" t="s">
        <v>88</v>
      </c>
      <c r="AV218" s="15" t="s">
        <v>122</v>
      </c>
      <c r="AW218" s="15" t="s">
        <v>31</v>
      </c>
      <c r="AX218" s="15" t="s">
        <v>85</v>
      </c>
      <c r="AY218" s="173" t="s">
        <v>262</v>
      </c>
    </row>
    <row r="219" spans="2:65" s="1" customFormat="1" ht="16.5" customHeight="1">
      <c r="B219" s="32"/>
      <c r="C219" s="179" t="s">
        <v>439</v>
      </c>
      <c r="D219" s="179" t="s">
        <v>590</v>
      </c>
      <c r="E219" s="180" t="s">
        <v>2491</v>
      </c>
      <c r="F219" s="181" t="s">
        <v>2492</v>
      </c>
      <c r="G219" s="182" t="s">
        <v>537</v>
      </c>
      <c r="H219" s="183">
        <v>10</v>
      </c>
      <c r="I219" s="184"/>
      <c r="J219" s="185">
        <f>ROUND(I219*H219,2)</f>
        <v>0</v>
      </c>
      <c r="K219" s="181" t="s">
        <v>269</v>
      </c>
      <c r="L219" s="186"/>
      <c r="M219" s="187" t="s">
        <v>1</v>
      </c>
      <c r="N219" s="188" t="s">
        <v>42</v>
      </c>
      <c r="P219" s="147">
        <f>O219*H219</f>
        <v>0</v>
      </c>
      <c r="Q219" s="147">
        <v>0.04</v>
      </c>
      <c r="R219" s="147">
        <f>Q219*H219</f>
        <v>0.4</v>
      </c>
      <c r="S219" s="147">
        <v>0</v>
      </c>
      <c r="T219" s="148">
        <f>S219*H219</f>
        <v>0</v>
      </c>
      <c r="AR219" s="149" t="s">
        <v>88</v>
      </c>
      <c r="AT219" s="149" t="s">
        <v>590</v>
      </c>
      <c r="AU219" s="149" t="s">
        <v>88</v>
      </c>
      <c r="AY219" s="17" t="s">
        <v>262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85</v>
      </c>
      <c r="BK219" s="150">
        <f>ROUND(I219*H219,2)</f>
        <v>0</v>
      </c>
      <c r="BL219" s="17" t="s">
        <v>85</v>
      </c>
      <c r="BM219" s="149" t="s">
        <v>2493</v>
      </c>
    </row>
    <row r="220" spans="2:65" s="13" customFormat="1" ht="11.25">
      <c r="B220" s="158"/>
      <c r="D220" s="152" t="s">
        <v>271</v>
      </c>
      <c r="E220" s="159" t="s">
        <v>1</v>
      </c>
      <c r="F220" s="160" t="s">
        <v>2480</v>
      </c>
      <c r="H220" s="161">
        <v>8</v>
      </c>
      <c r="I220" s="162"/>
      <c r="L220" s="158"/>
      <c r="M220" s="163"/>
      <c r="T220" s="164"/>
      <c r="AT220" s="159" t="s">
        <v>271</v>
      </c>
      <c r="AU220" s="159" t="s">
        <v>88</v>
      </c>
      <c r="AV220" s="13" t="s">
        <v>88</v>
      </c>
      <c r="AW220" s="13" t="s">
        <v>31</v>
      </c>
      <c r="AX220" s="13" t="s">
        <v>77</v>
      </c>
      <c r="AY220" s="159" t="s">
        <v>262</v>
      </c>
    </row>
    <row r="221" spans="2:65" s="13" customFormat="1" ht="11.25">
      <c r="B221" s="158"/>
      <c r="D221" s="152" t="s">
        <v>271</v>
      </c>
      <c r="E221" s="159" t="s">
        <v>1</v>
      </c>
      <c r="F221" s="160" t="s">
        <v>2481</v>
      </c>
      <c r="H221" s="161">
        <v>2</v>
      </c>
      <c r="I221" s="162"/>
      <c r="L221" s="158"/>
      <c r="M221" s="163"/>
      <c r="T221" s="164"/>
      <c r="AT221" s="159" t="s">
        <v>271</v>
      </c>
      <c r="AU221" s="159" t="s">
        <v>88</v>
      </c>
      <c r="AV221" s="13" t="s">
        <v>88</v>
      </c>
      <c r="AW221" s="13" t="s">
        <v>31</v>
      </c>
      <c r="AX221" s="13" t="s">
        <v>77</v>
      </c>
      <c r="AY221" s="159" t="s">
        <v>262</v>
      </c>
    </row>
    <row r="222" spans="2:65" s="15" customFormat="1" ht="11.25">
      <c r="B222" s="172"/>
      <c r="D222" s="152" t="s">
        <v>271</v>
      </c>
      <c r="E222" s="173" t="s">
        <v>1</v>
      </c>
      <c r="F222" s="174" t="s">
        <v>282</v>
      </c>
      <c r="H222" s="175">
        <v>10</v>
      </c>
      <c r="I222" s="176"/>
      <c r="L222" s="172"/>
      <c r="M222" s="177"/>
      <c r="T222" s="178"/>
      <c r="AT222" s="173" t="s">
        <v>271</v>
      </c>
      <c r="AU222" s="173" t="s">
        <v>88</v>
      </c>
      <c r="AV222" s="15" t="s">
        <v>122</v>
      </c>
      <c r="AW222" s="15" t="s">
        <v>31</v>
      </c>
      <c r="AX222" s="15" t="s">
        <v>85</v>
      </c>
      <c r="AY222" s="173" t="s">
        <v>262</v>
      </c>
    </row>
    <row r="223" spans="2:65" s="1" customFormat="1" ht="16.5" customHeight="1">
      <c r="B223" s="32"/>
      <c r="C223" s="179" t="s">
        <v>441</v>
      </c>
      <c r="D223" s="179" t="s">
        <v>590</v>
      </c>
      <c r="E223" s="180" t="s">
        <v>2494</v>
      </c>
      <c r="F223" s="181" t="s">
        <v>2495</v>
      </c>
      <c r="G223" s="182" t="s">
        <v>537</v>
      </c>
      <c r="H223" s="183">
        <v>8</v>
      </c>
      <c r="I223" s="184"/>
      <c r="J223" s="185">
        <f>ROUND(I223*H223,2)</f>
        <v>0</v>
      </c>
      <c r="K223" s="181" t="s">
        <v>269</v>
      </c>
      <c r="L223" s="186"/>
      <c r="M223" s="187" t="s">
        <v>1</v>
      </c>
      <c r="N223" s="188" t="s">
        <v>42</v>
      </c>
      <c r="P223" s="147">
        <f>O223*H223</f>
        <v>0</v>
      </c>
      <c r="Q223" s="147">
        <v>0.17</v>
      </c>
      <c r="R223" s="147">
        <f>Q223*H223</f>
        <v>1.36</v>
      </c>
      <c r="S223" s="147">
        <v>0</v>
      </c>
      <c r="T223" s="148">
        <f>S223*H223</f>
        <v>0</v>
      </c>
      <c r="AR223" s="149" t="s">
        <v>88</v>
      </c>
      <c r="AT223" s="149" t="s">
        <v>590</v>
      </c>
      <c r="AU223" s="149" t="s">
        <v>88</v>
      </c>
      <c r="AY223" s="17" t="s">
        <v>262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85</v>
      </c>
      <c r="BK223" s="150">
        <f>ROUND(I223*H223,2)</f>
        <v>0</v>
      </c>
      <c r="BL223" s="17" t="s">
        <v>85</v>
      </c>
      <c r="BM223" s="149" t="s">
        <v>2496</v>
      </c>
    </row>
    <row r="224" spans="2:65" s="13" customFormat="1" ht="11.25">
      <c r="B224" s="158"/>
      <c r="D224" s="152" t="s">
        <v>271</v>
      </c>
      <c r="E224" s="159" t="s">
        <v>1</v>
      </c>
      <c r="F224" s="160" t="s">
        <v>2497</v>
      </c>
      <c r="H224" s="161">
        <v>2</v>
      </c>
      <c r="I224" s="162"/>
      <c r="L224" s="158"/>
      <c r="M224" s="163"/>
      <c r="T224" s="164"/>
      <c r="AT224" s="159" t="s">
        <v>271</v>
      </c>
      <c r="AU224" s="159" t="s">
        <v>88</v>
      </c>
      <c r="AV224" s="13" t="s">
        <v>88</v>
      </c>
      <c r="AW224" s="13" t="s">
        <v>31</v>
      </c>
      <c r="AX224" s="13" t="s">
        <v>77</v>
      </c>
      <c r="AY224" s="159" t="s">
        <v>262</v>
      </c>
    </row>
    <row r="225" spans="2:65" s="13" customFormat="1" ht="11.25">
      <c r="B225" s="158"/>
      <c r="D225" s="152" t="s">
        <v>271</v>
      </c>
      <c r="E225" s="159" t="s">
        <v>1</v>
      </c>
      <c r="F225" s="160" t="s">
        <v>2483</v>
      </c>
      <c r="H225" s="161">
        <v>2</v>
      </c>
      <c r="I225" s="162"/>
      <c r="L225" s="158"/>
      <c r="M225" s="163"/>
      <c r="T225" s="164"/>
      <c r="AT225" s="159" t="s">
        <v>271</v>
      </c>
      <c r="AU225" s="159" t="s">
        <v>88</v>
      </c>
      <c r="AV225" s="13" t="s">
        <v>88</v>
      </c>
      <c r="AW225" s="13" t="s">
        <v>31</v>
      </c>
      <c r="AX225" s="13" t="s">
        <v>77</v>
      </c>
      <c r="AY225" s="159" t="s">
        <v>262</v>
      </c>
    </row>
    <row r="226" spans="2:65" s="13" customFormat="1" ht="11.25">
      <c r="B226" s="158"/>
      <c r="D226" s="152" t="s">
        <v>271</v>
      </c>
      <c r="E226" s="159" t="s">
        <v>1</v>
      </c>
      <c r="F226" s="160" t="s">
        <v>2498</v>
      </c>
      <c r="H226" s="161">
        <v>4</v>
      </c>
      <c r="I226" s="162"/>
      <c r="L226" s="158"/>
      <c r="M226" s="163"/>
      <c r="T226" s="164"/>
      <c r="AT226" s="159" t="s">
        <v>271</v>
      </c>
      <c r="AU226" s="159" t="s">
        <v>88</v>
      </c>
      <c r="AV226" s="13" t="s">
        <v>88</v>
      </c>
      <c r="AW226" s="13" t="s">
        <v>31</v>
      </c>
      <c r="AX226" s="13" t="s">
        <v>77</v>
      </c>
      <c r="AY226" s="159" t="s">
        <v>262</v>
      </c>
    </row>
    <row r="227" spans="2:65" s="15" customFormat="1" ht="11.25">
      <c r="B227" s="172"/>
      <c r="D227" s="152" t="s">
        <v>271</v>
      </c>
      <c r="E227" s="173" t="s">
        <v>1</v>
      </c>
      <c r="F227" s="174" t="s">
        <v>282</v>
      </c>
      <c r="H227" s="175">
        <v>8</v>
      </c>
      <c r="I227" s="176"/>
      <c r="L227" s="172"/>
      <c r="M227" s="177"/>
      <c r="T227" s="178"/>
      <c r="AT227" s="173" t="s">
        <v>271</v>
      </c>
      <c r="AU227" s="173" t="s">
        <v>88</v>
      </c>
      <c r="AV227" s="15" t="s">
        <v>122</v>
      </c>
      <c r="AW227" s="15" t="s">
        <v>31</v>
      </c>
      <c r="AX227" s="15" t="s">
        <v>85</v>
      </c>
      <c r="AY227" s="173" t="s">
        <v>262</v>
      </c>
    </row>
    <row r="228" spans="2:65" s="1" customFormat="1" ht="24.2" customHeight="1">
      <c r="B228" s="32"/>
      <c r="C228" s="138" t="s">
        <v>445</v>
      </c>
      <c r="D228" s="138" t="s">
        <v>265</v>
      </c>
      <c r="E228" s="139" t="s">
        <v>2499</v>
      </c>
      <c r="F228" s="140" t="s">
        <v>2500</v>
      </c>
      <c r="G228" s="141" t="s">
        <v>537</v>
      </c>
      <c r="H228" s="142">
        <v>24</v>
      </c>
      <c r="I228" s="143"/>
      <c r="J228" s="144">
        <f t="shared" ref="J228:J249" si="20">ROUND(I228*H228,2)</f>
        <v>0</v>
      </c>
      <c r="K228" s="140" t="s">
        <v>269</v>
      </c>
      <c r="L228" s="32"/>
      <c r="M228" s="145" t="s">
        <v>1</v>
      </c>
      <c r="N228" s="146" t="s">
        <v>42</v>
      </c>
      <c r="P228" s="147">
        <f t="shared" ref="P228:P249" si="21">O228*H228</f>
        <v>0</v>
      </c>
      <c r="Q228" s="147">
        <v>1.0000000000000001E-5</v>
      </c>
      <c r="R228" s="147">
        <f t="shared" ref="R228:R249" si="22">Q228*H228</f>
        <v>2.4000000000000003E-4</v>
      </c>
      <c r="S228" s="147">
        <v>0</v>
      </c>
      <c r="T228" s="148">
        <f t="shared" ref="T228:T249" si="23">S228*H228</f>
        <v>0</v>
      </c>
      <c r="AR228" s="149" t="s">
        <v>85</v>
      </c>
      <c r="AT228" s="149" t="s">
        <v>265</v>
      </c>
      <c r="AU228" s="149" t="s">
        <v>88</v>
      </c>
      <c r="AY228" s="17" t="s">
        <v>262</v>
      </c>
      <c r="BE228" s="150">
        <f t="shared" ref="BE228:BE249" si="24">IF(N228="základní",J228,0)</f>
        <v>0</v>
      </c>
      <c r="BF228" s="150">
        <f t="shared" ref="BF228:BF249" si="25">IF(N228="snížená",J228,0)</f>
        <v>0</v>
      </c>
      <c r="BG228" s="150">
        <f t="shared" ref="BG228:BG249" si="26">IF(N228="zákl. přenesená",J228,0)</f>
        <v>0</v>
      </c>
      <c r="BH228" s="150">
        <f t="shared" ref="BH228:BH249" si="27">IF(N228="sníž. přenesená",J228,0)</f>
        <v>0</v>
      </c>
      <c r="BI228" s="150">
        <f t="shared" ref="BI228:BI249" si="28">IF(N228="nulová",J228,0)</f>
        <v>0</v>
      </c>
      <c r="BJ228" s="17" t="s">
        <v>85</v>
      </c>
      <c r="BK228" s="150">
        <f t="shared" ref="BK228:BK249" si="29">ROUND(I228*H228,2)</f>
        <v>0</v>
      </c>
      <c r="BL228" s="17" t="s">
        <v>85</v>
      </c>
      <c r="BM228" s="149" t="s">
        <v>2501</v>
      </c>
    </row>
    <row r="229" spans="2:65" s="1" customFormat="1" ht="16.5" customHeight="1">
      <c r="B229" s="32"/>
      <c r="C229" s="179" t="s">
        <v>448</v>
      </c>
      <c r="D229" s="179" t="s">
        <v>590</v>
      </c>
      <c r="E229" s="180" t="s">
        <v>2502</v>
      </c>
      <c r="F229" s="181" t="s">
        <v>2503</v>
      </c>
      <c r="G229" s="182" t="s">
        <v>537</v>
      </c>
      <c r="H229" s="183">
        <v>4</v>
      </c>
      <c r="I229" s="184"/>
      <c r="J229" s="185">
        <f t="shared" si="20"/>
        <v>0</v>
      </c>
      <c r="K229" s="181" t="s">
        <v>269</v>
      </c>
      <c r="L229" s="186"/>
      <c r="M229" s="187" t="s">
        <v>1</v>
      </c>
      <c r="N229" s="188" t="s">
        <v>42</v>
      </c>
      <c r="P229" s="147">
        <f t="shared" si="21"/>
        <v>0</v>
      </c>
      <c r="Q229" s="147">
        <v>1E-3</v>
      </c>
      <c r="R229" s="147">
        <f t="shared" si="22"/>
        <v>4.0000000000000001E-3</v>
      </c>
      <c r="S229" s="147">
        <v>0</v>
      </c>
      <c r="T229" s="148">
        <f t="shared" si="23"/>
        <v>0</v>
      </c>
      <c r="AR229" s="149" t="s">
        <v>88</v>
      </c>
      <c r="AT229" s="149" t="s">
        <v>590</v>
      </c>
      <c r="AU229" s="149" t="s">
        <v>88</v>
      </c>
      <c r="AY229" s="17" t="s">
        <v>262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85</v>
      </c>
      <c r="BK229" s="150">
        <f t="shared" si="29"/>
        <v>0</v>
      </c>
      <c r="BL229" s="17" t="s">
        <v>85</v>
      </c>
      <c r="BM229" s="149" t="s">
        <v>2504</v>
      </c>
    </row>
    <row r="230" spans="2:65" s="1" customFormat="1" ht="16.5" customHeight="1">
      <c r="B230" s="32"/>
      <c r="C230" s="179" t="s">
        <v>451</v>
      </c>
      <c r="D230" s="179" t="s">
        <v>590</v>
      </c>
      <c r="E230" s="180" t="s">
        <v>2505</v>
      </c>
      <c r="F230" s="181" t="s">
        <v>2506</v>
      </c>
      <c r="G230" s="182" t="s">
        <v>537</v>
      </c>
      <c r="H230" s="183">
        <v>4</v>
      </c>
      <c r="I230" s="184"/>
      <c r="J230" s="185">
        <f t="shared" si="20"/>
        <v>0</v>
      </c>
      <c r="K230" s="181" t="s">
        <v>269</v>
      </c>
      <c r="L230" s="186"/>
      <c r="M230" s="187" t="s">
        <v>1</v>
      </c>
      <c r="N230" s="188" t="s">
        <v>42</v>
      </c>
      <c r="P230" s="147">
        <f t="shared" si="21"/>
        <v>0</v>
      </c>
      <c r="Q230" s="147">
        <v>1E-3</v>
      </c>
      <c r="R230" s="147">
        <f t="shared" si="22"/>
        <v>4.0000000000000001E-3</v>
      </c>
      <c r="S230" s="147">
        <v>0</v>
      </c>
      <c r="T230" s="148">
        <f t="shared" si="23"/>
        <v>0</v>
      </c>
      <c r="AR230" s="149" t="s">
        <v>88</v>
      </c>
      <c r="AT230" s="149" t="s">
        <v>590</v>
      </c>
      <c r="AU230" s="149" t="s">
        <v>88</v>
      </c>
      <c r="AY230" s="17" t="s">
        <v>262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85</v>
      </c>
      <c r="BK230" s="150">
        <f t="shared" si="29"/>
        <v>0</v>
      </c>
      <c r="BL230" s="17" t="s">
        <v>85</v>
      </c>
      <c r="BM230" s="149" t="s">
        <v>2507</v>
      </c>
    </row>
    <row r="231" spans="2:65" s="1" customFormat="1" ht="16.5" customHeight="1">
      <c r="B231" s="32"/>
      <c r="C231" s="179" t="s">
        <v>457</v>
      </c>
      <c r="D231" s="179" t="s">
        <v>590</v>
      </c>
      <c r="E231" s="180" t="s">
        <v>2508</v>
      </c>
      <c r="F231" s="181" t="s">
        <v>2509</v>
      </c>
      <c r="G231" s="182" t="s">
        <v>537</v>
      </c>
      <c r="H231" s="183">
        <v>8</v>
      </c>
      <c r="I231" s="184"/>
      <c r="J231" s="185">
        <f t="shared" si="20"/>
        <v>0</v>
      </c>
      <c r="K231" s="181" t="s">
        <v>269</v>
      </c>
      <c r="L231" s="186"/>
      <c r="M231" s="187" t="s">
        <v>1</v>
      </c>
      <c r="N231" s="188" t="s">
        <v>42</v>
      </c>
      <c r="P231" s="147">
        <f t="shared" si="21"/>
        <v>0</v>
      </c>
      <c r="Q231" s="147">
        <v>1E-3</v>
      </c>
      <c r="R231" s="147">
        <f t="shared" si="22"/>
        <v>8.0000000000000002E-3</v>
      </c>
      <c r="S231" s="147">
        <v>0</v>
      </c>
      <c r="T231" s="148">
        <f t="shared" si="23"/>
        <v>0</v>
      </c>
      <c r="AR231" s="149" t="s">
        <v>88</v>
      </c>
      <c r="AT231" s="149" t="s">
        <v>590</v>
      </c>
      <c r="AU231" s="149" t="s">
        <v>88</v>
      </c>
      <c r="AY231" s="17" t="s">
        <v>262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85</v>
      </c>
      <c r="BK231" s="150">
        <f t="shared" si="29"/>
        <v>0</v>
      </c>
      <c r="BL231" s="17" t="s">
        <v>85</v>
      </c>
      <c r="BM231" s="149" t="s">
        <v>2510</v>
      </c>
    </row>
    <row r="232" spans="2:65" s="1" customFormat="1" ht="16.5" customHeight="1">
      <c r="B232" s="32"/>
      <c r="C232" s="179" t="s">
        <v>462</v>
      </c>
      <c r="D232" s="179" t="s">
        <v>590</v>
      </c>
      <c r="E232" s="180" t="s">
        <v>2511</v>
      </c>
      <c r="F232" s="181" t="s">
        <v>2512</v>
      </c>
      <c r="G232" s="182" t="s">
        <v>537</v>
      </c>
      <c r="H232" s="183">
        <v>8</v>
      </c>
      <c r="I232" s="184"/>
      <c r="J232" s="185">
        <f t="shared" si="20"/>
        <v>0</v>
      </c>
      <c r="K232" s="181" t="s">
        <v>269</v>
      </c>
      <c r="L232" s="186"/>
      <c r="M232" s="187" t="s">
        <v>1</v>
      </c>
      <c r="N232" s="188" t="s">
        <v>42</v>
      </c>
      <c r="P232" s="147">
        <f t="shared" si="21"/>
        <v>0</v>
      </c>
      <c r="Q232" s="147">
        <v>1E-3</v>
      </c>
      <c r="R232" s="147">
        <f t="shared" si="22"/>
        <v>8.0000000000000002E-3</v>
      </c>
      <c r="S232" s="147">
        <v>0</v>
      </c>
      <c r="T232" s="148">
        <f t="shared" si="23"/>
        <v>0</v>
      </c>
      <c r="AR232" s="149" t="s">
        <v>88</v>
      </c>
      <c r="AT232" s="149" t="s">
        <v>590</v>
      </c>
      <c r="AU232" s="149" t="s">
        <v>88</v>
      </c>
      <c r="AY232" s="17" t="s">
        <v>262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85</v>
      </c>
      <c r="BK232" s="150">
        <f t="shared" si="29"/>
        <v>0</v>
      </c>
      <c r="BL232" s="17" t="s">
        <v>85</v>
      </c>
      <c r="BM232" s="149" t="s">
        <v>2513</v>
      </c>
    </row>
    <row r="233" spans="2:65" s="1" customFormat="1" ht="24.2" customHeight="1">
      <c r="B233" s="32"/>
      <c r="C233" s="138" t="s">
        <v>468</v>
      </c>
      <c r="D233" s="138" t="s">
        <v>265</v>
      </c>
      <c r="E233" s="139" t="s">
        <v>2514</v>
      </c>
      <c r="F233" s="140" t="s">
        <v>2515</v>
      </c>
      <c r="G233" s="141" t="s">
        <v>537</v>
      </c>
      <c r="H233" s="142">
        <v>2</v>
      </c>
      <c r="I233" s="143"/>
      <c r="J233" s="144">
        <f t="shared" si="20"/>
        <v>0</v>
      </c>
      <c r="K233" s="140" t="s">
        <v>269</v>
      </c>
      <c r="L233" s="32"/>
      <c r="M233" s="145" t="s">
        <v>1</v>
      </c>
      <c r="N233" s="146" t="s">
        <v>42</v>
      </c>
      <c r="P233" s="147">
        <f t="shared" si="21"/>
        <v>0</v>
      </c>
      <c r="Q233" s="147">
        <v>1.0000000000000001E-5</v>
      </c>
      <c r="R233" s="147">
        <f t="shared" si="22"/>
        <v>2.0000000000000002E-5</v>
      </c>
      <c r="S233" s="147">
        <v>0</v>
      </c>
      <c r="T233" s="148">
        <f t="shared" si="23"/>
        <v>0</v>
      </c>
      <c r="AR233" s="149" t="s">
        <v>85</v>
      </c>
      <c r="AT233" s="149" t="s">
        <v>265</v>
      </c>
      <c r="AU233" s="149" t="s">
        <v>88</v>
      </c>
      <c r="AY233" s="17" t="s">
        <v>262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85</v>
      </c>
      <c r="BK233" s="150">
        <f t="shared" si="29"/>
        <v>0</v>
      </c>
      <c r="BL233" s="17" t="s">
        <v>85</v>
      </c>
      <c r="BM233" s="149" t="s">
        <v>2516</v>
      </c>
    </row>
    <row r="234" spans="2:65" s="1" customFormat="1" ht="16.5" customHeight="1">
      <c r="B234" s="32"/>
      <c r="C234" s="179" t="s">
        <v>472</v>
      </c>
      <c r="D234" s="179" t="s">
        <v>590</v>
      </c>
      <c r="E234" s="180" t="s">
        <v>2517</v>
      </c>
      <c r="F234" s="181" t="s">
        <v>2518</v>
      </c>
      <c r="G234" s="182" t="s">
        <v>537</v>
      </c>
      <c r="H234" s="183">
        <v>2</v>
      </c>
      <c r="I234" s="184"/>
      <c r="J234" s="185">
        <f t="shared" si="20"/>
        <v>0</v>
      </c>
      <c r="K234" s="181" t="s">
        <v>269</v>
      </c>
      <c r="L234" s="186"/>
      <c r="M234" s="187" t="s">
        <v>1</v>
      </c>
      <c r="N234" s="188" t="s">
        <v>42</v>
      </c>
      <c r="P234" s="147">
        <f t="shared" si="21"/>
        <v>0</v>
      </c>
      <c r="Q234" s="147">
        <v>1E-3</v>
      </c>
      <c r="R234" s="147">
        <f t="shared" si="22"/>
        <v>2E-3</v>
      </c>
      <c r="S234" s="147">
        <v>0</v>
      </c>
      <c r="T234" s="148">
        <f t="shared" si="23"/>
        <v>0</v>
      </c>
      <c r="AR234" s="149" t="s">
        <v>88</v>
      </c>
      <c r="AT234" s="149" t="s">
        <v>590</v>
      </c>
      <c r="AU234" s="149" t="s">
        <v>88</v>
      </c>
      <c r="AY234" s="17" t="s">
        <v>262</v>
      </c>
      <c r="BE234" s="150">
        <f t="shared" si="24"/>
        <v>0</v>
      </c>
      <c r="BF234" s="150">
        <f t="shared" si="25"/>
        <v>0</v>
      </c>
      <c r="BG234" s="150">
        <f t="shared" si="26"/>
        <v>0</v>
      </c>
      <c r="BH234" s="150">
        <f t="shared" si="27"/>
        <v>0</v>
      </c>
      <c r="BI234" s="150">
        <f t="shared" si="28"/>
        <v>0</v>
      </c>
      <c r="BJ234" s="17" t="s">
        <v>85</v>
      </c>
      <c r="BK234" s="150">
        <f t="shared" si="29"/>
        <v>0</v>
      </c>
      <c r="BL234" s="17" t="s">
        <v>85</v>
      </c>
      <c r="BM234" s="149" t="s">
        <v>2519</v>
      </c>
    </row>
    <row r="235" spans="2:65" s="1" customFormat="1" ht="24.2" customHeight="1">
      <c r="B235" s="32"/>
      <c r="C235" s="138" t="s">
        <v>477</v>
      </c>
      <c r="D235" s="138" t="s">
        <v>265</v>
      </c>
      <c r="E235" s="139" t="s">
        <v>2520</v>
      </c>
      <c r="F235" s="140" t="s">
        <v>2521</v>
      </c>
      <c r="G235" s="141" t="s">
        <v>537</v>
      </c>
      <c r="H235" s="142">
        <v>4</v>
      </c>
      <c r="I235" s="143"/>
      <c r="J235" s="144">
        <f t="shared" si="20"/>
        <v>0</v>
      </c>
      <c r="K235" s="140" t="s">
        <v>269</v>
      </c>
      <c r="L235" s="32"/>
      <c r="M235" s="145" t="s">
        <v>1</v>
      </c>
      <c r="N235" s="146" t="s">
        <v>42</v>
      </c>
      <c r="P235" s="147">
        <f t="shared" si="21"/>
        <v>0</v>
      </c>
      <c r="Q235" s="147">
        <v>2.0000000000000002E-5</v>
      </c>
      <c r="R235" s="147">
        <f t="shared" si="22"/>
        <v>8.0000000000000007E-5</v>
      </c>
      <c r="S235" s="147">
        <v>0</v>
      </c>
      <c r="T235" s="148">
        <f t="shared" si="23"/>
        <v>0</v>
      </c>
      <c r="AR235" s="149" t="s">
        <v>85</v>
      </c>
      <c r="AT235" s="149" t="s">
        <v>265</v>
      </c>
      <c r="AU235" s="149" t="s">
        <v>88</v>
      </c>
      <c r="AY235" s="17" t="s">
        <v>262</v>
      </c>
      <c r="BE235" s="150">
        <f t="shared" si="24"/>
        <v>0</v>
      </c>
      <c r="BF235" s="150">
        <f t="shared" si="25"/>
        <v>0</v>
      </c>
      <c r="BG235" s="150">
        <f t="shared" si="26"/>
        <v>0</v>
      </c>
      <c r="BH235" s="150">
        <f t="shared" si="27"/>
        <v>0</v>
      </c>
      <c r="BI235" s="150">
        <f t="shared" si="28"/>
        <v>0</v>
      </c>
      <c r="BJ235" s="17" t="s">
        <v>85</v>
      </c>
      <c r="BK235" s="150">
        <f t="shared" si="29"/>
        <v>0</v>
      </c>
      <c r="BL235" s="17" t="s">
        <v>85</v>
      </c>
      <c r="BM235" s="149" t="s">
        <v>2522</v>
      </c>
    </row>
    <row r="236" spans="2:65" s="1" customFormat="1" ht="16.5" customHeight="1">
      <c r="B236" s="32"/>
      <c r="C236" s="179" t="s">
        <v>482</v>
      </c>
      <c r="D236" s="179" t="s">
        <v>590</v>
      </c>
      <c r="E236" s="180" t="s">
        <v>2523</v>
      </c>
      <c r="F236" s="181" t="s">
        <v>2524</v>
      </c>
      <c r="G236" s="182" t="s">
        <v>537</v>
      </c>
      <c r="H236" s="183">
        <v>2</v>
      </c>
      <c r="I236" s="184"/>
      <c r="J236" s="185">
        <f t="shared" si="20"/>
        <v>0</v>
      </c>
      <c r="K236" s="181" t="s">
        <v>269</v>
      </c>
      <c r="L236" s="186"/>
      <c r="M236" s="187" t="s">
        <v>1</v>
      </c>
      <c r="N236" s="188" t="s">
        <v>42</v>
      </c>
      <c r="P236" s="147">
        <f t="shared" si="21"/>
        <v>0</v>
      </c>
      <c r="Q236" s="147">
        <v>4.0000000000000001E-3</v>
      </c>
      <c r="R236" s="147">
        <f t="shared" si="22"/>
        <v>8.0000000000000002E-3</v>
      </c>
      <c r="S236" s="147">
        <v>0</v>
      </c>
      <c r="T236" s="148">
        <f t="shared" si="23"/>
        <v>0</v>
      </c>
      <c r="AR236" s="149" t="s">
        <v>88</v>
      </c>
      <c r="AT236" s="149" t="s">
        <v>590</v>
      </c>
      <c r="AU236" s="149" t="s">
        <v>88</v>
      </c>
      <c r="AY236" s="17" t="s">
        <v>262</v>
      </c>
      <c r="BE236" s="150">
        <f t="shared" si="24"/>
        <v>0</v>
      </c>
      <c r="BF236" s="150">
        <f t="shared" si="25"/>
        <v>0</v>
      </c>
      <c r="BG236" s="150">
        <f t="shared" si="26"/>
        <v>0</v>
      </c>
      <c r="BH236" s="150">
        <f t="shared" si="27"/>
        <v>0</v>
      </c>
      <c r="BI236" s="150">
        <f t="shared" si="28"/>
        <v>0</v>
      </c>
      <c r="BJ236" s="17" t="s">
        <v>85</v>
      </c>
      <c r="BK236" s="150">
        <f t="shared" si="29"/>
        <v>0</v>
      </c>
      <c r="BL236" s="17" t="s">
        <v>85</v>
      </c>
      <c r="BM236" s="149" t="s">
        <v>2525</v>
      </c>
    </row>
    <row r="237" spans="2:65" s="1" customFormat="1" ht="16.5" customHeight="1">
      <c r="B237" s="32"/>
      <c r="C237" s="179" t="s">
        <v>486</v>
      </c>
      <c r="D237" s="179" t="s">
        <v>590</v>
      </c>
      <c r="E237" s="180" t="s">
        <v>2526</v>
      </c>
      <c r="F237" s="181" t="s">
        <v>2527</v>
      </c>
      <c r="G237" s="182" t="s">
        <v>537</v>
      </c>
      <c r="H237" s="183">
        <v>2</v>
      </c>
      <c r="I237" s="184"/>
      <c r="J237" s="185">
        <f t="shared" si="20"/>
        <v>0</v>
      </c>
      <c r="K237" s="181" t="s">
        <v>269</v>
      </c>
      <c r="L237" s="186"/>
      <c r="M237" s="187" t="s">
        <v>1</v>
      </c>
      <c r="N237" s="188" t="s">
        <v>42</v>
      </c>
      <c r="P237" s="147">
        <f t="shared" si="21"/>
        <v>0</v>
      </c>
      <c r="Q237" s="147">
        <v>4.0000000000000001E-3</v>
      </c>
      <c r="R237" s="147">
        <f t="shared" si="22"/>
        <v>8.0000000000000002E-3</v>
      </c>
      <c r="S237" s="147">
        <v>0</v>
      </c>
      <c r="T237" s="148">
        <f t="shared" si="23"/>
        <v>0</v>
      </c>
      <c r="AR237" s="149" t="s">
        <v>88</v>
      </c>
      <c r="AT237" s="149" t="s">
        <v>590</v>
      </c>
      <c r="AU237" s="149" t="s">
        <v>88</v>
      </c>
      <c r="AY237" s="17" t="s">
        <v>262</v>
      </c>
      <c r="BE237" s="150">
        <f t="shared" si="24"/>
        <v>0</v>
      </c>
      <c r="BF237" s="150">
        <f t="shared" si="25"/>
        <v>0</v>
      </c>
      <c r="BG237" s="150">
        <f t="shared" si="26"/>
        <v>0</v>
      </c>
      <c r="BH237" s="150">
        <f t="shared" si="27"/>
        <v>0</v>
      </c>
      <c r="BI237" s="150">
        <f t="shared" si="28"/>
        <v>0</v>
      </c>
      <c r="BJ237" s="17" t="s">
        <v>85</v>
      </c>
      <c r="BK237" s="150">
        <f t="shared" si="29"/>
        <v>0</v>
      </c>
      <c r="BL237" s="17" t="s">
        <v>85</v>
      </c>
      <c r="BM237" s="149" t="s">
        <v>2528</v>
      </c>
    </row>
    <row r="238" spans="2:65" s="1" customFormat="1" ht="24.2" customHeight="1">
      <c r="B238" s="32"/>
      <c r="C238" s="138" t="s">
        <v>511</v>
      </c>
      <c r="D238" s="138" t="s">
        <v>265</v>
      </c>
      <c r="E238" s="139" t="s">
        <v>2529</v>
      </c>
      <c r="F238" s="140" t="s">
        <v>2530</v>
      </c>
      <c r="G238" s="141" t="s">
        <v>537</v>
      </c>
      <c r="H238" s="142">
        <v>2</v>
      </c>
      <c r="I238" s="143"/>
      <c r="J238" s="144">
        <f t="shared" si="20"/>
        <v>0</v>
      </c>
      <c r="K238" s="140" t="s">
        <v>269</v>
      </c>
      <c r="L238" s="32"/>
      <c r="M238" s="145" t="s">
        <v>1</v>
      </c>
      <c r="N238" s="146" t="s">
        <v>42</v>
      </c>
      <c r="P238" s="147">
        <f t="shared" si="21"/>
        <v>0</v>
      </c>
      <c r="Q238" s="147">
        <v>3.0000000000000001E-5</v>
      </c>
      <c r="R238" s="147">
        <f t="shared" si="22"/>
        <v>6.0000000000000002E-5</v>
      </c>
      <c r="S238" s="147">
        <v>0</v>
      </c>
      <c r="T238" s="148">
        <f t="shared" si="23"/>
        <v>0</v>
      </c>
      <c r="AR238" s="149" t="s">
        <v>85</v>
      </c>
      <c r="AT238" s="149" t="s">
        <v>265</v>
      </c>
      <c r="AU238" s="149" t="s">
        <v>88</v>
      </c>
      <c r="AY238" s="17" t="s">
        <v>262</v>
      </c>
      <c r="BE238" s="150">
        <f t="shared" si="24"/>
        <v>0</v>
      </c>
      <c r="BF238" s="150">
        <f t="shared" si="25"/>
        <v>0</v>
      </c>
      <c r="BG238" s="150">
        <f t="shared" si="26"/>
        <v>0</v>
      </c>
      <c r="BH238" s="150">
        <f t="shared" si="27"/>
        <v>0</v>
      </c>
      <c r="BI238" s="150">
        <f t="shared" si="28"/>
        <v>0</v>
      </c>
      <c r="BJ238" s="17" t="s">
        <v>85</v>
      </c>
      <c r="BK238" s="150">
        <f t="shared" si="29"/>
        <v>0</v>
      </c>
      <c r="BL238" s="17" t="s">
        <v>85</v>
      </c>
      <c r="BM238" s="149" t="s">
        <v>2531</v>
      </c>
    </row>
    <row r="239" spans="2:65" s="1" customFormat="1" ht="16.5" customHeight="1">
      <c r="B239" s="32"/>
      <c r="C239" s="179" t="s">
        <v>524</v>
      </c>
      <c r="D239" s="179" t="s">
        <v>590</v>
      </c>
      <c r="E239" s="180" t="s">
        <v>2532</v>
      </c>
      <c r="F239" s="181" t="s">
        <v>2533</v>
      </c>
      <c r="G239" s="182" t="s">
        <v>537</v>
      </c>
      <c r="H239" s="183">
        <v>2</v>
      </c>
      <c r="I239" s="184"/>
      <c r="J239" s="185">
        <f t="shared" si="20"/>
        <v>0</v>
      </c>
      <c r="K239" s="181" t="s">
        <v>269</v>
      </c>
      <c r="L239" s="186"/>
      <c r="M239" s="187" t="s">
        <v>1</v>
      </c>
      <c r="N239" s="188" t="s">
        <v>42</v>
      </c>
      <c r="P239" s="147">
        <f t="shared" si="21"/>
        <v>0</v>
      </c>
      <c r="Q239" s="147">
        <v>8.0000000000000002E-3</v>
      </c>
      <c r="R239" s="147">
        <f t="shared" si="22"/>
        <v>1.6E-2</v>
      </c>
      <c r="S239" s="147">
        <v>0</v>
      </c>
      <c r="T239" s="148">
        <f t="shared" si="23"/>
        <v>0</v>
      </c>
      <c r="AR239" s="149" t="s">
        <v>88</v>
      </c>
      <c r="AT239" s="149" t="s">
        <v>590</v>
      </c>
      <c r="AU239" s="149" t="s">
        <v>88</v>
      </c>
      <c r="AY239" s="17" t="s">
        <v>262</v>
      </c>
      <c r="BE239" s="150">
        <f t="shared" si="24"/>
        <v>0</v>
      </c>
      <c r="BF239" s="150">
        <f t="shared" si="25"/>
        <v>0</v>
      </c>
      <c r="BG239" s="150">
        <f t="shared" si="26"/>
        <v>0</v>
      </c>
      <c r="BH239" s="150">
        <f t="shared" si="27"/>
        <v>0</v>
      </c>
      <c r="BI239" s="150">
        <f t="shared" si="28"/>
        <v>0</v>
      </c>
      <c r="BJ239" s="17" t="s">
        <v>85</v>
      </c>
      <c r="BK239" s="150">
        <f t="shared" si="29"/>
        <v>0</v>
      </c>
      <c r="BL239" s="17" t="s">
        <v>85</v>
      </c>
      <c r="BM239" s="149" t="s">
        <v>2534</v>
      </c>
    </row>
    <row r="240" spans="2:65" s="1" customFormat="1" ht="24.2" customHeight="1">
      <c r="B240" s="32"/>
      <c r="C240" s="138" t="s">
        <v>534</v>
      </c>
      <c r="D240" s="138" t="s">
        <v>265</v>
      </c>
      <c r="E240" s="139" t="s">
        <v>2535</v>
      </c>
      <c r="F240" s="140" t="s">
        <v>2536</v>
      </c>
      <c r="G240" s="141" t="s">
        <v>537</v>
      </c>
      <c r="H240" s="142">
        <v>12</v>
      </c>
      <c r="I240" s="143"/>
      <c r="J240" s="144">
        <f t="shared" si="20"/>
        <v>0</v>
      </c>
      <c r="K240" s="140" t="s">
        <v>269</v>
      </c>
      <c r="L240" s="32"/>
      <c r="M240" s="145" t="s">
        <v>1</v>
      </c>
      <c r="N240" s="146" t="s">
        <v>42</v>
      </c>
      <c r="P240" s="147">
        <f t="shared" si="21"/>
        <v>0</v>
      </c>
      <c r="Q240" s="147">
        <v>0</v>
      </c>
      <c r="R240" s="147">
        <f t="shared" si="22"/>
        <v>0</v>
      </c>
      <c r="S240" s="147">
        <v>0</v>
      </c>
      <c r="T240" s="148">
        <f t="shared" si="23"/>
        <v>0</v>
      </c>
      <c r="AR240" s="149" t="s">
        <v>85</v>
      </c>
      <c r="AT240" s="149" t="s">
        <v>265</v>
      </c>
      <c r="AU240" s="149" t="s">
        <v>88</v>
      </c>
      <c r="AY240" s="17" t="s">
        <v>262</v>
      </c>
      <c r="BE240" s="150">
        <f t="shared" si="24"/>
        <v>0</v>
      </c>
      <c r="BF240" s="150">
        <f t="shared" si="25"/>
        <v>0</v>
      </c>
      <c r="BG240" s="150">
        <f t="shared" si="26"/>
        <v>0</v>
      </c>
      <c r="BH240" s="150">
        <f t="shared" si="27"/>
        <v>0</v>
      </c>
      <c r="BI240" s="150">
        <f t="shared" si="28"/>
        <v>0</v>
      </c>
      <c r="BJ240" s="17" t="s">
        <v>85</v>
      </c>
      <c r="BK240" s="150">
        <f t="shared" si="29"/>
        <v>0</v>
      </c>
      <c r="BL240" s="17" t="s">
        <v>85</v>
      </c>
      <c r="BM240" s="149" t="s">
        <v>2537</v>
      </c>
    </row>
    <row r="241" spans="2:65" s="1" customFormat="1" ht="24.2" customHeight="1">
      <c r="B241" s="32"/>
      <c r="C241" s="138" t="s">
        <v>541</v>
      </c>
      <c r="D241" s="138" t="s">
        <v>265</v>
      </c>
      <c r="E241" s="139" t="s">
        <v>2538</v>
      </c>
      <c r="F241" s="140" t="s">
        <v>2539</v>
      </c>
      <c r="G241" s="141" t="s">
        <v>537</v>
      </c>
      <c r="H241" s="142">
        <v>8</v>
      </c>
      <c r="I241" s="143"/>
      <c r="J241" s="144">
        <f t="shared" si="20"/>
        <v>0</v>
      </c>
      <c r="K241" s="140" t="s">
        <v>269</v>
      </c>
      <c r="L241" s="32"/>
      <c r="M241" s="145" t="s">
        <v>1</v>
      </c>
      <c r="N241" s="146" t="s">
        <v>42</v>
      </c>
      <c r="P241" s="147">
        <f t="shared" si="21"/>
        <v>0</v>
      </c>
      <c r="Q241" s="147">
        <v>0</v>
      </c>
      <c r="R241" s="147">
        <f t="shared" si="22"/>
        <v>0</v>
      </c>
      <c r="S241" s="147">
        <v>0</v>
      </c>
      <c r="T241" s="148">
        <f t="shared" si="23"/>
        <v>0</v>
      </c>
      <c r="AR241" s="149" t="s">
        <v>85</v>
      </c>
      <c r="AT241" s="149" t="s">
        <v>265</v>
      </c>
      <c r="AU241" s="149" t="s">
        <v>88</v>
      </c>
      <c r="AY241" s="17" t="s">
        <v>262</v>
      </c>
      <c r="BE241" s="150">
        <f t="shared" si="24"/>
        <v>0</v>
      </c>
      <c r="BF241" s="150">
        <f t="shared" si="25"/>
        <v>0</v>
      </c>
      <c r="BG241" s="150">
        <f t="shared" si="26"/>
        <v>0</v>
      </c>
      <c r="BH241" s="150">
        <f t="shared" si="27"/>
        <v>0</v>
      </c>
      <c r="BI241" s="150">
        <f t="shared" si="28"/>
        <v>0</v>
      </c>
      <c r="BJ241" s="17" t="s">
        <v>85</v>
      </c>
      <c r="BK241" s="150">
        <f t="shared" si="29"/>
        <v>0</v>
      </c>
      <c r="BL241" s="17" t="s">
        <v>85</v>
      </c>
      <c r="BM241" s="149" t="s">
        <v>2540</v>
      </c>
    </row>
    <row r="242" spans="2:65" s="1" customFormat="1" ht="16.5" customHeight="1">
      <c r="B242" s="32"/>
      <c r="C242" s="138" t="s">
        <v>546</v>
      </c>
      <c r="D242" s="138" t="s">
        <v>265</v>
      </c>
      <c r="E242" s="139" t="s">
        <v>2541</v>
      </c>
      <c r="F242" s="140" t="s">
        <v>2542</v>
      </c>
      <c r="G242" s="141" t="s">
        <v>537</v>
      </c>
      <c r="H242" s="142">
        <v>12</v>
      </c>
      <c r="I242" s="143"/>
      <c r="J242" s="144">
        <f t="shared" si="20"/>
        <v>0</v>
      </c>
      <c r="K242" s="140" t="s">
        <v>285</v>
      </c>
      <c r="L242" s="32"/>
      <c r="M242" s="145" t="s">
        <v>1</v>
      </c>
      <c r="N242" s="146" t="s">
        <v>42</v>
      </c>
      <c r="P242" s="147">
        <f t="shared" si="21"/>
        <v>0</v>
      </c>
      <c r="Q242" s="147">
        <v>3.0000000000000001E-5</v>
      </c>
      <c r="R242" s="147">
        <f t="shared" si="22"/>
        <v>3.6000000000000002E-4</v>
      </c>
      <c r="S242" s="147">
        <v>0</v>
      </c>
      <c r="T242" s="148">
        <f t="shared" si="23"/>
        <v>0</v>
      </c>
      <c r="AR242" s="149" t="s">
        <v>85</v>
      </c>
      <c r="AT242" s="149" t="s">
        <v>265</v>
      </c>
      <c r="AU242" s="149" t="s">
        <v>88</v>
      </c>
      <c r="AY242" s="17" t="s">
        <v>262</v>
      </c>
      <c r="BE242" s="150">
        <f t="shared" si="24"/>
        <v>0</v>
      </c>
      <c r="BF242" s="150">
        <f t="shared" si="25"/>
        <v>0</v>
      </c>
      <c r="BG242" s="150">
        <f t="shared" si="26"/>
        <v>0</v>
      </c>
      <c r="BH242" s="150">
        <f t="shared" si="27"/>
        <v>0</v>
      </c>
      <c r="BI242" s="150">
        <f t="shared" si="28"/>
        <v>0</v>
      </c>
      <c r="BJ242" s="17" t="s">
        <v>85</v>
      </c>
      <c r="BK242" s="150">
        <f t="shared" si="29"/>
        <v>0</v>
      </c>
      <c r="BL242" s="17" t="s">
        <v>85</v>
      </c>
      <c r="BM242" s="149" t="s">
        <v>2543</v>
      </c>
    </row>
    <row r="243" spans="2:65" s="1" customFormat="1" ht="16.5" customHeight="1">
      <c r="B243" s="32"/>
      <c r="C243" s="179" t="s">
        <v>552</v>
      </c>
      <c r="D243" s="179" t="s">
        <v>590</v>
      </c>
      <c r="E243" s="180" t="s">
        <v>2544</v>
      </c>
      <c r="F243" s="181" t="s">
        <v>2545</v>
      </c>
      <c r="G243" s="182" t="s">
        <v>537</v>
      </c>
      <c r="H243" s="183">
        <v>12</v>
      </c>
      <c r="I243" s="184"/>
      <c r="J243" s="185">
        <f t="shared" si="20"/>
        <v>0</v>
      </c>
      <c r="K243" s="181" t="s">
        <v>269</v>
      </c>
      <c r="L243" s="186"/>
      <c r="M243" s="187" t="s">
        <v>1</v>
      </c>
      <c r="N243" s="188" t="s">
        <v>42</v>
      </c>
      <c r="P243" s="147">
        <f t="shared" si="21"/>
        <v>0</v>
      </c>
      <c r="Q243" s="147">
        <v>1.8400000000000001E-3</v>
      </c>
      <c r="R243" s="147">
        <f t="shared" si="22"/>
        <v>2.2080000000000002E-2</v>
      </c>
      <c r="S243" s="147">
        <v>0</v>
      </c>
      <c r="T243" s="148">
        <f t="shared" si="23"/>
        <v>0</v>
      </c>
      <c r="AR243" s="149" t="s">
        <v>88</v>
      </c>
      <c r="AT243" s="149" t="s">
        <v>590</v>
      </c>
      <c r="AU243" s="149" t="s">
        <v>88</v>
      </c>
      <c r="AY243" s="17" t="s">
        <v>262</v>
      </c>
      <c r="BE243" s="150">
        <f t="shared" si="24"/>
        <v>0</v>
      </c>
      <c r="BF243" s="150">
        <f t="shared" si="25"/>
        <v>0</v>
      </c>
      <c r="BG243" s="150">
        <f t="shared" si="26"/>
        <v>0</v>
      </c>
      <c r="BH243" s="150">
        <f t="shared" si="27"/>
        <v>0</v>
      </c>
      <c r="BI243" s="150">
        <f t="shared" si="28"/>
        <v>0</v>
      </c>
      <c r="BJ243" s="17" t="s">
        <v>85</v>
      </c>
      <c r="BK243" s="150">
        <f t="shared" si="29"/>
        <v>0</v>
      </c>
      <c r="BL243" s="17" t="s">
        <v>85</v>
      </c>
      <c r="BM243" s="149" t="s">
        <v>2546</v>
      </c>
    </row>
    <row r="244" spans="2:65" s="1" customFormat="1" ht="24.2" customHeight="1">
      <c r="B244" s="32"/>
      <c r="C244" s="138" t="s">
        <v>559</v>
      </c>
      <c r="D244" s="138" t="s">
        <v>265</v>
      </c>
      <c r="E244" s="139" t="s">
        <v>2547</v>
      </c>
      <c r="F244" s="140" t="s">
        <v>2548</v>
      </c>
      <c r="G244" s="141" t="s">
        <v>2162</v>
      </c>
      <c r="H244" s="142">
        <v>1</v>
      </c>
      <c r="I244" s="143"/>
      <c r="J244" s="144">
        <f t="shared" si="20"/>
        <v>0</v>
      </c>
      <c r="K244" s="140" t="s">
        <v>269</v>
      </c>
      <c r="L244" s="32"/>
      <c r="M244" s="145" t="s">
        <v>1</v>
      </c>
      <c r="N244" s="146" t="s">
        <v>42</v>
      </c>
      <c r="P244" s="147">
        <f t="shared" si="21"/>
        <v>0</v>
      </c>
      <c r="Q244" s="147">
        <v>0</v>
      </c>
      <c r="R244" s="147">
        <f t="shared" si="22"/>
        <v>0</v>
      </c>
      <c r="S244" s="147">
        <v>0</v>
      </c>
      <c r="T244" s="148">
        <f t="shared" si="23"/>
        <v>0</v>
      </c>
      <c r="AR244" s="149" t="s">
        <v>85</v>
      </c>
      <c r="AT244" s="149" t="s">
        <v>265</v>
      </c>
      <c r="AU244" s="149" t="s">
        <v>88</v>
      </c>
      <c r="AY244" s="17" t="s">
        <v>262</v>
      </c>
      <c r="BE244" s="150">
        <f t="shared" si="24"/>
        <v>0</v>
      </c>
      <c r="BF244" s="150">
        <f t="shared" si="25"/>
        <v>0</v>
      </c>
      <c r="BG244" s="150">
        <f t="shared" si="26"/>
        <v>0</v>
      </c>
      <c r="BH244" s="150">
        <f t="shared" si="27"/>
        <v>0</v>
      </c>
      <c r="BI244" s="150">
        <f t="shared" si="28"/>
        <v>0</v>
      </c>
      <c r="BJ244" s="17" t="s">
        <v>85</v>
      </c>
      <c r="BK244" s="150">
        <f t="shared" si="29"/>
        <v>0</v>
      </c>
      <c r="BL244" s="17" t="s">
        <v>85</v>
      </c>
      <c r="BM244" s="149" t="s">
        <v>2549</v>
      </c>
    </row>
    <row r="245" spans="2:65" s="1" customFormat="1" ht="66.75" customHeight="1">
      <c r="B245" s="32"/>
      <c r="C245" s="138" t="s">
        <v>568</v>
      </c>
      <c r="D245" s="138" t="s">
        <v>265</v>
      </c>
      <c r="E245" s="139" t="s">
        <v>2550</v>
      </c>
      <c r="F245" s="140" t="s">
        <v>2551</v>
      </c>
      <c r="G245" s="141" t="s">
        <v>2162</v>
      </c>
      <c r="H245" s="142">
        <v>1</v>
      </c>
      <c r="I245" s="143"/>
      <c r="J245" s="144">
        <f t="shared" si="20"/>
        <v>0</v>
      </c>
      <c r="K245" s="140" t="s">
        <v>269</v>
      </c>
      <c r="L245" s="32"/>
      <c r="M245" s="145" t="s">
        <v>1</v>
      </c>
      <c r="N245" s="146" t="s">
        <v>42</v>
      </c>
      <c r="P245" s="147">
        <f t="shared" si="21"/>
        <v>0</v>
      </c>
      <c r="Q245" s="147">
        <v>0</v>
      </c>
      <c r="R245" s="147">
        <f t="shared" si="22"/>
        <v>0</v>
      </c>
      <c r="S245" s="147">
        <v>0</v>
      </c>
      <c r="T245" s="148">
        <f t="shared" si="23"/>
        <v>0</v>
      </c>
      <c r="AR245" s="149" t="s">
        <v>85</v>
      </c>
      <c r="AT245" s="149" t="s">
        <v>265</v>
      </c>
      <c r="AU245" s="149" t="s">
        <v>88</v>
      </c>
      <c r="AY245" s="17" t="s">
        <v>262</v>
      </c>
      <c r="BE245" s="150">
        <f t="shared" si="24"/>
        <v>0</v>
      </c>
      <c r="BF245" s="150">
        <f t="shared" si="25"/>
        <v>0</v>
      </c>
      <c r="BG245" s="150">
        <f t="shared" si="26"/>
        <v>0</v>
      </c>
      <c r="BH245" s="150">
        <f t="shared" si="27"/>
        <v>0</v>
      </c>
      <c r="BI245" s="150">
        <f t="shared" si="28"/>
        <v>0</v>
      </c>
      <c r="BJ245" s="17" t="s">
        <v>85</v>
      </c>
      <c r="BK245" s="150">
        <f t="shared" si="29"/>
        <v>0</v>
      </c>
      <c r="BL245" s="17" t="s">
        <v>85</v>
      </c>
      <c r="BM245" s="149" t="s">
        <v>2552</v>
      </c>
    </row>
    <row r="246" spans="2:65" s="1" customFormat="1" ht="55.5" customHeight="1">
      <c r="B246" s="32"/>
      <c r="C246" s="138" t="s">
        <v>574</v>
      </c>
      <c r="D246" s="138" t="s">
        <v>265</v>
      </c>
      <c r="E246" s="139" t="s">
        <v>2553</v>
      </c>
      <c r="F246" s="140" t="s">
        <v>2554</v>
      </c>
      <c r="G246" s="141" t="s">
        <v>537</v>
      </c>
      <c r="H246" s="142">
        <v>12</v>
      </c>
      <c r="I246" s="143"/>
      <c r="J246" s="144">
        <f t="shared" si="20"/>
        <v>0</v>
      </c>
      <c r="K246" s="140" t="s">
        <v>269</v>
      </c>
      <c r="L246" s="32"/>
      <c r="M246" s="145" t="s">
        <v>1</v>
      </c>
      <c r="N246" s="146" t="s">
        <v>42</v>
      </c>
      <c r="P246" s="147">
        <f t="shared" si="21"/>
        <v>0</v>
      </c>
      <c r="Q246" s="147">
        <v>0.03</v>
      </c>
      <c r="R246" s="147">
        <f t="shared" si="22"/>
        <v>0.36</v>
      </c>
      <c r="S246" s="147">
        <v>0</v>
      </c>
      <c r="T246" s="148">
        <f t="shared" si="23"/>
        <v>0</v>
      </c>
      <c r="AR246" s="149" t="s">
        <v>85</v>
      </c>
      <c r="AT246" s="149" t="s">
        <v>265</v>
      </c>
      <c r="AU246" s="149" t="s">
        <v>88</v>
      </c>
      <c r="AY246" s="17" t="s">
        <v>262</v>
      </c>
      <c r="BE246" s="150">
        <f t="shared" si="24"/>
        <v>0</v>
      </c>
      <c r="BF246" s="150">
        <f t="shared" si="25"/>
        <v>0</v>
      </c>
      <c r="BG246" s="150">
        <f t="shared" si="26"/>
        <v>0</v>
      </c>
      <c r="BH246" s="150">
        <f t="shared" si="27"/>
        <v>0</v>
      </c>
      <c r="BI246" s="150">
        <f t="shared" si="28"/>
        <v>0</v>
      </c>
      <c r="BJ246" s="17" t="s">
        <v>85</v>
      </c>
      <c r="BK246" s="150">
        <f t="shared" si="29"/>
        <v>0</v>
      </c>
      <c r="BL246" s="17" t="s">
        <v>85</v>
      </c>
      <c r="BM246" s="149" t="s">
        <v>2555</v>
      </c>
    </row>
    <row r="247" spans="2:65" s="1" customFormat="1" ht="66.75" customHeight="1">
      <c r="B247" s="32"/>
      <c r="C247" s="138" t="s">
        <v>578</v>
      </c>
      <c r="D247" s="138" t="s">
        <v>265</v>
      </c>
      <c r="E247" s="139" t="s">
        <v>2556</v>
      </c>
      <c r="F247" s="140" t="s">
        <v>2557</v>
      </c>
      <c r="G247" s="141" t="s">
        <v>537</v>
      </c>
      <c r="H247" s="142">
        <v>16</v>
      </c>
      <c r="I247" s="143"/>
      <c r="J247" s="144">
        <f t="shared" si="20"/>
        <v>0</v>
      </c>
      <c r="K247" s="140" t="s">
        <v>269</v>
      </c>
      <c r="L247" s="32"/>
      <c r="M247" s="145" t="s">
        <v>1</v>
      </c>
      <c r="N247" s="146" t="s">
        <v>42</v>
      </c>
      <c r="P247" s="147">
        <f t="shared" si="21"/>
        <v>0</v>
      </c>
      <c r="Q247" s="147">
        <v>3.2000000000000001E-2</v>
      </c>
      <c r="R247" s="147">
        <f t="shared" si="22"/>
        <v>0.51200000000000001</v>
      </c>
      <c r="S247" s="147">
        <v>0</v>
      </c>
      <c r="T247" s="148">
        <f t="shared" si="23"/>
        <v>0</v>
      </c>
      <c r="AR247" s="149" t="s">
        <v>85</v>
      </c>
      <c r="AT247" s="149" t="s">
        <v>265</v>
      </c>
      <c r="AU247" s="149" t="s">
        <v>88</v>
      </c>
      <c r="AY247" s="17" t="s">
        <v>262</v>
      </c>
      <c r="BE247" s="150">
        <f t="shared" si="24"/>
        <v>0</v>
      </c>
      <c r="BF247" s="150">
        <f t="shared" si="25"/>
        <v>0</v>
      </c>
      <c r="BG247" s="150">
        <f t="shared" si="26"/>
        <v>0</v>
      </c>
      <c r="BH247" s="150">
        <f t="shared" si="27"/>
        <v>0</v>
      </c>
      <c r="BI247" s="150">
        <f t="shared" si="28"/>
        <v>0</v>
      </c>
      <c r="BJ247" s="17" t="s">
        <v>85</v>
      </c>
      <c r="BK247" s="150">
        <f t="shared" si="29"/>
        <v>0</v>
      </c>
      <c r="BL247" s="17" t="s">
        <v>85</v>
      </c>
      <c r="BM247" s="149" t="s">
        <v>2558</v>
      </c>
    </row>
    <row r="248" spans="2:65" s="1" customFormat="1" ht="24.2" customHeight="1">
      <c r="B248" s="32"/>
      <c r="C248" s="138" t="s">
        <v>584</v>
      </c>
      <c r="D248" s="138" t="s">
        <v>265</v>
      </c>
      <c r="E248" s="139" t="s">
        <v>2559</v>
      </c>
      <c r="F248" s="140" t="s">
        <v>2560</v>
      </c>
      <c r="G248" s="141" t="s">
        <v>2162</v>
      </c>
      <c r="H248" s="142">
        <v>1</v>
      </c>
      <c r="I248" s="143"/>
      <c r="J248" s="144">
        <f t="shared" si="20"/>
        <v>0</v>
      </c>
      <c r="K248" s="140" t="s">
        <v>269</v>
      </c>
      <c r="L248" s="32"/>
      <c r="M248" s="145" t="s">
        <v>1</v>
      </c>
      <c r="N248" s="146" t="s">
        <v>42</v>
      </c>
      <c r="P248" s="147">
        <f t="shared" si="21"/>
        <v>0</v>
      </c>
      <c r="Q248" s="147">
        <v>0</v>
      </c>
      <c r="R248" s="147">
        <f t="shared" si="22"/>
        <v>0</v>
      </c>
      <c r="S248" s="147">
        <v>0</v>
      </c>
      <c r="T248" s="148">
        <f t="shared" si="23"/>
        <v>0</v>
      </c>
      <c r="AR248" s="149" t="s">
        <v>85</v>
      </c>
      <c r="AT248" s="149" t="s">
        <v>265</v>
      </c>
      <c r="AU248" s="149" t="s">
        <v>88</v>
      </c>
      <c r="AY248" s="17" t="s">
        <v>262</v>
      </c>
      <c r="BE248" s="150">
        <f t="shared" si="24"/>
        <v>0</v>
      </c>
      <c r="BF248" s="150">
        <f t="shared" si="25"/>
        <v>0</v>
      </c>
      <c r="BG248" s="150">
        <f t="shared" si="26"/>
        <v>0</v>
      </c>
      <c r="BH248" s="150">
        <f t="shared" si="27"/>
        <v>0</v>
      </c>
      <c r="BI248" s="150">
        <f t="shared" si="28"/>
        <v>0</v>
      </c>
      <c r="BJ248" s="17" t="s">
        <v>85</v>
      </c>
      <c r="BK248" s="150">
        <f t="shared" si="29"/>
        <v>0</v>
      </c>
      <c r="BL248" s="17" t="s">
        <v>85</v>
      </c>
      <c r="BM248" s="149" t="s">
        <v>2561</v>
      </c>
    </row>
    <row r="249" spans="2:65" s="1" customFormat="1" ht="24.2" customHeight="1">
      <c r="B249" s="32"/>
      <c r="C249" s="138" t="s">
        <v>589</v>
      </c>
      <c r="D249" s="138" t="s">
        <v>265</v>
      </c>
      <c r="E249" s="139" t="s">
        <v>2562</v>
      </c>
      <c r="F249" s="140" t="s">
        <v>2563</v>
      </c>
      <c r="G249" s="141" t="s">
        <v>2162</v>
      </c>
      <c r="H249" s="142">
        <v>1</v>
      </c>
      <c r="I249" s="143"/>
      <c r="J249" s="144">
        <f t="shared" si="20"/>
        <v>0</v>
      </c>
      <c r="K249" s="140" t="s">
        <v>269</v>
      </c>
      <c r="L249" s="32"/>
      <c r="M249" s="193" t="s">
        <v>1</v>
      </c>
      <c r="N249" s="194" t="s">
        <v>42</v>
      </c>
      <c r="O249" s="195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AR249" s="149" t="s">
        <v>85</v>
      </c>
      <c r="AT249" s="149" t="s">
        <v>265</v>
      </c>
      <c r="AU249" s="149" t="s">
        <v>88</v>
      </c>
      <c r="AY249" s="17" t="s">
        <v>262</v>
      </c>
      <c r="BE249" s="150">
        <f t="shared" si="24"/>
        <v>0</v>
      </c>
      <c r="BF249" s="150">
        <f t="shared" si="25"/>
        <v>0</v>
      </c>
      <c r="BG249" s="150">
        <f t="shared" si="26"/>
        <v>0</v>
      </c>
      <c r="BH249" s="150">
        <f t="shared" si="27"/>
        <v>0</v>
      </c>
      <c r="BI249" s="150">
        <f t="shared" si="28"/>
        <v>0</v>
      </c>
      <c r="BJ249" s="17" t="s">
        <v>85</v>
      </c>
      <c r="BK249" s="150">
        <f t="shared" si="29"/>
        <v>0</v>
      </c>
      <c r="BL249" s="17" t="s">
        <v>85</v>
      </c>
      <c r="BM249" s="149" t="s">
        <v>2564</v>
      </c>
    </row>
    <row r="250" spans="2:65" s="1" customFormat="1" ht="6.95" customHeight="1">
      <c r="B250" s="44"/>
      <c r="C250" s="45"/>
      <c r="D250" s="45"/>
      <c r="E250" s="45"/>
      <c r="F250" s="45"/>
      <c r="G250" s="45"/>
      <c r="H250" s="45"/>
      <c r="I250" s="45"/>
      <c r="J250" s="45"/>
      <c r="K250" s="45"/>
      <c r="L250" s="32"/>
    </row>
  </sheetData>
  <sheetProtection algorithmName="SHA-512" hashValue="+HqcSA1iPOvNQuc6Kh1SZTP++5AJe/dRQ3nz85xf1iwIbHJXBJ4QXS3zzsOyCXlMlbYaW5O6DG68RH0hLzeCaQ==" saltValue="qdI66UwFq7wplo9+hEDi5g8/us/kvElcfPeU9YCt8BgS6eLAORG/1jyEh/sYHQ0PWJI5V4Po8q8aLlLK/1ov6A==" spinCount="100000" sheet="1" objects="1" scenarios="1" formatColumns="0" formatRows="0" autoFilter="0"/>
  <autoFilter ref="C119:K249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2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106</v>
      </c>
      <c r="AZ2" s="93" t="s">
        <v>134</v>
      </c>
      <c r="BA2" s="93" t="s">
        <v>1</v>
      </c>
      <c r="BB2" s="93" t="s">
        <v>1</v>
      </c>
      <c r="BC2" s="93" t="s">
        <v>2565</v>
      </c>
      <c r="BD2" s="93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185</v>
      </c>
      <c r="BA3" s="93" t="s">
        <v>1</v>
      </c>
      <c r="BB3" s="93" t="s">
        <v>1</v>
      </c>
      <c r="BC3" s="93" t="s">
        <v>2565</v>
      </c>
      <c r="BD3" s="93" t="s">
        <v>88</v>
      </c>
    </row>
    <row r="4" spans="2:56" ht="24.95" customHeight="1">
      <c r="B4" s="20"/>
      <c r="D4" s="21" t="s">
        <v>118</v>
      </c>
      <c r="L4" s="20"/>
      <c r="M4" s="94" t="s">
        <v>10</v>
      </c>
      <c r="AT4" s="17" t="s">
        <v>4</v>
      </c>
      <c r="AZ4" s="93" t="s">
        <v>2566</v>
      </c>
      <c r="BA4" s="93" t="s">
        <v>34</v>
      </c>
      <c r="BB4" s="93" t="s">
        <v>1</v>
      </c>
      <c r="BC4" s="93" t="s">
        <v>2567</v>
      </c>
      <c r="BD4" s="93" t="s">
        <v>88</v>
      </c>
    </row>
    <row r="5" spans="2:56" ht="6.95" customHeight="1">
      <c r="B5" s="20"/>
      <c r="L5" s="20"/>
      <c r="AZ5" s="93" t="s">
        <v>2568</v>
      </c>
      <c r="BA5" s="93" t="s">
        <v>1</v>
      </c>
      <c r="BB5" s="93" t="s">
        <v>1</v>
      </c>
      <c r="BC5" s="93" t="s">
        <v>2569</v>
      </c>
      <c r="BD5" s="93" t="s">
        <v>88</v>
      </c>
    </row>
    <row r="6" spans="2:56" ht="12" customHeight="1">
      <c r="B6" s="20"/>
      <c r="D6" s="27" t="s">
        <v>16</v>
      </c>
      <c r="L6" s="20"/>
      <c r="AZ6" s="93" t="s">
        <v>2570</v>
      </c>
      <c r="BA6" s="93" t="s">
        <v>34</v>
      </c>
      <c r="BB6" s="93" t="s">
        <v>1</v>
      </c>
      <c r="BC6" s="93" t="s">
        <v>2571</v>
      </c>
      <c r="BD6" s="93" t="s">
        <v>88</v>
      </c>
    </row>
    <row r="7" spans="2:5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  <c r="AZ7" s="93" t="s">
        <v>2572</v>
      </c>
      <c r="BA7" s="93" t="s">
        <v>1</v>
      </c>
      <c r="BB7" s="93" t="s">
        <v>1</v>
      </c>
      <c r="BC7" s="93" t="s">
        <v>2565</v>
      </c>
      <c r="BD7" s="93" t="s">
        <v>88</v>
      </c>
    </row>
    <row r="8" spans="2:56" ht="12" customHeight="1">
      <c r="B8" s="20"/>
      <c r="D8" s="27" t="s">
        <v>126</v>
      </c>
      <c r="L8" s="20"/>
    </row>
    <row r="9" spans="2:56" s="1" customFormat="1" ht="16.5" customHeight="1">
      <c r="B9" s="32"/>
      <c r="E9" s="240" t="s">
        <v>2573</v>
      </c>
      <c r="F9" s="242"/>
      <c r="G9" s="242"/>
      <c r="H9" s="242"/>
      <c r="L9" s="32"/>
    </row>
    <row r="10" spans="2:56" s="1" customFormat="1" ht="12" customHeight="1">
      <c r="B10" s="32"/>
      <c r="D10" s="27" t="s">
        <v>2574</v>
      </c>
      <c r="L10" s="32"/>
    </row>
    <row r="11" spans="2:56" s="1" customFormat="1" ht="16.5" customHeight="1">
      <c r="B11" s="32"/>
      <c r="E11" s="198" t="s">
        <v>2575</v>
      </c>
      <c r="F11" s="242"/>
      <c r="G11" s="242"/>
      <c r="H11" s="242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160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35.25" customHeight="1">
      <c r="B29" s="95"/>
      <c r="E29" s="229" t="s">
        <v>2358</v>
      </c>
      <c r="F29" s="229"/>
      <c r="G29" s="229"/>
      <c r="H29" s="229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ROUND((SUM(BE128:BE209)),  2)</f>
        <v>0</v>
      </c>
      <c r="I35" s="98">
        <v>0.21</v>
      </c>
      <c r="J35" s="86">
        <f>ROUND(((SUM(BE128:BE209))*I35),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ROUND((SUM(BF128:BF209)),  2)</f>
        <v>0</v>
      </c>
      <c r="I36" s="98">
        <v>0.12</v>
      </c>
      <c r="J36" s="86">
        <f>ROUND(((SUM(BF128:BF209))*I36),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ROUND((SUM(BG128:BG209)),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ROUND((SUM(BH128:BH209)),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ROUND((SUM(BI128:BI209)),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47</v>
      </c>
      <c r="E41" s="57"/>
      <c r="F41" s="57"/>
      <c r="G41" s="101" t="s">
        <v>48</v>
      </c>
      <c r="H41" s="102" t="s">
        <v>49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216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40" t="s">
        <v>2573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2574</v>
      </c>
      <c r="L88" s="32"/>
    </row>
    <row r="89" spans="2:12" s="1" customFormat="1" ht="16.5" customHeight="1">
      <c r="B89" s="32"/>
      <c r="E89" s="198" t="str">
        <f>E11</f>
        <v>PS 02.1 - dešťová kanalizace 1. část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6. 11. 2023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217</v>
      </c>
      <c r="D96" s="99"/>
      <c r="E96" s="99"/>
      <c r="F96" s="99"/>
      <c r="G96" s="99"/>
      <c r="H96" s="99"/>
      <c r="I96" s="99"/>
      <c r="J96" s="108" t="s">
        <v>218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219</v>
      </c>
      <c r="J98" s="66">
        <f>J128</f>
        <v>0</v>
      </c>
      <c r="L98" s="32"/>
      <c r="AU98" s="17" t="s">
        <v>220</v>
      </c>
    </row>
    <row r="99" spans="2:47" s="8" customFormat="1" ht="24.95" customHeight="1">
      <c r="B99" s="110"/>
      <c r="D99" s="111" t="s">
        <v>221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2576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226</v>
      </c>
      <c r="E101" s="116"/>
      <c r="F101" s="116"/>
      <c r="G101" s="116"/>
      <c r="H101" s="116"/>
      <c r="I101" s="116"/>
      <c r="J101" s="117">
        <f>J172</f>
        <v>0</v>
      </c>
      <c r="L101" s="114"/>
    </row>
    <row r="102" spans="2:47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J179</f>
        <v>0</v>
      </c>
      <c r="L102" s="114"/>
    </row>
    <row r="103" spans="2:47" s="9" customFormat="1" ht="19.899999999999999" customHeight="1">
      <c r="B103" s="114"/>
      <c r="D103" s="115" t="s">
        <v>2359</v>
      </c>
      <c r="E103" s="116"/>
      <c r="F103" s="116"/>
      <c r="G103" s="116"/>
      <c r="H103" s="116"/>
      <c r="I103" s="116"/>
      <c r="J103" s="117">
        <f>J189</f>
        <v>0</v>
      </c>
      <c r="L103" s="114"/>
    </row>
    <row r="104" spans="2:47" s="9" customFormat="1" ht="19.899999999999999" customHeight="1">
      <c r="B104" s="114"/>
      <c r="D104" s="115" t="s">
        <v>232</v>
      </c>
      <c r="E104" s="116"/>
      <c r="F104" s="116"/>
      <c r="G104" s="116"/>
      <c r="H104" s="116"/>
      <c r="I104" s="116"/>
      <c r="J104" s="117">
        <f>J191</f>
        <v>0</v>
      </c>
      <c r="L104" s="114"/>
    </row>
    <row r="105" spans="2:47" s="8" customFormat="1" ht="24.95" customHeight="1">
      <c r="B105" s="110"/>
      <c r="D105" s="111" t="s">
        <v>2360</v>
      </c>
      <c r="E105" s="112"/>
      <c r="F105" s="112"/>
      <c r="G105" s="112"/>
      <c r="H105" s="112"/>
      <c r="I105" s="112"/>
      <c r="J105" s="113">
        <f>J193</f>
        <v>0</v>
      </c>
      <c r="L105" s="110"/>
    </row>
    <row r="106" spans="2:47" s="9" customFormat="1" ht="19.899999999999999" customHeight="1">
      <c r="B106" s="114"/>
      <c r="D106" s="115" t="s">
        <v>2361</v>
      </c>
      <c r="E106" s="116"/>
      <c r="F106" s="116"/>
      <c r="G106" s="116"/>
      <c r="H106" s="116"/>
      <c r="I106" s="116"/>
      <c r="J106" s="117">
        <f>J194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247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39.75" customHeight="1">
      <c r="B116" s="32"/>
      <c r="E116" s="240" t="str">
        <f>E7</f>
        <v>BRNO, VDJ PALACKÉHO VRCH 2X 17.500m3 - REKONSTRUKCE STŘEŠNÍHO PLÁŠTĚ NAD AN AVÝMĚNA POTRUBÍ V AN</v>
      </c>
      <c r="F116" s="241"/>
      <c r="G116" s="241"/>
      <c r="H116" s="241"/>
      <c r="L116" s="32"/>
    </row>
    <row r="117" spans="2:63" ht="12" customHeight="1">
      <c r="B117" s="20"/>
      <c r="C117" s="27" t="s">
        <v>126</v>
      </c>
      <c r="L117" s="20"/>
    </row>
    <row r="118" spans="2:63" s="1" customFormat="1" ht="16.5" customHeight="1">
      <c r="B118" s="32"/>
      <c r="E118" s="240" t="s">
        <v>2573</v>
      </c>
      <c r="F118" s="242"/>
      <c r="G118" s="242"/>
      <c r="H118" s="242"/>
      <c r="L118" s="32"/>
    </row>
    <row r="119" spans="2:63" s="1" customFormat="1" ht="12" customHeight="1">
      <c r="B119" s="32"/>
      <c r="C119" s="27" t="s">
        <v>2574</v>
      </c>
      <c r="L119" s="32"/>
    </row>
    <row r="120" spans="2:63" s="1" customFormat="1" ht="16.5" customHeight="1">
      <c r="B120" s="32"/>
      <c r="E120" s="198" t="str">
        <f>E11</f>
        <v>PS 02.1 - dešťová kanalizace 1. část</v>
      </c>
      <c r="F120" s="242"/>
      <c r="G120" s="242"/>
      <c r="H120" s="24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6. 11. 2023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AQUA PROCON s.r.o.Palackého tř. 12, 612 00 Brno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8"/>
      <c r="C127" s="119" t="s">
        <v>248</v>
      </c>
      <c r="D127" s="120" t="s">
        <v>62</v>
      </c>
      <c r="E127" s="120" t="s">
        <v>58</v>
      </c>
      <c r="F127" s="120" t="s">
        <v>59</v>
      </c>
      <c r="G127" s="120" t="s">
        <v>249</v>
      </c>
      <c r="H127" s="120" t="s">
        <v>250</v>
      </c>
      <c r="I127" s="120" t="s">
        <v>251</v>
      </c>
      <c r="J127" s="120" t="s">
        <v>218</v>
      </c>
      <c r="K127" s="121" t="s">
        <v>252</v>
      </c>
      <c r="L127" s="118"/>
      <c r="M127" s="59" t="s">
        <v>1</v>
      </c>
      <c r="N127" s="60" t="s">
        <v>41</v>
      </c>
      <c r="O127" s="60" t="s">
        <v>253</v>
      </c>
      <c r="P127" s="60" t="s">
        <v>254</v>
      </c>
      <c r="Q127" s="60" t="s">
        <v>255</v>
      </c>
      <c r="R127" s="60" t="s">
        <v>256</v>
      </c>
      <c r="S127" s="60" t="s">
        <v>257</v>
      </c>
      <c r="T127" s="61" t="s">
        <v>258</v>
      </c>
    </row>
    <row r="128" spans="2:63" s="1" customFormat="1" ht="22.9" customHeight="1">
      <c r="B128" s="32"/>
      <c r="C128" s="64" t="s">
        <v>259</v>
      </c>
      <c r="J128" s="122">
        <f>BK128</f>
        <v>0</v>
      </c>
      <c r="L128" s="32"/>
      <c r="M128" s="62"/>
      <c r="N128" s="53"/>
      <c r="O128" s="53"/>
      <c r="P128" s="123">
        <f>P129+P193</f>
        <v>0</v>
      </c>
      <c r="Q128" s="53"/>
      <c r="R128" s="123">
        <f>R129+R193</f>
        <v>0.40662599999999999</v>
      </c>
      <c r="S128" s="53"/>
      <c r="T128" s="124">
        <f>T129+T193</f>
        <v>0</v>
      </c>
      <c r="AT128" s="17" t="s">
        <v>76</v>
      </c>
      <c r="AU128" s="17" t="s">
        <v>220</v>
      </c>
      <c r="BK128" s="125">
        <f>BK129+BK193</f>
        <v>0</v>
      </c>
    </row>
    <row r="129" spans="2:65" s="11" customFormat="1" ht="25.9" customHeight="1">
      <c r="B129" s="126"/>
      <c r="D129" s="127" t="s">
        <v>76</v>
      </c>
      <c r="E129" s="128" t="s">
        <v>260</v>
      </c>
      <c r="F129" s="128" t="s">
        <v>261</v>
      </c>
      <c r="I129" s="129"/>
      <c r="J129" s="130">
        <f>BK129</f>
        <v>0</v>
      </c>
      <c r="L129" s="126"/>
      <c r="M129" s="131"/>
      <c r="P129" s="132">
        <f>P130+P172+P179+P189+P191</f>
        <v>0</v>
      </c>
      <c r="R129" s="132">
        <f>R130+R172+R179+R189+R191</f>
        <v>0.30081599999999997</v>
      </c>
      <c r="T129" s="133">
        <f>T130+T172+T179+T189+T191</f>
        <v>0</v>
      </c>
      <c r="AR129" s="127" t="s">
        <v>85</v>
      </c>
      <c r="AT129" s="134" t="s">
        <v>76</v>
      </c>
      <c r="AU129" s="134" t="s">
        <v>77</v>
      </c>
      <c r="AY129" s="127" t="s">
        <v>262</v>
      </c>
      <c r="BK129" s="135">
        <f>BK130+BK172+BK179+BK189+BK191</f>
        <v>0</v>
      </c>
    </row>
    <row r="130" spans="2:65" s="11" customFormat="1" ht="22.9" customHeight="1">
      <c r="B130" s="126"/>
      <c r="D130" s="127" t="s">
        <v>76</v>
      </c>
      <c r="E130" s="136" t="s">
        <v>85</v>
      </c>
      <c r="F130" s="136" t="s">
        <v>264</v>
      </c>
      <c r="I130" s="129"/>
      <c r="J130" s="137">
        <f>BK130</f>
        <v>0</v>
      </c>
      <c r="L130" s="126"/>
      <c r="M130" s="131"/>
      <c r="P130" s="132">
        <f>SUM(P131:P171)</f>
        <v>0</v>
      </c>
      <c r="R130" s="132">
        <f>SUM(R131:R171)</f>
        <v>2.9135999999999999E-2</v>
      </c>
      <c r="T130" s="133">
        <f>SUM(T131:T171)</f>
        <v>0</v>
      </c>
      <c r="AR130" s="127" t="s">
        <v>85</v>
      </c>
      <c r="AT130" s="134" t="s">
        <v>76</v>
      </c>
      <c r="AU130" s="134" t="s">
        <v>85</v>
      </c>
      <c r="AY130" s="127" t="s">
        <v>262</v>
      </c>
      <c r="BK130" s="135">
        <f>SUM(BK131:BK171)</f>
        <v>0</v>
      </c>
    </row>
    <row r="131" spans="2:65" s="1" customFormat="1" ht="37.9" customHeight="1">
      <c r="B131" s="32"/>
      <c r="C131" s="138" t="s">
        <v>85</v>
      </c>
      <c r="D131" s="138" t="s">
        <v>265</v>
      </c>
      <c r="E131" s="139" t="s">
        <v>2577</v>
      </c>
      <c r="F131" s="140" t="s">
        <v>2578</v>
      </c>
      <c r="G131" s="141" t="s">
        <v>537</v>
      </c>
      <c r="H131" s="142">
        <v>1</v>
      </c>
      <c r="I131" s="143"/>
      <c r="J131" s="144">
        <f>ROUND(I131*H131,2)</f>
        <v>0</v>
      </c>
      <c r="K131" s="140" t="s">
        <v>269</v>
      </c>
      <c r="L131" s="32"/>
      <c r="M131" s="145" t="s">
        <v>1</v>
      </c>
      <c r="N131" s="146" t="s">
        <v>42</v>
      </c>
      <c r="P131" s="147">
        <f>O131*H131</f>
        <v>0</v>
      </c>
      <c r="Q131" s="147">
        <v>1.2E-2</v>
      </c>
      <c r="R131" s="147">
        <f>Q131*H131</f>
        <v>1.2E-2</v>
      </c>
      <c r="S131" s="147">
        <v>0</v>
      </c>
      <c r="T131" s="148">
        <f>S131*H131</f>
        <v>0</v>
      </c>
      <c r="AR131" s="149" t="s">
        <v>85</v>
      </c>
      <c r="AT131" s="149" t="s">
        <v>265</v>
      </c>
      <c r="AU131" s="149" t="s">
        <v>88</v>
      </c>
      <c r="AY131" s="17" t="s">
        <v>262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85</v>
      </c>
      <c r="BK131" s="150">
        <f>ROUND(I131*H131,2)</f>
        <v>0</v>
      </c>
      <c r="BL131" s="17" t="s">
        <v>85</v>
      </c>
      <c r="BM131" s="149" t="s">
        <v>2579</v>
      </c>
    </row>
    <row r="132" spans="2:65" s="12" customFormat="1" ht="11.25">
      <c r="B132" s="151"/>
      <c r="D132" s="152" t="s">
        <v>271</v>
      </c>
      <c r="E132" s="153" t="s">
        <v>1</v>
      </c>
      <c r="F132" s="154" t="s">
        <v>2580</v>
      </c>
      <c r="H132" s="153" t="s">
        <v>1</v>
      </c>
      <c r="I132" s="155"/>
      <c r="L132" s="151"/>
      <c r="M132" s="156"/>
      <c r="T132" s="157"/>
      <c r="AT132" s="153" t="s">
        <v>271</v>
      </c>
      <c r="AU132" s="153" t="s">
        <v>88</v>
      </c>
      <c r="AV132" s="12" t="s">
        <v>85</v>
      </c>
      <c r="AW132" s="12" t="s">
        <v>31</v>
      </c>
      <c r="AX132" s="12" t="s">
        <v>77</v>
      </c>
      <c r="AY132" s="153" t="s">
        <v>262</v>
      </c>
    </row>
    <row r="133" spans="2:65" s="13" customFormat="1" ht="11.25">
      <c r="B133" s="158"/>
      <c r="D133" s="152" t="s">
        <v>271</v>
      </c>
      <c r="E133" s="159" t="s">
        <v>1</v>
      </c>
      <c r="F133" s="160" t="s">
        <v>85</v>
      </c>
      <c r="H133" s="161">
        <v>1</v>
      </c>
      <c r="I133" s="162"/>
      <c r="L133" s="158"/>
      <c r="M133" s="163"/>
      <c r="T133" s="164"/>
      <c r="AT133" s="159" t="s">
        <v>271</v>
      </c>
      <c r="AU133" s="159" t="s">
        <v>88</v>
      </c>
      <c r="AV133" s="13" t="s">
        <v>88</v>
      </c>
      <c r="AW133" s="13" t="s">
        <v>31</v>
      </c>
      <c r="AX133" s="13" t="s">
        <v>85</v>
      </c>
      <c r="AY133" s="159" t="s">
        <v>262</v>
      </c>
    </row>
    <row r="134" spans="2:65" s="1" customFormat="1" ht="33" customHeight="1">
      <c r="B134" s="32"/>
      <c r="C134" s="138" t="s">
        <v>88</v>
      </c>
      <c r="D134" s="138" t="s">
        <v>265</v>
      </c>
      <c r="E134" s="139" t="s">
        <v>2581</v>
      </c>
      <c r="F134" s="140" t="s">
        <v>2582</v>
      </c>
      <c r="G134" s="141" t="s">
        <v>290</v>
      </c>
      <c r="H134" s="142">
        <v>6.048</v>
      </c>
      <c r="I134" s="143"/>
      <c r="J134" s="144">
        <f>ROUND(I134*H134,2)</f>
        <v>0</v>
      </c>
      <c r="K134" s="140" t="s">
        <v>285</v>
      </c>
      <c r="L134" s="32"/>
      <c r="M134" s="145" t="s">
        <v>1</v>
      </c>
      <c r="N134" s="146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85</v>
      </c>
      <c r="AT134" s="149" t="s">
        <v>265</v>
      </c>
      <c r="AU134" s="149" t="s">
        <v>88</v>
      </c>
      <c r="AY134" s="17" t="s">
        <v>262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85</v>
      </c>
      <c r="BM134" s="149" t="s">
        <v>2583</v>
      </c>
    </row>
    <row r="135" spans="2:65" s="12" customFormat="1" ht="11.25">
      <c r="B135" s="151"/>
      <c r="D135" s="152" t="s">
        <v>271</v>
      </c>
      <c r="E135" s="153" t="s">
        <v>1</v>
      </c>
      <c r="F135" s="154" t="s">
        <v>2584</v>
      </c>
      <c r="H135" s="153" t="s">
        <v>1</v>
      </c>
      <c r="I135" s="155"/>
      <c r="L135" s="151"/>
      <c r="M135" s="156"/>
      <c r="T135" s="157"/>
      <c r="AT135" s="153" t="s">
        <v>271</v>
      </c>
      <c r="AU135" s="153" t="s">
        <v>88</v>
      </c>
      <c r="AV135" s="12" t="s">
        <v>85</v>
      </c>
      <c r="AW135" s="12" t="s">
        <v>31</v>
      </c>
      <c r="AX135" s="12" t="s">
        <v>77</v>
      </c>
      <c r="AY135" s="153" t="s">
        <v>262</v>
      </c>
    </row>
    <row r="136" spans="2:65" s="13" customFormat="1" ht="11.25">
      <c r="B136" s="158"/>
      <c r="D136" s="152" t="s">
        <v>271</v>
      </c>
      <c r="E136" s="159" t="s">
        <v>1</v>
      </c>
      <c r="F136" s="160" t="s">
        <v>2585</v>
      </c>
      <c r="H136" s="161">
        <v>12.096</v>
      </c>
      <c r="I136" s="162"/>
      <c r="L136" s="158"/>
      <c r="M136" s="163"/>
      <c r="T136" s="164"/>
      <c r="AT136" s="159" t="s">
        <v>271</v>
      </c>
      <c r="AU136" s="159" t="s">
        <v>88</v>
      </c>
      <c r="AV136" s="13" t="s">
        <v>88</v>
      </c>
      <c r="AW136" s="13" t="s">
        <v>31</v>
      </c>
      <c r="AX136" s="13" t="s">
        <v>77</v>
      </c>
      <c r="AY136" s="159" t="s">
        <v>262</v>
      </c>
    </row>
    <row r="137" spans="2:65" s="14" customFormat="1" ht="11.25">
      <c r="B137" s="165"/>
      <c r="D137" s="152" t="s">
        <v>271</v>
      </c>
      <c r="E137" s="166" t="s">
        <v>134</v>
      </c>
      <c r="F137" s="167" t="s">
        <v>277</v>
      </c>
      <c r="H137" s="168">
        <v>12.096</v>
      </c>
      <c r="I137" s="169"/>
      <c r="L137" s="165"/>
      <c r="M137" s="170"/>
      <c r="T137" s="171"/>
      <c r="AT137" s="166" t="s">
        <v>271</v>
      </c>
      <c r="AU137" s="166" t="s">
        <v>88</v>
      </c>
      <c r="AV137" s="14" t="s">
        <v>278</v>
      </c>
      <c r="AW137" s="14" t="s">
        <v>31</v>
      </c>
      <c r="AX137" s="14" t="s">
        <v>77</v>
      </c>
      <c r="AY137" s="166" t="s">
        <v>262</v>
      </c>
    </row>
    <row r="138" spans="2:65" s="15" customFormat="1" ht="11.25">
      <c r="B138" s="172"/>
      <c r="D138" s="152" t="s">
        <v>271</v>
      </c>
      <c r="E138" s="173" t="s">
        <v>185</v>
      </c>
      <c r="F138" s="174" t="s">
        <v>282</v>
      </c>
      <c r="H138" s="175">
        <v>12.096</v>
      </c>
      <c r="I138" s="176"/>
      <c r="L138" s="172"/>
      <c r="M138" s="177"/>
      <c r="T138" s="178"/>
      <c r="AT138" s="173" t="s">
        <v>271</v>
      </c>
      <c r="AU138" s="173" t="s">
        <v>88</v>
      </c>
      <c r="AV138" s="15" t="s">
        <v>122</v>
      </c>
      <c r="AW138" s="15" t="s">
        <v>31</v>
      </c>
      <c r="AX138" s="15" t="s">
        <v>77</v>
      </c>
      <c r="AY138" s="173" t="s">
        <v>262</v>
      </c>
    </row>
    <row r="139" spans="2:65" s="13" customFormat="1" ht="11.25">
      <c r="B139" s="158"/>
      <c r="D139" s="152" t="s">
        <v>271</v>
      </c>
      <c r="E139" s="159" t="s">
        <v>1</v>
      </c>
      <c r="F139" s="160" t="s">
        <v>2586</v>
      </c>
      <c r="H139" s="161">
        <v>6.048</v>
      </c>
      <c r="I139" s="162"/>
      <c r="L139" s="158"/>
      <c r="M139" s="163"/>
      <c r="T139" s="164"/>
      <c r="AT139" s="159" t="s">
        <v>271</v>
      </c>
      <c r="AU139" s="159" t="s">
        <v>88</v>
      </c>
      <c r="AV139" s="13" t="s">
        <v>88</v>
      </c>
      <c r="AW139" s="13" t="s">
        <v>31</v>
      </c>
      <c r="AX139" s="13" t="s">
        <v>77</v>
      </c>
      <c r="AY139" s="159" t="s">
        <v>262</v>
      </c>
    </row>
    <row r="140" spans="2:65" s="15" customFormat="1" ht="11.25">
      <c r="B140" s="172"/>
      <c r="D140" s="152" t="s">
        <v>271</v>
      </c>
      <c r="E140" s="173" t="s">
        <v>1</v>
      </c>
      <c r="F140" s="174" t="s">
        <v>282</v>
      </c>
      <c r="H140" s="175">
        <v>6.048</v>
      </c>
      <c r="I140" s="176"/>
      <c r="L140" s="172"/>
      <c r="M140" s="177"/>
      <c r="T140" s="178"/>
      <c r="AT140" s="173" t="s">
        <v>271</v>
      </c>
      <c r="AU140" s="173" t="s">
        <v>88</v>
      </c>
      <c r="AV140" s="15" t="s">
        <v>122</v>
      </c>
      <c r="AW140" s="15" t="s">
        <v>31</v>
      </c>
      <c r="AX140" s="15" t="s">
        <v>85</v>
      </c>
      <c r="AY140" s="173" t="s">
        <v>262</v>
      </c>
    </row>
    <row r="141" spans="2:65" s="1" customFormat="1" ht="37.9" customHeight="1">
      <c r="B141" s="32"/>
      <c r="C141" s="138" t="s">
        <v>278</v>
      </c>
      <c r="D141" s="138" t="s">
        <v>265</v>
      </c>
      <c r="E141" s="139" t="s">
        <v>2587</v>
      </c>
      <c r="F141" s="140" t="s">
        <v>2588</v>
      </c>
      <c r="G141" s="141" t="s">
        <v>290</v>
      </c>
      <c r="H141" s="142">
        <v>6.048</v>
      </c>
      <c r="I141" s="143"/>
      <c r="J141" s="144">
        <f>ROUND(I141*H141,2)</f>
        <v>0</v>
      </c>
      <c r="K141" s="140" t="s">
        <v>285</v>
      </c>
      <c r="L141" s="32"/>
      <c r="M141" s="145" t="s">
        <v>1</v>
      </c>
      <c r="N141" s="146" t="s">
        <v>42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85</v>
      </c>
      <c r="AT141" s="149" t="s">
        <v>265</v>
      </c>
      <c r="AU141" s="149" t="s">
        <v>88</v>
      </c>
      <c r="AY141" s="17" t="s">
        <v>262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85</v>
      </c>
      <c r="BK141" s="150">
        <f>ROUND(I141*H141,2)</f>
        <v>0</v>
      </c>
      <c r="BL141" s="17" t="s">
        <v>85</v>
      </c>
      <c r="BM141" s="149" t="s">
        <v>2589</v>
      </c>
    </row>
    <row r="142" spans="2:65" s="13" customFormat="1" ht="11.25">
      <c r="B142" s="158"/>
      <c r="D142" s="152" t="s">
        <v>271</v>
      </c>
      <c r="E142" s="159" t="s">
        <v>1</v>
      </c>
      <c r="F142" s="160" t="s">
        <v>2586</v>
      </c>
      <c r="H142" s="161">
        <v>6.048</v>
      </c>
      <c r="I142" s="162"/>
      <c r="L142" s="158"/>
      <c r="M142" s="163"/>
      <c r="T142" s="164"/>
      <c r="AT142" s="159" t="s">
        <v>271</v>
      </c>
      <c r="AU142" s="159" t="s">
        <v>88</v>
      </c>
      <c r="AV142" s="13" t="s">
        <v>88</v>
      </c>
      <c r="AW142" s="13" t="s">
        <v>31</v>
      </c>
      <c r="AX142" s="13" t="s">
        <v>85</v>
      </c>
      <c r="AY142" s="159" t="s">
        <v>262</v>
      </c>
    </row>
    <row r="143" spans="2:65" s="1" customFormat="1" ht="24.2" customHeight="1">
      <c r="B143" s="32"/>
      <c r="C143" s="138" t="s">
        <v>122</v>
      </c>
      <c r="D143" s="138" t="s">
        <v>265</v>
      </c>
      <c r="E143" s="139" t="s">
        <v>2590</v>
      </c>
      <c r="F143" s="140" t="s">
        <v>2591</v>
      </c>
      <c r="G143" s="141" t="s">
        <v>268</v>
      </c>
      <c r="H143" s="142">
        <v>20.16</v>
      </c>
      <c r="I143" s="143"/>
      <c r="J143" s="144">
        <f>ROUND(I143*H143,2)</f>
        <v>0</v>
      </c>
      <c r="K143" s="140" t="s">
        <v>285</v>
      </c>
      <c r="L143" s="32"/>
      <c r="M143" s="145" t="s">
        <v>1</v>
      </c>
      <c r="N143" s="146" t="s">
        <v>42</v>
      </c>
      <c r="P143" s="147">
        <f>O143*H143</f>
        <v>0</v>
      </c>
      <c r="Q143" s="147">
        <v>8.4999999999999995E-4</v>
      </c>
      <c r="R143" s="147">
        <f>Q143*H143</f>
        <v>1.7135999999999998E-2</v>
      </c>
      <c r="S143" s="147">
        <v>0</v>
      </c>
      <c r="T143" s="148">
        <f>S143*H143</f>
        <v>0</v>
      </c>
      <c r="AR143" s="149" t="s">
        <v>85</v>
      </c>
      <c r="AT143" s="149" t="s">
        <v>265</v>
      </c>
      <c r="AU143" s="149" t="s">
        <v>88</v>
      </c>
      <c r="AY143" s="17" t="s">
        <v>262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85</v>
      </c>
      <c r="BK143" s="150">
        <f>ROUND(I143*H143,2)</f>
        <v>0</v>
      </c>
      <c r="BL143" s="17" t="s">
        <v>85</v>
      </c>
      <c r="BM143" s="149" t="s">
        <v>2592</v>
      </c>
    </row>
    <row r="144" spans="2:65" s="12" customFormat="1" ht="11.25">
      <c r="B144" s="151"/>
      <c r="D144" s="152" t="s">
        <v>271</v>
      </c>
      <c r="E144" s="153" t="s">
        <v>1</v>
      </c>
      <c r="F144" s="154" t="s">
        <v>2584</v>
      </c>
      <c r="H144" s="153" t="s">
        <v>1</v>
      </c>
      <c r="I144" s="155"/>
      <c r="L144" s="151"/>
      <c r="M144" s="156"/>
      <c r="T144" s="157"/>
      <c r="AT144" s="153" t="s">
        <v>271</v>
      </c>
      <c r="AU144" s="153" t="s">
        <v>88</v>
      </c>
      <c r="AV144" s="12" t="s">
        <v>85</v>
      </c>
      <c r="AW144" s="12" t="s">
        <v>31</v>
      </c>
      <c r="AX144" s="12" t="s">
        <v>77</v>
      </c>
      <c r="AY144" s="153" t="s">
        <v>262</v>
      </c>
    </row>
    <row r="145" spans="2:65" s="13" customFormat="1" ht="11.25">
      <c r="B145" s="158"/>
      <c r="D145" s="152" t="s">
        <v>271</v>
      </c>
      <c r="E145" s="159" t="s">
        <v>1</v>
      </c>
      <c r="F145" s="160" t="s">
        <v>2593</v>
      </c>
      <c r="H145" s="161">
        <v>20.16</v>
      </c>
      <c r="I145" s="162"/>
      <c r="L145" s="158"/>
      <c r="M145" s="163"/>
      <c r="T145" s="164"/>
      <c r="AT145" s="159" t="s">
        <v>271</v>
      </c>
      <c r="AU145" s="159" t="s">
        <v>88</v>
      </c>
      <c r="AV145" s="13" t="s">
        <v>88</v>
      </c>
      <c r="AW145" s="13" t="s">
        <v>31</v>
      </c>
      <c r="AX145" s="13" t="s">
        <v>85</v>
      </c>
      <c r="AY145" s="159" t="s">
        <v>262</v>
      </c>
    </row>
    <row r="146" spans="2:65" s="1" customFormat="1" ht="24.2" customHeight="1">
      <c r="B146" s="32"/>
      <c r="C146" s="138" t="s">
        <v>300</v>
      </c>
      <c r="D146" s="138" t="s">
        <v>265</v>
      </c>
      <c r="E146" s="139" t="s">
        <v>2594</v>
      </c>
      <c r="F146" s="140" t="s">
        <v>2595</v>
      </c>
      <c r="G146" s="141" t="s">
        <v>268</v>
      </c>
      <c r="H146" s="142">
        <v>20.16</v>
      </c>
      <c r="I146" s="143"/>
      <c r="J146" s="144">
        <f>ROUND(I146*H146,2)</f>
        <v>0</v>
      </c>
      <c r="K146" s="140" t="s">
        <v>285</v>
      </c>
      <c r="L146" s="32"/>
      <c r="M146" s="145" t="s">
        <v>1</v>
      </c>
      <c r="N146" s="146" t="s">
        <v>42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85</v>
      </c>
      <c r="AT146" s="149" t="s">
        <v>265</v>
      </c>
      <c r="AU146" s="149" t="s">
        <v>88</v>
      </c>
      <c r="AY146" s="17" t="s">
        <v>262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85</v>
      </c>
      <c r="BK146" s="150">
        <f>ROUND(I146*H146,2)</f>
        <v>0</v>
      </c>
      <c r="BL146" s="17" t="s">
        <v>85</v>
      </c>
      <c r="BM146" s="149" t="s">
        <v>2596</v>
      </c>
    </row>
    <row r="147" spans="2:65" s="1" customFormat="1" ht="37.9" customHeight="1">
      <c r="B147" s="32"/>
      <c r="C147" s="138" t="s">
        <v>305</v>
      </c>
      <c r="D147" s="138" t="s">
        <v>265</v>
      </c>
      <c r="E147" s="139" t="s">
        <v>362</v>
      </c>
      <c r="F147" s="140" t="s">
        <v>363</v>
      </c>
      <c r="G147" s="141" t="s">
        <v>290</v>
      </c>
      <c r="H147" s="142">
        <v>12.096</v>
      </c>
      <c r="I147" s="143"/>
      <c r="J147" s="144">
        <f>ROUND(I147*H147,2)</f>
        <v>0</v>
      </c>
      <c r="K147" s="140" t="s">
        <v>285</v>
      </c>
      <c r="L147" s="32"/>
      <c r="M147" s="145" t="s">
        <v>1</v>
      </c>
      <c r="N147" s="146" t="s">
        <v>42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85</v>
      </c>
      <c r="AT147" s="149" t="s">
        <v>265</v>
      </c>
      <c r="AU147" s="149" t="s">
        <v>88</v>
      </c>
      <c r="AY147" s="17" t="s">
        <v>262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85</v>
      </c>
      <c r="BK147" s="150">
        <f>ROUND(I147*H147,2)</f>
        <v>0</v>
      </c>
      <c r="BL147" s="17" t="s">
        <v>85</v>
      </c>
      <c r="BM147" s="149" t="s">
        <v>2597</v>
      </c>
    </row>
    <row r="148" spans="2:65" s="13" customFormat="1" ht="11.25">
      <c r="B148" s="158"/>
      <c r="D148" s="152" t="s">
        <v>271</v>
      </c>
      <c r="E148" s="159" t="s">
        <v>1</v>
      </c>
      <c r="F148" s="160" t="s">
        <v>2598</v>
      </c>
      <c r="H148" s="161">
        <v>12.096</v>
      </c>
      <c r="I148" s="162"/>
      <c r="L148" s="158"/>
      <c r="M148" s="163"/>
      <c r="T148" s="164"/>
      <c r="AT148" s="159" t="s">
        <v>271</v>
      </c>
      <c r="AU148" s="159" t="s">
        <v>88</v>
      </c>
      <c r="AV148" s="13" t="s">
        <v>88</v>
      </c>
      <c r="AW148" s="13" t="s">
        <v>31</v>
      </c>
      <c r="AX148" s="13" t="s">
        <v>77</v>
      </c>
      <c r="AY148" s="159" t="s">
        <v>262</v>
      </c>
    </row>
    <row r="149" spans="2:65" s="15" customFormat="1" ht="11.25">
      <c r="B149" s="172"/>
      <c r="D149" s="152" t="s">
        <v>271</v>
      </c>
      <c r="E149" s="173" t="s">
        <v>2572</v>
      </c>
      <c r="F149" s="174" t="s">
        <v>282</v>
      </c>
      <c r="H149" s="175">
        <v>12.096</v>
      </c>
      <c r="I149" s="176"/>
      <c r="L149" s="172"/>
      <c r="M149" s="177"/>
      <c r="T149" s="178"/>
      <c r="AT149" s="173" t="s">
        <v>271</v>
      </c>
      <c r="AU149" s="173" t="s">
        <v>88</v>
      </c>
      <c r="AV149" s="15" t="s">
        <v>122</v>
      </c>
      <c r="AW149" s="15" t="s">
        <v>31</v>
      </c>
      <c r="AX149" s="15" t="s">
        <v>85</v>
      </c>
      <c r="AY149" s="173" t="s">
        <v>262</v>
      </c>
    </row>
    <row r="150" spans="2:65" s="1" customFormat="1" ht="37.9" customHeight="1">
      <c r="B150" s="32"/>
      <c r="C150" s="138" t="s">
        <v>316</v>
      </c>
      <c r="D150" s="138" t="s">
        <v>265</v>
      </c>
      <c r="E150" s="139" t="s">
        <v>372</v>
      </c>
      <c r="F150" s="140" t="s">
        <v>373</v>
      </c>
      <c r="G150" s="141" t="s">
        <v>290</v>
      </c>
      <c r="H150" s="142">
        <v>60.48</v>
      </c>
      <c r="I150" s="143"/>
      <c r="J150" s="144">
        <f>ROUND(I150*H150,2)</f>
        <v>0</v>
      </c>
      <c r="K150" s="140" t="s">
        <v>285</v>
      </c>
      <c r="L150" s="32"/>
      <c r="M150" s="145" t="s">
        <v>1</v>
      </c>
      <c r="N150" s="146" t="s">
        <v>42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85</v>
      </c>
      <c r="AT150" s="149" t="s">
        <v>265</v>
      </c>
      <c r="AU150" s="149" t="s">
        <v>88</v>
      </c>
      <c r="AY150" s="17" t="s">
        <v>262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85</v>
      </c>
      <c r="BK150" s="150">
        <f>ROUND(I150*H150,2)</f>
        <v>0</v>
      </c>
      <c r="BL150" s="17" t="s">
        <v>85</v>
      </c>
      <c r="BM150" s="149" t="s">
        <v>2599</v>
      </c>
    </row>
    <row r="151" spans="2:65" s="13" customFormat="1" ht="11.25">
      <c r="B151" s="158"/>
      <c r="D151" s="152" t="s">
        <v>271</v>
      </c>
      <c r="F151" s="160" t="s">
        <v>2600</v>
      </c>
      <c r="H151" s="161">
        <v>60.48</v>
      </c>
      <c r="I151" s="162"/>
      <c r="L151" s="158"/>
      <c r="M151" s="163"/>
      <c r="T151" s="164"/>
      <c r="AT151" s="159" t="s">
        <v>271</v>
      </c>
      <c r="AU151" s="159" t="s">
        <v>88</v>
      </c>
      <c r="AV151" s="13" t="s">
        <v>88</v>
      </c>
      <c r="AW151" s="13" t="s">
        <v>4</v>
      </c>
      <c r="AX151" s="13" t="s">
        <v>85</v>
      </c>
      <c r="AY151" s="159" t="s">
        <v>262</v>
      </c>
    </row>
    <row r="152" spans="2:65" s="1" customFormat="1" ht="21.75" customHeight="1">
      <c r="B152" s="32"/>
      <c r="C152" s="138" t="s">
        <v>320</v>
      </c>
      <c r="D152" s="138" t="s">
        <v>265</v>
      </c>
      <c r="E152" s="139" t="s">
        <v>377</v>
      </c>
      <c r="F152" s="140" t="s">
        <v>378</v>
      </c>
      <c r="G152" s="141" t="s">
        <v>290</v>
      </c>
      <c r="H152" s="142">
        <v>12.096</v>
      </c>
      <c r="I152" s="143"/>
      <c r="J152" s="144">
        <f>ROUND(I152*H152,2)</f>
        <v>0</v>
      </c>
      <c r="K152" s="140" t="s">
        <v>269</v>
      </c>
      <c r="L152" s="32"/>
      <c r="M152" s="145" t="s">
        <v>1</v>
      </c>
      <c r="N152" s="146" t="s">
        <v>42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85</v>
      </c>
      <c r="AT152" s="149" t="s">
        <v>265</v>
      </c>
      <c r="AU152" s="149" t="s">
        <v>88</v>
      </c>
      <c r="AY152" s="17" t="s">
        <v>262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85</v>
      </c>
      <c r="BK152" s="150">
        <f>ROUND(I152*H152,2)</f>
        <v>0</v>
      </c>
      <c r="BL152" s="17" t="s">
        <v>85</v>
      </c>
      <c r="BM152" s="149" t="s">
        <v>2601</v>
      </c>
    </row>
    <row r="153" spans="2:65" s="13" customFormat="1" ht="11.25">
      <c r="B153" s="158"/>
      <c r="D153" s="152" t="s">
        <v>271</v>
      </c>
      <c r="E153" s="159" t="s">
        <v>1</v>
      </c>
      <c r="F153" s="160" t="s">
        <v>2572</v>
      </c>
      <c r="H153" s="161">
        <v>12.096</v>
      </c>
      <c r="I153" s="162"/>
      <c r="L153" s="158"/>
      <c r="M153" s="163"/>
      <c r="T153" s="164"/>
      <c r="AT153" s="159" t="s">
        <v>271</v>
      </c>
      <c r="AU153" s="159" t="s">
        <v>88</v>
      </c>
      <c r="AV153" s="13" t="s">
        <v>88</v>
      </c>
      <c r="AW153" s="13" t="s">
        <v>31</v>
      </c>
      <c r="AX153" s="13" t="s">
        <v>85</v>
      </c>
      <c r="AY153" s="159" t="s">
        <v>262</v>
      </c>
    </row>
    <row r="154" spans="2:65" s="1" customFormat="1" ht="24.2" customHeight="1">
      <c r="B154" s="32"/>
      <c r="C154" s="138" t="s">
        <v>331</v>
      </c>
      <c r="D154" s="138" t="s">
        <v>265</v>
      </c>
      <c r="E154" s="139" t="s">
        <v>321</v>
      </c>
      <c r="F154" s="140" t="s">
        <v>322</v>
      </c>
      <c r="G154" s="141" t="s">
        <v>290</v>
      </c>
      <c r="H154" s="142">
        <v>5.9180000000000001</v>
      </c>
      <c r="I154" s="143"/>
      <c r="J154" s="144">
        <f>ROUND(I154*H154,2)</f>
        <v>0</v>
      </c>
      <c r="K154" s="140" t="s">
        <v>285</v>
      </c>
      <c r="L154" s="32"/>
      <c r="M154" s="145" t="s">
        <v>1</v>
      </c>
      <c r="N154" s="146" t="s">
        <v>42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85</v>
      </c>
      <c r="AT154" s="149" t="s">
        <v>265</v>
      </c>
      <c r="AU154" s="149" t="s">
        <v>88</v>
      </c>
      <c r="AY154" s="17" t="s">
        <v>262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85</v>
      </c>
      <c r="BK154" s="150">
        <f>ROUND(I154*H154,2)</f>
        <v>0</v>
      </c>
      <c r="BL154" s="17" t="s">
        <v>85</v>
      </c>
      <c r="BM154" s="149" t="s">
        <v>2602</v>
      </c>
    </row>
    <row r="155" spans="2:65" s="13" customFormat="1" ht="11.25">
      <c r="B155" s="158"/>
      <c r="D155" s="152" t="s">
        <v>271</v>
      </c>
      <c r="E155" s="159" t="s">
        <v>1</v>
      </c>
      <c r="F155" s="160" t="s">
        <v>325</v>
      </c>
      <c r="H155" s="161">
        <v>12.096</v>
      </c>
      <c r="I155" s="162"/>
      <c r="L155" s="158"/>
      <c r="M155" s="163"/>
      <c r="T155" s="164"/>
      <c r="AT155" s="159" t="s">
        <v>271</v>
      </c>
      <c r="AU155" s="159" t="s">
        <v>88</v>
      </c>
      <c r="AV155" s="13" t="s">
        <v>88</v>
      </c>
      <c r="AW155" s="13" t="s">
        <v>31</v>
      </c>
      <c r="AX155" s="13" t="s">
        <v>77</v>
      </c>
      <c r="AY155" s="159" t="s">
        <v>262</v>
      </c>
    </row>
    <row r="156" spans="2:65" s="12" customFormat="1" ht="11.25">
      <c r="B156" s="151"/>
      <c r="D156" s="152" t="s">
        <v>271</v>
      </c>
      <c r="E156" s="153" t="s">
        <v>1</v>
      </c>
      <c r="F156" s="154" t="s">
        <v>2603</v>
      </c>
      <c r="H156" s="153" t="s">
        <v>1</v>
      </c>
      <c r="I156" s="155"/>
      <c r="L156" s="151"/>
      <c r="M156" s="156"/>
      <c r="T156" s="157"/>
      <c r="AT156" s="153" t="s">
        <v>271</v>
      </c>
      <c r="AU156" s="153" t="s">
        <v>88</v>
      </c>
      <c r="AV156" s="12" t="s">
        <v>85</v>
      </c>
      <c r="AW156" s="12" t="s">
        <v>31</v>
      </c>
      <c r="AX156" s="12" t="s">
        <v>77</v>
      </c>
      <c r="AY156" s="153" t="s">
        <v>262</v>
      </c>
    </row>
    <row r="157" spans="2:65" s="13" customFormat="1" ht="11.25">
      <c r="B157" s="158"/>
      <c r="D157" s="152" t="s">
        <v>271</v>
      </c>
      <c r="E157" s="159" t="s">
        <v>1</v>
      </c>
      <c r="F157" s="160" t="s">
        <v>2604</v>
      </c>
      <c r="H157" s="161">
        <v>-6.1776</v>
      </c>
      <c r="I157" s="162"/>
      <c r="L157" s="158"/>
      <c r="M157" s="163"/>
      <c r="T157" s="164"/>
      <c r="AT157" s="159" t="s">
        <v>271</v>
      </c>
      <c r="AU157" s="159" t="s">
        <v>88</v>
      </c>
      <c r="AV157" s="13" t="s">
        <v>88</v>
      </c>
      <c r="AW157" s="13" t="s">
        <v>31</v>
      </c>
      <c r="AX157" s="13" t="s">
        <v>77</v>
      </c>
      <c r="AY157" s="159" t="s">
        <v>262</v>
      </c>
    </row>
    <row r="158" spans="2:65" s="15" customFormat="1" ht="11.25">
      <c r="B158" s="172"/>
      <c r="D158" s="152" t="s">
        <v>271</v>
      </c>
      <c r="E158" s="173" t="s">
        <v>2566</v>
      </c>
      <c r="F158" s="174" t="s">
        <v>282</v>
      </c>
      <c r="H158" s="175">
        <v>5.9184000000000001</v>
      </c>
      <c r="I158" s="176"/>
      <c r="L158" s="172"/>
      <c r="M158" s="177"/>
      <c r="T158" s="178"/>
      <c r="AT158" s="173" t="s">
        <v>271</v>
      </c>
      <c r="AU158" s="173" t="s">
        <v>88</v>
      </c>
      <c r="AV158" s="15" t="s">
        <v>122</v>
      </c>
      <c r="AW158" s="15" t="s">
        <v>31</v>
      </c>
      <c r="AX158" s="15" t="s">
        <v>85</v>
      </c>
      <c r="AY158" s="173" t="s">
        <v>262</v>
      </c>
    </row>
    <row r="159" spans="2:65" s="1" customFormat="1" ht="24.2" customHeight="1">
      <c r="B159" s="32"/>
      <c r="C159" s="179" t="s">
        <v>337</v>
      </c>
      <c r="D159" s="179" t="s">
        <v>590</v>
      </c>
      <c r="E159" s="180" t="s">
        <v>2605</v>
      </c>
      <c r="F159" s="181" t="s">
        <v>2606</v>
      </c>
      <c r="G159" s="182" t="s">
        <v>514</v>
      </c>
      <c r="H159" s="183">
        <v>11.244999999999999</v>
      </c>
      <c r="I159" s="184"/>
      <c r="J159" s="185">
        <f>ROUND(I159*H159,2)</f>
        <v>0</v>
      </c>
      <c r="K159" s="181" t="s">
        <v>269</v>
      </c>
      <c r="L159" s="186"/>
      <c r="M159" s="187" t="s">
        <v>1</v>
      </c>
      <c r="N159" s="188" t="s">
        <v>42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88</v>
      </c>
      <c r="AT159" s="149" t="s">
        <v>590</v>
      </c>
      <c r="AU159" s="149" t="s">
        <v>88</v>
      </c>
      <c r="AY159" s="17" t="s">
        <v>262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85</v>
      </c>
      <c r="BK159" s="150">
        <f>ROUND(I159*H159,2)</f>
        <v>0</v>
      </c>
      <c r="BL159" s="17" t="s">
        <v>85</v>
      </c>
      <c r="BM159" s="149" t="s">
        <v>2607</v>
      </c>
    </row>
    <row r="160" spans="2:65" s="13" customFormat="1" ht="11.25">
      <c r="B160" s="158"/>
      <c r="D160" s="152" t="s">
        <v>271</v>
      </c>
      <c r="E160" s="159" t="s">
        <v>1</v>
      </c>
      <c r="F160" s="160" t="s">
        <v>2608</v>
      </c>
      <c r="H160" s="161">
        <v>11.244960000000001</v>
      </c>
      <c r="I160" s="162"/>
      <c r="L160" s="158"/>
      <c r="M160" s="163"/>
      <c r="T160" s="164"/>
      <c r="AT160" s="159" t="s">
        <v>271</v>
      </c>
      <c r="AU160" s="159" t="s">
        <v>88</v>
      </c>
      <c r="AV160" s="13" t="s">
        <v>88</v>
      </c>
      <c r="AW160" s="13" t="s">
        <v>31</v>
      </c>
      <c r="AX160" s="13" t="s">
        <v>85</v>
      </c>
      <c r="AY160" s="159" t="s">
        <v>262</v>
      </c>
    </row>
    <row r="161" spans="2:65" s="1" customFormat="1" ht="24.2" customHeight="1">
      <c r="B161" s="32"/>
      <c r="C161" s="138" t="s">
        <v>344</v>
      </c>
      <c r="D161" s="138" t="s">
        <v>265</v>
      </c>
      <c r="E161" s="139" t="s">
        <v>425</v>
      </c>
      <c r="F161" s="140" t="s">
        <v>426</v>
      </c>
      <c r="G161" s="141" t="s">
        <v>290</v>
      </c>
      <c r="H161" s="142">
        <v>5.9180000000000001</v>
      </c>
      <c r="I161" s="143"/>
      <c r="J161" s="144">
        <f>ROUND(I161*H161,2)</f>
        <v>0</v>
      </c>
      <c r="K161" s="140" t="s">
        <v>285</v>
      </c>
      <c r="L161" s="32"/>
      <c r="M161" s="145" t="s">
        <v>1</v>
      </c>
      <c r="N161" s="146" t="s">
        <v>42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85</v>
      </c>
      <c r="AT161" s="149" t="s">
        <v>265</v>
      </c>
      <c r="AU161" s="149" t="s">
        <v>88</v>
      </c>
      <c r="AY161" s="17" t="s">
        <v>262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85</v>
      </c>
      <c r="BK161" s="150">
        <f>ROUND(I161*H161,2)</f>
        <v>0</v>
      </c>
      <c r="BL161" s="17" t="s">
        <v>85</v>
      </c>
      <c r="BM161" s="149" t="s">
        <v>2609</v>
      </c>
    </row>
    <row r="162" spans="2:65" s="13" customFormat="1" ht="11.25">
      <c r="B162" s="158"/>
      <c r="D162" s="152" t="s">
        <v>271</v>
      </c>
      <c r="E162" s="159" t="s">
        <v>1</v>
      </c>
      <c r="F162" s="160" t="s">
        <v>2566</v>
      </c>
      <c r="H162" s="161">
        <v>5.9184000000000001</v>
      </c>
      <c r="I162" s="162"/>
      <c r="L162" s="158"/>
      <c r="M162" s="163"/>
      <c r="T162" s="164"/>
      <c r="AT162" s="159" t="s">
        <v>271</v>
      </c>
      <c r="AU162" s="159" t="s">
        <v>88</v>
      </c>
      <c r="AV162" s="13" t="s">
        <v>88</v>
      </c>
      <c r="AW162" s="13" t="s">
        <v>31</v>
      </c>
      <c r="AX162" s="13" t="s">
        <v>85</v>
      </c>
      <c r="AY162" s="159" t="s">
        <v>262</v>
      </c>
    </row>
    <row r="163" spans="2:65" s="1" customFormat="1" ht="37.9" customHeight="1">
      <c r="B163" s="32"/>
      <c r="C163" s="138" t="s">
        <v>8</v>
      </c>
      <c r="D163" s="138" t="s">
        <v>265</v>
      </c>
      <c r="E163" s="139" t="s">
        <v>2610</v>
      </c>
      <c r="F163" s="140" t="s">
        <v>2611</v>
      </c>
      <c r="G163" s="141" t="s">
        <v>290</v>
      </c>
      <c r="H163" s="142">
        <v>5.9180000000000001</v>
      </c>
      <c r="I163" s="143"/>
      <c r="J163" s="144">
        <f>ROUND(I163*H163,2)</f>
        <v>0</v>
      </c>
      <c r="K163" s="140" t="s">
        <v>285</v>
      </c>
      <c r="L163" s="32"/>
      <c r="M163" s="145" t="s">
        <v>1</v>
      </c>
      <c r="N163" s="146" t="s">
        <v>42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85</v>
      </c>
      <c r="AT163" s="149" t="s">
        <v>265</v>
      </c>
      <c r="AU163" s="149" t="s">
        <v>88</v>
      </c>
      <c r="AY163" s="17" t="s">
        <v>262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85</v>
      </c>
      <c r="BK163" s="150">
        <f>ROUND(I163*H163,2)</f>
        <v>0</v>
      </c>
      <c r="BL163" s="17" t="s">
        <v>85</v>
      </c>
      <c r="BM163" s="149" t="s">
        <v>2612</v>
      </c>
    </row>
    <row r="164" spans="2:65" s="1" customFormat="1" ht="24.2" customHeight="1">
      <c r="B164" s="32"/>
      <c r="C164" s="138" t="s">
        <v>351</v>
      </c>
      <c r="D164" s="138" t="s">
        <v>265</v>
      </c>
      <c r="E164" s="139" t="s">
        <v>2613</v>
      </c>
      <c r="F164" s="140" t="s">
        <v>2614</v>
      </c>
      <c r="G164" s="141" t="s">
        <v>290</v>
      </c>
      <c r="H164" s="142">
        <v>5.3140000000000001</v>
      </c>
      <c r="I164" s="143"/>
      <c r="J164" s="144">
        <f>ROUND(I164*H164,2)</f>
        <v>0</v>
      </c>
      <c r="K164" s="140" t="s">
        <v>285</v>
      </c>
      <c r="L164" s="32"/>
      <c r="M164" s="145" t="s">
        <v>1</v>
      </c>
      <c r="N164" s="146" t="s">
        <v>42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85</v>
      </c>
      <c r="AT164" s="149" t="s">
        <v>265</v>
      </c>
      <c r="AU164" s="149" t="s">
        <v>88</v>
      </c>
      <c r="AY164" s="17" t="s">
        <v>262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85</v>
      </c>
      <c r="BK164" s="150">
        <f>ROUND(I164*H164,2)</f>
        <v>0</v>
      </c>
      <c r="BL164" s="17" t="s">
        <v>85</v>
      </c>
      <c r="BM164" s="149" t="s">
        <v>2615</v>
      </c>
    </row>
    <row r="165" spans="2:65" s="13" customFormat="1" ht="11.25">
      <c r="B165" s="158"/>
      <c r="D165" s="152" t="s">
        <v>271</v>
      </c>
      <c r="E165" s="159" t="s">
        <v>1</v>
      </c>
      <c r="F165" s="160" t="s">
        <v>2616</v>
      </c>
      <c r="H165" s="161">
        <v>5.3136000000000001</v>
      </c>
      <c r="I165" s="162"/>
      <c r="L165" s="158"/>
      <c r="M165" s="163"/>
      <c r="T165" s="164"/>
      <c r="AT165" s="159" t="s">
        <v>271</v>
      </c>
      <c r="AU165" s="159" t="s">
        <v>88</v>
      </c>
      <c r="AV165" s="13" t="s">
        <v>88</v>
      </c>
      <c r="AW165" s="13" t="s">
        <v>31</v>
      </c>
      <c r="AX165" s="13" t="s">
        <v>77</v>
      </c>
      <c r="AY165" s="159" t="s">
        <v>262</v>
      </c>
    </row>
    <row r="166" spans="2:65" s="15" customFormat="1" ht="11.25">
      <c r="B166" s="172"/>
      <c r="D166" s="152" t="s">
        <v>271</v>
      </c>
      <c r="E166" s="173" t="s">
        <v>2568</v>
      </c>
      <c r="F166" s="174" t="s">
        <v>282</v>
      </c>
      <c r="H166" s="175">
        <v>5.3136000000000001</v>
      </c>
      <c r="I166" s="176"/>
      <c r="L166" s="172"/>
      <c r="M166" s="177"/>
      <c r="T166" s="178"/>
      <c r="AT166" s="173" t="s">
        <v>271</v>
      </c>
      <c r="AU166" s="173" t="s">
        <v>88</v>
      </c>
      <c r="AV166" s="15" t="s">
        <v>122</v>
      </c>
      <c r="AW166" s="15" t="s">
        <v>31</v>
      </c>
      <c r="AX166" s="15" t="s">
        <v>85</v>
      </c>
      <c r="AY166" s="173" t="s">
        <v>262</v>
      </c>
    </row>
    <row r="167" spans="2:65" s="1" customFormat="1" ht="16.5" customHeight="1">
      <c r="B167" s="32"/>
      <c r="C167" s="179" t="s">
        <v>358</v>
      </c>
      <c r="D167" s="179" t="s">
        <v>590</v>
      </c>
      <c r="E167" s="180" t="s">
        <v>2617</v>
      </c>
      <c r="F167" s="181" t="s">
        <v>2618</v>
      </c>
      <c r="G167" s="182" t="s">
        <v>514</v>
      </c>
      <c r="H167" s="183">
        <v>10.047000000000001</v>
      </c>
      <c r="I167" s="184"/>
      <c r="J167" s="185">
        <f>ROUND(I167*H167,2)</f>
        <v>0</v>
      </c>
      <c r="K167" s="181" t="s">
        <v>285</v>
      </c>
      <c r="L167" s="186"/>
      <c r="M167" s="187" t="s">
        <v>1</v>
      </c>
      <c r="N167" s="188" t="s">
        <v>42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88</v>
      </c>
      <c r="AT167" s="149" t="s">
        <v>590</v>
      </c>
      <c r="AU167" s="149" t="s">
        <v>88</v>
      </c>
      <c r="AY167" s="17" t="s">
        <v>262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85</v>
      </c>
      <c r="BK167" s="150">
        <f>ROUND(I167*H167,2)</f>
        <v>0</v>
      </c>
      <c r="BL167" s="17" t="s">
        <v>85</v>
      </c>
      <c r="BM167" s="149" t="s">
        <v>2619</v>
      </c>
    </row>
    <row r="168" spans="2:65" s="13" customFormat="1" ht="11.25">
      <c r="B168" s="158"/>
      <c r="D168" s="152" t="s">
        <v>271</v>
      </c>
      <c r="E168" s="159" t="s">
        <v>1</v>
      </c>
      <c r="F168" s="160" t="s">
        <v>2620</v>
      </c>
      <c r="H168" s="161">
        <v>10.046795471999999</v>
      </c>
      <c r="I168" s="162"/>
      <c r="L168" s="158"/>
      <c r="M168" s="163"/>
      <c r="T168" s="164"/>
      <c r="AT168" s="159" t="s">
        <v>271</v>
      </c>
      <c r="AU168" s="159" t="s">
        <v>88</v>
      </c>
      <c r="AV168" s="13" t="s">
        <v>88</v>
      </c>
      <c r="AW168" s="13" t="s">
        <v>31</v>
      </c>
      <c r="AX168" s="13" t="s">
        <v>85</v>
      </c>
      <c r="AY168" s="159" t="s">
        <v>262</v>
      </c>
    </row>
    <row r="169" spans="2:65" s="1" customFormat="1" ht="24.2" customHeight="1">
      <c r="B169" s="32"/>
      <c r="C169" s="138" t="s">
        <v>361</v>
      </c>
      <c r="D169" s="138" t="s">
        <v>265</v>
      </c>
      <c r="E169" s="139" t="s">
        <v>425</v>
      </c>
      <c r="F169" s="140" t="s">
        <v>426</v>
      </c>
      <c r="G169" s="141" t="s">
        <v>290</v>
      </c>
      <c r="H169" s="142">
        <v>5.3140000000000001</v>
      </c>
      <c r="I169" s="143"/>
      <c r="J169" s="144">
        <f>ROUND(I169*H169,2)</f>
        <v>0</v>
      </c>
      <c r="K169" s="140" t="s">
        <v>285</v>
      </c>
      <c r="L169" s="32"/>
      <c r="M169" s="145" t="s">
        <v>1</v>
      </c>
      <c r="N169" s="146" t="s">
        <v>42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85</v>
      </c>
      <c r="AT169" s="149" t="s">
        <v>265</v>
      </c>
      <c r="AU169" s="149" t="s">
        <v>88</v>
      </c>
      <c r="AY169" s="17" t="s">
        <v>262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85</v>
      </c>
      <c r="BK169" s="150">
        <f>ROUND(I169*H169,2)</f>
        <v>0</v>
      </c>
      <c r="BL169" s="17" t="s">
        <v>85</v>
      </c>
      <c r="BM169" s="149" t="s">
        <v>2621</v>
      </c>
    </row>
    <row r="170" spans="2:65" s="13" customFormat="1" ht="11.25">
      <c r="B170" s="158"/>
      <c r="D170" s="152" t="s">
        <v>271</v>
      </c>
      <c r="E170" s="159" t="s">
        <v>1</v>
      </c>
      <c r="F170" s="160" t="s">
        <v>2622</v>
      </c>
      <c r="H170" s="161">
        <v>5.3136000000000001</v>
      </c>
      <c r="I170" s="162"/>
      <c r="L170" s="158"/>
      <c r="M170" s="163"/>
      <c r="T170" s="164"/>
      <c r="AT170" s="159" t="s">
        <v>271</v>
      </c>
      <c r="AU170" s="159" t="s">
        <v>88</v>
      </c>
      <c r="AV170" s="13" t="s">
        <v>88</v>
      </c>
      <c r="AW170" s="13" t="s">
        <v>31</v>
      </c>
      <c r="AX170" s="13" t="s">
        <v>85</v>
      </c>
      <c r="AY170" s="159" t="s">
        <v>262</v>
      </c>
    </row>
    <row r="171" spans="2:65" s="1" customFormat="1" ht="37.9" customHeight="1">
      <c r="B171" s="32"/>
      <c r="C171" s="138" t="s">
        <v>371</v>
      </c>
      <c r="D171" s="138" t="s">
        <v>265</v>
      </c>
      <c r="E171" s="139" t="s">
        <v>2610</v>
      </c>
      <c r="F171" s="140" t="s">
        <v>2611</v>
      </c>
      <c r="G171" s="141" t="s">
        <v>290</v>
      </c>
      <c r="H171" s="142">
        <v>5.3140000000000001</v>
      </c>
      <c r="I171" s="143"/>
      <c r="J171" s="144">
        <f>ROUND(I171*H171,2)</f>
        <v>0</v>
      </c>
      <c r="K171" s="140" t="s">
        <v>285</v>
      </c>
      <c r="L171" s="32"/>
      <c r="M171" s="145" t="s">
        <v>1</v>
      </c>
      <c r="N171" s="146" t="s">
        <v>42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85</v>
      </c>
      <c r="AT171" s="149" t="s">
        <v>265</v>
      </c>
      <c r="AU171" s="149" t="s">
        <v>88</v>
      </c>
      <c r="AY171" s="17" t="s">
        <v>262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85</v>
      </c>
      <c r="BK171" s="150">
        <f>ROUND(I171*H171,2)</f>
        <v>0</v>
      </c>
      <c r="BL171" s="17" t="s">
        <v>85</v>
      </c>
      <c r="BM171" s="149" t="s">
        <v>2623</v>
      </c>
    </row>
    <row r="172" spans="2:65" s="11" customFormat="1" ht="22.9" customHeight="1">
      <c r="B172" s="126"/>
      <c r="D172" s="127" t="s">
        <v>76</v>
      </c>
      <c r="E172" s="136" t="s">
        <v>122</v>
      </c>
      <c r="F172" s="136" t="s">
        <v>583</v>
      </c>
      <c r="I172" s="129"/>
      <c r="J172" s="137">
        <f>BK172</f>
        <v>0</v>
      </c>
      <c r="L172" s="126"/>
      <c r="M172" s="131"/>
      <c r="P172" s="132">
        <f>SUM(P173:P178)</f>
        <v>0</v>
      </c>
      <c r="R172" s="132">
        <f>SUM(R173:R178)</f>
        <v>0</v>
      </c>
      <c r="T172" s="133">
        <f>SUM(T173:T178)</f>
        <v>0</v>
      </c>
      <c r="AR172" s="127" t="s">
        <v>85</v>
      </c>
      <c r="AT172" s="134" t="s">
        <v>76</v>
      </c>
      <c r="AU172" s="134" t="s">
        <v>85</v>
      </c>
      <c r="AY172" s="127" t="s">
        <v>262</v>
      </c>
      <c r="BK172" s="135">
        <f>SUM(BK173:BK178)</f>
        <v>0</v>
      </c>
    </row>
    <row r="173" spans="2:65" s="1" customFormat="1" ht="24.2" customHeight="1">
      <c r="B173" s="32"/>
      <c r="C173" s="138" t="s">
        <v>376</v>
      </c>
      <c r="D173" s="138" t="s">
        <v>265</v>
      </c>
      <c r="E173" s="139" t="s">
        <v>2624</v>
      </c>
      <c r="F173" s="140" t="s">
        <v>2625</v>
      </c>
      <c r="G173" s="141" t="s">
        <v>290</v>
      </c>
      <c r="H173" s="142">
        <v>0.86399999999999999</v>
      </c>
      <c r="I173" s="143"/>
      <c r="J173" s="144">
        <f>ROUND(I173*H173,2)</f>
        <v>0</v>
      </c>
      <c r="K173" s="140" t="s">
        <v>285</v>
      </c>
      <c r="L173" s="32"/>
      <c r="M173" s="145" t="s">
        <v>1</v>
      </c>
      <c r="N173" s="146" t="s">
        <v>42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85</v>
      </c>
      <c r="AT173" s="149" t="s">
        <v>265</v>
      </c>
      <c r="AU173" s="149" t="s">
        <v>88</v>
      </c>
      <c r="AY173" s="17" t="s">
        <v>262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85</v>
      </c>
      <c r="BK173" s="150">
        <f>ROUND(I173*H173,2)</f>
        <v>0</v>
      </c>
      <c r="BL173" s="17" t="s">
        <v>85</v>
      </c>
      <c r="BM173" s="149" t="s">
        <v>2626</v>
      </c>
    </row>
    <row r="174" spans="2:65" s="13" customFormat="1" ht="11.25">
      <c r="B174" s="158"/>
      <c r="D174" s="152" t="s">
        <v>271</v>
      </c>
      <c r="E174" s="159" t="s">
        <v>1</v>
      </c>
      <c r="F174" s="160" t="s">
        <v>2627</v>
      </c>
      <c r="H174" s="161">
        <v>0.86399999999999999</v>
      </c>
      <c r="I174" s="162"/>
      <c r="L174" s="158"/>
      <c r="M174" s="163"/>
      <c r="T174" s="164"/>
      <c r="AT174" s="159" t="s">
        <v>271</v>
      </c>
      <c r="AU174" s="159" t="s">
        <v>88</v>
      </c>
      <c r="AV174" s="13" t="s">
        <v>88</v>
      </c>
      <c r="AW174" s="13" t="s">
        <v>31</v>
      </c>
      <c r="AX174" s="13" t="s">
        <v>77</v>
      </c>
      <c r="AY174" s="159" t="s">
        <v>262</v>
      </c>
    </row>
    <row r="175" spans="2:65" s="15" customFormat="1" ht="11.25">
      <c r="B175" s="172"/>
      <c r="D175" s="152" t="s">
        <v>271</v>
      </c>
      <c r="E175" s="173" t="s">
        <v>2570</v>
      </c>
      <c r="F175" s="174" t="s">
        <v>282</v>
      </c>
      <c r="H175" s="175">
        <v>0.86399999999999999</v>
      </c>
      <c r="I175" s="176"/>
      <c r="L175" s="172"/>
      <c r="M175" s="177"/>
      <c r="T175" s="178"/>
      <c r="AT175" s="173" t="s">
        <v>271</v>
      </c>
      <c r="AU175" s="173" t="s">
        <v>88</v>
      </c>
      <c r="AV175" s="15" t="s">
        <v>122</v>
      </c>
      <c r="AW175" s="15" t="s">
        <v>31</v>
      </c>
      <c r="AX175" s="15" t="s">
        <v>85</v>
      </c>
      <c r="AY175" s="173" t="s">
        <v>262</v>
      </c>
    </row>
    <row r="176" spans="2:65" s="1" customFormat="1" ht="24.2" customHeight="1">
      <c r="B176" s="32"/>
      <c r="C176" s="138" t="s">
        <v>382</v>
      </c>
      <c r="D176" s="138" t="s">
        <v>265</v>
      </c>
      <c r="E176" s="139" t="s">
        <v>352</v>
      </c>
      <c r="F176" s="140" t="s">
        <v>353</v>
      </c>
      <c r="G176" s="141" t="s">
        <v>290</v>
      </c>
      <c r="H176" s="142">
        <v>0.86399999999999999</v>
      </c>
      <c r="I176" s="143"/>
      <c r="J176" s="144">
        <f>ROUND(I176*H176,2)</f>
        <v>0</v>
      </c>
      <c r="K176" s="140" t="s">
        <v>285</v>
      </c>
      <c r="L176" s="32"/>
      <c r="M176" s="145" t="s">
        <v>1</v>
      </c>
      <c r="N176" s="146" t="s">
        <v>42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85</v>
      </c>
      <c r="AT176" s="149" t="s">
        <v>265</v>
      </c>
      <c r="AU176" s="149" t="s">
        <v>88</v>
      </c>
      <c r="AY176" s="17" t="s">
        <v>262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85</v>
      </c>
      <c r="BK176" s="150">
        <f>ROUND(I176*H176,2)</f>
        <v>0</v>
      </c>
      <c r="BL176" s="17" t="s">
        <v>85</v>
      </c>
      <c r="BM176" s="149" t="s">
        <v>2628</v>
      </c>
    </row>
    <row r="177" spans="2:65" s="13" customFormat="1" ht="11.25">
      <c r="B177" s="158"/>
      <c r="D177" s="152" t="s">
        <v>271</v>
      </c>
      <c r="E177" s="159" t="s">
        <v>1</v>
      </c>
      <c r="F177" s="160" t="s">
        <v>2629</v>
      </c>
      <c r="H177" s="161">
        <v>0.86399999999999999</v>
      </c>
      <c r="I177" s="162"/>
      <c r="L177" s="158"/>
      <c r="M177" s="163"/>
      <c r="T177" s="164"/>
      <c r="AT177" s="159" t="s">
        <v>271</v>
      </c>
      <c r="AU177" s="159" t="s">
        <v>88</v>
      </c>
      <c r="AV177" s="13" t="s">
        <v>88</v>
      </c>
      <c r="AW177" s="13" t="s">
        <v>31</v>
      </c>
      <c r="AX177" s="13" t="s">
        <v>85</v>
      </c>
      <c r="AY177" s="159" t="s">
        <v>262</v>
      </c>
    </row>
    <row r="178" spans="2:65" s="1" customFormat="1" ht="37.9" customHeight="1">
      <c r="B178" s="32"/>
      <c r="C178" s="138" t="s">
        <v>397</v>
      </c>
      <c r="D178" s="138" t="s">
        <v>265</v>
      </c>
      <c r="E178" s="139" t="s">
        <v>2610</v>
      </c>
      <c r="F178" s="140" t="s">
        <v>2611</v>
      </c>
      <c r="G178" s="141" t="s">
        <v>290</v>
      </c>
      <c r="H178" s="142">
        <v>0.86399999999999999</v>
      </c>
      <c r="I178" s="143"/>
      <c r="J178" s="144">
        <f>ROUND(I178*H178,2)</f>
        <v>0</v>
      </c>
      <c r="K178" s="140" t="s">
        <v>285</v>
      </c>
      <c r="L178" s="32"/>
      <c r="M178" s="145" t="s">
        <v>1</v>
      </c>
      <c r="N178" s="146" t="s">
        <v>42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85</v>
      </c>
      <c r="AT178" s="149" t="s">
        <v>265</v>
      </c>
      <c r="AU178" s="149" t="s">
        <v>88</v>
      </c>
      <c r="AY178" s="17" t="s">
        <v>262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85</v>
      </c>
      <c r="BK178" s="150">
        <f>ROUND(I178*H178,2)</f>
        <v>0</v>
      </c>
      <c r="BL178" s="17" t="s">
        <v>85</v>
      </c>
      <c r="BM178" s="149" t="s">
        <v>2630</v>
      </c>
    </row>
    <row r="179" spans="2:65" s="11" customFormat="1" ht="22.9" customHeight="1">
      <c r="B179" s="126"/>
      <c r="D179" s="127" t="s">
        <v>76</v>
      </c>
      <c r="E179" s="136" t="s">
        <v>320</v>
      </c>
      <c r="F179" s="136" t="s">
        <v>874</v>
      </c>
      <c r="I179" s="129"/>
      <c r="J179" s="137">
        <f>BK179</f>
        <v>0</v>
      </c>
      <c r="L179" s="126"/>
      <c r="M179" s="131"/>
      <c r="P179" s="132">
        <f>SUM(P180:P188)</f>
        <v>0</v>
      </c>
      <c r="R179" s="132">
        <f>SUM(R180:R188)</f>
        <v>0.13277999999999998</v>
      </c>
      <c r="T179" s="133">
        <f>SUM(T180:T188)</f>
        <v>0</v>
      </c>
      <c r="AR179" s="127" t="s">
        <v>85</v>
      </c>
      <c r="AT179" s="134" t="s">
        <v>76</v>
      </c>
      <c r="AU179" s="134" t="s">
        <v>85</v>
      </c>
      <c r="AY179" s="127" t="s">
        <v>262</v>
      </c>
      <c r="BK179" s="135">
        <f>SUM(BK180:BK188)</f>
        <v>0</v>
      </c>
    </row>
    <row r="180" spans="2:65" s="1" customFormat="1" ht="24.2" customHeight="1">
      <c r="B180" s="32"/>
      <c r="C180" s="138" t="s">
        <v>404</v>
      </c>
      <c r="D180" s="138" t="s">
        <v>265</v>
      </c>
      <c r="E180" s="139" t="s">
        <v>2631</v>
      </c>
      <c r="F180" s="140" t="s">
        <v>2632</v>
      </c>
      <c r="G180" s="141" t="s">
        <v>537</v>
      </c>
      <c r="H180" s="142">
        <v>1</v>
      </c>
      <c r="I180" s="143"/>
      <c r="J180" s="144">
        <f>ROUND(I180*H180,2)</f>
        <v>0</v>
      </c>
      <c r="K180" s="140" t="s">
        <v>269</v>
      </c>
      <c r="L180" s="32"/>
      <c r="M180" s="145" t="s">
        <v>1</v>
      </c>
      <c r="N180" s="146" t="s">
        <v>42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85</v>
      </c>
      <c r="AT180" s="149" t="s">
        <v>265</v>
      </c>
      <c r="AU180" s="149" t="s">
        <v>88</v>
      </c>
      <c r="AY180" s="17" t="s">
        <v>262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85</v>
      </c>
      <c r="BK180" s="150">
        <f>ROUND(I180*H180,2)</f>
        <v>0</v>
      </c>
      <c r="BL180" s="17" t="s">
        <v>85</v>
      </c>
      <c r="BM180" s="149" t="s">
        <v>2633</v>
      </c>
    </row>
    <row r="181" spans="2:65" s="1" customFormat="1" ht="24.2" customHeight="1">
      <c r="B181" s="32"/>
      <c r="C181" s="138" t="s">
        <v>7</v>
      </c>
      <c r="D181" s="138" t="s">
        <v>265</v>
      </c>
      <c r="E181" s="139" t="s">
        <v>2634</v>
      </c>
      <c r="F181" s="140" t="s">
        <v>2635</v>
      </c>
      <c r="G181" s="141" t="s">
        <v>537</v>
      </c>
      <c r="H181" s="142">
        <v>1</v>
      </c>
      <c r="I181" s="143"/>
      <c r="J181" s="144">
        <f>ROUND(I181*H181,2)</f>
        <v>0</v>
      </c>
      <c r="K181" s="140" t="s">
        <v>269</v>
      </c>
      <c r="L181" s="32"/>
      <c r="M181" s="145" t="s">
        <v>1</v>
      </c>
      <c r="N181" s="146" t="s">
        <v>42</v>
      </c>
      <c r="P181" s="147">
        <f>O181*H181</f>
        <v>0</v>
      </c>
      <c r="Q181" s="147">
        <v>3.0000000000000001E-3</v>
      </c>
      <c r="R181" s="147">
        <f>Q181*H181</f>
        <v>3.0000000000000001E-3</v>
      </c>
      <c r="S181" s="147">
        <v>0</v>
      </c>
      <c r="T181" s="148">
        <f>S181*H181</f>
        <v>0</v>
      </c>
      <c r="AR181" s="149" t="s">
        <v>85</v>
      </c>
      <c r="AT181" s="149" t="s">
        <v>265</v>
      </c>
      <c r="AU181" s="149" t="s">
        <v>88</v>
      </c>
      <c r="AY181" s="17" t="s">
        <v>262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85</v>
      </c>
      <c r="BK181" s="150">
        <f>ROUND(I181*H181,2)</f>
        <v>0</v>
      </c>
      <c r="BL181" s="17" t="s">
        <v>85</v>
      </c>
      <c r="BM181" s="149" t="s">
        <v>2636</v>
      </c>
    </row>
    <row r="182" spans="2:65" s="1" customFormat="1" ht="16.5" customHeight="1">
      <c r="B182" s="32"/>
      <c r="C182" s="138" t="s">
        <v>415</v>
      </c>
      <c r="D182" s="138" t="s">
        <v>265</v>
      </c>
      <c r="E182" s="139" t="s">
        <v>2637</v>
      </c>
      <c r="F182" s="140" t="s">
        <v>2638</v>
      </c>
      <c r="G182" s="141" t="s">
        <v>537</v>
      </c>
      <c r="H182" s="142">
        <v>1</v>
      </c>
      <c r="I182" s="143"/>
      <c r="J182" s="144">
        <f>ROUND(I182*H182,2)</f>
        <v>0</v>
      </c>
      <c r="K182" s="140" t="s">
        <v>269</v>
      </c>
      <c r="L182" s="32"/>
      <c r="M182" s="145" t="s">
        <v>1</v>
      </c>
      <c r="N182" s="146" t="s">
        <v>42</v>
      </c>
      <c r="P182" s="147">
        <f>O182*H182</f>
        <v>0</v>
      </c>
      <c r="Q182" s="147">
        <v>5.4200000000000003E-3</v>
      </c>
      <c r="R182" s="147">
        <f>Q182*H182</f>
        <v>5.4200000000000003E-3</v>
      </c>
      <c r="S182" s="147">
        <v>0</v>
      </c>
      <c r="T182" s="148">
        <f>S182*H182</f>
        <v>0</v>
      </c>
      <c r="AR182" s="149" t="s">
        <v>85</v>
      </c>
      <c r="AT182" s="149" t="s">
        <v>265</v>
      </c>
      <c r="AU182" s="149" t="s">
        <v>88</v>
      </c>
      <c r="AY182" s="17" t="s">
        <v>262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85</v>
      </c>
      <c r="BK182" s="150">
        <f>ROUND(I182*H182,2)</f>
        <v>0</v>
      </c>
      <c r="BL182" s="17" t="s">
        <v>85</v>
      </c>
      <c r="BM182" s="149" t="s">
        <v>2639</v>
      </c>
    </row>
    <row r="183" spans="2:65" s="1" customFormat="1" ht="24.2" customHeight="1">
      <c r="B183" s="32"/>
      <c r="C183" s="179" t="s">
        <v>419</v>
      </c>
      <c r="D183" s="179" t="s">
        <v>590</v>
      </c>
      <c r="E183" s="180" t="s">
        <v>2640</v>
      </c>
      <c r="F183" s="181" t="s">
        <v>2641</v>
      </c>
      <c r="G183" s="182" t="s">
        <v>537</v>
      </c>
      <c r="H183" s="183">
        <v>1</v>
      </c>
      <c r="I183" s="184"/>
      <c r="J183" s="185">
        <f>ROUND(I183*H183,2)</f>
        <v>0</v>
      </c>
      <c r="K183" s="181" t="s">
        <v>269</v>
      </c>
      <c r="L183" s="186"/>
      <c r="M183" s="187" t="s">
        <v>1</v>
      </c>
      <c r="N183" s="188" t="s">
        <v>42</v>
      </c>
      <c r="P183" s="147">
        <f>O183*H183</f>
        <v>0</v>
      </c>
      <c r="Q183" s="147">
        <v>6.0000000000000001E-3</v>
      </c>
      <c r="R183" s="147">
        <f>Q183*H183</f>
        <v>6.0000000000000001E-3</v>
      </c>
      <c r="S183" s="147">
        <v>0</v>
      </c>
      <c r="T183" s="148">
        <f>S183*H183</f>
        <v>0</v>
      </c>
      <c r="AR183" s="149" t="s">
        <v>88</v>
      </c>
      <c r="AT183" s="149" t="s">
        <v>590</v>
      </c>
      <c r="AU183" s="149" t="s">
        <v>88</v>
      </c>
      <c r="AY183" s="17" t="s">
        <v>262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85</v>
      </c>
      <c r="BK183" s="150">
        <f>ROUND(I183*H183,2)</f>
        <v>0</v>
      </c>
      <c r="BL183" s="17" t="s">
        <v>85</v>
      </c>
      <c r="BM183" s="149" t="s">
        <v>2642</v>
      </c>
    </row>
    <row r="184" spans="2:65" s="1" customFormat="1" ht="24.2" customHeight="1">
      <c r="B184" s="32"/>
      <c r="C184" s="138" t="s">
        <v>422</v>
      </c>
      <c r="D184" s="138" t="s">
        <v>265</v>
      </c>
      <c r="E184" s="139" t="s">
        <v>2643</v>
      </c>
      <c r="F184" s="140" t="s">
        <v>2644</v>
      </c>
      <c r="G184" s="141" t="s">
        <v>527</v>
      </c>
      <c r="H184" s="142">
        <v>10</v>
      </c>
      <c r="I184" s="143"/>
      <c r="J184" s="144">
        <f>ROUND(I184*H184,2)</f>
        <v>0</v>
      </c>
      <c r="K184" s="140" t="s">
        <v>269</v>
      </c>
      <c r="L184" s="32"/>
      <c r="M184" s="145" t="s">
        <v>1</v>
      </c>
      <c r="N184" s="146" t="s">
        <v>42</v>
      </c>
      <c r="P184" s="147">
        <f>O184*H184</f>
        <v>0</v>
      </c>
      <c r="Q184" s="147">
        <v>1.1820000000000001E-2</v>
      </c>
      <c r="R184" s="147">
        <f>Q184*H184</f>
        <v>0.1182</v>
      </c>
      <c r="S184" s="147">
        <v>0</v>
      </c>
      <c r="T184" s="148">
        <f>S184*H184</f>
        <v>0</v>
      </c>
      <c r="AR184" s="149" t="s">
        <v>85</v>
      </c>
      <c r="AT184" s="149" t="s">
        <v>265</v>
      </c>
      <c r="AU184" s="149" t="s">
        <v>88</v>
      </c>
      <c r="AY184" s="17" t="s">
        <v>262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85</v>
      </c>
      <c r="BK184" s="150">
        <f>ROUND(I184*H184,2)</f>
        <v>0</v>
      </c>
      <c r="BL184" s="17" t="s">
        <v>85</v>
      </c>
      <c r="BM184" s="149" t="s">
        <v>2645</v>
      </c>
    </row>
    <row r="185" spans="2:65" s="12" customFormat="1" ht="11.25">
      <c r="B185" s="151"/>
      <c r="D185" s="152" t="s">
        <v>271</v>
      </c>
      <c r="E185" s="153" t="s">
        <v>1</v>
      </c>
      <c r="F185" s="154" t="s">
        <v>2646</v>
      </c>
      <c r="H185" s="153" t="s">
        <v>1</v>
      </c>
      <c r="I185" s="155"/>
      <c r="L185" s="151"/>
      <c r="M185" s="156"/>
      <c r="T185" s="157"/>
      <c r="AT185" s="153" t="s">
        <v>271</v>
      </c>
      <c r="AU185" s="153" t="s">
        <v>88</v>
      </c>
      <c r="AV185" s="12" t="s">
        <v>85</v>
      </c>
      <c r="AW185" s="12" t="s">
        <v>31</v>
      </c>
      <c r="AX185" s="12" t="s">
        <v>77</v>
      </c>
      <c r="AY185" s="153" t="s">
        <v>262</v>
      </c>
    </row>
    <row r="186" spans="2:65" s="12" customFormat="1" ht="22.5">
      <c r="B186" s="151"/>
      <c r="D186" s="152" t="s">
        <v>271</v>
      </c>
      <c r="E186" s="153" t="s">
        <v>1</v>
      </c>
      <c r="F186" s="154" t="s">
        <v>2647</v>
      </c>
      <c r="H186" s="153" t="s">
        <v>1</v>
      </c>
      <c r="I186" s="155"/>
      <c r="L186" s="151"/>
      <c r="M186" s="156"/>
      <c r="T186" s="157"/>
      <c r="AT186" s="153" t="s">
        <v>271</v>
      </c>
      <c r="AU186" s="153" t="s">
        <v>88</v>
      </c>
      <c r="AV186" s="12" t="s">
        <v>85</v>
      </c>
      <c r="AW186" s="12" t="s">
        <v>31</v>
      </c>
      <c r="AX186" s="12" t="s">
        <v>77</v>
      </c>
      <c r="AY186" s="153" t="s">
        <v>262</v>
      </c>
    </row>
    <row r="187" spans="2:65" s="13" customFormat="1" ht="11.25">
      <c r="B187" s="158"/>
      <c r="D187" s="152" t="s">
        <v>271</v>
      </c>
      <c r="E187" s="159" t="s">
        <v>1</v>
      </c>
      <c r="F187" s="160" t="s">
        <v>2648</v>
      </c>
      <c r="H187" s="161">
        <v>10</v>
      </c>
      <c r="I187" s="162"/>
      <c r="L187" s="158"/>
      <c r="M187" s="163"/>
      <c r="T187" s="164"/>
      <c r="AT187" s="159" t="s">
        <v>271</v>
      </c>
      <c r="AU187" s="159" t="s">
        <v>88</v>
      </c>
      <c r="AV187" s="13" t="s">
        <v>88</v>
      </c>
      <c r="AW187" s="13" t="s">
        <v>31</v>
      </c>
      <c r="AX187" s="13" t="s">
        <v>85</v>
      </c>
      <c r="AY187" s="159" t="s">
        <v>262</v>
      </c>
    </row>
    <row r="188" spans="2:65" s="1" customFormat="1" ht="16.5" customHeight="1">
      <c r="B188" s="32"/>
      <c r="C188" s="138" t="s">
        <v>424</v>
      </c>
      <c r="D188" s="138" t="s">
        <v>265</v>
      </c>
      <c r="E188" s="139" t="s">
        <v>2649</v>
      </c>
      <c r="F188" s="140" t="s">
        <v>2650</v>
      </c>
      <c r="G188" s="141" t="s">
        <v>537</v>
      </c>
      <c r="H188" s="142">
        <v>1</v>
      </c>
      <c r="I188" s="143"/>
      <c r="J188" s="144">
        <f>ROUND(I188*H188,2)</f>
        <v>0</v>
      </c>
      <c r="K188" s="140" t="s">
        <v>269</v>
      </c>
      <c r="L188" s="32"/>
      <c r="M188" s="145" t="s">
        <v>1</v>
      </c>
      <c r="N188" s="146" t="s">
        <v>42</v>
      </c>
      <c r="P188" s="147">
        <f>O188*H188</f>
        <v>0</v>
      </c>
      <c r="Q188" s="147">
        <v>1.6000000000000001E-4</v>
      </c>
      <c r="R188" s="147">
        <f>Q188*H188</f>
        <v>1.6000000000000001E-4</v>
      </c>
      <c r="S188" s="147">
        <v>0</v>
      </c>
      <c r="T188" s="148">
        <f>S188*H188</f>
        <v>0</v>
      </c>
      <c r="AR188" s="149" t="s">
        <v>85</v>
      </c>
      <c r="AT188" s="149" t="s">
        <v>265</v>
      </c>
      <c r="AU188" s="149" t="s">
        <v>88</v>
      </c>
      <c r="AY188" s="17" t="s">
        <v>262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85</v>
      </c>
      <c r="BK188" s="150">
        <f>ROUND(I188*H188,2)</f>
        <v>0</v>
      </c>
      <c r="BL188" s="17" t="s">
        <v>85</v>
      </c>
      <c r="BM188" s="149" t="s">
        <v>2651</v>
      </c>
    </row>
    <row r="189" spans="2:65" s="11" customFormat="1" ht="22.9" customHeight="1">
      <c r="B189" s="126"/>
      <c r="D189" s="127" t="s">
        <v>76</v>
      </c>
      <c r="E189" s="136" t="s">
        <v>331</v>
      </c>
      <c r="F189" s="136" t="s">
        <v>2362</v>
      </c>
      <c r="I189" s="129"/>
      <c r="J189" s="137">
        <f>BK189</f>
        <v>0</v>
      </c>
      <c r="L189" s="126"/>
      <c r="M189" s="131"/>
      <c r="P189" s="132">
        <f>P190</f>
        <v>0</v>
      </c>
      <c r="R189" s="132">
        <f>R190</f>
        <v>0.1389</v>
      </c>
      <c r="T189" s="133">
        <f>T190</f>
        <v>0</v>
      </c>
      <c r="AR189" s="127" t="s">
        <v>85</v>
      </c>
      <c r="AT189" s="134" t="s">
        <v>76</v>
      </c>
      <c r="AU189" s="134" t="s">
        <v>85</v>
      </c>
      <c r="AY189" s="127" t="s">
        <v>262</v>
      </c>
      <c r="BK189" s="135">
        <f>BK190</f>
        <v>0</v>
      </c>
    </row>
    <row r="190" spans="2:65" s="1" customFormat="1" ht="24.2" customHeight="1">
      <c r="B190" s="32"/>
      <c r="C190" s="138" t="s">
        <v>429</v>
      </c>
      <c r="D190" s="138" t="s">
        <v>265</v>
      </c>
      <c r="E190" s="139" t="s">
        <v>2652</v>
      </c>
      <c r="F190" s="140" t="s">
        <v>2653</v>
      </c>
      <c r="G190" s="141" t="s">
        <v>537</v>
      </c>
      <c r="H190" s="142">
        <v>1</v>
      </c>
      <c r="I190" s="143"/>
      <c r="J190" s="144">
        <f>ROUND(I190*H190,2)</f>
        <v>0</v>
      </c>
      <c r="K190" s="140" t="s">
        <v>269</v>
      </c>
      <c r="L190" s="32"/>
      <c r="M190" s="145" t="s">
        <v>1</v>
      </c>
      <c r="N190" s="146" t="s">
        <v>42</v>
      </c>
      <c r="P190" s="147">
        <f>O190*H190</f>
        <v>0</v>
      </c>
      <c r="Q190" s="147">
        <v>0.1389</v>
      </c>
      <c r="R190" s="147">
        <f>Q190*H190</f>
        <v>0.1389</v>
      </c>
      <c r="S190" s="147">
        <v>0</v>
      </c>
      <c r="T190" s="148">
        <f>S190*H190</f>
        <v>0</v>
      </c>
      <c r="AR190" s="149" t="s">
        <v>85</v>
      </c>
      <c r="AT190" s="149" t="s">
        <v>265</v>
      </c>
      <c r="AU190" s="149" t="s">
        <v>88</v>
      </c>
      <c r="AY190" s="17" t="s">
        <v>262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85</v>
      </c>
      <c r="BK190" s="150">
        <f>ROUND(I190*H190,2)</f>
        <v>0</v>
      </c>
      <c r="BL190" s="17" t="s">
        <v>85</v>
      </c>
      <c r="BM190" s="149" t="s">
        <v>2654</v>
      </c>
    </row>
    <row r="191" spans="2:65" s="11" customFormat="1" ht="22.9" customHeight="1">
      <c r="B191" s="126"/>
      <c r="D191" s="127" t="s">
        <v>76</v>
      </c>
      <c r="E191" s="136" t="s">
        <v>1263</v>
      </c>
      <c r="F191" s="136" t="s">
        <v>1264</v>
      </c>
      <c r="I191" s="129"/>
      <c r="J191" s="137">
        <f>BK191</f>
        <v>0</v>
      </c>
      <c r="L191" s="126"/>
      <c r="M191" s="131"/>
      <c r="P191" s="132">
        <f>P192</f>
        <v>0</v>
      </c>
      <c r="R191" s="132">
        <f>R192</f>
        <v>0</v>
      </c>
      <c r="T191" s="133">
        <f>T192</f>
        <v>0</v>
      </c>
      <c r="AR191" s="127" t="s">
        <v>85</v>
      </c>
      <c r="AT191" s="134" t="s">
        <v>76</v>
      </c>
      <c r="AU191" s="134" t="s">
        <v>85</v>
      </c>
      <c r="AY191" s="127" t="s">
        <v>262</v>
      </c>
      <c r="BK191" s="135">
        <f>BK192</f>
        <v>0</v>
      </c>
    </row>
    <row r="192" spans="2:65" s="1" customFormat="1" ht="24.2" customHeight="1">
      <c r="B192" s="32"/>
      <c r="C192" s="138" t="s">
        <v>431</v>
      </c>
      <c r="D192" s="138" t="s">
        <v>265</v>
      </c>
      <c r="E192" s="139" t="s">
        <v>2655</v>
      </c>
      <c r="F192" s="140" t="s">
        <v>2656</v>
      </c>
      <c r="G192" s="141" t="s">
        <v>514</v>
      </c>
      <c r="H192" s="142">
        <v>0.40699999999999997</v>
      </c>
      <c r="I192" s="143"/>
      <c r="J192" s="144">
        <f>ROUND(I192*H192,2)</f>
        <v>0</v>
      </c>
      <c r="K192" s="140" t="s">
        <v>285</v>
      </c>
      <c r="L192" s="32"/>
      <c r="M192" s="145" t="s">
        <v>1</v>
      </c>
      <c r="N192" s="146" t="s">
        <v>42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85</v>
      </c>
      <c r="AT192" s="149" t="s">
        <v>265</v>
      </c>
      <c r="AU192" s="149" t="s">
        <v>88</v>
      </c>
      <c r="AY192" s="17" t="s">
        <v>262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85</v>
      </c>
      <c r="BK192" s="150">
        <f>ROUND(I192*H192,2)</f>
        <v>0</v>
      </c>
      <c r="BL192" s="17" t="s">
        <v>85</v>
      </c>
      <c r="BM192" s="149" t="s">
        <v>2657</v>
      </c>
    </row>
    <row r="193" spans="2:65" s="11" customFormat="1" ht="25.9" customHeight="1">
      <c r="B193" s="126"/>
      <c r="D193" s="127" t="s">
        <v>76</v>
      </c>
      <c r="E193" s="128" t="s">
        <v>590</v>
      </c>
      <c r="F193" s="128" t="s">
        <v>2384</v>
      </c>
      <c r="I193" s="129"/>
      <c r="J193" s="130">
        <f>BK193</f>
        <v>0</v>
      </c>
      <c r="L193" s="126"/>
      <c r="M193" s="131"/>
      <c r="P193" s="132">
        <f>P194</f>
        <v>0</v>
      </c>
      <c r="R193" s="132">
        <f>R194</f>
        <v>0.10581000000000002</v>
      </c>
      <c r="T193" s="133">
        <f>T194</f>
        <v>0</v>
      </c>
      <c r="AR193" s="127" t="s">
        <v>278</v>
      </c>
      <c r="AT193" s="134" t="s">
        <v>76</v>
      </c>
      <c r="AU193" s="134" t="s">
        <v>77</v>
      </c>
      <c r="AY193" s="127" t="s">
        <v>262</v>
      </c>
      <c r="BK193" s="135">
        <f>BK194</f>
        <v>0</v>
      </c>
    </row>
    <row r="194" spans="2:65" s="11" customFormat="1" ht="22.9" customHeight="1">
      <c r="B194" s="126"/>
      <c r="D194" s="127" t="s">
        <v>76</v>
      </c>
      <c r="E194" s="136" t="s">
        <v>2385</v>
      </c>
      <c r="F194" s="136" t="s">
        <v>2386</v>
      </c>
      <c r="I194" s="129"/>
      <c r="J194" s="137">
        <f>BK194</f>
        <v>0</v>
      </c>
      <c r="L194" s="126"/>
      <c r="M194" s="131"/>
      <c r="P194" s="132">
        <f>SUM(P195:P209)</f>
        <v>0</v>
      </c>
      <c r="R194" s="132">
        <f>SUM(R195:R209)</f>
        <v>0.10581000000000002</v>
      </c>
      <c r="T194" s="133">
        <f>SUM(T195:T209)</f>
        <v>0</v>
      </c>
      <c r="AR194" s="127" t="s">
        <v>278</v>
      </c>
      <c r="AT194" s="134" t="s">
        <v>76</v>
      </c>
      <c r="AU194" s="134" t="s">
        <v>85</v>
      </c>
      <c r="AY194" s="127" t="s">
        <v>262</v>
      </c>
      <c r="BK194" s="135">
        <f>SUM(BK195:BK209)</f>
        <v>0</v>
      </c>
    </row>
    <row r="195" spans="2:65" s="1" customFormat="1" ht="24.2" customHeight="1">
      <c r="B195" s="32"/>
      <c r="C195" s="138" t="s">
        <v>437</v>
      </c>
      <c r="D195" s="138" t="s">
        <v>265</v>
      </c>
      <c r="E195" s="139" t="s">
        <v>2658</v>
      </c>
      <c r="F195" s="140" t="s">
        <v>2659</v>
      </c>
      <c r="G195" s="141" t="s">
        <v>537</v>
      </c>
      <c r="H195" s="142">
        <v>7</v>
      </c>
      <c r="I195" s="143"/>
      <c r="J195" s="144">
        <f>ROUND(I195*H195,2)</f>
        <v>0</v>
      </c>
      <c r="K195" s="140" t="s">
        <v>269</v>
      </c>
      <c r="L195" s="32"/>
      <c r="M195" s="145" t="s">
        <v>1</v>
      </c>
      <c r="N195" s="146" t="s">
        <v>42</v>
      </c>
      <c r="P195" s="147">
        <f>O195*H195</f>
        <v>0</v>
      </c>
      <c r="Q195" s="147">
        <v>3.0000000000000001E-5</v>
      </c>
      <c r="R195" s="147">
        <f>Q195*H195</f>
        <v>2.1000000000000001E-4</v>
      </c>
      <c r="S195" s="147">
        <v>0</v>
      </c>
      <c r="T195" s="148">
        <f>S195*H195</f>
        <v>0</v>
      </c>
      <c r="AR195" s="149" t="s">
        <v>85</v>
      </c>
      <c r="AT195" s="149" t="s">
        <v>265</v>
      </c>
      <c r="AU195" s="149" t="s">
        <v>88</v>
      </c>
      <c r="AY195" s="17" t="s">
        <v>262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85</v>
      </c>
      <c r="BK195" s="150">
        <f>ROUND(I195*H195,2)</f>
        <v>0</v>
      </c>
      <c r="BL195" s="17" t="s">
        <v>85</v>
      </c>
      <c r="BM195" s="149" t="s">
        <v>2660</v>
      </c>
    </row>
    <row r="196" spans="2:65" s="13" customFormat="1" ht="11.25">
      <c r="B196" s="158"/>
      <c r="D196" s="152" t="s">
        <v>271</v>
      </c>
      <c r="E196" s="159" t="s">
        <v>1</v>
      </c>
      <c r="F196" s="160" t="s">
        <v>2661</v>
      </c>
      <c r="H196" s="161">
        <v>2</v>
      </c>
      <c r="I196" s="162"/>
      <c r="L196" s="158"/>
      <c r="M196" s="163"/>
      <c r="T196" s="164"/>
      <c r="AT196" s="159" t="s">
        <v>271</v>
      </c>
      <c r="AU196" s="159" t="s">
        <v>88</v>
      </c>
      <c r="AV196" s="13" t="s">
        <v>88</v>
      </c>
      <c r="AW196" s="13" t="s">
        <v>31</v>
      </c>
      <c r="AX196" s="13" t="s">
        <v>77</v>
      </c>
      <c r="AY196" s="159" t="s">
        <v>262</v>
      </c>
    </row>
    <row r="197" spans="2:65" s="13" customFormat="1" ht="11.25">
      <c r="B197" s="158"/>
      <c r="D197" s="152" t="s">
        <v>271</v>
      </c>
      <c r="E197" s="159" t="s">
        <v>1</v>
      </c>
      <c r="F197" s="160" t="s">
        <v>2662</v>
      </c>
      <c r="H197" s="161">
        <v>1</v>
      </c>
      <c r="I197" s="162"/>
      <c r="L197" s="158"/>
      <c r="M197" s="163"/>
      <c r="T197" s="164"/>
      <c r="AT197" s="159" t="s">
        <v>271</v>
      </c>
      <c r="AU197" s="159" t="s">
        <v>88</v>
      </c>
      <c r="AV197" s="13" t="s">
        <v>88</v>
      </c>
      <c r="AW197" s="13" t="s">
        <v>31</v>
      </c>
      <c r="AX197" s="13" t="s">
        <v>77</v>
      </c>
      <c r="AY197" s="159" t="s">
        <v>262</v>
      </c>
    </row>
    <row r="198" spans="2:65" s="13" customFormat="1" ht="11.25">
      <c r="B198" s="158"/>
      <c r="D198" s="152" t="s">
        <v>271</v>
      </c>
      <c r="E198" s="159" t="s">
        <v>1</v>
      </c>
      <c r="F198" s="160" t="s">
        <v>2663</v>
      </c>
      <c r="H198" s="161">
        <v>1</v>
      </c>
      <c r="I198" s="162"/>
      <c r="L198" s="158"/>
      <c r="M198" s="163"/>
      <c r="T198" s="164"/>
      <c r="AT198" s="159" t="s">
        <v>271</v>
      </c>
      <c r="AU198" s="159" t="s">
        <v>88</v>
      </c>
      <c r="AV198" s="13" t="s">
        <v>88</v>
      </c>
      <c r="AW198" s="13" t="s">
        <v>31</v>
      </c>
      <c r="AX198" s="13" t="s">
        <v>77</v>
      </c>
      <c r="AY198" s="159" t="s">
        <v>262</v>
      </c>
    </row>
    <row r="199" spans="2:65" s="13" customFormat="1" ht="11.25">
      <c r="B199" s="158"/>
      <c r="D199" s="152" t="s">
        <v>271</v>
      </c>
      <c r="E199" s="159" t="s">
        <v>1</v>
      </c>
      <c r="F199" s="160" t="s">
        <v>2664</v>
      </c>
      <c r="H199" s="161">
        <v>2</v>
      </c>
      <c r="I199" s="162"/>
      <c r="L199" s="158"/>
      <c r="M199" s="163"/>
      <c r="T199" s="164"/>
      <c r="AT199" s="159" t="s">
        <v>271</v>
      </c>
      <c r="AU199" s="159" t="s">
        <v>88</v>
      </c>
      <c r="AV199" s="13" t="s">
        <v>88</v>
      </c>
      <c r="AW199" s="13" t="s">
        <v>31</v>
      </c>
      <c r="AX199" s="13" t="s">
        <v>77</v>
      </c>
      <c r="AY199" s="159" t="s">
        <v>262</v>
      </c>
    </row>
    <row r="200" spans="2:65" s="13" customFormat="1" ht="11.25">
      <c r="B200" s="158"/>
      <c r="D200" s="152" t="s">
        <v>271</v>
      </c>
      <c r="E200" s="159" t="s">
        <v>1</v>
      </c>
      <c r="F200" s="160" t="s">
        <v>2665</v>
      </c>
      <c r="H200" s="161">
        <v>1</v>
      </c>
      <c r="I200" s="162"/>
      <c r="L200" s="158"/>
      <c r="M200" s="163"/>
      <c r="T200" s="164"/>
      <c r="AT200" s="159" t="s">
        <v>271</v>
      </c>
      <c r="AU200" s="159" t="s">
        <v>88</v>
      </c>
      <c r="AV200" s="13" t="s">
        <v>88</v>
      </c>
      <c r="AW200" s="13" t="s">
        <v>31</v>
      </c>
      <c r="AX200" s="13" t="s">
        <v>77</v>
      </c>
      <c r="AY200" s="159" t="s">
        <v>262</v>
      </c>
    </row>
    <row r="201" spans="2:65" s="15" customFormat="1" ht="11.25">
      <c r="B201" s="172"/>
      <c r="D201" s="152" t="s">
        <v>271</v>
      </c>
      <c r="E201" s="173" t="s">
        <v>1</v>
      </c>
      <c r="F201" s="174" t="s">
        <v>282</v>
      </c>
      <c r="H201" s="175">
        <v>7</v>
      </c>
      <c r="I201" s="176"/>
      <c r="L201" s="172"/>
      <c r="M201" s="177"/>
      <c r="T201" s="178"/>
      <c r="AT201" s="173" t="s">
        <v>271</v>
      </c>
      <c r="AU201" s="173" t="s">
        <v>88</v>
      </c>
      <c r="AV201" s="15" t="s">
        <v>122</v>
      </c>
      <c r="AW201" s="15" t="s">
        <v>31</v>
      </c>
      <c r="AX201" s="15" t="s">
        <v>85</v>
      </c>
      <c r="AY201" s="173" t="s">
        <v>262</v>
      </c>
    </row>
    <row r="202" spans="2:65" s="1" customFormat="1" ht="16.5" customHeight="1">
      <c r="B202" s="32"/>
      <c r="C202" s="179" t="s">
        <v>439</v>
      </c>
      <c r="D202" s="179" t="s">
        <v>590</v>
      </c>
      <c r="E202" s="180" t="s">
        <v>2666</v>
      </c>
      <c r="F202" s="181" t="s">
        <v>2667</v>
      </c>
      <c r="G202" s="182" t="s">
        <v>527</v>
      </c>
      <c r="H202" s="183">
        <v>1.5</v>
      </c>
      <c r="I202" s="184"/>
      <c r="J202" s="185">
        <f t="shared" ref="J202:J209" si="0">ROUND(I202*H202,2)</f>
        <v>0</v>
      </c>
      <c r="K202" s="181" t="s">
        <v>269</v>
      </c>
      <c r="L202" s="186"/>
      <c r="M202" s="187" t="s">
        <v>1</v>
      </c>
      <c r="N202" s="188" t="s">
        <v>42</v>
      </c>
      <c r="P202" s="147">
        <f t="shared" ref="P202:P209" si="1">O202*H202</f>
        <v>0</v>
      </c>
      <c r="Q202" s="147">
        <v>2.2800000000000001E-2</v>
      </c>
      <c r="R202" s="147">
        <f t="shared" ref="R202:R209" si="2">Q202*H202</f>
        <v>3.4200000000000001E-2</v>
      </c>
      <c r="S202" s="147">
        <v>0</v>
      </c>
      <c r="T202" s="148">
        <f t="shared" ref="T202:T209" si="3">S202*H202</f>
        <v>0</v>
      </c>
      <c r="AR202" s="149" t="s">
        <v>88</v>
      </c>
      <c r="AT202" s="149" t="s">
        <v>590</v>
      </c>
      <c r="AU202" s="149" t="s">
        <v>88</v>
      </c>
      <c r="AY202" s="17" t="s">
        <v>262</v>
      </c>
      <c r="BE202" s="150">
        <f t="shared" ref="BE202:BE209" si="4">IF(N202="základní",J202,0)</f>
        <v>0</v>
      </c>
      <c r="BF202" s="150">
        <f t="shared" ref="BF202:BF209" si="5">IF(N202="snížená",J202,0)</f>
        <v>0</v>
      </c>
      <c r="BG202" s="150">
        <f t="shared" ref="BG202:BG209" si="6">IF(N202="zákl. přenesená",J202,0)</f>
        <v>0</v>
      </c>
      <c r="BH202" s="150">
        <f t="shared" ref="BH202:BH209" si="7">IF(N202="sníž. přenesená",J202,0)</f>
        <v>0</v>
      </c>
      <c r="BI202" s="150">
        <f t="shared" ref="BI202:BI209" si="8">IF(N202="nulová",J202,0)</f>
        <v>0</v>
      </c>
      <c r="BJ202" s="17" t="s">
        <v>85</v>
      </c>
      <c r="BK202" s="150">
        <f t="shared" ref="BK202:BK209" si="9">ROUND(I202*H202,2)</f>
        <v>0</v>
      </c>
      <c r="BL202" s="17" t="s">
        <v>85</v>
      </c>
      <c r="BM202" s="149" t="s">
        <v>2668</v>
      </c>
    </row>
    <row r="203" spans="2:65" s="1" customFormat="1" ht="16.5" customHeight="1">
      <c r="B203" s="32"/>
      <c r="C203" s="179" t="s">
        <v>441</v>
      </c>
      <c r="D203" s="179" t="s">
        <v>590</v>
      </c>
      <c r="E203" s="180" t="s">
        <v>2669</v>
      </c>
      <c r="F203" s="181" t="s">
        <v>2670</v>
      </c>
      <c r="G203" s="182" t="s">
        <v>537</v>
      </c>
      <c r="H203" s="183">
        <v>1</v>
      </c>
      <c r="I203" s="184"/>
      <c r="J203" s="185">
        <f t="shared" si="0"/>
        <v>0</v>
      </c>
      <c r="K203" s="181" t="s">
        <v>269</v>
      </c>
      <c r="L203" s="186"/>
      <c r="M203" s="187" t="s">
        <v>1</v>
      </c>
      <c r="N203" s="188" t="s">
        <v>42</v>
      </c>
      <c r="P203" s="147">
        <f t="shared" si="1"/>
        <v>0</v>
      </c>
      <c r="Q203" s="147">
        <v>1.2E-2</v>
      </c>
      <c r="R203" s="147">
        <f t="shared" si="2"/>
        <v>1.2E-2</v>
      </c>
      <c r="S203" s="147">
        <v>0</v>
      </c>
      <c r="T203" s="148">
        <f t="shared" si="3"/>
        <v>0</v>
      </c>
      <c r="AR203" s="149" t="s">
        <v>88</v>
      </c>
      <c r="AT203" s="149" t="s">
        <v>590</v>
      </c>
      <c r="AU203" s="149" t="s">
        <v>88</v>
      </c>
      <c r="AY203" s="17" t="s">
        <v>262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85</v>
      </c>
      <c r="BK203" s="150">
        <f t="shared" si="9"/>
        <v>0</v>
      </c>
      <c r="BL203" s="17" t="s">
        <v>85</v>
      </c>
      <c r="BM203" s="149" t="s">
        <v>2671</v>
      </c>
    </row>
    <row r="204" spans="2:65" s="1" customFormat="1" ht="16.5" customHeight="1">
      <c r="B204" s="32"/>
      <c r="C204" s="179" t="s">
        <v>445</v>
      </c>
      <c r="D204" s="179" t="s">
        <v>590</v>
      </c>
      <c r="E204" s="180" t="s">
        <v>2672</v>
      </c>
      <c r="F204" s="181" t="s">
        <v>2673</v>
      </c>
      <c r="G204" s="182" t="s">
        <v>537</v>
      </c>
      <c r="H204" s="183">
        <v>1</v>
      </c>
      <c r="I204" s="184"/>
      <c r="J204" s="185">
        <f t="shared" si="0"/>
        <v>0</v>
      </c>
      <c r="K204" s="181" t="s">
        <v>269</v>
      </c>
      <c r="L204" s="186"/>
      <c r="M204" s="187" t="s">
        <v>1</v>
      </c>
      <c r="N204" s="188" t="s">
        <v>42</v>
      </c>
      <c r="P204" s="147">
        <f t="shared" si="1"/>
        <v>0</v>
      </c>
      <c r="Q204" s="147">
        <v>1.9E-2</v>
      </c>
      <c r="R204" s="147">
        <f t="shared" si="2"/>
        <v>1.9E-2</v>
      </c>
      <c r="S204" s="147">
        <v>0</v>
      </c>
      <c r="T204" s="148">
        <f t="shared" si="3"/>
        <v>0</v>
      </c>
      <c r="AR204" s="149" t="s">
        <v>88</v>
      </c>
      <c r="AT204" s="149" t="s">
        <v>590</v>
      </c>
      <c r="AU204" s="149" t="s">
        <v>88</v>
      </c>
      <c r="AY204" s="17" t="s">
        <v>262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85</v>
      </c>
      <c r="BK204" s="150">
        <f t="shared" si="9"/>
        <v>0</v>
      </c>
      <c r="BL204" s="17" t="s">
        <v>85</v>
      </c>
      <c r="BM204" s="149" t="s">
        <v>2674</v>
      </c>
    </row>
    <row r="205" spans="2:65" s="1" customFormat="1" ht="16.5" customHeight="1">
      <c r="B205" s="32"/>
      <c r="C205" s="179" t="s">
        <v>448</v>
      </c>
      <c r="D205" s="179" t="s">
        <v>590</v>
      </c>
      <c r="E205" s="180" t="s">
        <v>2675</v>
      </c>
      <c r="F205" s="181" t="s">
        <v>2676</v>
      </c>
      <c r="G205" s="182" t="s">
        <v>537</v>
      </c>
      <c r="H205" s="183">
        <v>2</v>
      </c>
      <c r="I205" s="184"/>
      <c r="J205" s="185">
        <f t="shared" si="0"/>
        <v>0</v>
      </c>
      <c r="K205" s="181" t="s">
        <v>269</v>
      </c>
      <c r="L205" s="186"/>
      <c r="M205" s="187" t="s">
        <v>1</v>
      </c>
      <c r="N205" s="188" t="s">
        <v>42</v>
      </c>
      <c r="P205" s="147">
        <f t="shared" si="1"/>
        <v>0</v>
      </c>
      <c r="Q205" s="147">
        <v>9.1999999999999998E-3</v>
      </c>
      <c r="R205" s="147">
        <f t="shared" si="2"/>
        <v>1.84E-2</v>
      </c>
      <c r="S205" s="147">
        <v>0</v>
      </c>
      <c r="T205" s="148">
        <f t="shared" si="3"/>
        <v>0</v>
      </c>
      <c r="AR205" s="149" t="s">
        <v>88</v>
      </c>
      <c r="AT205" s="149" t="s">
        <v>590</v>
      </c>
      <c r="AU205" s="149" t="s">
        <v>88</v>
      </c>
      <c r="AY205" s="17" t="s">
        <v>262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85</v>
      </c>
      <c r="BK205" s="150">
        <f t="shared" si="9"/>
        <v>0</v>
      </c>
      <c r="BL205" s="17" t="s">
        <v>85</v>
      </c>
      <c r="BM205" s="149" t="s">
        <v>2677</v>
      </c>
    </row>
    <row r="206" spans="2:65" s="1" customFormat="1" ht="21.75" customHeight="1">
      <c r="B206" s="32"/>
      <c r="C206" s="179" t="s">
        <v>451</v>
      </c>
      <c r="D206" s="179" t="s">
        <v>590</v>
      </c>
      <c r="E206" s="180" t="s">
        <v>2678</v>
      </c>
      <c r="F206" s="181" t="s">
        <v>2679</v>
      </c>
      <c r="G206" s="182" t="s">
        <v>537</v>
      </c>
      <c r="H206" s="183">
        <v>1</v>
      </c>
      <c r="I206" s="184"/>
      <c r="J206" s="185">
        <f t="shared" si="0"/>
        <v>0</v>
      </c>
      <c r="K206" s="181" t="s">
        <v>269</v>
      </c>
      <c r="L206" s="186"/>
      <c r="M206" s="187" t="s">
        <v>1</v>
      </c>
      <c r="N206" s="188" t="s">
        <v>42</v>
      </c>
      <c r="P206" s="147">
        <f t="shared" si="1"/>
        <v>0</v>
      </c>
      <c r="Q206" s="147">
        <v>1.4E-2</v>
      </c>
      <c r="R206" s="147">
        <f t="shared" si="2"/>
        <v>1.4E-2</v>
      </c>
      <c r="S206" s="147">
        <v>0</v>
      </c>
      <c r="T206" s="148">
        <f t="shared" si="3"/>
        <v>0</v>
      </c>
      <c r="AR206" s="149" t="s">
        <v>88</v>
      </c>
      <c r="AT206" s="149" t="s">
        <v>590</v>
      </c>
      <c r="AU206" s="149" t="s">
        <v>88</v>
      </c>
      <c r="AY206" s="17" t="s">
        <v>262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85</v>
      </c>
      <c r="BK206" s="150">
        <f t="shared" si="9"/>
        <v>0</v>
      </c>
      <c r="BL206" s="17" t="s">
        <v>85</v>
      </c>
      <c r="BM206" s="149" t="s">
        <v>2680</v>
      </c>
    </row>
    <row r="207" spans="2:65" s="1" customFormat="1" ht="33" customHeight="1">
      <c r="B207" s="32"/>
      <c r="C207" s="138" t="s">
        <v>457</v>
      </c>
      <c r="D207" s="138" t="s">
        <v>265</v>
      </c>
      <c r="E207" s="139" t="s">
        <v>2681</v>
      </c>
      <c r="F207" s="140" t="s">
        <v>2682</v>
      </c>
      <c r="G207" s="141" t="s">
        <v>537</v>
      </c>
      <c r="H207" s="142">
        <v>2</v>
      </c>
      <c r="I207" s="143"/>
      <c r="J207" s="144">
        <f t="shared" si="0"/>
        <v>0</v>
      </c>
      <c r="K207" s="140" t="s">
        <v>269</v>
      </c>
      <c r="L207" s="32"/>
      <c r="M207" s="145" t="s">
        <v>1</v>
      </c>
      <c r="N207" s="146" t="s">
        <v>42</v>
      </c>
      <c r="P207" s="147">
        <f t="shared" si="1"/>
        <v>0</v>
      </c>
      <c r="Q207" s="147">
        <v>4.0000000000000001E-3</v>
      </c>
      <c r="R207" s="147">
        <f t="shared" si="2"/>
        <v>8.0000000000000002E-3</v>
      </c>
      <c r="S207" s="147">
        <v>0</v>
      </c>
      <c r="T207" s="148">
        <f t="shared" si="3"/>
        <v>0</v>
      </c>
      <c r="AR207" s="149" t="s">
        <v>85</v>
      </c>
      <c r="AT207" s="149" t="s">
        <v>265</v>
      </c>
      <c r="AU207" s="149" t="s">
        <v>88</v>
      </c>
      <c r="AY207" s="17" t="s">
        <v>262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85</v>
      </c>
      <c r="BK207" s="150">
        <f t="shared" si="9"/>
        <v>0</v>
      </c>
      <c r="BL207" s="17" t="s">
        <v>85</v>
      </c>
      <c r="BM207" s="149" t="s">
        <v>2683</v>
      </c>
    </row>
    <row r="208" spans="2:65" s="1" customFormat="1" ht="24.2" customHeight="1">
      <c r="B208" s="32"/>
      <c r="C208" s="138" t="s">
        <v>462</v>
      </c>
      <c r="D208" s="138" t="s">
        <v>265</v>
      </c>
      <c r="E208" s="139" t="s">
        <v>2684</v>
      </c>
      <c r="F208" s="140" t="s">
        <v>2685</v>
      </c>
      <c r="G208" s="141" t="s">
        <v>2162</v>
      </c>
      <c r="H208" s="142">
        <v>1</v>
      </c>
      <c r="I208" s="143"/>
      <c r="J208" s="144">
        <f t="shared" si="0"/>
        <v>0</v>
      </c>
      <c r="K208" s="140" t="s">
        <v>269</v>
      </c>
      <c r="L208" s="32"/>
      <c r="M208" s="145" t="s">
        <v>1</v>
      </c>
      <c r="N208" s="146" t="s">
        <v>42</v>
      </c>
      <c r="P208" s="147">
        <f t="shared" si="1"/>
        <v>0</v>
      </c>
      <c r="Q208" s="147">
        <v>0</v>
      </c>
      <c r="R208" s="147">
        <f t="shared" si="2"/>
        <v>0</v>
      </c>
      <c r="S208" s="147">
        <v>0</v>
      </c>
      <c r="T208" s="148">
        <f t="shared" si="3"/>
        <v>0</v>
      </c>
      <c r="AR208" s="149" t="s">
        <v>85</v>
      </c>
      <c r="AT208" s="149" t="s">
        <v>265</v>
      </c>
      <c r="AU208" s="149" t="s">
        <v>88</v>
      </c>
      <c r="AY208" s="17" t="s">
        <v>262</v>
      </c>
      <c r="BE208" s="150">
        <f t="shared" si="4"/>
        <v>0</v>
      </c>
      <c r="BF208" s="150">
        <f t="shared" si="5"/>
        <v>0</v>
      </c>
      <c r="BG208" s="150">
        <f t="shared" si="6"/>
        <v>0</v>
      </c>
      <c r="BH208" s="150">
        <f t="shared" si="7"/>
        <v>0</v>
      </c>
      <c r="BI208" s="150">
        <f t="shared" si="8"/>
        <v>0</v>
      </c>
      <c r="BJ208" s="17" t="s">
        <v>85</v>
      </c>
      <c r="BK208" s="150">
        <f t="shared" si="9"/>
        <v>0</v>
      </c>
      <c r="BL208" s="17" t="s">
        <v>85</v>
      </c>
      <c r="BM208" s="149" t="s">
        <v>2549</v>
      </c>
    </row>
    <row r="209" spans="2:65" s="1" customFormat="1" ht="16.5" customHeight="1">
      <c r="B209" s="32"/>
      <c r="C209" s="138" t="s">
        <v>468</v>
      </c>
      <c r="D209" s="138" t="s">
        <v>265</v>
      </c>
      <c r="E209" s="139" t="s">
        <v>2686</v>
      </c>
      <c r="F209" s="140" t="s">
        <v>2687</v>
      </c>
      <c r="G209" s="141" t="s">
        <v>2162</v>
      </c>
      <c r="H209" s="142">
        <v>1</v>
      </c>
      <c r="I209" s="143"/>
      <c r="J209" s="144">
        <f t="shared" si="0"/>
        <v>0</v>
      </c>
      <c r="K209" s="140" t="s">
        <v>269</v>
      </c>
      <c r="L209" s="32"/>
      <c r="M209" s="193" t="s">
        <v>1</v>
      </c>
      <c r="N209" s="194" t="s">
        <v>42</v>
      </c>
      <c r="O209" s="195"/>
      <c r="P209" s="196">
        <f t="shared" si="1"/>
        <v>0</v>
      </c>
      <c r="Q209" s="196">
        <v>0</v>
      </c>
      <c r="R209" s="196">
        <f t="shared" si="2"/>
        <v>0</v>
      </c>
      <c r="S209" s="196">
        <v>0</v>
      </c>
      <c r="T209" s="197">
        <f t="shared" si="3"/>
        <v>0</v>
      </c>
      <c r="AR209" s="149" t="s">
        <v>85</v>
      </c>
      <c r="AT209" s="149" t="s">
        <v>265</v>
      </c>
      <c r="AU209" s="149" t="s">
        <v>88</v>
      </c>
      <c r="AY209" s="17" t="s">
        <v>262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7" t="s">
        <v>85</v>
      </c>
      <c r="BK209" s="150">
        <f t="shared" si="9"/>
        <v>0</v>
      </c>
      <c r="BL209" s="17" t="s">
        <v>85</v>
      </c>
      <c r="BM209" s="149" t="s">
        <v>2688</v>
      </c>
    </row>
    <row r="210" spans="2:65" s="1" customFormat="1" ht="6.95" customHeight="1"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32"/>
    </row>
  </sheetData>
  <sheetProtection algorithmName="SHA-512" hashValue="5vmm6IRN7N9VfNOkPkElDr/fkMv9QuDbEmxlJeRgIj9OKC56MVEhT0bQSnXYVDAjgA/ouHzanLLpzDfsvhowKg==" saltValue="R+Y2XI+bcRgjw9ph6fdOgRPVnkRxM3AZHWBm6ebqpoocW9OBDWrkx34TZTafqg8uHhCwUGVwKVmXJpCfTjNaPQ==" spinCount="100000" sheet="1" objects="1" scenarios="1" formatColumns="0" formatRows="0" autoFilter="0"/>
  <autoFilter ref="C127:K209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118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</row>
    <row r="8" spans="2:46" ht="12" customHeight="1">
      <c r="B8" s="20"/>
      <c r="D8" s="27" t="s">
        <v>126</v>
      </c>
      <c r="L8" s="20"/>
    </row>
    <row r="9" spans="2:46" s="1" customFormat="1" ht="16.5" customHeight="1">
      <c r="B9" s="32"/>
      <c r="E9" s="240" t="s">
        <v>2573</v>
      </c>
      <c r="F9" s="242"/>
      <c r="G9" s="242"/>
      <c r="H9" s="242"/>
      <c r="L9" s="32"/>
    </row>
    <row r="10" spans="2:46" s="1" customFormat="1" ht="12" customHeight="1">
      <c r="B10" s="32"/>
      <c r="D10" s="27" t="s">
        <v>2574</v>
      </c>
      <c r="L10" s="32"/>
    </row>
    <row r="11" spans="2:46" s="1" customFormat="1" ht="16.5" customHeight="1">
      <c r="B11" s="32"/>
      <c r="E11" s="198" t="s">
        <v>2689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160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9" t="s">
        <v>1</v>
      </c>
      <c r="F29" s="229"/>
      <c r="G29" s="229"/>
      <c r="H29" s="229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ROUND((SUM(BE127:BE179)),  2)</f>
        <v>0</v>
      </c>
      <c r="I35" s="98">
        <v>0.21</v>
      </c>
      <c r="J35" s="86">
        <f>ROUND(((SUM(BE127:BE179))*I35),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ROUND((SUM(BF127:BF179)),  2)</f>
        <v>0</v>
      </c>
      <c r="I36" s="98">
        <v>0.12</v>
      </c>
      <c r="J36" s="86">
        <f>ROUND(((SUM(BF127:BF179))*I36),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ROUND((SUM(BG127:BG179)),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ROUND((SUM(BH127:BH179)),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ROUND((SUM(BI127:BI179)),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47</v>
      </c>
      <c r="E41" s="57"/>
      <c r="F41" s="57"/>
      <c r="G41" s="101" t="s">
        <v>48</v>
      </c>
      <c r="H41" s="102" t="s">
        <v>49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216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12" ht="12" customHeight="1">
      <c r="B86" s="20"/>
      <c r="C86" s="27" t="s">
        <v>126</v>
      </c>
      <c r="L86" s="20"/>
    </row>
    <row r="87" spans="2:12" s="1" customFormat="1" ht="16.5" customHeight="1">
      <c r="B87" s="32"/>
      <c r="E87" s="240" t="s">
        <v>2573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2574</v>
      </c>
      <c r="L88" s="32"/>
    </row>
    <row r="89" spans="2:12" s="1" customFormat="1" ht="16.5" customHeight="1">
      <c r="B89" s="32"/>
      <c r="E89" s="198" t="str">
        <f>E11</f>
        <v>PS 02.2 - dešťová kanalizace 2. část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6. 11. 2023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217</v>
      </c>
      <c r="D96" s="99"/>
      <c r="E96" s="99"/>
      <c r="F96" s="99"/>
      <c r="G96" s="99"/>
      <c r="H96" s="99"/>
      <c r="I96" s="99"/>
      <c r="J96" s="108" t="s">
        <v>218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219</v>
      </c>
      <c r="J98" s="66">
        <f>J127</f>
        <v>0</v>
      </c>
      <c r="L98" s="32"/>
      <c r="AU98" s="17" t="s">
        <v>220</v>
      </c>
    </row>
    <row r="99" spans="2:47" s="8" customFormat="1" ht="24.95" customHeight="1">
      <c r="B99" s="110"/>
      <c r="D99" s="111" t="s">
        <v>221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228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231</v>
      </c>
      <c r="E101" s="116"/>
      <c r="F101" s="116"/>
      <c r="G101" s="116"/>
      <c r="H101" s="116"/>
      <c r="I101" s="116"/>
      <c r="J101" s="117">
        <f>J133</f>
        <v>0</v>
      </c>
      <c r="L101" s="114"/>
    </row>
    <row r="102" spans="2:47" s="8" customFormat="1" ht="24.95" customHeight="1">
      <c r="B102" s="110"/>
      <c r="D102" s="111" t="s">
        <v>233</v>
      </c>
      <c r="E102" s="112"/>
      <c r="F102" s="112"/>
      <c r="G102" s="112"/>
      <c r="H102" s="112"/>
      <c r="I102" s="112"/>
      <c r="J102" s="113">
        <f>J140</f>
        <v>0</v>
      </c>
      <c r="L102" s="110"/>
    </row>
    <row r="103" spans="2:47" s="9" customFormat="1" ht="19.899999999999999" customHeight="1">
      <c r="B103" s="114"/>
      <c r="D103" s="115" t="s">
        <v>238</v>
      </c>
      <c r="E103" s="116"/>
      <c r="F103" s="116"/>
      <c r="G103" s="116"/>
      <c r="H103" s="116"/>
      <c r="I103" s="116"/>
      <c r="J103" s="117">
        <f>J141</f>
        <v>0</v>
      </c>
      <c r="L103" s="114"/>
    </row>
    <row r="104" spans="2:47" s="8" customFormat="1" ht="24.95" customHeight="1">
      <c r="B104" s="110"/>
      <c r="D104" s="111" t="s">
        <v>2360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47" s="9" customFormat="1" ht="19.899999999999999" customHeight="1">
      <c r="B105" s="114"/>
      <c r="D105" s="115" t="s">
        <v>2361</v>
      </c>
      <c r="E105" s="116"/>
      <c r="F105" s="116"/>
      <c r="G105" s="116"/>
      <c r="H105" s="116"/>
      <c r="I105" s="116"/>
      <c r="J105" s="117">
        <f>J177</f>
        <v>0</v>
      </c>
      <c r="L105" s="114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39.75" customHeight="1">
      <c r="B115" s="32"/>
      <c r="E115" s="240" t="str">
        <f>E7</f>
        <v>BRNO, VDJ PALACKÉHO VRCH 2X 17.500m3 - REKONSTRUKCE STŘEŠNÍHO PLÁŠTĚ NAD AN AVÝMĚNA POTRUBÍ V AN</v>
      </c>
      <c r="F115" s="241"/>
      <c r="G115" s="241"/>
      <c r="H115" s="241"/>
      <c r="L115" s="32"/>
    </row>
    <row r="116" spans="2:63" ht="12" customHeight="1">
      <c r="B116" s="20"/>
      <c r="C116" s="27" t="s">
        <v>126</v>
      </c>
      <c r="L116" s="20"/>
    </row>
    <row r="117" spans="2:63" s="1" customFormat="1" ht="16.5" customHeight="1">
      <c r="B117" s="32"/>
      <c r="E117" s="240" t="s">
        <v>2573</v>
      </c>
      <c r="F117" s="242"/>
      <c r="G117" s="242"/>
      <c r="H117" s="242"/>
      <c r="L117" s="32"/>
    </row>
    <row r="118" spans="2:63" s="1" customFormat="1" ht="12" customHeight="1">
      <c r="B118" s="32"/>
      <c r="C118" s="27" t="s">
        <v>2574</v>
      </c>
      <c r="L118" s="32"/>
    </row>
    <row r="119" spans="2:63" s="1" customFormat="1" ht="16.5" customHeight="1">
      <c r="B119" s="32"/>
      <c r="E119" s="198" t="str">
        <f>E11</f>
        <v>PS 02.2 - dešťová kanalizace 2. část</v>
      </c>
      <c r="F119" s="242"/>
      <c r="G119" s="242"/>
      <c r="H119" s="24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Brno</v>
      </c>
      <c r="I121" s="27" t="s">
        <v>22</v>
      </c>
      <c r="J121" s="52" t="str">
        <f>IF(J14="","",J14)</f>
        <v>6. 11. 2023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24</v>
      </c>
      <c r="F123" s="25" t="str">
        <f>E17</f>
        <v>Statutární město Brno</v>
      </c>
      <c r="I123" s="27" t="s">
        <v>30</v>
      </c>
      <c r="J123" s="30" t="str">
        <f>E23</f>
        <v>AQUA PROCON s.r.o.Palackého tř. 12, 612 00 Brno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Obrtel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8"/>
      <c r="C126" s="119" t="s">
        <v>248</v>
      </c>
      <c r="D126" s="120" t="s">
        <v>62</v>
      </c>
      <c r="E126" s="120" t="s">
        <v>58</v>
      </c>
      <c r="F126" s="120" t="s">
        <v>59</v>
      </c>
      <c r="G126" s="120" t="s">
        <v>249</v>
      </c>
      <c r="H126" s="120" t="s">
        <v>250</v>
      </c>
      <c r="I126" s="120" t="s">
        <v>251</v>
      </c>
      <c r="J126" s="120" t="s">
        <v>218</v>
      </c>
      <c r="K126" s="121" t="s">
        <v>252</v>
      </c>
      <c r="L126" s="118"/>
      <c r="M126" s="59" t="s">
        <v>1</v>
      </c>
      <c r="N126" s="60" t="s">
        <v>41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2">
        <f>BK127</f>
        <v>0</v>
      </c>
      <c r="L127" s="32"/>
      <c r="M127" s="62"/>
      <c r="N127" s="53"/>
      <c r="O127" s="53"/>
      <c r="P127" s="123">
        <f>P128+P140+P176</f>
        <v>0</v>
      </c>
      <c r="Q127" s="53"/>
      <c r="R127" s="123">
        <f>R128+R140+R176</f>
        <v>1.2261599999999999</v>
      </c>
      <c r="S127" s="53"/>
      <c r="T127" s="124">
        <f>T128+T140+T176</f>
        <v>5.7298799999999996</v>
      </c>
      <c r="AT127" s="17" t="s">
        <v>76</v>
      </c>
      <c r="AU127" s="17" t="s">
        <v>220</v>
      </c>
      <c r="BK127" s="125">
        <f>BK128+BK140+BK176</f>
        <v>0</v>
      </c>
    </row>
    <row r="128" spans="2:63" s="11" customFormat="1" ht="25.9" customHeight="1">
      <c r="B128" s="126"/>
      <c r="D128" s="127" t="s">
        <v>76</v>
      </c>
      <c r="E128" s="128" t="s">
        <v>260</v>
      </c>
      <c r="F128" s="128" t="s">
        <v>261</v>
      </c>
      <c r="I128" s="129"/>
      <c r="J128" s="130">
        <f>BK128</f>
        <v>0</v>
      </c>
      <c r="L128" s="126"/>
      <c r="M128" s="131"/>
      <c r="P128" s="132">
        <f>P129+P133</f>
        <v>0</v>
      </c>
      <c r="R128" s="132">
        <f>R129+R133</f>
        <v>1.6000000000000001E-4</v>
      </c>
      <c r="T128" s="133">
        <f>T129+T133</f>
        <v>0</v>
      </c>
      <c r="AR128" s="127" t="s">
        <v>85</v>
      </c>
      <c r="AT128" s="134" t="s">
        <v>76</v>
      </c>
      <c r="AU128" s="134" t="s">
        <v>77</v>
      </c>
      <c r="AY128" s="127" t="s">
        <v>262</v>
      </c>
      <c r="BK128" s="135">
        <f>BK129+BK133</f>
        <v>0</v>
      </c>
    </row>
    <row r="129" spans="2:65" s="11" customFormat="1" ht="22.9" customHeight="1">
      <c r="B129" s="126"/>
      <c r="D129" s="127" t="s">
        <v>76</v>
      </c>
      <c r="E129" s="136" t="s">
        <v>320</v>
      </c>
      <c r="F129" s="136" t="s">
        <v>874</v>
      </c>
      <c r="I129" s="129"/>
      <c r="J129" s="137">
        <f>BK129</f>
        <v>0</v>
      </c>
      <c r="L129" s="126"/>
      <c r="M129" s="131"/>
      <c r="P129" s="132">
        <f>SUM(P130:P132)</f>
        <v>0</v>
      </c>
      <c r="R129" s="132">
        <f>SUM(R130:R132)</f>
        <v>1.6000000000000001E-4</v>
      </c>
      <c r="T129" s="133">
        <f>SUM(T130:T132)</f>
        <v>0</v>
      </c>
      <c r="AR129" s="127" t="s">
        <v>85</v>
      </c>
      <c r="AT129" s="134" t="s">
        <v>76</v>
      </c>
      <c r="AU129" s="134" t="s">
        <v>85</v>
      </c>
      <c r="AY129" s="127" t="s">
        <v>262</v>
      </c>
      <c r="BK129" s="135">
        <f>SUM(BK130:BK132)</f>
        <v>0</v>
      </c>
    </row>
    <row r="130" spans="2:65" s="1" customFormat="1" ht="44.25" customHeight="1">
      <c r="B130" s="32"/>
      <c r="C130" s="138" t="s">
        <v>85</v>
      </c>
      <c r="D130" s="138" t="s">
        <v>265</v>
      </c>
      <c r="E130" s="139" t="s">
        <v>2690</v>
      </c>
      <c r="F130" s="140" t="s">
        <v>2691</v>
      </c>
      <c r="G130" s="141" t="s">
        <v>290</v>
      </c>
      <c r="H130" s="142">
        <v>1</v>
      </c>
      <c r="I130" s="143"/>
      <c r="J130" s="144">
        <f>ROUND(I130*H130,2)</f>
        <v>0</v>
      </c>
      <c r="K130" s="140" t="s">
        <v>269</v>
      </c>
      <c r="L130" s="32"/>
      <c r="M130" s="145" t="s">
        <v>1</v>
      </c>
      <c r="N130" s="146" t="s">
        <v>42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85</v>
      </c>
      <c r="AT130" s="149" t="s">
        <v>265</v>
      </c>
      <c r="AU130" s="149" t="s">
        <v>88</v>
      </c>
      <c r="AY130" s="17" t="s">
        <v>262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85</v>
      </c>
      <c r="BK130" s="150">
        <f>ROUND(I130*H130,2)</f>
        <v>0</v>
      </c>
      <c r="BL130" s="17" t="s">
        <v>85</v>
      </c>
      <c r="BM130" s="149" t="s">
        <v>2692</v>
      </c>
    </row>
    <row r="131" spans="2:65" s="13" customFormat="1" ht="11.25">
      <c r="B131" s="158"/>
      <c r="D131" s="152" t="s">
        <v>271</v>
      </c>
      <c r="E131" s="159" t="s">
        <v>1</v>
      </c>
      <c r="F131" s="160" t="s">
        <v>2693</v>
      </c>
      <c r="H131" s="161">
        <v>1</v>
      </c>
      <c r="I131" s="162"/>
      <c r="L131" s="158"/>
      <c r="M131" s="163"/>
      <c r="T131" s="164"/>
      <c r="AT131" s="159" t="s">
        <v>271</v>
      </c>
      <c r="AU131" s="159" t="s">
        <v>88</v>
      </c>
      <c r="AV131" s="13" t="s">
        <v>88</v>
      </c>
      <c r="AW131" s="13" t="s">
        <v>31</v>
      </c>
      <c r="AX131" s="13" t="s">
        <v>85</v>
      </c>
      <c r="AY131" s="159" t="s">
        <v>262</v>
      </c>
    </row>
    <row r="132" spans="2:65" s="1" customFormat="1" ht="16.5" customHeight="1">
      <c r="B132" s="32"/>
      <c r="C132" s="138" t="s">
        <v>88</v>
      </c>
      <c r="D132" s="138" t="s">
        <v>265</v>
      </c>
      <c r="E132" s="139" t="s">
        <v>2694</v>
      </c>
      <c r="F132" s="140" t="s">
        <v>2650</v>
      </c>
      <c r="G132" s="141" t="s">
        <v>537</v>
      </c>
      <c r="H132" s="142">
        <v>1</v>
      </c>
      <c r="I132" s="143"/>
      <c r="J132" s="144">
        <f>ROUND(I132*H132,2)</f>
        <v>0</v>
      </c>
      <c r="K132" s="140" t="s">
        <v>269</v>
      </c>
      <c r="L132" s="32"/>
      <c r="M132" s="145" t="s">
        <v>1</v>
      </c>
      <c r="N132" s="146" t="s">
        <v>42</v>
      </c>
      <c r="P132" s="147">
        <f>O132*H132</f>
        <v>0</v>
      </c>
      <c r="Q132" s="147">
        <v>1.6000000000000001E-4</v>
      </c>
      <c r="R132" s="147">
        <f>Q132*H132</f>
        <v>1.6000000000000001E-4</v>
      </c>
      <c r="S132" s="147">
        <v>0</v>
      </c>
      <c r="T132" s="148">
        <f>S132*H132</f>
        <v>0</v>
      </c>
      <c r="AR132" s="149" t="s">
        <v>85</v>
      </c>
      <c r="AT132" s="149" t="s">
        <v>265</v>
      </c>
      <c r="AU132" s="149" t="s">
        <v>88</v>
      </c>
      <c r="AY132" s="17" t="s">
        <v>262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85</v>
      </c>
      <c r="BK132" s="150">
        <f>ROUND(I132*H132,2)</f>
        <v>0</v>
      </c>
      <c r="BL132" s="17" t="s">
        <v>85</v>
      </c>
      <c r="BM132" s="149" t="s">
        <v>2651</v>
      </c>
    </row>
    <row r="133" spans="2:65" s="11" customFormat="1" ht="22.9" customHeight="1">
      <c r="B133" s="126"/>
      <c r="D133" s="127" t="s">
        <v>76</v>
      </c>
      <c r="E133" s="136" t="s">
        <v>880</v>
      </c>
      <c r="F133" s="136" t="s">
        <v>1015</v>
      </c>
      <c r="I133" s="129"/>
      <c r="J133" s="137">
        <f>BK133</f>
        <v>0</v>
      </c>
      <c r="L133" s="126"/>
      <c r="M133" s="131"/>
      <c r="P133" s="132">
        <f>SUM(P134:P139)</f>
        <v>0</v>
      </c>
      <c r="R133" s="132">
        <f>SUM(R134:R139)</f>
        <v>0</v>
      </c>
      <c r="T133" s="133">
        <f>SUM(T134:T139)</f>
        <v>0</v>
      </c>
      <c r="AR133" s="127" t="s">
        <v>85</v>
      </c>
      <c r="AT133" s="134" t="s">
        <v>76</v>
      </c>
      <c r="AU133" s="134" t="s">
        <v>85</v>
      </c>
      <c r="AY133" s="127" t="s">
        <v>262</v>
      </c>
      <c r="BK133" s="135">
        <f>SUM(BK134:BK139)</f>
        <v>0</v>
      </c>
    </row>
    <row r="134" spans="2:65" s="1" customFormat="1" ht="24.2" customHeight="1">
      <c r="B134" s="32"/>
      <c r="C134" s="138" t="s">
        <v>278</v>
      </c>
      <c r="D134" s="138" t="s">
        <v>265</v>
      </c>
      <c r="E134" s="139" t="s">
        <v>1243</v>
      </c>
      <c r="F134" s="140" t="s">
        <v>1244</v>
      </c>
      <c r="G134" s="141" t="s">
        <v>514</v>
      </c>
      <c r="H134" s="142">
        <v>5.73</v>
      </c>
      <c r="I134" s="143"/>
      <c r="J134" s="144">
        <f>ROUND(I134*H134,2)</f>
        <v>0</v>
      </c>
      <c r="K134" s="140" t="s">
        <v>285</v>
      </c>
      <c r="L134" s="32"/>
      <c r="M134" s="145" t="s">
        <v>1</v>
      </c>
      <c r="N134" s="146" t="s">
        <v>42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85</v>
      </c>
      <c r="AT134" s="149" t="s">
        <v>265</v>
      </c>
      <c r="AU134" s="149" t="s">
        <v>88</v>
      </c>
      <c r="AY134" s="17" t="s">
        <v>262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85</v>
      </c>
      <c r="BK134" s="150">
        <f>ROUND(I134*H134,2)</f>
        <v>0</v>
      </c>
      <c r="BL134" s="17" t="s">
        <v>85</v>
      </c>
      <c r="BM134" s="149" t="s">
        <v>2695</v>
      </c>
    </row>
    <row r="135" spans="2:65" s="1" customFormat="1" ht="33" customHeight="1">
      <c r="B135" s="32"/>
      <c r="C135" s="138" t="s">
        <v>122</v>
      </c>
      <c r="D135" s="138" t="s">
        <v>265</v>
      </c>
      <c r="E135" s="139" t="s">
        <v>1247</v>
      </c>
      <c r="F135" s="140" t="s">
        <v>1248</v>
      </c>
      <c r="G135" s="141" t="s">
        <v>514</v>
      </c>
      <c r="H135" s="142">
        <v>5.73</v>
      </c>
      <c r="I135" s="143"/>
      <c r="J135" s="144">
        <f>ROUND(I135*H135,2)</f>
        <v>0</v>
      </c>
      <c r="K135" s="140" t="s">
        <v>285</v>
      </c>
      <c r="L135" s="32"/>
      <c r="M135" s="145" t="s">
        <v>1</v>
      </c>
      <c r="N135" s="146" t="s">
        <v>42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85</v>
      </c>
      <c r="AT135" s="149" t="s">
        <v>265</v>
      </c>
      <c r="AU135" s="149" t="s">
        <v>88</v>
      </c>
      <c r="AY135" s="17" t="s">
        <v>262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85</v>
      </c>
      <c r="BK135" s="150">
        <f>ROUND(I135*H135,2)</f>
        <v>0</v>
      </c>
      <c r="BL135" s="17" t="s">
        <v>85</v>
      </c>
      <c r="BM135" s="149" t="s">
        <v>2696</v>
      </c>
    </row>
    <row r="136" spans="2:65" s="1" customFormat="1" ht="24.2" customHeight="1">
      <c r="B136" s="32"/>
      <c r="C136" s="138" t="s">
        <v>300</v>
      </c>
      <c r="D136" s="138" t="s">
        <v>265</v>
      </c>
      <c r="E136" s="139" t="s">
        <v>1251</v>
      </c>
      <c r="F136" s="140" t="s">
        <v>1252</v>
      </c>
      <c r="G136" s="141" t="s">
        <v>514</v>
      </c>
      <c r="H136" s="142">
        <v>5.73</v>
      </c>
      <c r="I136" s="143"/>
      <c r="J136" s="144">
        <f>ROUND(I136*H136,2)</f>
        <v>0</v>
      </c>
      <c r="K136" s="140" t="s">
        <v>285</v>
      </c>
      <c r="L136" s="32"/>
      <c r="M136" s="145" t="s">
        <v>1</v>
      </c>
      <c r="N136" s="146" t="s">
        <v>42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85</v>
      </c>
      <c r="AT136" s="149" t="s">
        <v>265</v>
      </c>
      <c r="AU136" s="149" t="s">
        <v>88</v>
      </c>
      <c r="AY136" s="17" t="s">
        <v>262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85</v>
      </c>
      <c r="BK136" s="150">
        <f>ROUND(I136*H136,2)</f>
        <v>0</v>
      </c>
      <c r="BL136" s="17" t="s">
        <v>85</v>
      </c>
      <c r="BM136" s="149" t="s">
        <v>2697</v>
      </c>
    </row>
    <row r="137" spans="2:65" s="1" customFormat="1" ht="24.2" customHeight="1">
      <c r="B137" s="32"/>
      <c r="C137" s="138" t="s">
        <v>305</v>
      </c>
      <c r="D137" s="138" t="s">
        <v>265</v>
      </c>
      <c r="E137" s="139" t="s">
        <v>1255</v>
      </c>
      <c r="F137" s="140" t="s">
        <v>1256</v>
      </c>
      <c r="G137" s="141" t="s">
        <v>514</v>
      </c>
      <c r="H137" s="142">
        <v>80.22</v>
      </c>
      <c r="I137" s="143"/>
      <c r="J137" s="144">
        <f>ROUND(I137*H137,2)</f>
        <v>0</v>
      </c>
      <c r="K137" s="140" t="s">
        <v>285</v>
      </c>
      <c r="L137" s="32"/>
      <c r="M137" s="145" t="s">
        <v>1</v>
      </c>
      <c r="N137" s="146" t="s">
        <v>42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85</v>
      </c>
      <c r="AT137" s="149" t="s">
        <v>265</v>
      </c>
      <c r="AU137" s="149" t="s">
        <v>88</v>
      </c>
      <c r="AY137" s="17" t="s">
        <v>262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85</v>
      </c>
      <c r="BK137" s="150">
        <f>ROUND(I137*H137,2)</f>
        <v>0</v>
      </c>
      <c r="BL137" s="17" t="s">
        <v>85</v>
      </c>
      <c r="BM137" s="149" t="s">
        <v>2698</v>
      </c>
    </row>
    <row r="138" spans="2:65" s="13" customFormat="1" ht="11.25">
      <c r="B138" s="158"/>
      <c r="D138" s="152" t="s">
        <v>271</v>
      </c>
      <c r="F138" s="160" t="s">
        <v>2699</v>
      </c>
      <c r="H138" s="161">
        <v>80.22</v>
      </c>
      <c r="I138" s="162"/>
      <c r="L138" s="158"/>
      <c r="M138" s="163"/>
      <c r="T138" s="164"/>
      <c r="AT138" s="159" t="s">
        <v>271</v>
      </c>
      <c r="AU138" s="159" t="s">
        <v>88</v>
      </c>
      <c r="AV138" s="13" t="s">
        <v>88</v>
      </c>
      <c r="AW138" s="13" t="s">
        <v>4</v>
      </c>
      <c r="AX138" s="13" t="s">
        <v>85</v>
      </c>
      <c r="AY138" s="159" t="s">
        <v>262</v>
      </c>
    </row>
    <row r="139" spans="2:65" s="1" customFormat="1" ht="44.25" customHeight="1">
      <c r="B139" s="32"/>
      <c r="C139" s="138" t="s">
        <v>316</v>
      </c>
      <c r="D139" s="138" t="s">
        <v>265</v>
      </c>
      <c r="E139" s="139" t="s">
        <v>1260</v>
      </c>
      <c r="F139" s="140" t="s">
        <v>1261</v>
      </c>
      <c r="G139" s="141" t="s">
        <v>514</v>
      </c>
      <c r="H139" s="142">
        <v>5.73</v>
      </c>
      <c r="I139" s="143"/>
      <c r="J139" s="144">
        <f>ROUND(I139*H139,2)</f>
        <v>0</v>
      </c>
      <c r="K139" s="140" t="s">
        <v>285</v>
      </c>
      <c r="L139" s="32"/>
      <c r="M139" s="145" t="s">
        <v>1</v>
      </c>
      <c r="N139" s="146" t="s">
        <v>42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85</v>
      </c>
      <c r="AT139" s="149" t="s">
        <v>265</v>
      </c>
      <c r="AU139" s="149" t="s">
        <v>88</v>
      </c>
      <c r="AY139" s="17" t="s">
        <v>262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85</v>
      </c>
      <c r="BK139" s="150">
        <f>ROUND(I139*H139,2)</f>
        <v>0</v>
      </c>
      <c r="BL139" s="17" t="s">
        <v>85</v>
      </c>
      <c r="BM139" s="149" t="s">
        <v>2700</v>
      </c>
    </row>
    <row r="140" spans="2:65" s="11" customFormat="1" ht="25.9" customHeight="1">
      <c r="B140" s="126"/>
      <c r="D140" s="127" t="s">
        <v>76</v>
      </c>
      <c r="E140" s="128" t="s">
        <v>1269</v>
      </c>
      <c r="F140" s="128" t="s">
        <v>1270</v>
      </c>
      <c r="I140" s="129"/>
      <c r="J140" s="130">
        <f>BK140</f>
        <v>0</v>
      </c>
      <c r="L140" s="126"/>
      <c r="M140" s="131"/>
      <c r="P140" s="132">
        <f>P141</f>
        <v>0</v>
      </c>
      <c r="R140" s="132">
        <f>R141</f>
        <v>1.226</v>
      </c>
      <c r="T140" s="133">
        <f>T141</f>
        <v>5.7298799999999996</v>
      </c>
      <c r="AR140" s="127" t="s">
        <v>88</v>
      </c>
      <c r="AT140" s="134" t="s">
        <v>76</v>
      </c>
      <c r="AU140" s="134" t="s">
        <v>77</v>
      </c>
      <c r="AY140" s="127" t="s">
        <v>262</v>
      </c>
      <c r="BK140" s="135">
        <f>BK141</f>
        <v>0</v>
      </c>
    </row>
    <row r="141" spans="2:65" s="11" customFormat="1" ht="22.9" customHeight="1">
      <c r="B141" s="126"/>
      <c r="D141" s="127" t="s">
        <v>76</v>
      </c>
      <c r="E141" s="136" t="s">
        <v>1628</v>
      </c>
      <c r="F141" s="136" t="s">
        <v>1629</v>
      </c>
      <c r="I141" s="129"/>
      <c r="J141" s="137">
        <f>BK141</f>
        <v>0</v>
      </c>
      <c r="L141" s="126"/>
      <c r="M141" s="131"/>
      <c r="P141" s="132">
        <f>SUM(P142:P175)</f>
        <v>0</v>
      </c>
      <c r="R141" s="132">
        <f>SUM(R142:R175)</f>
        <v>1.226</v>
      </c>
      <c r="T141" s="133">
        <f>SUM(T142:T175)</f>
        <v>5.7298799999999996</v>
      </c>
      <c r="AR141" s="127" t="s">
        <v>88</v>
      </c>
      <c r="AT141" s="134" t="s">
        <v>76</v>
      </c>
      <c r="AU141" s="134" t="s">
        <v>85</v>
      </c>
      <c r="AY141" s="127" t="s">
        <v>262</v>
      </c>
      <c r="BK141" s="135">
        <f>SUM(BK142:BK175)</f>
        <v>0</v>
      </c>
    </row>
    <row r="142" spans="2:65" s="1" customFormat="1" ht="24.2" customHeight="1">
      <c r="B142" s="32"/>
      <c r="C142" s="138" t="s">
        <v>320</v>
      </c>
      <c r="D142" s="138" t="s">
        <v>265</v>
      </c>
      <c r="E142" s="139" t="s">
        <v>2701</v>
      </c>
      <c r="F142" s="140" t="s">
        <v>2702</v>
      </c>
      <c r="G142" s="141" t="s">
        <v>527</v>
      </c>
      <c r="H142" s="142">
        <v>65</v>
      </c>
      <c r="I142" s="143"/>
      <c r="J142" s="144">
        <f>ROUND(I142*H142,2)</f>
        <v>0</v>
      </c>
      <c r="K142" s="140" t="s">
        <v>269</v>
      </c>
      <c r="L142" s="32"/>
      <c r="M142" s="145" t="s">
        <v>1</v>
      </c>
      <c r="N142" s="146" t="s">
        <v>42</v>
      </c>
      <c r="P142" s="147">
        <f>O142*H142</f>
        <v>0</v>
      </c>
      <c r="Q142" s="147">
        <v>0</v>
      </c>
      <c r="R142" s="147">
        <f>Q142*H142</f>
        <v>0</v>
      </c>
      <c r="S142" s="147">
        <v>2.6700000000000002E-2</v>
      </c>
      <c r="T142" s="148">
        <f>S142*H142</f>
        <v>1.7355</v>
      </c>
      <c r="AR142" s="149" t="s">
        <v>85</v>
      </c>
      <c r="AT142" s="149" t="s">
        <v>265</v>
      </c>
      <c r="AU142" s="149" t="s">
        <v>88</v>
      </c>
      <c r="AY142" s="17" t="s">
        <v>262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85</v>
      </c>
      <c r="BK142" s="150">
        <f>ROUND(I142*H142,2)</f>
        <v>0</v>
      </c>
      <c r="BL142" s="17" t="s">
        <v>85</v>
      </c>
      <c r="BM142" s="149" t="s">
        <v>2703</v>
      </c>
    </row>
    <row r="143" spans="2:65" s="13" customFormat="1" ht="11.25">
      <c r="B143" s="158"/>
      <c r="D143" s="152" t="s">
        <v>271</v>
      </c>
      <c r="E143" s="159" t="s">
        <v>1</v>
      </c>
      <c r="F143" s="160" t="s">
        <v>2704</v>
      </c>
      <c r="H143" s="161">
        <v>65</v>
      </c>
      <c r="I143" s="162"/>
      <c r="L143" s="158"/>
      <c r="M143" s="163"/>
      <c r="T143" s="164"/>
      <c r="AT143" s="159" t="s">
        <v>271</v>
      </c>
      <c r="AU143" s="159" t="s">
        <v>88</v>
      </c>
      <c r="AV143" s="13" t="s">
        <v>88</v>
      </c>
      <c r="AW143" s="13" t="s">
        <v>31</v>
      </c>
      <c r="AX143" s="13" t="s">
        <v>85</v>
      </c>
      <c r="AY143" s="159" t="s">
        <v>262</v>
      </c>
    </row>
    <row r="144" spans="2:65" s="1" customFormat="1" ht="24.2" customHeight="1">
      <c r="B144" s="32"/>
      <c r="C144" s="138" t="s">
        <v>331</v>
      </c>
      <c r="D144" s="138" t="s">
        <v>265</v>
      </c>
      <c r="E144" s="139" t="s">
        <v>2705</v>
      </c>
      <c r="F144" s="140" t="s">
        <v>2706</v>
      </c>
      <c r="G144" s="141" t="s">
        <v>527</v>
      </c>
      <c r="H144" s="142">
        <v>78</v>
      </c>
      <c r="I144" s="143"/>
      <c r="J144" s="144">
        <f>ROUND(I144*H144,2)</f>
        <v>0</v>
      </c>
      <c r="K144" s="140" t="s">
        <v>269</v>
      </c>
      <c r="L144" s="32"/>
      <c r="M144" s="145" t="s">
        <v>1</v>
      </c>
      <c r="N144" s="146" t="s">
        <v>42</v>
      </c>
      <c r="P144" s="147">
        <f>O144*H144</f>
        <v>0</v>
      </c>
      <c r="Q144" s="147">
        <v>0</v>
      </c>
      <c r="R144" s="147">
        <f>Q144*H144</f>
        <v>0</v>
      </c>
      <c r="S144" s="147">
        <v>5.1209999999999999E-2</v>
      </c>
      <c r="T144" s="148">
        <f>S144*H144</f>
        <v>3.99438</v>
      </c>
      <c r="AR144" s="149" t="s">
        <v>85</v>
      </c>
      <c r="AT144" s="149" t="s">
        <v>265</v>
      </c>
      <c r="AU144" s="149" t="s">
        <v>88</v>
      </c>
      <c r="AY144" s="17" t="s">
        <v>262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85</v>
      </c>
      <c r="BK144" s="150">
        <f>ROUND(I144*H144,2)</f>
        <v>0</v>
      </c>
      <c r="BL144" s="17" t="s">
        <v>85</v>
      </c>
      <c r="BM144" s="149" t="s">
        <v>2707</v>
      </c>
    </row>
    <row r="145" spans="2:65" s="13" customFormat="1" ht="11.25">
      <c r="B145" s="158"/>
      <c r="D145" s="152" t="s">
        <v>271</v>
      </c>
      <c r="E145" s="159" t="s">
        <v>1</v>
      </c>
      <c r="F145" s="160" t="s">
        <v>2708</v>
      </c>
      <c r="H145" s="161">
        <v>78</v>
      </c>
      <c r="I145" s="162"/>
      <c r="L145" s="158"/>
      <c r="M145" s="163"/>
      <c r="T145" s="164"/>
      <c r="AT145" s="159" t="s">
        <v>271</v>
      </c>
      <c r="AU145" s="159" t="s">
        <v>88</v>
      </c>
      <c r="AV145" s="13" t="s">
        <v>88</v>
      </c>
      <c r="AW145" s="13" t="s">
        <v>31</v>
      </c>
      <c r="AX145" s="13" t="s">
        <v>85</v>
      </c>
      <c r="AY145" s="159" t="s">
        <v>262</v>
      </c>
    </row>
    <row r="146" spans="2:65" s="1" customFormat="1" ht="33" customHeight="1">
      <c r="B146" s="32"/>
      <c r="C146" s="138" t="s">
        <v>337</v>
      </c>
      <c r="D146" s="138" t="s">
        <v>265</v>
      </c>
      <c r="E146" s="139" t="s">
        <v>2709</v>
      </c>
      <c r="F146" s="140" t="s">
        <v>2710</v>
      </c>
      <c r="G146" s="141" t="s">
        <v>527</v>
      </c>
      <c r="H146" s="142">
        <v>2</v>
      </c>
      <c r="I146" s="143"/>
      <c r="J146" s="144">
        <f>ROUND(I146*H146,2)</f>
        <v>0</v>
      </c>
      <c r="K146" s="140" t="s">
        <v>269</v>
      </c>
      <c r="L146" s="32"/>
      <c r="M146" s="145" t="s">
        <v>1</v>
      </c>
      <c r="N146" s="146" t="s">
        <v>42</v>
      </c>
      <c r="P146" s="147">
        <f>O146*H146</f>
        <v>0</v>
      </c>
      <c r="Q146" s="147">
        <v>1E-3</v>
      </c>
      <c r="R146" s="147">
        <f>Q146*H146</f>
        <v>2E-3</v>
      </c>
      <c r="S146" s="147">
        <v>0</v>
      </c>
      <c r="T146" s="148">
        <f>S146*H146</f>
        <v>0</v>
      </c>
      <c r="AR146" s="149" t="s">
        <v>85</v>
      </c>
      <c r="AT146" s="149" t="s">
        <v>265</v>
      </c>
      <c r="AU146" s="149" t="s">
        <v>88</v>
      </c>
      <c r="AY146" s="17" t="s">
        <v>262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85</v>
      </c>
      <c r="BK146" s="150">
        <f>ROUND(I146*H146,2)</f>
        <v>0</v>
      </c>
      <c r="BL146" s="17" t="s">
        <v>85</v>
      </c>
      <c r="BM146" s="149" t="s">
        <v>2711</v>
      </c>
    </row>
    <row r="147" spans="2:65" s="12" customFormat="1" ht="11.25">
      <c r="B147" s="151"/>
      <c r="D147" s="152" t="s">
        <v>271</v>
      </c>
      <c r="E147" s="153" t="s">
        <v>1</v>
      </c>
      <c r="F147" s="154" t="s">
        <v>2712</v>
      </c>
      <c r="H147" s="153" t="s">
        <v>1</v>
      </c>
      <c r="I147" s="155"/>
      <c r="L147" s="151"/>
      <c r="M147" s="156"/>
      <c r="T147" s="157"/>
      <c r="AT147" s="153" t="s">
        <v>271</v>
      </c>
      <c r="AU147" s="153" t="s">
        <v>88</v>
      </c>
      <c r="AV147" s="12" t="s">
        <v>85</v>
      </c>
      <c r="AW147" s="12" t="s">
        <v>31</v>
      </c>
      <c r="AX147" s="12" t="s">
        <v>77</v>
      </c>
      <c r="AY147" s="153" t="s">
        <v>262</v>
      </c>
    </row>
    <row r="148" spans="2:65" s="12" customFormat="1" ht="11.25">
      <c r="B148" s="151"/>
      <c r="D148" s="152" t="s">
        <v>271</v>
      </c>
      <c r="E148" s="153" t="s">
        <v>1</v>
      </c>
      <c r="F148" s="154" t="s">
        <v>2713</v>
      </c>
      <c r="H148" s="153" t="s">
        <v>1</v>
      </c>
      <c r="I148" s="155"/>
      <c r="L148" s="151"/>
      <c r="M148" s="156"/>
      <c r="T148" s="157"/>
      <c r="AT148" s="153" t="s">
        <v>271</v>
      </c>
      <c r="AU148" s="153" t="s">
        <v>88</v>
      </c>
      <c r="AV148" s="12" t="s">
        <v>85</v>
      </c>
      <c r="AW148" s="12" t="s">
        <v>31</v>
      </c>
      <c r="AX148" s="12" t="s">
        <v>77</v>
      </c>
      <c r="AY148" s="153" t="s">
        <v>262</v>
      </c>
    </row>
    <row r="149" spans="2:65" s="12" customFormat="1" ht="11.25">
      <c r="B149" s="151"/>
      <c r="D149" s="152" t="s">
        <v>271</v>
      </c>
      <c r="E149" s="153" t="s">
        <v>1</v>
      </c>
      <c r="F149" s="154" t="s">
        <v>2714</v>
      </c>
      <c r="H149" s="153" t="s">
        <v>1</v>
      </c>
      <c r="I149" s="155"/>
      <c r="L149" s="151"/>
      <c r="M149" s="156"/>
      <c r="T149" s="157"/>
      <c r="AT149" s="153" t="s">
        <v>271</v>
      </c>
      <c r="AU149" s="153" t="s">
        <v>88</v>
      </c>
      <c r="AV149" s="12" t="s">
        <v>85</v>
      </c>
      <c r="AW149" s="12" t="s">
        <v>31</v>
      </c>
      <c r="AX149" s="12" t="s">
        <v>77</v>
      </c>
      <c r="AY149" s="153" t="s">
        <v>262</v>
      </c>
    </row>
    <row r="150" spans="2:65" s="12" customFormat="1" ht="22.5">
      <c r="B150" s="151"/>
      <c r="D150" s="152" t="s">
        <v>271</v>
      </c>
      <c r="E150" s="153" t="s">
        <v>1</v>
      </c>
      <c r="F150" s="154" t="s">
        <v>2715</v>
      </c>
      <c r="H150" s="153" t="s">
        <v>1</v>
      </c>
      <c r="I150" s="155"/>
      <c r="L150" s="151"/>
      <c r="M150" s="156"/>
      <c r="T150" s="157"/>
      <c r="AT150" s="153" t="s">
        <v>271</v>
      </c>
      <c r="AU150" s="153" t="s">
        <v>88</v>
      </c>
      <c r="AV150" s="12" t="s">
        <v>85</v>
      </c>
      <c r="AW150" s="12" t="s">
        <v>31</v>
      </c>
      <c r="AX150" s="12" t="s">
        <v>77</v>
      </c>
      <c r="AY150" s="153" t="s">
        <v>262</v>
      </c>
    </row>
    <row r="151" spans="2:65" s="12" customFormat="1" ht="11.25">
      <c r="B151" s="151"/>
      <c r="D151" s="152" t="s">
        <v>271</v>
      </c>
      <c r="E151" s="153" t="s">
        <v>1</v>
      </c>
      <c r="F151" s="154" t="s">
        <v>2716</v>
      </c>
      <c r="H151" s="153" t="s">
        <v>1</v>
      </c>
      <c r="I151" s="155"/>
      <c r="L151" s="151"/>
      <c r="M151" s="156"/>
      <c r="T151" s="157"/>
      <c r="AT151" s="153" t="s">
        <v>271</v>
      </c>
      <c r="AU151" s="153" t="s">
        <v>88</v>
      </c>
      <c r="AV151" s="12" t="s">
        <v>85</v>
      </c>
      <c r="AW151" s="12" t="s">
        <v>31</v>
      </c>
      <c r="AX151" s="12" t="s">
        <v>77</v>
      </c>
      <c r="AY151" s="153" t="s">
        <v>262</v>
      </c>
    </row>
    <row r="152" spans="2:65" s="13" customFormat="1" ht="11.25">
      <c r="B152" s="158"/>
      <c r="D152" s="152" t="s">
        <v>271</v>
      </c>
      <c r="E152" s="159" t="s">
        <v>1</v>
      </c>
      <c r="F152" s="160" t="s">
        <v>88</v>
      </c>
      <c r="H152" s="161">
        <v>2</v>
      </c>
      <c r="I152" s="162"/>
      <c r="L152" s="158"/>
      <c r="M152" s="163"/>
      <c r="T152" s="164"/>
      <c r="AT152" s="159" t="s">
        <v>271</v>
      </c>
      <c r="AU152" s="159" t="s">
        <v>88</v>
      </c>
      <c r="AV152" s="13" t="s">
        <v>88</v>
      </c>
      <c r="AW152" s="13" t="s">
        <v>31</v>
      </c>
      <c r="AX152" s="13" t="s">
        <v>85</v>
      </c>
      <c r="AY152" s="159" t="s">
        <v>262</v>
      </c>
    </row>
    <row r="153" spans="2:65" s="1" customFormat="1" ht="24.2" customHeight="1">
      <c r="B153" s="32"/>
      <c r="C153" s="138" t="s">
        <v>344</v>
      </c>
      <c r="D153" s="138" t="s">
        <v>265</v>
      </c>
      <c r="E153" s="139" t="s">
        <v>2717</v>
      </c>
      <c r="F153" s="140" t="s">
        <v>2718</v>
      </c>
      <c r="G153" s="141" t="s">
        <v>527</v>
      </c>
      <c r="H153" s="142">
        <v>1</v>
      </c>
      <c r="I153" s="143"/>
      <c r="J153" s="144">
        <f>ROUND(I153*H153,2)</f>
        <v>0</v>
      </c>
      <c r="K153" s="140" t="s">
        <v>269</v>
      </c>
      <c r="L153" s="32"/>
      <c r="M153" s="145" t="s">
        <v>1</v>
      </c>
      <c r="N153" s="146" t="s">
        <v>42</v>
      </c>
      <c r="P153" s="147">
        <f>O153*H153</f>
        <v>0</v>
      </c>
      <c r="Q153" s="147">
        <v>2E-3</v>
      </c>
      <c r="R153" s="147">
        <f>Q153*H153</f>
        <v>2E-3</v>
      </c>
      <c r="S153" s="147">
        <v>0</v>
      </c>
      <c r="T153" s="148">
        <f>S153*H153</f>
        <v>0</v>
      </c>
      <c r="AR153" s="149" t="s">
        <v>85</v>
      </c>
      <c r="AT153" s="149" t="s">
        <v>265</v>
      </c>
      <c r="AU153" s="149" t="s">
        <v>88</v>
      </c>
      <c r="AY153" s="17" t="s">
        <v>262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85</v>
      </c>
      <c r="BK153" s="150">
        <f>ROUND(I153*H153,2)</f>
        <v>0</v>
      </c>
      <c r="BL153" s="17" t="s">
        <v>85</v>
      </c>
      <c r="BM153" s="149" t="s">
        <v>2719</v>
      </c>
    </row>
    <row r="154" spans="2:65" s="1" customFormat="1" ht="33" customHeight="1">
      <c r="B154" s="32"/>
      <c r="C154" s="138" t="s">
        <v>8</v>
      </c>
      <c r="D154" s="138" t="s">
        <v>265</v>
      </c>
      <c r="E154" s="139" t="s">
        <v>2720</v>
      </c>
      <c r="F154" s="140" t="s">
        <v>2721</v>
      </c>
      <c r="G154" s="141" t="s">
        <v>527</v>
      </c>
      <c r="H154" s="142">
        <v>63</v>
      </c>
      <c r="I154" s="143"/>
      <c r="J154" s="144">
        <f>ROUND(I154*H154,2)</f>
        <v>0</v>
      </c>
      <c r="K154" s="140" t="s">
        <v>269</v>
      </c>
      <c r="L154" s="32"/>
      <c r="M154" s="145" t="s">
        <v>1</v>
      </c>
      <c r="N154" s="146" t="s">
        <v>42</v>
      </c>
      <c r="P154" s="147">
        <f>O154*H154</f>
        <v>0</v>
      </c>
      <c r="Q154" s="147">
        <v>3.0000000000000001E-3</v>
      </c>
      <c r="R154" s="147">
        <f>Q154*H154</f>
        <v>0.189</v>
      </c>
      <c r="S154" s="147">
        <v>0</v>
      </c>
      <c r="T154" s="148">
        <f>S154*H154</f>
        <v>0</v>
      </c>
      <c r="AR154" s="149" t="s">
        <v>85</v>
      </c>
      <c r="AT154" s="149" t="s">
        <v>265</v>
      </c>
      <c r="AU154" s="149" t="s">
        <v>88</v>
      </c>
      <c r="AY154" s="17" t="s">
        <v>262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85</v>
      </c>
      <c r="BK154" s="150">
        <f>ROUND(I154*H154,2)</f>
        <v>0</v>
      </c>
      <c r="BL154" s="17" t="s">
        <v>85</v>
      </c>
      <c r="BM154" s="149" t="s">
        <v>2722</v>
      </c>
    </row>
    <row r="155" spans="2:65" s="12" customFormat="1" ht="11.25">
      <c r="B155" s="151"/>
      <c r="D155" s="152" t="s">
        <v>271</v>
      </c>
      <c r="E155" s="153" t="s">
        <v>1</v>
      </c>
      <c r="F155" s="154" t="s">
        <v>2723</v>
      </c>
      <c r="H155" s="153" t="s">
        <v>1</v>
      </c>
      <c r="I155" s="155"/>
      <c r="L155" s="151"/>
      <c r="M155" s="156"/>
      <c r="T155" s="157"/>
      <c r="AT155" s="153" t="s">
        <v>271</v>
      </c>
      <c r="AU155" s="153" t="s">
        <v>88</v>
      </c>
      <c r="AV155" s="12" t="s">
        <v>85</v>
      </c>
      <c r="AW155" s="12" t="s">
        <v>31</v>
      </c>
      <c r="AX155" s="12" t="s">
        <v>77</v>
      </c>
      <c r="AY155" s="153" t="s">
        <v>262</v>
      </c>
    </row>
    <row r="156" spans="2:65" s="12" customFormat="1" ht="11.25">
      <c r="B156" s="151"/>
      <c r="D156" s="152" t="s">
        <v>271</v>
      </c>
      <c r="E156" s="153" t="s">
        <v>1</v>
      </c>
      <c r="F156" s="154" t="s">
        <v>2724</v>
      </c>
      <c r="H156" s="153" t="s">
        <v>1</v>
      </c>
      <c r="I156" s="155"/>
      <c r="L156" s="151"/>
      <c r="M156" s="156"/>
      <c r="T156" s="157"/>
      <c r="AT156" s="153" t="s">
        <v>271</v>
      </c>
      <c r="AU156" s="153" t="s">
        <v>88</v>
      </c>
      <c r="AV156" s="12" t="s">
        <v>85</v>
      </c>
      <c r="AW156" s="12" t="s">
        <v>31</v>
      </c>
      <c r="AX156" s="12" t="s">
        <v>77</v>
      </c>
      <c r="AY156" s="153" t="s">
        <v>262</v>
      </c>
    </row>
    <row r="157" spans="2:65" s="12" customFormat="1" ht="11.25">
      <c r="B157" s="151"/>
      <c r="D157" s="152" t="s">
        <v>271</v>
      </c>
      <c r="E157" s="153" t="s">
        <v>1</v>
      </c>
      <c r="F157" s="154" t="s">
        <v>2725</v>
      </c>
      <c r="H157" s="153" t="s">
        <v>1</v>
      </c>
      <c r="I157" s="155"/>
      <c r="L157" s="151"/>
      <c r="M157" s="156"/>
      <c r="T157" s="157"/>
      <c r="AT157" s="153" t="s">
        <v>271</v>
      </c>
      <c r="AU157" s="153" t="s">
        <v>88</v>
      </c>
      <c r="AV157" s="12" t="s">
        <v>85</v>
      </c>
      <c r="AW157" s="12" t="s">
        <v>31</v>
      </c>
      <c r="AX157" s="12" t="s">
        <v>77</v>
      </c>
      <c r="AY157" s="153" t="s">
        <v>262</v>
      </c>
    </row>
    <row r="158" spans="2:65" s="12" customFormat="1" ht="11.25">
      <c r="B158" s="151"/>
      <c r="D158" s="152" t="s">
        <v>271</v>
      </c>
      <c r="E158" s="153" t="s">
        <v>1</v>
      </c>
      <c r="F158" s="154" t="s">
        <v>2726</v>
      </c>
      <c r="H158" s="153" t="s">
        <v>1</v>
      </c>
      <c r="I158" s="155"/>
      <c r="L158" s="151"/>
      <c r="M158" s="156"/>
      <c r="T158" s="157"/>
      <c r="AT158" s="153" t="s">
        <v>271</v>
      </c>
      <c r="AU158" s="153" t="s">
        <v>88</v>
      </c>
      <c r="AV158" s="12" t="s">
        <v>85</v>
      </c>
      <c r="AW158" s="12" t="s">
        <v>31</v>
      </c>
      <c r="AX158" s="12" t="s">
        <v>77</v>
      </c>
      <c r="AY158" s="153" t="s">
        <v>262</v>
      </c>
    </row>
    <row r="159" spans="2:65" s="12" customFormat="1" ht="11.25">
      <c r="B159" s="151"/>
      <c r="D159" s="152" t="s">
        <v>271</v>
      </c>
      <c r="E159" s="153" t="s">
        <v>1</v>
      </c>
      <c r="F159" s="154" t="s">
        <v>2727</v>
      </c>
      <c r="H159" s="153" t="s">
        <v>1</v>
      </c>
      <c r="I159" s="155"/>
      <c r="L159" s="151"/>
      <c r="M159" s="156"/>
      <c r="T159" s="157"/>
      <c r="AT159" s="153" t="s">
        <v>271</v>
      </c>
      <c r="AU159" s="153" t="s">
        <v>88</v>
      </c>
      <c r="AV159" s="12" t="s">
        <v>85</v>
      </c>
      <c r="AW159" s="12" t="s">
        <v>31</v>
      </c>
      <c r="AX159" s="12" t="s">
        <v>77</v>
      </c>
      <c r="AY159" s="153" t="s">
        <v>262</v>
      </c>
    </row>
    <row r="160" spans="2:65" s="12" customFormat="1" ht="11.25">
      <c r="B160" s="151"/>
      <c r="D160" s="152" t="s">
        <v>271</v>
      </c>
      <c r="E160" s="153" t="s">
        <v>1</v>
      </c>
      <c r="F160" s="154" t="s">
        <v>2728</v>
      </c>
      <c r="H160" s="153" t="s">
        <v>1</v>
      </c>
      <c r="I160" s="155"/>
      <c r="L160" s="151"/>
      <c r="M160" s="156"/>
      <c r="T160" s="157"/>
      <c r="AT160" s="153" t="s">
        <v>271</v>
      </c>
      <c r="AU160" s="153" t="s">
        <v>88</v>
      </c>
      <c r="AV160" s="12" t="s">
        <v>85</v>
      </c>
      <c r="AW160" s="12" t="s">
        <v>31</v>
      </c>
      <c r="AX160" s="12" t="s">
        <v>77</v>
      </c>
      <c r="AY160" s="153" t="s">
        <v>262</v>
      </c>
    </row>
    <row r="161" spans="2:65" s="12" customFormat="1" ht="22.5">
      <c r="B161" s="151"/>
      <c r="D161" s="152" t="s">
        <v>271</v>
      </c>
      <c r="E161" s="153" t="s">
        <v>1</v>
      </c>
      <c r="F161" s="154" t="s">
        <v>2715</v>
      </c>
      <c r="H161" s="153" t="s">
        <v>1</v>
      </c>
      <c r="I161" s="155"/>
      <c r="L161" s="151"/>
      <c r="M161" s="156"/>
      <c r="T161" s="157"/>
      <c r="AT161" s="153" t="s">
        <v>271</v>
      </c>
      <c r="AU161" s="153" t="s">
        <v>88</v>
      </c>
      <c r="AV161" s="12" t="s">
        <v>85</v>
      </c>
      <c r="AW161" s="12" t="s">
        <v>31</v>
      </c>
      <c r="AX161" s="12" t="s">
        <v>77</v>
      </c>
      <c r="AY161" s="153" t="s">
        <v>262</v>
      </c>
    </row>
    <row r="162" spans="2:65" s="12" customFormat="1" ht="11.25">
      <c r="B162" s="151"/>
      <c r="D162" s="152" t="s">
        <v>271</v>
      </c>
      <c r="E162" s="153" t="s">
        <v>1</v>
      </c>
      <c r="F162" s="154" t="s">
        <v>2716</v>
      </c>
      <c r="H162" s="153" t="s">
        <v>1</v>
      </c>
      <c r="I162" s="155"/>
      <c r="L162" s="151"/>
      <c r="M162" s="156"/>
      <c r="T162" s="157"/>
      <c r="AT162" s="153" t="s">
        <v>271</v>
      </c>
      <c r="AU162" s="153" t="s">
        <v>88</v>
      </c>
      <c r="AV162" s="12" t="s">
        <v>85</v>
      </c>
      <c r="AW162" s="12" t="s">
        <v>31</v>
      </c>
      <c r="AX162" s="12" t="s">
        <v>77</v>
      </c>
      <c r="AY162" s="153" t="s">
        <v>262</v>
      </c>
    </row>
    <row r="163" spans="2:65" s="13" customFormat="1" ht="11.25">
      <c r="B163" s="158"/>
      <c r="D163" s="152" t="s">
        <v>271</v>
      </c>
      <c r="E163" s="159" t="s">
        <v>1</v>
      </c>
      <c r="F163" s="160" t="s">
        <v>2729</v>
      </c>
      <c r="H163" s="161">
        <v>63</v>
      </c>
      <c r="I163" s="162"/>
      <c r="L163" s="158"/>
      <c r="M163" s="163"/>
      <c r="T163" s="164"/>
      <c r="AT163" s="159" t="s">
        <v>271</v>
      </c>
      <c r="AU163" s="159" t="s">
        <v>88</v>
      </c>
      <c r="AV163" s="13" t="s">
        <v>88</v>
      </c>
      <c r="AW163" s="13" t="s">
        <v>31</v>
      </c>
      <c r="AX163" s="13" t="s">
        <v>85</v>
      </c>
      <c r="AY163" s="159" t="s">
        <v>262</v>
      </c>
    </row>
    <row r="164" spans="2:65" s="1" customFormat="1" ht="24.2" customHeight="1">
      <c r="B164" s="32"/>
      <c r="C164" s="138" t="s">
        <v>351</v>
      </c>
      <c r="D164" s="138" t="s">
        <v>265</v>
      </c>
      <c r="E164" s="139" t="s">
        <v>2730</v>
      </c>
      <c r="F164" s="140" t="s">
        <v>2731</v>
      </c>
      <c r="G164" s="141" t="s">
        <v>527</v>
      </c>
      <c r="H164" s="142">
        <v>72</v>
      </c>
      <c r="I164" s="143"/>
      <c r="J164" s="144">
        <f>ROUND(I164*H164,2)</f>
        <v>0</v>
      </c>
      <c r="K164" s="140" t="s">
        <v>269</v>
      </c>
      <c r="L164" s="32"/>
      <c r="M164" s="145" t="s">
        <v>1</v>
      </c>
      <c r="N164" s="146" t="s">
        <v>42</v>
      </c>
      <c r="P164" s="147">
        <f>O164*H164</f>
        <v>0</v>
      </c>
      <c r="Q164" s="147">
        <v>1.4E-2</v>
      </c>
      <c r="R164" s="147">
        <f>Q164*H164</f>
        <v>1.008</v>
      </c>
      <c r="S164" s="147">
        <v>0</v>
      </c>
      <c r="T164" s="148">
        <f>S164*H164</f>
        <v>0</v>
      </c>
      <c r="AR164" s="149" t="s">
        <v>85</v>
      </c>
      <c r="AT164" s="149" t="s">
        <v>265</v>
      </c>
      <c r="AU164" s="149" t="s">
        <v>88</v>
      </c>
      <c r="AY164" s="17" t="s">
        <v>262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85</v>
      </c>
      <c r="BK164" s="150">
        <f>ROUND(I164*H164,2)</f>
        <v>0</v>
      </c>
      <c r="BL164" s="17" t="s">
        <v>85</v>
      </c>
      <c r="BM164" s="149" t="s">
        <v>2732</v>
      </c>
    </row>
    <row r="165" spans="2:65" s="12" customFormat="1" ht="11.25">
      <c r="B165" s="151"/>
      <c r="D165" s="152" t="s">
        <v>271</v>
      </c>
      <c r="E165" s="153" t="s">
        <v>1</v>
      </c>
      <c r="F165" s="154" t="s">
        <v>2733</v>
      </c>
      <c r="H165" s="153" t="s">
        <v>1</v>
      </c>
      <c r="I165" s="155"/>
      <c r="L165" s="151"/>
      <c r="M165" s="156"/>
      <c r="T165" s="157"/>
      <c r="AT165" s="153" t="s">
        <v>271</v>
      </c>
      <c r="AU165" s="153" t="s">
        <v>88</v>
      </c>
      <c r="AV165" s="12" t="s">
        <v>85</v>
      </c>
      <c r="AW165" s="12" t="s">
        <v>31</v>
      </c>
      <c r="AX165" s="12" t="s">
        <v>77</v>
      </c>
      <c r="AY165" s="153" t="s">
        <v>262</v>
      </c>
    </row>
    <row r="166" spans="2:65" s="12" customFormat="1" ht="11.25">
      <c r="B166" s="151"/>
      <c r="D166" s="152" t="s">
        <v>271</v>
      </c>
      <c r="E166" s="153" t="s">
        <v>1</v>
      </c>
      <c r="F166" s="154" t="s">
        <v>2734</v>
      </c>
      <c r="H166" s="153" t="s">
        <v>1</v>
      </c>
      <c r="I166" s="155"/>
      <c r="L166" s="151"/>
      <c r="M166" s="156"/>
      <c r="T166" s="157"/>
      <c r="AT166" s="153" t="s">
        <v>271</v>
      </c>
      <c r="AU166" s="153" t="s">
        <v>88</v>
      </c>
      <c r="AV166" s="12" t="s">
        <v>85</v>
      </c>
      <c r="AW166" s="12" t="s">
        <v>31</v>
      </c>
      <c r="AX166" s="12" t="s">
        <v>77</v>
      </c>
      <c r="AY166" s="153" t="s">
        <v>262</v>
      </c>
    </row>
    <row r="167" spans="2:65" s="12" customFormat="1" ht="22.5">
      <c r="B167" s="151"/>
      <c r="D167" s="152" t="s">
        <v>271</v>
      </c>
      <c r="E167" s="153" t="s">
        <v>1</v>
      </c>
      <c r="F167" s="154" t="s">
        <v>2735</v>
      </c>
      <c r="H167" s="153" t="s">
        <v>1</v>
      </c>
      <c r="I167" s="155"/>
      <c r="L167" s="151"/>
      <c r="M167" s="156"/>
      <c r="T167" s="157"/>
      <c r="AT167" s="153" t="s">
        <v>271</v>
      </c>
      <c r="AU167" s="153" t="s">
        <v>88</v>
      </c>
      <c r="AV167" s="12" t="s">
        <v>85</v>
      </c>
      <c r="AW167" s="12" t="s">
        <v>31</v>
      </c>
      <c r="AX167" s="12" t="s">
        <v>77</v>
      </c>
      <c r="AY167" s="153" t="s">
        <v>262</v>
      </c>
    </row>
    <row r="168" spans="2:65" s="12" customFormat="1" ht="11.25">
      <c r="B168" s="151"/>
      <c r="D168" s="152" t="s">
        <v>271</v>
      </c>
      <c r="E168" s="153" t="s">
        <v>1</v>
      </c>
      <c r="F168" s="154" t="s">
        <v>2736</v>
      </c>
      <c r="H168" s="153" t="s">
        <v>1</v>
      </c>
      <c r="I168" s="155"/>
      <c r="L168" s="151"/>
      <c r="M168" s="156"/>
      <c r="T168" s="157"/>
      <c r="AT168" s="153" t="s">
        <v>271</v>
      </c>
      <c r="AU168" s="153" t="s">
        <v>88</v>
      </c>
      <c r="AV168" s="12" t="s">
        <v>85</v>
      </c>
      <c r="AW168" s="12" t="s">
        <v>31</v>
      </c>
      <c r="AX168" s="12" t="s">
        <v>77</v>
      </c>
      <c r="AY168" s="153" t="s">
        <v>262</v>
      </c>
    </row>
    <row r="169" spans="2:65" s="12" customFormat="1" ht="11.25">
      <c r="B169" s="151"/>
      <c r="D169" s="152" t="s">
        <v>271</v>
      </c>
      <c r="E169" s="153" t="s">
        <v>1</v>
      </c>
      <c r="F169" s="154" t="s">
        <v>2737</v>
      </c>
      <c r="H169" s="153" t="s">
        <v>1</v>
      </c>
      <c r="I169" s="155"/>
      <c r="L169" s="151"/>
      <c r="M169" s="156"/>
      <c r="T169" s="157"/>
      <c r="AT169" s="153" t="s">
        <v>271</v>
      </c>
      <c r="AU169" s="153" t="s">
        <v>88</v>
      </c>
      <c r="AV169" s="12" t="s">
        <v>85</v>
      </c>
      <c r="AW169" s="12" t="s">
        <v>31</v>
      </c>
      <c r="AX169" s="12" t="s">
        <v>77</v>
      </c>
      <c r="AY169" s="153" t="s">
        <v>262</v>
      </c>
    </row>
    <row r="170" spans="2:65" s="12" customFormat="1" ht="11.25">
      <c r="B170" s="151"/>
      <c r="D170" s="152" t="s">
        <v>271</v>
      </c>
      <c r="E170" s="153" t="s">
        <v>1</v>
      </c>
      <c r="F170" s="154" t="s">
        <v>2738</v>
      </c>
      <c r="H170" s="153" t="s">
        <v>1</v>
      </c>
      <c r="I170" s="155"/>
      <c r="L170" s="151"/>
      <c r="M170" s="156"/>
      <c r="T170" s="157"/>
      <c r="AT170" s="153" t="s">
        <v>271</v>
      </c>
      <c r="AU170" s="153" t="s">
        <v>88</v>
      </c>
      <c r="AV170" s="12" t="s">
        <v>85</v>
      </c>
      <c r="AW170" s="12" t="s">
        <v>31</v>
      </c>
      <c r="AX170" s="12" t="s">
        <v>77</v>
      </c>
      <c r="AY170" s="153" t="s">
        <v>262</v>
      </c>
    </row>
    <row r="171" spans="2:65" s="12" customFormat="1" ht="11.25">
      <c r="B171" s="151"/>
      <c r="D171" s="152" t="s">
        <v>271</v>
      </c>
      <c r="E171" s="153" t="s">
        <v>1</v>
      </c>
      <c r="F171" s="154" t="s">
        <v>2739</v>
      </c>
      <c r="H171" s="153" t="s">
        <v>1</v>
      </c>
      <c r="I171" s="155"/>
      <c r="L171" s="151"/>
      <c r="M171" s="156"/>
      <c r="T171" s="157"/>
      <c r="AT171" s="153" t="s">
        <v>271</v>
      </c>
      <c r="AU171" s="153" t="s">
        <v>88</v>
      </c>
      <c r="AV171" s="12" t="s">
        <v>85</v>
      </c>
      <c r="AW171" s="12" t="s">
        <v>31</v>
      </c>
      <c r="AX171" s="12" t="s">
        <v>77</v>
      </c>
      <c r="AY171" s="153" t="s">
        <v>262</v>
      </c>
    </row>
    <row r="172" spans="2:65" s="12" customFormat="1" ht="11.25">
      <c r="B172" s="151"/>
      <c r="D172" s="152" t="s">
        <v>271</v>
      </c>
      <c r="E172" s="153" t="s">
        <v>1</v>
      </c>
      <c r="F172" s="154" t="s">
        <v>804</v>
      </c>
      <c r="H172" s="153" t="s">
        <v>1</v>
      </c>
      <c r="I172" s="155"/>
      <c r="L172" s="151"/>
      <c r="M172" s="156"/>
      <c r="T172" s="157"/>
      <c r="AT172" s="153" t="s">
        <v>271</v>
      </c>
      <c r="AU172" s="153" t="s">
        <v>88</v>
      </c>
      <c r="AV172" s="12" t="s">
        <v>85</v>
      </c>
      <c r="AW172" s="12" t="s">
        <v>31</v>
      </c>
      <c r="AX172" s="12" t="s">
        <v>77</v>
      </c>
      <c r="AY172" s="153" t="s">
        <v>262</v>
      </c>
    </row>
    <row r="173" spans="2:65" s="13" customFormat="1" ht="11.25">
      <c r="B173" s="158"/>
      <c r="D173" s="152" t="s">
        <v>271</v>
      </c>
      <c r="E173" s="159" t="s">
        <v>1</v>
      </c>
      <c r="F173" s="160" t="s">
        <v>2740</v>
      </c>
      <c r="H173" s="161">
        <v>72</v>
      </c>
      <c r="I173" s="162"/>
      <c r="L173" s="158"/>
      <c r="M173" s="163"/>
      <c r="T173" s="164"/>
      <c r="AT173" s="159" t="s">
        <v>271</v>
      </c>
      <c r="AU173" s="159" t="s">
        <v>88</v>
      </c>
      <c r="AV173" s="13" t="s">
        <v>88</v>
      </c>
      <c r="AW173" s="13" t="s">
        <v>31</v>
      </c>
      <c r="AX173" s="13" t="s">
        <v>85</v>
      </c>
      <c r="AY173" s="159" t="s">
        <v>262</v>
      </c>
    </row>
    <row r="174" spans="2:65" s="1" customFormat="1" ht="37.9" customHeight="1">
      <c r="B174" s="32"/>
      <c r="C174" s="138" t="s">
        <v>358</v>
      </c>
      <c r="D174" s="138" t="s">
        <v>265</v>
      </c>
      <c r="E174" s="139" t="s">
        <v>2741</v>
      </c>
      <c r="F174" s="140" t="s">
        <v>2742</v>
      </c>
      <c r="G174" s="141" t="s">
        <v>537</v>
      </c>
      <c r="H174" s="142">
        <v>1</v>
      </c>
      <c r="I174" s="143"/>
      <c r="J174" s="144">
        <f>ROUND(I174*H174,2)</f>
        <v>0</v>
      </c>
      <c r="K174" s="140" t="s">
        <v>269</v>
      </c>
      <c r="L174" s="32"/>
      <c r="M174" s="145" t="s">
        <v>1</v>
      </c>
      <c r="N174" s="146" t="s">
        <v>42</v>
      </c>
      <c r="P174" s="147">
        <f>O174*H174</f>
        <v>0</v>
      </c>
      <c r="Q174" s="147">
        <v>2.5000000000000001E-2</v>
      </c>
      <c r="R174" s="147">
        <f>Q174*H174</f>
        <v>2.5000000000000001E-2</v>
      </c>
      <c r="S174" s="147">
        <v>0</v>
      </c>
      <c r="T174" s="148">
        <f>S174*H174</f>
        <v>0</v>
      </c>
      <c r="AR174" s="149" t="s">
        <v>85</v>
      </c>
      <c r="AT174" s="149" t="s">
        <v>265</v>
      </c>
      <c r="AU174" s="149" t="s">
        <v>88</v>
      </c>
      <c r="AY174" s="17" t="s">
        <v>262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85</v>
      </c>
      <c r="BK174" s="150">
        <f>ROUND(I174*H174,2)</f>
        <v>0</v>
      </c>
      <c r="BL174" s="17" t="s">
        <v>85</v>
      </c>
      <c r="BM174" s="149" t="s">
        <v>2743</v>
      </c>
    </row>
    <row r="175" spans="2:65" s="1" customFormat="1" ht="33" customHeight="1">
      <c r="B175" s="32"/>
      <c r="C175" s="138" t="s">
        <v>361</v>
      </c>
      <c r="D175" s="138" t="s">
        <v>265</v>
      </c>
      <c r="E175" s="139" t="s">
        <v>2744</v>
      </c>
      <c r="F175" s="140" t="s">
        <v>2745</v>
      </c>
      <c r="G175" s="141" t="s">
        <v>514</v>
      </c>
      <c r="H175" s="142">
        <v>1.226</v>
      </c>
      <c r="I175" s="143"/>
      <c r="J175" s="144">
        <f>ROUND(I175*H175,2)</f>
        <v>0</v>
      </c>
      <c r="K175" s="140" t="s">
        <v>269</v>
      </c>
      <c r="L175" s="32"/>
      <c r="M175" s="145" t="s">
        <v>1</v>
      </c>
      <c r="N175" s="146" t="s">
        <v>42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85</v>
      </c>
      <c r="AT175" s="149" t="s">
        <v>265</v>
      </c>
      <c r="AU175" s="149" t="s">
        <v>88</v>
      </c>
      <c r="AY175" s="17" t="s">
        <v>262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85</v>
      </c>
      <c r="BK175" s="150">
        <f>ROUND(I175*H175,2)</f>
        <v>0</v>
      </c>
      <c r="BL175" s="17" t="s">
        <v>85</v>
      </c>
      <c r="BM175" s="149" t="s">
        <v>2746</v>
      </c>
    </row>
    <row r="176" spans="2:65" s="11" customFormat="1" ht="25.9" customHeight="1">
      <c r="B176" s="126"/>
      <c r="D176" s="127" t="s">
        <v>76</v>
      </c>
      <c r="E176" s="128" t="s">
        <v>590</v>
      </c>
      <c r="F176" s="128" t="s">
        <v>2384</v>
      </c>
      <c r="I176" s="129"/>
      <c r="J176" s="130">
        <f>BK176</f>
        <v>0</v>
      </c>
      <c r="L176" s="126"/>
      <c r="M176" s="131"/>
      <c r="P176" s="132">
        <f>P177</f>
        <v>0</v>
      </c>
      <c r="R176" s="132">
        <f>R177</f>
        <v>0</v>
      </c>
      <c r="T176" s="133">
        <f>T177</f>
        <v>0</v>
      </c>
      <c r="AR176" s="127" t="s">
        <v>278</v>
      </c>
      <c r="AT176" s="134" t="s">
        <v>76</v>
      </c>
      <c r="AU176" s="134" t="s">
        <v>77</v>
      </c>
      <c r="AY176" s="127" t="s">
        <v>262</v>
      </c>
      <c r="BK176" s="135">
        <f>BK177</f>
        <v>0</v>
      </c>
    </row>
    <row r="177" spans="2:65" s="11" customFormat="1" ht="22.9" customHeight="1">
      <c r="B177" s="126"/>
      <c r="D177" s="127" t="s">
        <v>76</v>
      </c>
      <c r="E177" s="136" t="s">
        <v>2385</v>
      </c>
      <c r="F177" s="136" t="s">
        <v>2386</v>
      </c>
      <c r="I177" s="129"/>
      <c r="J177" s="137">
        <f>BK177</f>
        <v>0</v>
      </c>
      <c r="L177" s="126"/>
      <c r="M177" s="131"/>
      <c r="P177" s="132">
        <f>SUM(P178:P179)</f>
        <v>0</v>
      </c>
      <c r="R177" s="132">
        <f>SUM(R178:R179)</f>
        <v>0</v>
      </c>
      <c r="T177" s="133">
        <f>SUM(T178:T179)</f>
        <v>0</v>
      </c>
      <c r="AR177" s="127" t="s">
        <v>278</v>
      </c>
      <c r="AT177" s="134" t="s">
        <v>76</v>
      </c>
      <c r="AU177" s="134" t="s">
        <v>85</v>
      </c>
      <c r="AY177" s="127" t="s">
        <v>262</v>
      </c>
      <c r="BK177" s="135">
        <f>SUM(BK178:BK179)</f>
        <v>0</v>
      </c>
    </row>
    <row r="178" spans="2:65" s="1" customFormat="1" ht="24.2" customHeight="1">
      <c r="B178" s="32"/>
      <c r="C178" s="138" t="s">
        <v>371</v>
      </c>
      <c r="D178" s="138" t="s">
        <v>265</v>
      </c>
      <c r="E178" s="139" t="s">
        <v>2747</v>
      </c>
      <c r="F178" s="140" t="s">
        <v>2685</v>
      </c>
      <c r="G178" s="141" t="s">
        <v>2162</v>
      </c>
      <c r="H178" s="142">
        <v>1</v>
      </c>
      <c r="I178" s="143"/>
      <c r="J178" s="144">
        <f>ROUND(I178*H178,2)</f>
        <v>0</v>
      </c>
      <c r="K178" s="140" t="s">
        <v>269</v>
      </c>
      <c r="L178" s="32"/>
      <c r="M178" s="145" t="s">
        <v>1</v>
      </c>
      <c r="N178" s="146" t="s">
        <v>42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85</v>
      </c>
      <c r="AT178" s="149" t="s">
        <v>265</v>
      </c>
      <c r="AU178" s="149" t="s">
        <v>88</v>
      </c>
      <c r="AY178" s="17" t="s">
        <v>262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85</v>
      </c>
      <c r="BK178" s="150">
        <f>ROUND(I178*H178,2)</f>
        <v>0</v>
      </c>
      <c r="BL178" s="17" t="s">
        <v>85</v>
      </c>
      <c r="BM178" s="149" t="s">
        <v>2549</v>
      </c>
    </row>
    <row r="179" spans="2:65" s="1" customFormat="1" ht="16.5" customHeight="1">
      <c r="B179" s="32"/>
      <c r="C179" s="138" t="s">
        <v>376</v>
      </c>
      <c r="D179" s="138" t="s">
        <v>265</v>
      </c>
      <c r="E179" s="139" t="s">
        <v>2748</v>
      </c>
      <c r="F179" s="140" t="s">
        <v>2687</v>
      </c>
      <c r="G179" s="141" t="s">
        <v>2162</v>
      </c>
      <c r="H179" s="142">
        <v>1</v>
      </c>
      <c r="I179" s="143"/>
      <c r="J179" s="144">
        <f>ROUND(I179*H179,2)</f>
        <v>0</v>
      </c>
      <c r="K179" s="140" t="s">
        <v>269</v>
      </c>
      <c r="L179" s="32"/>
      <c r="M179" s="193" t="s">
        <v>1</v>
      </c>
      <c r="N179" s="194" t="s">
        <v>42</v>
      </c>
      <c r="O179" s="195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AR179" s="149" t="s">
        <v>85</v>
      </c>
      <c r="AT179" s="149" t="s">
        <v>265</v>
      </c>
      <c r="AU179" s="149" t="s">
        <v>88</v>
      </c>
      <c r="AY179" s="17" t="s">
        <v>262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85</v>
      </c>
      <c r="BK179" s="150">
        <f>ROUND(I179*H179,2)</f>
        <v>0</v>
      </c>
      <c r="BL179" s="17" t="s">
        <v>85</v>
      </c>
      <c r="BM179" s="149" t="s">
        <v>2688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sheetProtection algorithmName="SHA-512" hashValue="v4rwrAUww/GUActkhJxAz7vRRJkUR7FuC35+f5uBU4fmsDnX9ZIQ/oCuNmUb1OeEDBtm8AuCBytAwfIKVTmLdA==" saltValue="CrrAg6x/BGLYbwk8Yf16y+S8MVgU4RdHb23OQ+R1Au/f9KyseMuiAnWOAl9+KZs6yIG2hLxQZxb06ahqvK7KJA==" spinCount="100000" sheet="1" objects="1" scenarios="1" formatColumns="0" formatRows="0" autoFilter="0"/>
  <autoFilter ref="C126:K179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118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39.75" customHeight="1">
      <c r="B7" s="20"/>
      <c r="E7" s="240" t="str">
        <f>'Rekapitulace stavby'!K6</f>
        <v>BRNO, VDJ PALACKÉHO VRCH 2X 17.500m3 - REKONSTRUKCE STŘEŠNÍHO PLÁŠTĚ NAD AN AVÝMĚNA POTRUBÍ V AN</v>
      </c>
      <c r="F7" s="241"/>
      <c r="G7" s="241"/>
      <c r="H7" s="241"/>
      <c r="L7" s="20"/>
    </row>
    <row r="8" spans="2:46" s="1" customFormat="1" ht="12" customHeight="1">
      <c r="B8" s="32"/>
      <c r="D8" s="27" t="s">
        <v>126</v>
      </c>
      <c r="L8" s="32"/>
    </row>
    <row r="9" spans="2:46" s="1" customFormat="1" ht="16.5" customHeight="1">
      <c r="B9" s="32"/>
      <c r="E9" s="198" t="s">
        <v>2749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34</v>
      </c>
      <c r="I12" s="27" t="s">
        <v>22</v>
      </c>
      <c r="J12" s="52" t="str">
        <f>'Rekapitulace stavby'!AN8</f>
        <v>6. 11. 2023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Brno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AQUA PROCON s.r.o.Palackého tř. 12, 612 00 Brno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9" t="s">
        <v>1</v>
      </c>
      <c r="F27" s="229"/>
      <c r="G27" s="229"/>
      <c r="H27" s="229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37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ROUND((SUM(BE117:BE131)),  2)</f>
        <v>0</v>
      </c>
      <c r="I33" s="98">
        <v>0.21</v>
      </c>
      <c r="J33" s="86">
        <f>ROUND(((SUM(BE117:BE131))*I33),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ROUND((SUM(BF117:BF131)),  2)</f>
        <v>0</v>
      </c>
      <c r="I34" s="98">
        <v>0.12</v>
      </c>
      <c r="J34" s="86">
        <f>ROUND(((SUM(BF117:BF131))*I34),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ROUND((SUM(BG117:BG131)),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ROUND((SUM(BH117:BH131)),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ROUND((SUM(BI117:BI131)),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5" t="s">
        <v>53</v>
      </c>
      <c r="G61" s="43" t="s">
        <v>52</v>
      </c>
      <c r="H61" s="34"/>
      <c r="I61" s="34"/>
      <c r="J61" s="106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5" t="s">
        <v>53</v>
      </c>
      <c r="G76" s="43" t="s">
        <v>52</v>
      </c>
      <c r="H76" s="34"/>
      <c r="I76" s="34"/>
      <c r="J76" s="106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9.75" customHeight="1">
      <c r="B85" s="32"/>
      <c r="E85" s="240" t="str">
        <f>E7</f>
        <v>BRNO, VDJ PALACKÉHO VRCH 2X 17.500m3 - REKONSTRUKCE STŘEŠNÍHO PLÁŠTĚ NAD AN AVÝMĚNA POTRUBÍ V AN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126</v>
      </c>
      <c r="L86" s="32"/>
    </row>
    <row r="87" spans="2:47" s="1" customFormat="1" ht="16.5" customHeight="1">
      <c r="B87" s="32"/>
      <c r="E87" s="198" t="str">
        <f>E9</f>
        <v>SO 90 - OSTATNÍ NÁKLADY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6. 11. 2023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217</v>
      </c>
      <c r="D94" s="99"/>
      <c r="E94" s="99"/>
      <c r="F94" s="99"/>
      <c r="G94" s="99"/>
      <c r="H94" s="99"/>
      <c r="I94" s="99"/>
      <c r="J94" s="108" t="s">
        <v>218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219</v>
      </c>
      <c r="J96" s="66">
        <f>J117</f>
        <v>0</v>
      </c>
      <c r="L96" s="32"/>
      <c r="AU96" s="17" t="s">
        <v>220</v>
      </c>
    </row>
    <row r="97" spans="2:12" s="8" customFormat="1" ht="24.95" customHeight="1">
      <c r="B97" s="110"/>
      <c r="D97" s="111" t="s">
        <v>2750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247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39.75" customHeight="1">
      <c r="B107" s="32"/>
      <c r="E107" s="240" t="str">
        <f>E7</f>
        <v>BRNO, VDJ PALACKÉHO VRCH 2X 17.500m3 - REKONSTRUKCE STŘEŠNÍHO PLÁŠTĚ NAD AN AVÝMĚNA POTRUBÍ V AN</v>
      </c>
      <c r="F107" s="241"/>
      <c r="G107" s="241"/>
      <c r="H107" s="241"/>
      <c r="L107" s="32"/>
    </row>
    <row r="108" spans="2:12" s="1" customFormat="1" ht="12" customHeight="1">
      <c r="B108" s="32"/>
      <c r="C108" s="27" t="s">
        <v>126</v>
      </c>
      <c r="L108" s="32"/>
    </row>
    <row r="109" spans="2:12" s="1" customFormat="1" ht="16.5" customHeight="1">
      <c r="B109" s="32"/>
      <c r="E109" s="198" t="str">
        <f>E9</f>
        <v>SO 90 - OSTATNÍ NÁKLADY</v>
      </c>
      <c r="F109" s="242"/>
      <c r="G109" s="242"/>
      <c r="H109" s="242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6. 11. 2023</v>
      </c>
      <c r="L111" s="32"/>
    </row>
    <row r="112" spans="2:12" s="1" customFormat="1" ht="6.95" customHeight="1">
      <c r="B112" s="32"/>
      <c r="L112" s="32"/>
    </row>
    <row r="113" spans="2:65" s="1" customFormat="1" ht="40.15" customHeight="1">
      <c r="B113" s="32"/>
      <c r="C113" s="27" t="s">
        <v>24</v>
      </c>
      <c r="F113" s="25" t="str">
        <f>E15</f>
        <v>Statutární město Brno</v>
      </c>
      <c r="I113" s="27" t="s">
        <v>30</v>
      </c>
      <c r="J113" s="30" t="str">
        <f>E21</f>
        <v>AQUA PROCON s.r.o.Palackého tř. 12, 612 00 Brno</v>
      </c>
      <c r="L113" s="32"/>
    </row>
    <row r="114" spans="2:65" s="1" customFormat="1" ht="15.2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8"/>
      <c r="C116" s="119" t="s">
        <v>248</v>
      </c>
      <c r="D116" s="120" t="s">
        <v>62</v>
      </c>
      <c r="E116" s="120" t="s">
        <v>58</v>
      </c>
      <c r="F116" s="120" t="s">
        <v>59</v>
      </c>
      <c r="G116" s="120" t="s">
        <v>249</v>
      </c>
      <c r="H116" s="120" t="s">
        <v>250</v>
      </c>
      <c r="I116" s="120" t="s">
        <v>251</v>
      </c>
      <c r="J116" s="120" t="s">
        <v>218</v>
      </c>
      <c r="K116" s="121" t="s">
        <v>252</v>
      </c>
      <c r="L116" s="118"/>
      <c r="M116" s="59" t="s">
        <v>1</v>
      </c>
      <c r="N116" s="60" t="s">
        <v>41</v>
      </c>
      <c r="O116" s="60" t="s">
        <v>253</v>
      </c>
      <c r="P116" s="60" t="s">
        <v>254</v>
      </c>
      <c r="Q116" s="60" t="s">
        <v>255</v>
      </c>
      <c r="R116" s="60" t="s">
        <v>256</v>
      </c>
      <c r="S116" s="60" t="s">
        <v>257</v>
      </c>
      <c r="T116" s="61" t="s">
        <v>258</v>
      </c>
    </row>
    <row r="117" spans="2:65" s="1" customFormat="1" ht="22.9" customHeight="1">
      <c r="B117" s="32"/>
      <c r="C117" s="64" t="s">
        <v>259</v>
      </c>
      <c r="J117" s="122">
        <f>BK117</f>
        <v>0</v>
      </c>
      <c r="L117" s="32"/>
      <c r="M117" s="62"/>
      <c r="N117" s="53"/>
      <c r="O117" s="53"/>
      <c r="P117" s="123">
        <f>P118</f>
        <v>0</v>
      </c>
      <c r="Q117" s="53"/>
      <c r="R117" s="123">
        <f>R118</f>
        <v>0</v>
      </c>
      <c r="S117" s="53"/>
      <c r="T117" s="124">
        <f>T118</f>
        <v>0</v>
      </c>
      <c r="AT117" s="17" t="s">
        <v>76</v>
      </c>
      <c r="AU117" s="17" t="s">
        <v>220</v>
      </c>
      <c r="BK117" s="125">
        <f>BK118</f>
        <v>0</v>
      </c>
    </row>
    <row r="118" spans="2:65" s="11" customFormat="1" ht="25.9" customHeight="1">
      <c r="B118" s="126"/>
      <c r="D118" s="127" t="s">
        <v>76</v>
      </c>
      <c r="E118" s="128" t="s">
        <v>331</v>
      </c>
      <c r="F118" s="128" t="s">
        <v>2751</v>
      </c>
      <c r="I118" s="129"/>
      <c r="J118" s="130">
        <f>BK118</f>
        <v>0</v>
      </c>
      <c r="L118" s="126"/>
      <c r="M118" s="131"/>
      <c r="P118" s="132">
        <f>SUM(P119:P131)</f>
        <v>0</v>
      </c>
      <c r="R118" s="132">
        <f>SUM(R119:R131)</f>
        <v>0</v>
      </c>
      <c r="T118" s="133">
        <f>SUM(T119:T131)</f>
        <v>0</v>
      </c>
      <c r="AR118" s="127" t="s">
        <v>85</v>
      </c>
      <c r="AT118" s="134" t="s">
        <v>76</v>
      </c>
      <c r="AU118" s="134" t="s">
        <v>77</v>
      </c>
      <c r="AY118" s="127" t="s">
        <v>262</v>
      </c>
      <c r="BK118" s="135">
        <f>SUM(BK119:BK131)</f>
        <v>0</v>
      </c>
    </row>
    <row r="119" spans="2:65" s="1" customFormat="1" ht="16.5" customHeight="1">
      <c r="B119" s="32"/>
      <c r="C119" s="138" t="s">
        <v>85</v>
      </c>
      <c r="D119" s="138" t="s">
        <v>265</v>
      </c>
      <c r="E119" s="139" t="s">
        <v>2752</v>
      </c>
      <c r="F119" s="140" t="s">
        <v>2753</v>
      </c>
      <c r="G119" s="141" t="s">
        <v>2162</v>
      </c>
      <c r="H119" s="142">
        <v>1</v>
      </c>
      <c r="I119" s="143"/>
      <c r="J119" s="144">
        <f t="shared" ref="J119:J131" si="0">ROUND(I119*H119,2)</f>
        <v>0</v>
      </c>
      <c r="K119" s="140" t="s">
        <v>269</v>
      </c>
      <c r="L119" s="32"/>
      <c r="M119" s="145" t="s">
        <v>1</v>
      </c>
      <c r="N119" s="146" t="s">
        <v>42</v>
      </c>
      <c r="P119" s="147">
        <f t="shared" ref="P119:P131" si="1">O119*H119</f>
        <v>0</v>
      </c>
      <c r="Q119" s="147">
        <v>0</v>
      </c>
      <c r="R119" s="147">
        <f t="shared" ref="R119:R131" si="2">Q119*H119</f>
        <v>0</v>
      </c>
      <c r="S119" s="147">
        <v>0</v>
      </c>
      <c r="T119" s="148">
        <f t="shared" ref="T119:T131" si="3">S119*H119</f>
        <v>0</v>
      </c>
      <c r="AR119" s="149" t="s">
        <v>2754</v>
      </c>
      <c r="AT119" s="149" t="s">
        <v>265</v>
      </c>
      <c r="AU119" s="149" t="s">
        <v>85</v>
      </c>
      <c r="AY119" s="17" t="s">
        <v>262</v>
      </c>
      <c r="BE119" s="150">
        <f t="shared" ref="BE119:BE131" si="4">IF(N119="základní",J119,0)</f>
        <v>0</v>
      </c>
      <c r="BF119" s="150">
        <f t="shared" ref="BF119:BF131" si="5">IF(N119="snížená",J119,0)</f>
        <v>0</v>
      </c>
      <c r="BG119" s="150">
        <f t="shared" ref="BG119:BG131" si="6">IF(N119="zákl. přenesená",J119,0)</f>
        <v>0</v>
      </c>
      <c r="BH119" s="150">
        <f t="shared" ref="BH119:BH131" si="7">IF(N119="sníž. přenesená",J119,0)</f>
        <v>0</v>
      </c>
      <c r="BI119" s="150">
        <f t="shared" ref="BI119:BI131" si="8">IF(N119="nulová",J119,0)</f>
        <v>0</v>
      </c>
      <c r="BJ119" s="17" t="s">
        <v>85</v>
      </c>
      <c r="BK119" s="150">
        <f t="shared" ref="BK119:BK131" si="9">ROUND(I119*H119,2)</f>
        <v>0</v>
      </c>
      <c r="BL119" s="17" t="s">
        <v>2754</v>
      </c>
      <c r="BM119" s="149" t="s">
        <v>88</v>
      </c>
    </row>
    <row r="120" spans="2:65" s="1" customFormat="1" ht="16.5" customHeight="1">
      <c r="B120" s="32"/>
      <c r="C120" s="138" t="s">
        <v>88</v>
      </c>
      <c r="D120" s="138" t="s">
        <v>265</v>
      </c>
      <c r="E120" s="139" t="s">
        <v>2755</v>
      </c>
      <c r="F120" s="140" t="s">
        <v>2756</v>
      </c>
      <c r="G120" s="141" t="s">
        <v>2162</v>
      </c>
      <c r="H120" s="142">
        <v>1</v>
      </c>
      <c r="I120" s="143"/>
      <c r="J120" s="144">
        <f t="shared" si="0"/>
        <v>0</v>
      </c>
      <c r="K120" s="140" t="s">
        <v>269</v>
      </c>
      <c r="L120" s="32"/>
      <c r="M120" s="145" t="s">
        <v>1</v>
      </c>
      <c r="N120" s="146" t="s">
        <v>42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2754</v>
      </c>
      <c r="AT120" s="149" t="s">
        <v>265</v>
      </c>
      <c r="AU120" s="149" t="s">
        <v>85</v>
      </c>
      <c r="AY120" s="17" t="s">
        <v>262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7" t="s">
        <v>85</v>
      </c>
      <c r="BK120" s="150">
        <f t="shared" si="9"/>
        <v>0</v>
      </c>
      <c r="BL120" s="17" t="s">
        <v>2754</v>
      </c>
      <c r="BM120" s="149" t="s">
        <v>122</v>
      </c>
    </row>
    <row r="121" spans="2:65" s="1" customFormat="1" ht="21.75" customHeight="1">
      <c r="B121" s="32"/>
      <c r="C121" s="138" t="s">
        <v>278</v>
      </c>
      <c r="D121" s="138" t="s">
        <v>265</v>
      </c>
      <c r="E121" s="139" t="s">
        <v>2757</v>
      </c>
      <c r="F121" s="140" t="s">
        <v>2758</v>
      </c>
      <c r="G121" s="141" t="s">
        <v>2162</v>
      </c>
      <c r="H121" s="142">
        <v>1</v>
      </c>
      <c r="I121" s="143"/>
      <c r="J121" s="144">
        <f t="shared" si="0"/>
        <v>0</v>
      </c>
      <c r="K121" s="140" t="s">
        <v>269</v>
      </c>
      <c r="L121" s="32"/>
      <c r="M121" s="145" t="s">
        <v>1</v>
      </c>
      <c r="N121" s="146" t="s">
        <v>42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2754</v>
      </c>
      <c r="AT121" s="149" t="s">
        <v>265</v>
      </c>
      <c r="AU121" s="149" t="s">
        <v>85</v>
      </c>
      <c r="AY121" s="17" t="s">
        <v>262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7" t="s">
        <v>85</v>
      </c>
      <c r="BK121" s="150">
        <f t="shared" si="9"/>
        <v>0</v>
      </c>
      <c r="BL121" s="17" t="s">
        <v>2754</v>
      </c>
      <c r="BM121" s="149" t="s">
        <v>441</v>
      </c>
    </row>
    <row r="122" spans="2:65" s="1" customFormat="1" ht="16.5" customHeight="1">
      <c r="B122" s="32"/>
      <c r="C122" s="138" t="s">
        <v>122</v>
      </c>
      <c r="D122" s="138" t="s">
        <v>265</v>
      </c>
      <c r="E122" s="139" t="s">
        <v>2759</v>
      </c>
      <c r="F122" s="140" t="s">
        <v>2760</v>
      </c>
      <c r="G122" s="141" t="s">
        <v>2162</v>
      </c>
      <c r="H122" s="142">
        <v>1</v>
      </c>
      <c r="I122" s="143"/>
      <c r="J122" s="144">
        <f t="shared" si="0"/>
        <v>0</v>
      </c>
      <c r="K122" s="140" t="s">
        <v>269</v>
      </c>
      <c r="L122" s="32"/>
      <c r="M122" s="145" t="s">
        <v>1</v>
      </c>
      <c r="N122" s="146" t="s">
        <v>42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2754</v>
      </c>
      <c r="AT122" s="149" t="s">
        <v>265</v>
      </c>
      <c r="AU122" s="149" t="s">
        <v>85</v>
      </c>
      <c r="AY122" s="17" t="s">
        <v>262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85</v>
      </c>
      <c r="BK122" s="150">
        <f t="shared" si="9"/>
        <v>0</v>
      </c>
      <c r="BL122" s="17" t="s">
        <v>2754</v>
      </c>
      <c r="BM122" s="149" t="s">
        <v>457</v>
      </c>
    </row>
    <row r="123" spans="2:65" s="1" customFormat="1" ht="24.2" customHeight="1">
      <c r="B123" s="32"/>
      <c r="C123" s="138" t="s">
        <v>300</v>
      </c>
      <c r="D123" s="138" t="s">
        <v>265</v>
      </c>
      <c r="E123" s="139" t="s">
        <v>2761</v>
      </c>
      <c r="F123" s="140" t="s">
        <v>2762</v>
      </c>
      <c r="G123" s="141" t="s">
        <v>2162</v>
      </c>
      <c r="H123" s="142">
        <v>1</v>
      </c>
      <c r="I123" s="143"/>
      <c r="J123" s="144">
        <f t="shared" si="0"/>
        <v>0</v>
      </c>
      <c r="K123" s="140" t="s">
        <v>269</v>
      </c>
      <c r="L123" s="32"/>
      <c r="M123" s="145" t="s">
        <v>1</v>
      </c>
      <c r="N123" s="146" t="s">
        <v>42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2754</v>
      </c>
      <c r="AT123" s="149" t="s">
        <v>265</v>
      </c>
      <c r="AU123" s="149" t="s">
        <v>85</v>
      </c>
      <c r="AY123" s="17" t="s">
        <v>262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85</v>
      </c>
      <c r="BK123" s="150">
        <f t="shared" si="9"/>
        <v>0</v>
      </c>
      <c r="BL123" s="17" t="s">
        <v>2754</v>
      </c>
      <c r="BM123" s="149" t="s">
        <v>468</v>
      </c>
    </row>
    <row r="124" spans="2:65" s="1" customFormat="1" ht="33" customHeight="1">
      <c r="B124" s="32"/>
      <c r="C124" s="138" t="s">
        <v>305</v>
      </c>
      <c r="D124" s="138" t="s">
        <v>265</v>
      </c>
      <c r="E124" s="139" t="s">
        <v>2763</v>
      </c>
      <c r="F124" s="140" t="s">
        <v>2764</v>
      </c>
      <c r="G124" s="141" t="s">
        <v>2162</v>
      </c>
      <c r="H124" s="142">
        <v>1</v>
      </c>
      <c r="I124" s="143"/>
      <c r="J124" s="144">
        <f t="shared" si="0"/>
        <v>0</v>
      </c>
      <c r="K124" s="140" t="s">
        <v>269</v>
      </c>
      <c r="L124" s="32"/>
      <c r="M124" s="145" t="s">
        <v>1</v>
      </c>
      <c r="N124" s="146" t="s">
        <v>42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2754</v>
      </c>
      <c r="AT124" s="149" t="s">
        <v>265</v>
      </c>
      <c r="AU124" s="149" t="s">
        <v>85</v>
      </c>
      <c r="AY124" s="17" t="s">
        <v>262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85</v>
      </c>
      <c r="BK124" s="150">
        <f t="shared" si="9"/>
        <v>0</v>
      </c>
      <c r="BL124" s="17" t="s">
        <v>2754</v>
      </c>
      <c r="BM124" s="149" t="s">
        <v>524</v>
      </c>
    </row>
    <row r="125" spans="2:65" s="1" customFormat="1" ht="16.5" customHeight="1">
      <c r="B125" s="32"/>
      <c r="C125" s="138" t="s">
        <v>316</v>
      </c>
      <c r="D125" s="138" t="s">
        <v>265</v>
      </c>
      <c r="E125" s="139" t="s">
        <v>2765</v>
      </c>
      <c r="F125" s="140" t="s">
        <v>2766</v>
      </c>
      <c r="G125" s="141" t="s">
        <v>2162</v>
      </c>
      <c r="H125" s="142">
        <v>1</v>
      </c>
      <c r="I125" s="143"/>
      <c r="J125" s="144">
        <f t="shared" si="0"/>
        <v>0</v>
      </c>
      <c r="K125" s="140" t="s">
        <v>269</v>
      </c>
      <c r="L125" s="32"/>
      <c r="M125" s="145" t="s">
        <v>1</v>
      </c>
      <c r="N125" s="146" t="s">
        <v>42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2754</v>
      </c>
      <c r="AT125" s="149" t="s">
        <v>265</v>
      </c>
      <c r="AU125" s="149" t="s">
        <v>85</v>
      </c>
      <c r="AY125" s="17" t="s">
        <v>262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85</v>
      </c>
      <c r="BK125" s="150">
        <f t="shared" si="9"/>
        <v>0</v>
      </c>
      <c r="BL125" s="17" t="s">
        <v>2754</v>
      </c>
      <c r="BM125" s="149" t="s">
        <v>589</v>
      </c>
    </row>
    <row r="126" spans="2:65" s="1" customFormat="1" ht="24.2" customHeight="1">
      <c r="B126" s="32"/>
      <c r="C126" s="138" t="s">
        <v>320</v>
      </c>
      <c r="D126" s="138" t="s">
        <v>265</v>
      </c>
      <c r="E126" s="139" t="s">
        <v>2767</v>
      </c>
      <c r="F126" s="140" t="s">
        <v>2768</v>
      </c>
      <c r="G126" s="141" t="s">
        <v>2162</v>
      </c>
      <c r="H126" s="142">
        <v>1</v>
      </c>
      <c r="I126" s="143"/>
      <c r="J126" s="144">
        <f t="shared" si="0"/>
        <v>0</v>
      </c>
      <c r="K126" s="140" t="s">
        <v>269</v>
      </c>
      <c r="L126" s="32"/>
      <c r="M126" s="145" t="s">
        <v>1</v>
      </c>
      <c r="N126" s="146" t="s">
        <v>42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2754</v>
      </c>
      <c r="AT126" s="149" t="s">
        <v>265</v>
      </c>
      <c r="AU126" s="149" t="s">
        <v>85</v>
      </c>
      <c r="AY126" s="17" t="s">
        <v>262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85</v>
      </c>
      <c r="BK126" s="150">
        <f t="shared" si="9"/>
        <v>0</v>
      </c>
      <c r="BL126" s="17" t="s">
        <v>2754</v>
      </c>
      <c r="BM126" s="149" t="s">
        <v>645</v>
      </c>
    </row>
    <row r="127" spans="2:65" s="1" customFormat="1" ht="33" customHeight="1">
      <c r="B127" s="32"/>
      <c r="C127" s="138" t="s">
        <v>331</v>
      </c>
      <c r="D127" s="138" t="s">
        <v>265</v>
      </c>
      <c r="E127" s="139" t="s">
        <v>2769</v>
      </c>
      <c r="F127" s="140" t="s">
        <v>2770</v>
      </c>
      <c r="G127" s="141" t="s">
        <v>2162</v>
      </c>
      <c r="H127" s="142">
        <v>1</v>
      </c>
      <c r="I127" s="143"/>
      <c r="J127" s="144">
        <f t="shared" si="0"/>
        <v>0</v>
      </c>
      <c r="K127" s="140" t="s">
        <v>269</v>
      </c>
      <c r="L127" s="32"/>
      <c r="M127" s="145" t="s">
        <v>1</v>
      </c>
      <c r="N127" s="146" t="s">
        <v>42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2754</v>
      </c>
      <c r="AT127" s="149" t="s">
        <v>265</v>
      </c>
      <c r="AU127" s="149" t="s">
        <v>85</v>
      </c>
      <c r="AY127" s="17" t="s">
        <v>262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85</v>
      </c>
      <c r="BK127" s="150">
        <f t="shared" si="9"/>
        <v>0</v>
      </c>
      <c r="BL127" s="17" t="s">
        <v>2754</v>
      </c>
      <c r="BM127" s="149" t="s">
        <v>675</v>
      </c>
    </row>
    <row r="128" spans="2:65" s="1" customFormat="1" ht="33" customHeight="1">
      <c r="B128" s="32"/>
      <c r="C128" s="138" t="s">
        <v>337</v>
      </c>
      <c r="D128" s="138" t="s">
        <v>265</v>
      </c>
      <c r="E128" s="139" t="s">
        <v>2771</v>
      </c>
      <c r="F128" s="140" t="s">
        <v>2772</v>
      </c>
      <c r="G128" s="141" t="s">
        <v>2162</v>
      </c>
      <c r="H128" s="142">
        <v>1</v>
      </c>
      <c r="I128" s="143"/>
      <c r="J128" s="144">
        <f t="shared" si="0"/>
        <v>0</v>
      </c>
      <c r="K128" s="140" t="s">
        <v>269</v>
      </c>
      <c r="L128" s="32"/>
      <c r="M128" s="145" t="s">
        <v>1</v>
      </c>
      <c r="N128" s="146" t="s">
        <v>42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2754</v>
      </c>
      <c r="AT128" s="149" t="s">
        <v>265</v>
      </c>
      <c r="AU128" s="149" t="s">
        <v>85</v>
      </c>
      <c r="AY128" s="17" t="s">
        <v>262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85</v>
      </c>
      <c r="BK128" s="150">
        <f t="shared" si="9"/>
        <v>0</v>
      </c>
      <c r="BL128" s="17" t="s">
        <v>2754</v>
      </c>
      <c r="BM128" s="149" t="s">
        <v>684</v>
      </c>
    </row>
    <row r="129" spans="2:65" s="1" customFormat="1" ht="24.2" customHeight="1">
      <c r="B129" s="32"/>
      <c r="C129" s="138" t="s">
        <v>344</v>
      </c>
      <c r="D129" s="138" t="s">
        <v>265</v>
      </c>
      <c r="E129" s="139" t="s">
        <v>2773</v>
      </c>
      <c r="F129" s="140" t="s">
        <v>2774</v>
      </c>
      <c r="G129" s="141" t="s">
        <v>2162</v>
      </c>
      <c r="H129" s="142">
        <v>1</v>
      </c>
      <c r="I129" s="143"/>
      <c r="J129" s="144">
        <f t="shared" si="0"/>
        <v>0</v>
      </c>
      <c r="K129" s="140" t="s">
        <v>269</v>
      </c>
      <c r="L129" s="32"/>
      <c r="M129" s="145" t="s">
        <v>1</v>
      </c>
      <c r="N129" s="146" t="s">
        <v>42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2754</v>
      </c>
      <c r="AT129" s="149" t="s">
        <v>265</v>
      </c>
      <c r="AU129" s="149" t="s">
        <v>85</v>
      </c>
      <c r="AY129" s="17" t="s">
        <v>262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85</v>
      </c>
      <c r="BK129" s="150">
        <f t="shared" si="9"/>
        <v>0</v>
      </c>
      <c r="BL129" s="17" t="s">
        <v>2754</v>
      </c>
      <c r="BM129" s="149" t="s">
        <v>800</v>
      </c>
    </row>
    <row r="130" spans="2:65" s="1" customFormat="1" ht="16.5" customHeight="1">
      <c r="B130" s="32"/>
      <c r="C130" s="138" t="s">
        <v>8</v>
      </c>
      <c r="D130" s="138" t="s">
        <v>265</v>
      </c>
      <c r="E130" s="139" t="s">
        <v>2775</v>
      </c>
      <c r="F130" s="140" t="s">
        <v>2776</v>
      </c>
      <c r="G130" s="141" t="s">
        <v>2162</v>
      </c>
      <c r="H130" s="142">
        <v>1</v>
      </c>
      <c r="I130" s="143"/>
      <c r="J130" s="144">
        <f t="shared" si="0"/>
        <v>0</v>
      </c>
      <c r="K130" s="140" t="s">
        <v>269</v>
      </c>
      <c r="L130" s="32"/>
      <c r="M130" s="145" t="s">
        <v>1</v>
      </c>
      <c r="N130" s="146" t="s">
        <v>42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2754</v>
      </c>
      <c r="AT130" s="149" t="s">
        <v>265</v>
      </c>
      <c r="AU130" s="149" t="s">
        <v>85</v>
      </c>
      <c r="AY130" s="17" t="s">
        <v>262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85</v>
      </c>
      <c r="BK130" s="150">
        <f t="shared" si="9"/>
        <v>0</v>
      </c>
      <c r="BL130" s="17" t="s">
        <v>2754</v>
      </c>
      <c r="BM130" s="149" t="s">
        <v>835</v>
      </c>
    </row>
    <row r="131" spans="2:65" s="1" customFormat="1" ht="55.5" customHeight="1">
      <c r="B131" s="32"/>
      <c r="C131" s="138" t="s">
        <v>351</v>
      </c>
      <c r="D131" s="138" t="s">
        <v>265</v>
      </c>
      <c r="E131" s="139" t="s">
        <v>2777</v>
      </c>
      <c r="F131" s="140" t="s">
        <v>2778</v>
      </c>
      <c r="G131" s="141" t="s">
        <v>2162</v>
      </c>
      <c r="H131" s="142">
        <v>1</v>
      </c>
      <c r="I131" s="143"/>
      <c r="J131" s="144">
        <f t="shared" si="0"/>
        <v>0</v>
      </c>
      <c r="K131" s="140" t="s">
        <v>269</v>
      </c>
      <c r="L131" s="32"/>
      <c r="M131" s="193" t="s">
        <v>1</v>
      </c>
      <c r="N131" s="194" t="s">
        <v>42</v>
      </c>
      <c r="O131" s="195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AR131" s="149" t="s">
        <v>2754</v>
      </c>
      <c r="AT131" s="149" t="s">
        <v>265</v>
      </c>
      <c r="AU131" s="149" t="s">
        <v>85</v>
      </c>
      <c r="AY131" s="17" t="s">
        <v>262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85</v>
      </c>
      <c r="BK131" s="150">
        <f t="shared" si="9"/>
        <v>0</v>
      </c>
      <c r="BL131" s="17" t="s">
        <v>2754</v>
      </c>
      <c r="BM131" s="149" t="s">
        <v>2779</v>
      </c>
    </row>
    <row r="132" spans="2:65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kCqrRzQgM6HR6DRGD0ZGFdEBIMRH53N4a8Gzs5fwxGSnr029GmwJ3l0o8p1D8fjemHP8FkPzUBbcRRzWY3zJTA==" saltValue="rh26PgEZHSFhAk03NeKgqnGGV2leIkffImdD4u5DrJAKAfnh021JGqFC6pAnUYdPbP6CayrGHhHwasYZWlrVww==" spinCount="100000" sheet="1" objects="1" scenarios="1" formatColumns="0" formatRows="0" autoFilter="0"/>
  <autoFilter ref="C116:K131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OBJEKT AN - STAVE...</vt:lpstr>
      <vt:lpstr>SO 02 - STAVEBNÍ ELEKTROI...</vt:lpstr>
      <vt:lpstr>SO 03 - DOKUMENTACE PZTS ...</vt:lpstr>
      <vt:lpstr>PS 01 - VÝMĚNA POTRUBÍ V AN</vt:lpstr>
      <vt:lpstr>PS 02.1 - dešťová kanaliz...</vt:lpstr>
      <vt:lpstr>PS 02.2 - dešťová kanaliz...</vt:lpstr>
      <vt:lpstr>SO 90 - OSTATNÍ NÁKLADY</vt:lpstr>
      <vt:lpstr>'PS 01 - VÝMĚNA POTRUBÍ V AN'!Názvy_tisku</vt:lpstr>
      <vt:lpstr>'PS 02.1 - dešťová kanaliz...'!Názvy_tisku</vt:lpstr>
      <vt:lpstr>'PS 02.2 - dešťová kanaliz...'!Názvy_tisku</vt:lpstr>
      <vt:lpstr>'Rekapitulace stavby'!Názvy_tisku</vt:lpstr>
      <vt:lpstr>'SO 01 - OBJEKT AN - STAVE...'!Názvy_tisku</vt:lpstr>
      <vt:lpstr>'SO 02 - STAVEBNÍ ELEKTROI...'!Názvy_tisku</vt:lpstr>
      <vt:lpstr>'SO 03 - DOKUMENTACE PZTS ...'!Názvy_tisku</vt:lpstr>
      <vt:lpstr>'SO 90 - OSTATNÍ NÁKLADY'!Názvy_tisku</vt:lpstr>
      <vt:lpstr>'PS 01 - VÝMĚNA POTRUBÍ V AN'!Oblast_tisku</vt:lpstr>
      <vt:lpstr>'PS 02.1 - dešťová kanaliz...'!Oblast_tisku</vt:lpstr>
      <vt:lpstr>'PS 02.2 - dešťová kanaliz...'!Oblast_tisku</vt:lpstr>
      <vt:lpstr>'Rekapitulace stavby'!Oblast_tisku</vt:lpstr>
      <vt:lpstr>'SO 01 - OBJEKT AN - STAVE...'!Oblast_tisku</vt:lpstr>
      <vt:lpstr>'SO 02 - STAVEBNÍ ELEKTROI...'!Oblast_tisku</vt:lpstr>
      <vt:lpstr>'SO 03 - DOKUMENTACE PZTS ...'!Oblast_tisku</vt:lpstr>
      <vt:lpstr>'SO 90 - OSTATNÍ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2024-01-16T12:31:37Z</dcterms:created>
  <dcterms:modified xsi:type="dcterms:W3CDTF">2024-01-16T12:44:25Z</dcterms:modified>
</cp:coreProperties>
</file>