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095" windowHeight="10875"/>
  </bookViews>
  <sheets>
    <sheet name="Rekapitulace stavby" sheetId="1" r:id="rId1"/>
    <sheet name="01 - Vodovod Šaldova" sheetId="2" r:id="rId2"/>
    <sheet name="01a - Materiál a montáž v..." sheetId="3" r:id="rId3"/>
    <sheet name="01v - VRN" sheetId="4" r:id="rId4"/>
    <sheet name="02 - Nové vodovodní přípojky" sheetId="5" r:id="rId5"/>
    <sheet name="02a - Materiál a montáž v..." sheetId="6" r:id="rId6"/>
    <sheet name="02v - VRN" sheetId="7" r:id="rId7"/>
    <sheet name="03 - Náhradní zásobování ..." sheetId="8" r:id="rId8"/>
  </sheets>
  <definedNames>
    <definedName name="_xlnm._FilterDatabase" localSheetId="1" hidden="1">'01 - Vodovod Šaldova'!$C$123:$K$195</definedName>
    <definedName name="_xlnm._FilterDatabase" localSheetId="2" hidden="1">'01a - Materiál a montáž v...'!$C$125:$K$190</definedName>
    <definedName name="_xlnm._FilterDatabase" localSheetId="3" hidden="1">'01v - VRN'!$C$125:$K$136</definedName>
    <definedName name="_xlnm._FilterDatabase" localSheetId="4" hidden="1">'02 - Nové vodovodní přípojky'!$C$124:$K$213</definedName>
    <definedName name="_xlnm._FilterDatabase" localSheetId="5" hidden="1">'02a - Materiál a montáž v...'!$C$126:$K$162</definedName>
    <definedName name="_xlnm._FilterDatabase" localSheetId="6" hidden="1">'02v - VRN'!$C$125:$K$136</definedName>
    <definedName name="_xlnm._FilterDatabase" localSheetId="7" hidden="1">'03 - Náhradní zásobování ...'!$C$122:$K$159</definedName>
    <definedName name="_xlnm.Print_Titles" localSheetId="1">'01 - Vodovod Šaldova'!$123:$123</definedName>
    <definedName name="_xlnm.Print_Titles" localSheetId="2">'01a - Materiál a montáž v...'!$125:$125</definedName>
    <definedName name="_xlnm.Print_Titles" localSheetId="3">'01v - VRN'!$125:$125</definedName>
    <definedName name="_xlnm.Print_Titles" localSheetId="4">'02 - Nové vodovodní přípojky'!$124:$124</definedName>
    <definedName name="_xlnm.Print_Titles" localSheetId="5">'02a - Materiál a montáž v...'!$126:$126</definedName>
    <definedName name="_xlnm.Print_Titles" localSheetId="6">'02v - VRN'!$125:$125</definedName>
    <definedName name="_xlnm.Print_Titles" localSheetId="7">'03 - Náhradní zásobování ...'!$122:$122</definedName>
    <definedName name="_xlnm.Print_Titles" localSheetId="0">'Rekapitulace stavby'!$92:$92</definedName>
    <definedName name="_xlnm.Print_Area" localSheetId="1">'01 - Vodovod Šaldova'!$C$4:$J$76,'01 - Vodovod Šaldova'!$C$82:$J$105,'01 - Vodovod Šaldova'!$C$111:$J$195</definedName>
    <definedName name="_xlnm.Print_Area" localSheetId="2">'01a - Materiál a montáž v...'!$C$4:$J$76,'01a - Materiál a montáž v...'!$C$82:$J$105,'01a - Materiál a montáž v...'!$C$111:$J$190</definedName>
    <definedName name="_xlnm.Print_Area" localSheetId="3">'01v - VRN'!$C$4:$J$76,'01v - VRN'!$C$82:$J$105,'01v - VRN'!$C$111:$J$136</definedName>
    <definedName name="_xlnm.Print_Area" localSheetId="4">'02 - Nové vodovodní přípojky'!$C$4:$J$76,'02 - Nové vodovodní přípojky'!$C$82:$J$106,'02 - Nové vodovodní přípojky'!$C$112:$J$213</definedName>
    <definedName name="_xlnm.Print_Area" localSheetId="5">'02a - Materiál a montáž v...'!$C$4:$J$76,'02a - Materiál a montáž v...'!$C$82:$J$106,'02a - Materiál a montáž v...'!$C$112:$J$162</definedName>
    <definedName name="_xlnm.Print_Area" localSheetId="6">'02v - VRN'!$C$4:$J$76,'02v - VRN'!$C$82:$J$105,'02v - VRN'!$C$111:$J$136</definedName>
    <definedName name="_xlnm.Print_Area" localSheetId="7">'03 - Náhradní zásobování ...'!$C$4:$J$76,'03 - Náhradní zásobování ...'!$C$82:$J$104,'03 - Náhradní zásobování ...'!$C$110:$J$159</definedName>
    <definedName name="_xlnm.Print_Area" localSheetId="0">'Rekapitulace stavby'!$D$4:$AO$76,'Rekapitulace stavby'!$C$82:$AQ$104</definedName>
  </definedNames>
  <calcPr calcId="162913"/>
</workbook>
</file>

<file path=xl/calcChain.xml><?xml version="1.0" encoding="utf-8"?>
<calcChain xmlns="http://schemas.openxmlformats.org/spreadsheetml/2006/main">
  <c r="J37" i="8" l="1"/>
  <c r="J36" i="8"/>
  <c r="AY103" i="1"/>
  <c r="J35" i="8"/>
  <c r="AX103" i="1" s="1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T148" i="8"/>
  <c r="R149" i="8"/>
  <c r="R148" i="8" s="1"/>
  <c r="P149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T124" i="8" s="1"/>
  <c r="R125" i="8"/>
  <c r="R124" i="8"/>
  <c r="P125" i="8"/>
  <c r="P124" i="8" s="1"/>
  <c r="F117" i="8"/>
  <c r="E115" i="8"/>
  <c r="F89" i="8"/>
  <c r="E87" i="8"/>
  <c r="J24" i="8"/>
  <c r="E24" i="8"/>
  <c r="J120" i="8" s="1"/>
  <c r="J23" i="8"/>
  <c r="J21" i="8"/>
  <c r="E21" i="8"/>
  <c r="J119" i="8" s="1"/>
  <c r="J20" i="8"/>
  <c r="J18" i="8"/>
  <c r="E18" i="8"/>
  <c r="F92" i="8" s="1"/>
  <c r="J17" i="8"/>
  <c r="J15" i="8"/>
  <c r="E15" i="8"/>
  <c r="F119" i="8" s="1"/>
  <c r="J14" i="8"/>
  <c r="J12" i="8"/>
  <c r="J89" i="8"/>
  <c r="E7" i="8"/>
  <c r="E85" i="8" s="1"/>
  <c r="J39" i="7"/>
  <c r="J38" i="7"/>
  <c r="AY102" i="1" s="1"/>
  <c r="J37" i="7"/>
  <c r="AX102" i="1"/>
  <c r="BI136" i="7"/>
  <c r="BH136" i="7"/>
  <c r="BG136" i="7"/>
  <c r="BF136" i="7"/>
  <c r="T136" i="7"/>
  <c r="T135" i="7" s="1"/>
  <c r="R136" i="7"/>
  <c r="R135" i="7"/>
  <c r="P136" i="7"/>
  <c r="P135" i="7" s="1"/>
  <c r="BI134" i="7"/>
  <c r="BH134" i="7"/>
  <c r="BG134" i="7"/>
  <c r="BF134" i="7"/>
  <c r="T134" i="7"/>
  <c r="T133" i="7"/>
  <c r="R134" i="7"/>
  <c r="R133" i="7" s="1"/>
  <c r="P134" i="7"/>
  <c r="P133" i="7"/>
  <c r="BI132" i="7"/>
  <c r="BH132" i="7"/>
  <c r="BG132" i="7"/>
  <c r="BF132" i="7"/>
  <c r="T132" i="7"/>
  <c r="T131" i="7" s="1"/>
  <c r="T130" i="7" s="1"/>
  <c r="R132" i="7"/>
  <c r="R131" i="7"/>
  <c r="P132" i="7"/>
  <c r="P131" i="7" s="1"/>
  <c r="P130" i="7" s="1"/>
  <c r="BI129" i="7"/>
  <c r="BH129" i="7"/>
  <c r="BG129" i="7"/>
  <c r="BF129" i="7"/>
  <c r="T129" i="7"/>
  <c r="T128" i="7" s="1"/>
  <c r="T127" i="7" s="1"/>
  <c r="T126" i="7" s="1"/>
  <c r="R129" i="7"/>
  <c r="R128" i="7" s="1"/>
  <c r="R127" i="7" s="1"/>
  <c r="P129" i="7"/>
  <c r="P128" i="7" s="1"/>
  <c r="P127" i="7" s="1"/>
  <c r="F120" i="7"/>
  <c r="E118" i="7"/>
  <c r="F91" i="7"/>
  <c r="E89" i="7"/>
  <c r="J26" i="7"/>
  <c r="E26" i="7"/>
  <c r="J94" i="7"/>
  <c r="J25" i="7"/>
  <c r="J23" i="7"/>
  <c r="E23" i="7"/>
  <c r="J122" i="7"/>
  <c r="J22" i="7"/>
  <c r="J20" i="7"/>
  <c r="E20" i="7"/>
  <c r="F123" i="7"/>
  <c r="J19" i="7"/>
  <c r="J17" i="7"/>
  <c r="E17" i="7"/>
  <c r="F93" i="7"/>
  <c r="J16" i="7"/>
  <c r="J14" i="7"/>
  <c r="J120" i="7"/>
  <c r="E7" i="7"/>
  <c r="E85" i="7" s="1"/>
  <c r="J39" i="6"/>
  <c r="J38" i="6"/>
  <c r="AY101" i="1"/>
  <c r="J37" i="6"/>
  <c r="AX101" i="1" s="1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T157" i="6" s="1"/>
  <c r="R158" i="6"/>
  <c r="R157" i="6"/>
  <c r="P158" i="6"/>
  <c r="P157" i="6" s="1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T147" i="6"/>
  <c r="R148" i="6"/>
  <c r="R147" i="6" s="1"/>
  <c r="P148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T128" i="6" s="1"/>
  <c r="R129" i="6"/>
  <c r="R128" i="6" s="1"/>
  <c r="P129" i="6"/>
  <c r="P128" i="6" s="1"/>
  <c r="F121" i="6"/>
  <c r="E119" i="6"/>
  <c r="F91" i="6"/>
  <c r="E89" i="6"/>
  <c r="J26" i="6"/>
  <c r="E26" i="6"/>
  <c r="J124" i="6" s="1"/>
  <c r="J25" i="6"/>
  <c r="J23" i="6"/>
  <c r="E23" i="6"/>
  <c r="J123" i="6" s="1"/>
  <c r="J22" i="6"/>
  <c r="J20" i="6"/>
  <c r="E20" i="6"/>
  <c r="F94" i="6" s="1"/>
  <c r="J19" i="6"/>
  <c r="J17" i="6"/>
  <c r="E17" i="6"/>
  <c r="F123" i="6" s="1"/>
  <c r="J16" i="6"/>
  <c r="J14" i="6"/>
  <c r="J121" i="6" s="1"/>
  <c r="E7" i="6"/>
  <c r="E115" i="6" s="1"/>
  <c r="J37" i="5"/>
  <c r="J36" i="5"/>
  <c r="AY100" i="1" s="1"/>
  <c r="J35" i="5"/>
  <c r="AX100" i="1"/>
  <c r="BI213" i="5"/>
  <c r="BH213" i="5"/>
  <c r="BG213" i="5"/>
  <c r="BF213" i="5"/>
  <c r="T213" i="5"/>
  <c r="T212" i="5" s="1"/>
  <c r="R213" i="5"/>
  <c r="R212" i="5"/>
  <c r="P213" i="5"/>
  <c r="P212" i="5" s="1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T192" i="5"/>
  <c r="R193" i="5"/>
  <c r="R192" i="5"/>
  <c r="P193" i="5"/>
  <c r="P192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1" i="5"/>
  <c r="BH181" i="5"/>
  <c r="BG181" i="5"/>
  <c r="BF181" i="5"/>
  <c r="T181" i="5"/>
  <c r="T180" i="5"/>
  <c r="R181" i="5"/>
  <c r="R180" i="5" s="1"/>
  <c r="P181" i="5"/>
  <c r="P180" i="5"/>
  <c r="BI179" i="5"/>
  <c r="BH179" i="5"/>
  <c r="BG179" i="5"/>
  <c r="BF179" i="5"/>
  <c r="T179" i="5"/>
  <c r="T178" i="5" s="1"/>
  <c r="R179" i="5"/>
  <c r="R178" i="5"/>
  <c r="P179" i="5"/>
  <c r="P178" i="5" s="1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2" i="5"/>
  <c r="BH132" i="5"/>
  <c r="BG132" i="5"/>
  <c r="BF132" i="5"/>
  <c r="T132" i="5"/>
  <c r="R132" i="5"/>
  <c r="P132" i="5"/>
  <c r="BI128" i="5"/>
  <c r="BH128" i="5"/>
  <c r="BG128" i="5"/>
  <c r="BF128" i="5"/>
  <c r="T128" i="5"/>
  <c r="R128" i="5"/>
  <c r="P128" i="5"/>
  <c r="F119" i="5"/>
  <c r="E117" i="5"/>
  <c r="F89" i="5"/>
  <c r="E87" i="5"/>
  <c r="J24" i="5"/>
  <c r="E24" i="5"/>
  <c r="J122" i="5" s="1"/>
  <c r="J23" i="5"/>
  <c r="J21" i="5"/>
  <c r="E21" i="5"/>
  <c r="J121" i="5" s="1"/>
  <c r="J20" i="5"/>
  <c r="J18" i="5"/>
  <c r="E18" i="5"/>
  <c r="F92" i="5" s="1"/>
  <c r="J17" i="5"/>
  <c r="J15" i="5"/>
  <c r="E15" i="5"/>
  <c r="F121" i="5" s="1"/>
  <c r="J14" i="5"/>
  <c r="J12" i="5"/>
  <c r="J89" i="5" s="1"/>
  <c r="E7" i="5"/>
  <c r="E115" i="5" s="1"/>
  <c r="J39" i="4"/>
  <c r="J38" i="4"/>
  <c r="AY98" i="1" s="1"/>
  <c r="J37" i="4"/>
  <c r="AX98" i="1"/>
  <c r="BI136" i="4"/>
  <c r="BH136" i="4"/>
  <c r="BG136" i="4"/>
  <c r="BF136" i="4"/>
  <c r="T136" i="4"/>
  <c r="T135" i="4" s="1"/>
  <c r="R136" i="4"/>
  <c r="R135" i="4"/>
  <c r="P136" i="4"/>
  <c r="P135" i="4" s="1"/>
  <c r="BI134" i="4"/>
  <c r="BH134" i="4"/>
  <c r="BG134" i="4"/>
  <c r="BF134" i="4"/>
  <c r="T134" i="4"/>
  <c r="T133" i="4"/>
  <c r="R134" i="4"/>
  <c r="R133" i="4" s="1"/>
  <c r="P134" i="4"/>
  <c r="P133" i="4"/>
  <c r="BI132" i="4"/>
  <c r="BH132" i="4"/>
  <c r="BG132" i="4"/>
  <c r="BF132" i="4"/>
  <c r="T132" i="4"/>
  <c r="T131" i="4" s="1"/>
  <c r="R132" i="4"/>
  <c r="R131" i="4" s="1"/>
  <c r="R130" i="4" s="1"/>
  <c r="P132" i="4"/>
  <c r="P131" i="4"/>
  <c r="P130" i="4" s="1"/>
  <c r="BI129" i="4"/>
  <c r="BH129" i="4"/>
  <c r="BG129" i="4"/>
  <c r="BF129" i="4"/>
  <c r="T129" i="4"/>
  <c r="T128" i="4"/>
  <c r="T127" i="4"/>
  <c r="R129" i="4"/>
  <c r="R128" i="4"/>
  <c r="R127" i="4"/>
  <c r="R126" i="4" s="1"/>
  <c r="P129" i="4"/>
  <c r="P128" i="4"/>
  <c r="P127" i="4"/>
  <c r="F120" i="4"/>
  <c r="E118" i="4"/>
  <c r="F91" i="4"/>
  <c r="E89" i="4"/>
  <c r="J26" i="4"/>
  <c r="E26" i="4"/>
  <c r="J123" i="4" s="1"/>
  <c r="J25" i="4"/>
  <c r="J23" i="4"/>
  <c r="E23" i="4"/>
  <c r="J93" i="4" s="1"/>
  <c r="J22" i="4"/>
  <c r="J20" i="4"/>
  <c r="E20" i="4"/>
  <c r="F123" i="4" s="1"/>
  <c r="J19" i="4"/>
  <c r="J17" i="4"/>
  <c r="E17" i="4"/>
  <c r="F122" i="4" s="1"/>
  <c r="J16" i="4"/>
  <c r="J14" i="4"/>
  <c r="J120" i="4"/>
  <c r="E7" i="4"/>
  <c r="E114" i="4" s="1"/>
  <c r="J39" i="3"/>
  <c r="J38" i="3"/>
  <c r="AY97" i="1" s="1"/>
  <c r="J37" i="3"/>
  <c r="AX97" i="1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T173" i="3"/>
  <c r="R174" i="3"/>
  <c r="R173" i="3" s="1"/>
  <c r="P174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F120" i="3"/>
  <c r="E118" i="3"/>
  <c r="F91" i="3"/>
  <c r="E89" i="3"/>
  <c r="J26" i="3"/>
  <c r="E26" i="3"/>
  <c r="J123" i="3" s="1"/>
  <c r="J25" i="3"/>
  <c r="J23" i="3"/>
  <c r="E23" i="3"/>
  <c r="J122" i="3" s="1"/>
  <c r="J22" i="3"/>
  <c r="J20" i="3"/>
  <c r="E20" i="3"/>
  <c r="F123" i="3" s="1"/>
  <c r="J19" i="3"/>
  <c r="J17" i="3"/>
  <c r="E17" i="3"/>
  <c r="F122" i="3" s="1"/>
  <c r="J16" i="3"/>
  <c r="J14" i="3"/>
  <c r="J91" i="3"/>
  <c r="E7" i="3"/>
  <c r="E85" i="3" s="1"/>
  <c r="J37" i="2"/>
  <c r="J36" i="2"/>
  <c r="AY96" i="1" s="1"/>
  <c r="J35" i="2"/>
  <c r="AX96" i="1" s="1"/>
  <c r="BI195" i="2"/>
  <c r="BH195" i="2"/>
  <c r="BG195" i="2"/>
  <c r="BF195" i="2"/>
  <c r="T195" i="2"/>
  <c r="T194" i="2" s="1"/>
  <c r="R195" i="2"/>
  <c r="R194" i="2" s="1"/>
  <c r="P195" i="2"/>
  <c r="P194" i="2" s="1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T165" i="2" s="1"/>
  <c r="R166" i="2"/>
  <c r="R165" i="2" s="1"/>
  <c r="P166" i="2"/>
  <c r="P165" i="2" s="1"/>
  <c r="BI164" i="2"/>
  <c r="BH164" i="2"/>
  <c r="BG164" i="2"/>
  <c r="BF164" i="2"/>
  <c r="T164" i="2"/>
  <c r="T163" i="2"/>
  <c r="R164" i="2"/>
  <c r="R163" i="2" s="1"/>
  <c r="P164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F118" i="2"/>
  <c r="E116" i="2"/>
  <c r="F89" i="2"/>
  <c r="E87" i="2"/>
  <c r="J24" i="2"/>
  <c r="E24" i="2"/>
  <c r="J92" i="2" s="1"/>
  <c r="J23" i="2"/>
  <c r="J21" i="2"/>
  <c r="E21" i="2"/>
  <c r="J120" i="2" s="1"/>
  <c r="J20" i="2"/>
  <c r="J18" i="2"/>
  <c r="E18" i="2"/>
  <c r="F121" i="2" s="1"/>
  <c r="J17" i="2"/>
  <c r="J15" i="2"/>
  <c r="E15" i="2"/>
  <c r="F120" i="2" s="1"/>
  <c r="J14" i="2"/>
  <c r="J12" i="2"/>
  <c r="J89" i="2"/>
  <c r="E7" i="2"/>
  <c r="E85" i="2" s="1"/>
  <c r="L90" i="1"/>
  <c r="AM90" i="1"/>
  <c r="AM89" i="1"/>
  <c r="L89" i="1"/>
  <c r="AM87" i="1"/>
  <c r="L87" i="1"/>
  <c r="L85" i="1"/>
  <c r="L84" i="1"/>
  <c r="BK195" i="2"/>
  <c r="J191" i="2"/>
  <c r="BK190" i="2"/>
  <c r="BK182" i="2"/>
  <c r="BK181" i="2"/>
  <c r="BK175" i="2"/>
  <c r="J166" i="2"/>
  <c r="J156" i="2"/>
  <c r="BK150" i="2"/>
  <c r="J135" i="2"/>
  <c r="J187" i="2"/>
  <c r="BK180" i="2"/>
  <c r="BK171" i="2"/>
  <c r="BK159" i="2"/>
  <c r="BK153" i="2"/>
  <c r="BK140" i="2"/>
  <c r="BK135" i="2"/>
  <c r="J127" i="2"/>
  <c r="J190" i="2"/>
  <c r="J182" i="2"/>
  <c r="BK176" i="2"/>
  <c r="BK166" i="2"/>
  <c r="J154" i="2"/>
  <c r="BK148" i="2"/>
  <c r="J140" i="2"/>
  <c r="J129" i="2"/>
  <c r="AS95" i="1"/>
  <c r="J181" i="3"/>
  <c r="J171" i="3"/>
  <c r="BK168" i="3"/>
  <c r="BK163" i="3"/>
  <c r="BK156" i="3"/>
  <c r="J151" i="3"/>
  <c r="BK145" i="3"/>
  <c r="J138" i="3"/>
  <c r="BK129" i="3"/>
  <c r="BK185" i="3"/>
  <c r="BK178" i="3"/>
  <c r="BK171" i="3"/>
  <c r="J166" i="3"/>
  <c r="J160" i="3"/>
  <c r="BK155" i="3"/>
  <c r="BK151" i="3"/>
  <c r="J147" i="3"/>
  <c r="J142" i="3"/>
  <c r="J136" i="3"/>
  <c r="BK131" i="3"/>
  <c r="BK190" i="3"/>
  <c r="BK184" i="3"/>
  <c r="BK176" i="3"/>
  <c r="J164" i="3"/>
  <c r="J159" i="3"/>
  <c r="BK154" i="3"/>
  <c r="BK142" i="3"/>
  <c r="BK133" i="3"/>
  <c r="J129" i="3"/>
  <c r="J136" i="4"/>
  <c r="J129" i="4"/>
  <c r="J205" i="5"/>
  <c r="BK189" i="5"/>
  <c r="BK184" i="5"/>
  <c r="J170" i="5"/>
  <c r="J161" i="5"/>
  <c r="J154" i="5"/>
  <c r="J144" i="5"/>
  <c r="J142" i="5"/>
  <c r="J140" i="5"/>
  <c r="J138" i="5"/>
  <c r="J128" i="5"/>
  <c r="J210" i="5"/>
  <c r="BK204" i="5"/>
  <c r="BK196" i="5"/>
  <c r="J175" i="5"/>
  <c r="J166" i="5"/>
  <c r="BK156" i="5"/>
  <c r="J148" i="5"/>
  <c r="BK136" i="5"/>
  <c r="J211" i="5"/>
  <c r="BK205" i="5"/>
  <c r="J195" i="5"/>
  <c r="BK187" i="5"/>
  <c r="J181" i="5"/>
  <c r="BK173" i="5"/>
  <c r="BK161" i="5"/>
  <c r="BK150" i="5"/>
  <c r="BK132" i="5"/>
  <c r="J155" i="6"/>
  <c r="BK148" i="6"/>
  <c r="BK141" i="6"/>
  <c r="J136" i="6"/>
  <c r="J154" i="6"/>
  <c r="BK144" i="6"/>
  <c r="BK139" i="6"/>
  <c r="BK134" i="6"/>
  <c r="J158" i="6"/>
  <c r="J152" i="6"/>
  <c r="J146" i="6"/>
  <c r="J137" i="6"/>
  <c r="BK133" i="6"/>
  <c r="J134" i="7"/>
  <c r="J136" i="7"/>
  <c r="BK156" i="8"/>
  <c r="J152" i="8"/>
  <c r="BK145" i="8"/>
  <c r="BK141" i="8"/>
  <c r="BK137" i="8"/>
  <c r="J129" i="8"/>
  <c r="J144" i="8"/>
  <c r="J136" i="8"/>
  <c r="BK132" i="8"/>
  <c r="BK152" i="8"/>
  <c r="BK143" i="8"/>
  <c r="BK136" i="8"/>
  <c r="BK127" i="8"/>
  <c r="BK192" i="2"/>
  <c r="BK184" i="2"/>
  <c r="J180" i="2"/>
  <c r="BK169" i="2"/>
  <c r="J161" i="2"/>
  <c r="J151" i="2"/>
  <c r="BK143" i="2"/>
  <c r="J133" i="2"/>
  <c r="J181" i="2"/>
  <c r="J176" i="2"/>
  <c r="J147" i="2"/>
  <c r="BK138" i="2"/>
  <c r="J131" i="2"/>
  <c r="J192" i="2"/>
  <c r="BK188" i="2"/>
  <c r="BK179" i="2"/>
  <c r="J171" i="2"/>
  <c r="J159" i="2"/>
  <c r="J150" i="2"/>
  <c r="BK145" i="2"/>
  <c r="BK136" i="2"/>
  <c r="BK127" i="2"/>
  <c r="BK188" i="3"/>
  <c r="J184" i="3"/>
  <c r="BK182" i="3"/>
  <c r="BK177" i="3"/>
  <c r="J170" i="3"/>
  <c r="BK159" i="3"/>
  <c r="J150" i="3"/>
  <c r="J146" i="3"/>
  <c r="BK136" i="3"/>
  <c r="J128" i="3"/>
  <c r="BK181" i="3"/>
  <c r="J177" i="3"/>
  <c r="J172" i="3"/>
  <c r="BK167" i="3"/>
  <c r="BK162" i="3"/>
  <c r="J152" i="3"/>
  <c r="J148" i="3"/>
  <c r="J144" i="3"/>
  <c r="BK140" i="3"/>
  <c r="BK135" i="3"/>
  <c r="BK128" i="3"/>
  <c r="J188" i="3"/>
  <c r="J179" i="3"/>
  <c r="BK170" i="3"/>
  <c r="BK165" i="3"/>
  <c r="BK161" i="3"/>
  <c r="J156" i="3"/>
  <c r="BK144" i="3"/>
  <c r="J137" i="3"/>
  <c r="J131" i="3"/>
  <c r="J132" i="4"/>
  <c r="BK134" i="4"/>
  <c r="BK211" i="5"/>
  <c r="BK195" i="5"/>
  <c r="BK186" i="5"/>
  <c r="J173" i="5"/>
  <c r="J162" i="5"/>
  <c r="BK155" i="5"/>
  <c r="J150" i="5"/>
  <c r="J213" i="5"/>
  <c r="BK208" i="5"/>
  <c r="J193" i="5"/>
  <c r="BK185" i="5"/>
  <c r="J172" i="5"/>
  <c r="BK162" i="5"/>
  <c r="BK146" i="5"/>
  <c r="BK128" i="5"/>
  <c r="BK209" i="5"/>
  <c r="BK201" i="5"/>
  <c r="J196" i="5"/>
  <c r="BK188" i="5"/>
  <c r="J186" i="5"/>
  <c r="J177" i="5"/>
  <c r="J164" i="5"/>
  <c r="J155" i="5"/>
  <c r="BK140" i="5"/>
  <c r="BK158" i="6"/>
  <c r="J151" i="6"/>
  <c r="J144" i="6"/>
  <c r="BK138" i="6"/>
  <c r="J162" i="6"/>
  <c r="BK155" i="6"/>
  <c r="BK152" i="6"/>
  <c r="BK142" i="6"/>
  <c r="BK137" i="6"/>
  <c r="BK162" i="6"/>
  <c r="BK154" i="6"/>
  <c r="BK143" i="6"/>
  <c r="BK136" i="6"/>
  <c r="J131" i="6"/>
  <c r="BK132" i="7"/>
  <c r="J132" i="7"/>
  <c r="J151" i="8"/>
  <c r="BK140" i="8"/>
  <c r="BK133" i="8"/>
  <c r="J127" i="8"/>
  <c r="BK159" i="8"/>
  <c r="BK149" i="8"/>
  <c r="BK142" i="8"/>
  <c r="BK138" i="8"/>
  <c r="J133" i="8"/>
  <c r="J159" i="8"/>
  <c r="BK151" i="8"/>
  <c r="BK144" i="8"/>
  <c r="J137" i="8"/>
  <c r="J130" i="8"/>
  <c r="J148" i="2"/>
  <c r="J188" i="2"/>
  <c r="J173" i="2"/>
  <c r="BK157" i="2"/>
  <c r="J145" i="2"/>
  <c r="J136" i="2"/>
  <c r="BK129" i="2"/>
  <c r="BK191" i="2"/>
  <c r="BK187" i="2"/>
  <c r="BK173" i="2"/>
  <c r="BK164" i="2"/>
  <c r="J153" i="2"/>
  <c r="BK147" i="2"/>
  <c r="J138" i="2"/>
  <c r="AS99" i="1"/>
  <c r="BK179" i="3"/>
  <c r="J165" i="3"/>
  <c r="J162" i="3"/>
  <c r="J155" i="3"/>
  <c r="J149" i="3"/>
  <c r="J139" i="3"/>
  <c r="BK132" i="3"/>
  <c r="J186" i="3"/>
  <c r="BK180" i="3"/>
  <c r="BK174" i="3"/>
  <c r="BK169" i="3"/>
  <c r="BK164" i="3"/>
  <c r="BK157" i="3"/>
  <c r="J153" i="3"/>
  <c r="BK149" i="3"/>
  <c r="J145" i="3"/>
  <c r="BK141" i="3"/>
  <c r="BK137" i="3"/>
  <c r="J130" i="3"/>
  <c r="BK189" i="3"/>
  <c r="BK183" i="3"/>
  <c r="BK172" i="3"/>
  <c r="BK166" i="3"/>
  <c r="BK160" i="3"/>
  <c r="BK158" i="3"/>
  <c r="BK153" i="3"/>
  <c r="BK138" i="3"/>
  <c r="J132" i="3"/>
  <c r="J134" i="4"/>
  <c r="BK136" i="4"/>
  <c r="J208" i="5"/>
  <c r="BK198" i="5"/>
  <c r="J188" i="5"/>
  <c r="BK179" i="5"/>
  <c r="BK168" i="5"/>
  <c r="J156" i="5"/>
  <c r="J152" i="5"/>
  <c r="J201" i="5"/>
  <c r="J190" i="5"/>
  <c r="BK181" i="5"/>
  <c r="BK170" i="5"/>
  <c r="J158" i="5"/>
  <c r="BK152" i="5"/>
  <c r="BK138" i="5"/>
  <c r="BK213" i="5"/>
  <c r="BK207" i="5"/>
  <c r="J199" i="5"/>
  <c r="J189" i="5"/>
  <c r="J185" i="5"/>
  <c r="J179" i="5"/>
  <c r="BK166" i="5"/>
  <c r="BK158" i="5"/>
  <c r="J146" i="5"/>
  <c r="BK161" i="6"/>
  <c r="J150" i="6"/>
  <c r="J143" i="6"/>
  <c r="J139" i="6"/>
  <c r="BK131" i="6"/>
  <c r="BK160" i="6"/>
  <c r="BK150" i="6"/>
  <c r="J138" i="6"/>
  <c r="J132" i="6"/>
  <c r="J160" i="6"/>
  <c r="J153" i="6"/>
  <c r="J148" i="6"/>
  <c r="J142" i="6"/>
  <c r="BK132" i="6"/>
  <c r="BK136" i="7"/>
  <c r="BK134" i="7"/>
  <c r="J158" i="8"/>
  <c r="BK153" i="8"/>
  <c r="BK146" i="8"/>
  <c r="J142" i="8"/>
  <c r="J135" i="8"/>
  <c r="BK128" i="8"/>
  <c r="J156" i="8"/>
  <c r="J145" i="8"/>
  <c r="J139" i="8"/>
  <c r="J134" i="8"/>
  <c r="J128" i="8"/>
  <c r="J155" i="8"/>
  <c r="BK147" i="8"/>
  <c r="J138" i="8"/>
  <c r="J132" i="8"/>
  <c r="BK125" i="8"/>
  <c r="J189" i="2"/>
  <c r="J164" i="2"/>
  <c r="BK154" i="2"/>
  <c r="J142" i="2"/>
  <c r="BK189" i="2"/>
  <c r="J179" i="2"/>
  <c r="BK161" i="2"/>
  <c r="BK156" i="2"/>
  <c r="BK142" i="2"/>
  <c r="BK133" i="2"/>
  <c r="J195" i="2"/>
  <c r="J184" i="2"/>
  <c r="J175" i="2"/>
  <c r="J169" i="2"/>
  <c r="J157" i="2"/>
  <c r="BK151" i="2"/>
  <c r="J143" i="2"/>
  <c r="BK131" i="2"/>
  <c r="J189" i="3"/>
  <c r="BK186" i="3"/>
  <c r="J183" i="3"/>
  <c r="J180" i="3"/>
  <c r="J174" i="3"/>
  <c r="J169" i="3"/>
  <c r="J161" i="3"/>
  <c r="BK152" i="3"/>
  <c r="BK147" i="3"/>
  <c r="J141" i="3"/>
  <c r="J135" i="3"/>
  <c r="J190" i="3"/>
  <c r="J182" i="3"/>
  <c r="J176" i="3"/>
  <c r="J168" i="3"/>
  <c r="J158" i="3"/>
  <c r="J154" i="3"/>
  <c r="BK150" i="3"/>
  <c r="BK146" i="3"/>
  <c r="BK139" i="3"/>
  <c r="J133" i="3"/>
  <c r="J185" i="3"/>
  <c r="J178" i="3"/>
  <c r="J167" i="3"/>
  <c r="J163" i="3"/>
  <c r="J157" i="3"/>
  <c r="BK148" i="3"/>
  <c r="J140" i="3"/>
  <c r="BK130" i="3"/>
  <c r="BK129" i="4"/>
  <c r="BK132" i="4"/>
  <c r="J207" i="5"/>
  <c r="BK193" i="5"/>
  <c r="BK175" i="5"/>
  <c r="BK164" i="5"/>
  <c r="BK159" i="5"/>
  <c r="BK148" i="5"/>
  <c r="J209" i="5"/>
  <c r="BK199" i="5"/>
  <c r="J187" i="5"/>
  <c r="BK177" i="5"/>
  <c r="J168" i="5"/>
  <c r="BK154" i="5"/>
  <c r="BK144" i="5"/>
  <c r="J132" i="5"/>
  <c r="BK210" i="5"/>
  <c r="J204" i="5"/>
  <c r="J198" i="5"/>
  <c r="BK190" i="5"/>
  <c r="J184" i="5"/>
  <c r="BK172" i="5"/>
  <c r="J159" i="5"/>
  <c r="BK142" i="5"/>
  <c r="J136" i="5"/>
  <c r="J156" i="6"/>
  <c r="BK145" i="6"/>
  <c r="BK140" i="6"/>
  <c r="J133" i="6"/>
  <c r="J161" i="6"/>
  <c r="BK153" i="6"/>
  <c r="BK146" i="6"/>
  <c r="J141" i="6"/>
  <c r="J129" i="6"/>
  <c r="BK156" i="6"/>
  <c r="BK151" i="6"/>
  <c r="J145" i="6"/>
  <c r="J140" i="6"/>
  <c r="J134" i="6"/>
  <c r="BK129" i="6"/>
  <c r="BK129" i="7"/>
  <c r="J129" i="7"/>
  <c r="BK155" i="8"/>
  <c r="J149" i="8"/>
  <c r="J143" i="8"/>
  <c r="BK139" i="8"/>
  <c r="BK130" i="8"/>
  <c r="J125" i="8"/>
  <c r="J153" i="8"/>
  <c r="J147" i="8"/>
  <c r="J140" i="8"/>
  <c r="BK135" i="8"/>
  <c r="BK129" i="8"/>
  <c r="BK158" i="8"/>
  <c r="J146" i="8"/>
  <c r="J141" i="8"/>
  <c r="BK134" i="8"/>
  <c r="P126" i="4" l="1"/>
  <c r="AU98" i="1" s="1"/>
  <c r="T130" i="4"/>
  <c r="T126" i="4" s="1"/>
  <c r="P126" i="7"/>
  <c r="AU102" i="1" s="1"/>
  <c r="R130" i="7"/>
  <c r="R126" i="7" s="1"/>
  <c r="T126" i="2"/>
  <c r="P168" i="2"/>
  <c r="BK178" i="2"/>
  <c r="J178" i="2" s="1"/>
  <c r="J102" i="2" s="1"/>
  <c r="T178" i="2"/>
  <c r="R186" i="2"/>
  <c r="R126" i="2"/>
  <c r="BK168" i="2"/>
  <c r="J168" i="2"/>
  <c r="J101" i="2" s="1"/>
  <c r="T168" i="2"/>
  <c r="R178" i="2"/>
  <c r="T186" i="2"/>
  <c r="P127" i="3"/>
  <c r="BK143" i="3"/>
  <c r="J143" i="3"/>
  <c r="J101" i="3"/>
  <c r="P143" i="3"/>
  <c r="BK175" i="3"/>
  <c r="J175" i="3"/>
  <c r="J103" i="3"/>
  <c r="T175" i="3"/>
  <c r="R187" i="3"/>
  <c r="R127" i="5"/>
  <c r="R183" i="5"/>
  <c r="P194" i="5"/>
  <c r="T194" i="5"/>
  <c r="R203" i="5"/>
  <c r="P130" i="6"/>
  <c r="P127" i="6" s="1"/>
  <c r="AU101" i="1" s="1"/>
  <c r="T130" i="6"/>
  <c r="T127" i="6"/>
  <c r="P135" i="6"/>
  <c r="BK149" i="6"/>
  <c r="J149" i="6"/>
  <c r="J103" i="6"/>
  <c r="T149" i="6"/>
  <c r="R159" i="6"/>
  <c r="R126" i="8"/>
  <c r="P131" i="8"/>
  <c r="BK150" i="8"/>
  <c r="J150" i="8"/>
  <c r="J101" i="8"/>
  <c r="R150" i="8"/>
  <c r="R154" i="8"/>
  <c r="P157" i="8"/>
  <c r="BK126" i="2"/>
  <c r="J126" i="2" s="1"/>
  <c r="J98" i="2" s="1"/>
  <c r="T127" i="3"/>
  <c r="P134" i="3"/>
  <c r="R134" i="3"/>
  <c r="T143" i="3"/>
  <c r="P175" i="3"/>
  <c r="BK187" i="3"/>
  <c r="J187" i="3" s="1"/>
  <c r="J104" i="3" s="1"/>
  <c r="T187" i="3"/>
  <c r="P127" i="5"/>
  <c r="P183" i="5"/>
  <c r="BK194" i="5"/>
  <c r="J194" i="5"/>
  <c r="J103" i="5"/>
  <c r="BK203" i="5"/>
  <c r="J203" i="5"/>
  <c r="J104" i="5"/>
  <c r="T203" i="5"/>
  <c r="BK130" i="6"/>
  <c r="J130" i="6"/>
  <c r="J100" i="6"/>
  <c r="R130" i="6"/>
  <c r="R127" i="6" s="1"/>
  <c r="R135" i="6"/>
  <c r="R149" i="6"/>
  <c r="BK159" i="6"/>
  <c r="J159" i="6" s="1"/>
  <c r="J105" i="6" s="1"/>
  <c r="T159" i="6"/>
  <c r="BK126" i="8"/>
  <c r="J126" i="8" s="1"/>
  <c r="J98" i="8" s="1"/>
  <c r="BK131" i="8"/>
  <c r="J131" i="8"/>
  <c r="J99" i="8" s="1"/>
  <c r="R131" i="8"/>
  <c r="T150" i="8"/>
  <c r="P154" i="8"/>
  <c r="BK157" i="8"/>
  <c r="J157" i="8" s="1"/>
  <c r="J103" i="8" s="1"/>
  <c r="R157" i="8"/>
  <c r="R123" i="8" s="1"/>
  <c r="P126" i="2"/>
  <c r="P125" i="2" s="1"/>
  <c r="P124" i="2" s="1"/>
  <c r="AU96" i="1" s="1"/>
  <c r="R168" i="2"/>
  <c r="P178" i="2"/>
  <c r="BK186" i="2"/>
  <c r="J186" i="2"/>
  <c r="J103" i="2" s="1"/>
  <c r="P186" i="2"/>
  <c r="BK127" i="3"/>
  <c r="J127" i="3"/>
  <c r="J99" i="3" s="1"/>
  <c r="R127" i="3"/>
  <c r="BK134" i="3"/>
  <c r="J134" i="3"/>
  <c r="J100" i="3" s="1"/>
  <c r="T134" i="3"/>
  <c r="R143" i="3"/>
  <c r="R175" i="3"/>
  <c r="P187" i="3"/>
  <c r="BK127" i="5"/>
  <c r="J127" i="5"/>
  <c r="J98" i="5"/>
  <c r="T127" i="5"/>
  <c r="T126" i="5" s="1"/>
  <c r="T125" i="5" s="1"/>
  <c r="BK183" i="5"/>
  <c r="J183" i="5" s="1"/>
  <c r="J101" i="5" s="1"/>
  <c r="T183" i="5"/>
  <c r="R194" i="5"/>
  <c r="P203" i="5"/>
  <c r="BK135" i="6"/>
  <c r="J135" i="6"/>
  <c r="J101" i="6"/>
  <c r="T135" i="6"/>
  <c r="P149" i="6"/>
  <c r="P159" i="6"/>
  <c r="P126" i="8"/>
  <c r="P123" i="8" s="1"/>
  <c r="AU103" i="1" s="1"/>
  <c r="T126" i="8"/>
  <c r="T123" i="8"/>
  <c r="T131" i="8"/>
  <c r="P150" i="8"/>
  <c r="BK154" i="8"/>
  <c r="J154" i="8"/>
  <c r="J102" i="8" s="1"/>
  <c r="T154" i="8"/>
  <c r="T157" i="8"/>
  <c r="BK165" i="2"/>
  <c r="J165" i="2" s="1"/>
  <c r="J100" i="2" s="1"/>
  <c r="BK128" i="4"/>
  <c r="J128" i="4"/>
  <c r="J100" i="4" s="1"/>
  <c r="BK135" i="4"/>
  <c r="J135" i="4"/>
  <c r="J104" i="4"/>
  <c r="BK192" i="5"/>
  <c r="J192" i="5"/>
  <c r="J102" i="5"/>
  <c r="BK212" i="5"/>
  <c r="J212" i="5" s="1"/>
  <c r="J105" i="5" s="1"/>
  <c r="BK133" i="7"/>
  <c r="J133" i="7"/>
  <c r="J103" i="7" s="1"/>
  <c r="BK124" i="8"/>
  <c r="J124" i="8"/>
  <c r="J97" i="8"/>
  <c r="BK133" i="4"/>
  <c r="J133" i="4"/>
  <c r="J103" i="4"/>
  <c r="BK178" i="5"/>
  <c r="J178" i="5" s="1"/>
  <c r="J99" i="5" s="1"/>
  <c r="BK128" i="6"/>
  <c r="J128" i="6"/>
  <c r="J99" i="6" s="1"/>
  <c r="BK147" i="6"/>
  <c r="J147" i="6"/>
  <c r="J102" i="6"/>
  <c r="BK135" i="7"/>
  <c r="J135" i="7"/>
  <c r="J104" i="7"/>
  <c r="BK148" i="8"/>
  <c r="J148" i="8" s="1"/>
  <c r="J100" i="8" s="1"/>
  <c r="BK163" i="2"/>
  <c r="J163" i="2"/>
  <c r="J99" i="2" s="1"/>
  <c r="BK194" i="2"/>
  <c r="J194" i="2"/>
  <c r="J104" i="2"/>
  <c r="BK173" i="3"/>
  <c r="J173" i="3"/>
  <c r="J102" i="3"/>
  <c r="BK131" i="4"/>
  <c r="J131" i="4" s="1"/>
  <c r="J102" i="4" s="1"/>
  <c r="BK180" i="5"/>
  <c r="J180" i="5"/>
  <c r="J100" i="5" s="1"/>
  <c r="BK157" i="6"/>
  <c r="J157" i="6"/>
  <c r="J104" i="6"/>
  <c r="BK128" i="7"/>
  <c r="J128" i="7"/>
  <c r="J100" i="7"/>
  <c r="BK131" i="7"/>
  <c r="J131" i="7" s="1"/>
  <c r="J102" i="7" s="1"/>
  <c r="F91" i="8"/>
  <c r="J92" i="8"/>
  <c r="F120" i="8"/>
  <c r="BE125" i="8"/>
  <c r="BE129" i="8"/>
  <c r="BE134" i="8"/>
  <c r="BE135" i="8"/>
  <c r="BE137" i="8"/>
  <c r="BE139" i="8"/>
  <c r="BE143" i="8"/>
  <c r="BE146" i="8"/>
  <c r="BE151" i="8"/>
  <c r="BE153" i="8"/>
  <c r="BE156" i="8"/>
  <c r="BE159" i="8"/>
  <c r="J91" i="8"/>
  <c r="E113" i="8"/>
  <c r="J117" i="8"/>
  <c r="BE128" i="8"/>
  <c r="BE130" i="8"/>
  <c r="BE133" i="8"/>
  <c r="BE136" i="8"/>
  <c r="BE141" i="8"/>
  <c r="BE155" i="8"/>
  <c r="BE127" i="8"/>
  <c r="BE132" i="8"/>
  <c r="BE138" i="8"/>
  <c r="BE140" i="8"/>
  <c r="BE142" i="8"/>
  <c r="BE144" i="8"/>
  <c r="BE145" i="8"/>
  <c r="BE147" i="8"/>
  <c r="BE149" i="8"/>
  <c r="BE152" i="8"/>
  <c r="BE158" i="8"/>
  <c r="J91" i="7"/>
  <c r="J93" i="7"/>
  <c r="E114" i="7"/>
  <c r="F122" i="7"/>
  <c r="BE134" i="7"/>
  <c r="F94" i="7"/>
  <c r="J123" i="7"/>
  <c r="BE129" i="7"/>
  <c r="BE132" i="7"/>
  <c r="BE136" i="7"/>
  <c r="J91" i="6"/>
  <c r="J93" i="6"/>
  <c r="J94" i="6"/>
  <c r="F124" i="6"/>
  <c r="BE131" i="6"/>
  <c r="BE139" i="6"/>
  <c r="BE142" i="6"/>
  <c r="BE144" i="6"/>
  <c r="BE148" i="6"/>
  <c r="BE150" i="6"/>
  <c r="BE151" i="6"/>
  <c r="BE153" i="6"/>
  <c r="BE155" i="6"/>
  <c r="E85" i="6"/>
  <c r="BE132" i="6"/>
  <c r="BE133" i="6"/>
  <c r="BE134" i="6"/>
  <c r="BE136" i="6"/>
  <c r="BE137" i="6"/>
  <c r="BE138" i="6"/>
  <c r="BE141" i="6"/>
  <c r="BE143" i="6"/>
  <c r="BE145" i="6"/>
  <c r="BE152" i="6"/>
  <c r="BE156" i="6"/>
  <c r="BE158" i="6"/>
  <c r="BE160" i="6"/>
  <c r="BE162" i="6"/>
  <c r="F93" i="6"/>
  <c r="BE129" i="6"/>
  <c r="BE140" i="6"/>
  <c r="BE146" i="6"/>
  <c r="BE154" i="6"/>
  <c r="BE161" i="6"/>
  <c r="F91" i="5"/>
  <c r="J92" i="5"/>
  <c r="J119" i="5"/>
  <c r="F122" i="5"/>
  <c r="BE128" i="5"/>
  <c r="BE140" i="5"/>
  <c r="BE148" i="5"/>
  <c r="BE155" i="5"/>
  <c r="BE156" i="5"/>
  <c r="BE159" i="5"/>
  <c r="BE164" i="5"/>
  <c r="BE168" i="5"/>
  <c r="BE170" i="5"/>
  <c r="BE172" i="5"/>
  <c r="BE175" i="5"/>
  <c r="BE179" i="5"/>
  <c r="BE186" i="5"/>
  <c r="BE189" i="5"/>
  <c r="BE199" i="5"/>
  <c r="BE204" i="5"/>
  <c r="BE205" i="5"/>
  <c r="BE208" i="5"/>
  <c r="BE210" i="5"/>
  <c r="BE213" i="5"/>
  <c r="E85" i="5"/>
  <c r="BE136" i="5"/>
  <c r="BE142" i="5"/>
  <c r="BE144" i="5"/>
  <c r="BE152" i="5"/>
  <c r="BE161" i="5"/>
  <c r="BE184" i="5"/>
  <c r="BE195" i="5"/>
  <c r="BE198" i="5"/>
  <c r="BE201" i="5"/>
  <c r="BE207" i="5"/>
  <c r="BE209" i="5"/>
  <c r="BE211" i="5"/>
  <c r="J91" i="5"/>
  <c r="BE132" i="5"/>
  <c r="BE138" i="5"/>
  <c r="BE146" i="5"/>
  <c r="BE150" i="5"/>
  <c r="BE154" i="5"/>
  <c r="BE158" i="5"/>
  <c r="BE162" i="5"/>
  <c r="BE166" i="5"/>
  <c r="BE173" i="5"/>
  <c r="BE177" i="5"/>
  <c r="BE181" i="5"/>
  <c r="BE185" i="5"/>
  <c r="BE187" i="5"/>
  <c r="BE188" i="5"/>
  <c r="BE190" i="5"/>
  <c r="BE193" i="5"/>
  <c r="BE196" i="5"/>
  <c r="E85" i="4"/>
  <c r="J94" i="4"/>
  <c r="BE132" i="4"/>
  <c r="BE134" i="4"/>
  <c r="J91" i="4"/>
  <c r="F94" i="4"/>
  <c r="J122" i="4"/>
  <c r="BE129" i="4"/>
  <c r="F93" i="4"/>
  <c r="BE136" i="4"/>
  <c r="F94" i="3"/>
  <c r="E114" i="3"/>
  <c r="J120" i="3"/>
  <c r="BE129" i="3"/>
  <c r="BE132" i="3"/>
  <c r="BE133" i="3"/>
  <c r="BE137" i="3"/>
  <c r="BE138" i="3"/>
  <c r="BE139" i="3"/>
  <c r="BE141" i="3"/>
  <c r="BE147" i="3"/>
  <c r="BE153" i="3"/>
  <c r="BE157" i="3"/>
  <c r="BE160" i="3"/>
  <c r="BE164" i="3"/>
  <c r="BE165" i="3"/>
  <c r="BE169" i="3"/>
  <c r="BE171" i="3"/>
  <c r="BE177" i="3"/>
  <c r="BE182" i="3"/>
  <c r="BE183" i="3"/>
  <c r="BE185" i="3"/>
  <c r="BE186" i="3"/>
  <c r="BE188" i="3"/>
  <c r="F93" i="3"/>
  <c r="J94" i="3"/>
  <c r="BE130" i="3"/>
  <c r="BE136" i="3"/>
  <c r="BE140" i="3"/>
  <c r="BE145" i="3"/>
  <c r="BE148" i="3"/>
  <c r="BE150" i="3"/>
  <c r="BE152" i="3"/>
  <c r="BE154" i="3"/>
  <c r="BE156" i="3"/>
  <c r="BE158" i="3"/>
  <c r="BE159" i="3"/>
  <c r="BE161" i="3"/>
  <c r="BE163" i="3"/>
  <c r="BE166" i="3"/>
  <c r="BE168" i="3"/>
  <c r="BE174" i="3"/>
  <c r="BE179" i="3"/>
  <c r="BE180" i="3"/>
  <c r="BE184" i="3"/>
  <c r="BE189" i="3"/>
  <c r="BE190" i="3"/>
  <c r="J93" i="3"/>
  <c r="BE128" i="3"/>
  <c r="BE131" i="3"/>
  <c r="BE135" i="3"/>
  <c r="BE142" i="3"/>
  <c r="BE144" i="3"/>
  <c r="BE146" i="3"/>
  <c r="BE149" i="3"/>
  <c r="BE151" i="3"/>
  <c r="BE155" i="3"/>
  <c r="BE162" i="3"/>
  <c r="BE167" i="3"/>
  <c r="BE170" i="3"/>
  <c r="BE172" i="3"/>
  <c r="BE176" i="3"/>
  <c r="BE178" i="3"/>
  <c r="BE181" i="3"/>
  <c r="F91" i="2"/>
  <c r="J91" i="2"/>
  <c r="E114" i="2"/>
  <c r="J118" i="2"/>
  <c r="J121" i="2"/>
  <c r="BE129" i="2"/>
  <c r="BE135" i="2"/>
  <c r="BE138" i="2"/>
  <c r="BE145" i="2"/>
  <c r="BE153" i="2"/>
  <c r="BE164" i="2"/>
  <c r="BE166" i="2"/>
  <c r="BE169" i="2"/>
  <c r="BE171" i="2"/>
  <c r="BE176" i="2"/>
  <c r="BE182" i="2"/>
  <c r="BE190" i="2"/>
  <c r="F92" i="2"/>
  <c r="BE127" i="2"/>
  <c r="BE131" i="2"/>
  <c r="BE133" i="2"/>
  <c r="BE136" i="2"/>
  <c r="BE140" i="2"/>
  <c r="BE143" i="2"/>
  <c r="BE150" i="2"/>
  <c r="BE151" i="2"/>
  <c r="BE154" i="2"/>
  <c r="BE156" i="2"/>
  <c r="BE159" i="2"/>
  <c r="BE175" i="2"/>
  <c r="BE184" i="2"/>
  <c r="BE189" i="2"/>
  <c r="BE192" i="2"/>
  <c r="BE142" i="2"/>
  <c r="BE147" i="2"/>
  <c r="BE148" i="2"/>
  <c r="BE157" i="2"/>
  <c r="BE161" i="2"/>
  <c r="BE173" i="2"/>
  <c r="BE179" i="2"/>
  <c r="BE180" i="2"/>
  <c r="BE181" i="2"/>
  <c r="BE187" i="2"/>
  <c r="BE188" i="2"/>
  <c r="BE191" i="2"/>
  <c r="BE195" i="2"/>
  <c r="F34" i="2"/>
  <c r="BA96" i="1" s="1"/>
  <c r="F37" i="2"/>
  <c r="BD96" i="1"/>
  <c r="F36" i="3"/>
  <c r="BA97" i="1" s="1"/>
  <c r="F39" i="3"/>
  <c r="BD97" i="1"/>
  <c r="F38" i="4"/>
  <c r="BC98" i="1" s="1"/>
  <c r="F37" i="4"/>
  <c r="BB98" i="1"/>
  <c r="J34" i="5"/>
  <c r="AW100" i="1" s="1"/>
  <c r="F34" i="5"/>
  <c r="BA100" i="1"/>
  <c r="J36" i="6"/>
  <c r="AW101" i="1" s="1"/>
  <c r="F37" i="6"/>
  <c r="BB101" i="1"/>
  <c r="F36" i="7"/>
  <c r="BA102" i="1" s="1"/>
  <c r="F38" i="7"/>
  <c r="BC102" i="1"/>
  <c r="F37" i="8"/>
  <c r="BD103" i="1" s="1"/>
  <c r="F34" i="8"/>
  <c r="BA103" i="1"/>
  <c r="F36" i="2"/>
  <c r="BC96" i="1" s="1"/>
  <c r="J36" i="3"/>
  <c r="AW97" i="1"/>
  <c r="F38" i="3"/>
  <c r="BC97" i="1" s="1"/>
  <c r="J36" i="4"/>
  <c r="AW98" i="1"/>
  <c r="F39" i="4"/>
  <c r="BD98" i="1" s="1"/>
  <c r="F35" i="5"/>
  <c r="BB100" i="1"/>
  <c r="F37" i="5"/>
  <c r="BD100" i="1" s="1"/>
  <c r="F38" i="6"/>
  <c r="BC101" i="1"/>
  <c r="F39" i="7"/>
  <c r="BD102" i="1" s="1"/>
  <c r="F35" i="8"/>
  <c r="BB103" i="1"/>
  <c r="F36" i="8"/>
  <c r="BC103" i="1" s="1"/>
  <c r="AS94" i="1"/>
  <c r="J34" i="2"/>
  <c r="AW96" i="1"/>
  <c r="F35" i="2"/>
  <c r="BB96" i="1"/>
  <c r="F37" i="3"/>
  <c r="BB97" i="1"/>
  <c r="F36" i="4"/>
  <c r="BA98" i="1"/>
  <c r="F36" i="5"/>
  <c r="BC100" i="1"/>
  <c r="F36" i="6"/>
  <c r="BA101" i="1"/>
  <c r="F39" i="6"/>
  <c r="BD101" i="1"/>
  <c r="J36" i="7"/>
  <c r="AW102" i="1"/>
  <c r="F37" i="7"/>
  <c r="BB102" i="1"/>
  <c r="J34" i="8"/>
  <c r="AW103" i="1"/>
  <c r="BK125" i="2" l="1"/>
  <c r="J125" i="2" s="1"/>
  <c r="J97" i="2" s="1"/>
  <c r="BK126" i="5"/>
  <c r="BK125" i="5" s="1"/>
  <c r="J125" i="5" s="1"/>
  <c r="J96" i="5" s="1"/>
  <c r="R126" i="3"/>
  <c r="P126" i="5"/>
  <c r="P125" i="5" s="1"/>
  <c r="AU100" i="1" s="1"/>
  <c r="AU99" i="1" s="1"/>
  <c r="T126" i="3"/>
  <c r="R125" i="2"/>
  <c r="R124" i="2" s="1"/>
  <c r="T125" i="2"/>
  <c r="T124" i="2"/>
  <c r="R126" i="5"/>
  <c r="R125" i="5" s="1"/>
  <c r="P126" i="3"/>
  <c r="AU97" i="1"/>
  <c r="AU95" i="1" s="1"/>
  <c r="AU94" i="1" s="1"/>
  <c r="BK126" i="3"/>
  <c r="J126" i="3" s="1"/>
  <c r="J98" i="3" s="1"/>
  <c r="BK127" i="4"/>
  <c r="J127" i="4"/>
  <c r="J99" i="4" s="1"/>
  <c r="BK127" i="7"/>
  <c r="J127" i="7"/>
  <c r="J99" i="7"/>
  <c r="BK130" i="7"/>
  <c r="J130" i="7"/>
  <c r="J101" i="7"/>
  <c r="BK123" i="8"/>
  <c r="J123" i="8" s="1"/>
  <c r="J96" i="8" s="1"/>
  <c r="BK130" i="4"/>
  <c r="J130" i="4"/>
  <c r="J101" i="4" s="1"/>
  <c r="BK127" i="6"/>
  <c r="J127" i="6"/>
  <c r="J98" i="6"/>
  <c r="BK124" i="2"/>
  <c r="J124" i="2"/>
  <c r="F33" i="2"/>
  <c r="AZ96" i="1" s="1"/>
  <c r="F35" i="3"/>
  <c r="AZ97" i="1"/>
  <c r="J35" i="4"/>
  <c r="AV98" i="1" s="1"/>
  <c r="AT98" i="1" s="1"/>
  <c r="J33" i="5"/>
  <c r="AV100" i="1"/>
  <c r="AT100" i="1" s="1"/>
  <c r="F35" i="7"/>
  <c r="AZ102" i="1"/>
  <c r="BB99" i="1"/>
  <c r="AX99" i="1" s="1"/>
  <c r="F33" i="8"/>
  <c r="AZ103" i="1"/>
  <c r="J30" i="2"/>
  <c r="AG96" i="1" s="1"/>
  <c r="J35" i="3"/>
  <c r="AV97" i="1"/>
  <c r="AT97" i="1"/>
  <c r="BD95" i="1"/>
  <c r="BB95" i="1"/>
  <c r="AX95" i="1"/>
  <c r="F33" i="5"/>
  <c r="AZ100" i="1" s="1"/>
  <c r="BA99" i="1"/>
  <c r="AW99" i="1"/>
  <c r="J35" i="7"/>
  <c r="AV102" i="1" s="1"/>
  <c r="AT102" i="1" s="1"/>
  <c r="J33" i="8"/>
  <c r="AV103" i="1"/>
  <c r="AT103" i="1" s="1"/>
  <c r="J33" i="2"/>
  <c r="AV96" i="1"/>
  <c r="AT96" i="1"/>
  <c r="F35" i="4"/>
  <c r="AZ98" i="1"/>
  <c r="BC95" i="1"/>
  <c r="AY95" i="1"/>
  <c r="BA95" i="1"/>
  <c r="AW95" i="1"/>
  <c r="J30" i="5"/>
  <c r="AG100" i="1"/>
  <c r="J35" i="6"/>
  <c r="AV101" i="1"/>
  <c r="AT101" i="1"/>
  <c r="F35" i="6"/>
  <c r="AZ101" i="1" s="1"/>
  <c r="BD99" i="1"/>
  <c r="BC99" i="1"/>
  <c r="AY99" i="1"/>
  <c r="J126" i="5" l="1"/>
  <c r="J97" i="5" s="1"/>
  <c r="BK126" i="7"/>
  <c r="J126" i="7" s="1"/>
  <c r="J98" i="7" s="1"/>
  <c r="BK126" i="4"/>
  <c r="J126" i="4"/>
  <c r="J98" i="4" s="1"/>
  <c r="AN100" i="1"/>
  <c r="J39" i="5"/>
  <c r="AN96" i="1"/>
  <c r="J96" i="2"/>
  <c r="J39" i="2"/>
  <c r="J30" i="8"/>
  <c r="AG103" i="1"/>
  <c r="J32" i="6"/>
  <c r="AG101" i="1"/>
  <c r="J32" i="3"/>
  <c r="AG97" i="1"/>
  <c r="BD94" i="1"/>
  <c r="W33" i="1"/>
  <c r="BA94" i="1"/>
  <c r="W30" i="1"/>
  <c r="AZ95" i="1"/>
  <c r="AV95" i="1"/>
  <c r="AT95" i="1"/>
  <c r="BB94" i="1"/>
  <c r="AX94" i="1" s="1"/>
  <c r="AZ99" i="1"/>
  <c r="AV99" i="1"/>
  <c r="AT99" i="1"/>
  <c r="BC94" i="1"/>
  <c r="W32" i="1"/>
  <c r="J41" i="3" l="1"/>
  <c r="J41" i="6"/>
  <c r="J39" i="8"/>
  <c r="AN97" i="1"/>
  <c r="AN103" i="1"/>
  <c r="AN101" i="1"/>
  <c r="J32" i="7"/>
  <c r="AG102" i="1"/>
  <c r="AG99" i="1"/>
  <c r="J32" i="4"/>
  <c r="AG98" i="1" s="1"/>
  <c r="AG95" i="1" s="1"/>
  <c r="AG94" i="1" s="1"/>
  <c r="AK26" i="1" s="1"/>
  <c r="AW94" i="1"/>
  <c r="AK30" i="1"/>
  <c r="W31" i="1"/>
  <c r="AZ94" i="1"/>
  <c r="AV94" i="1" s="1"/>
  <c r="AK29" i="1" s="1"/>
  <c r="AY94" i="1"/>
  <c r="J41" i="7" l="1"/>
  <c r="J41" i="4"/>
  <c r="AK35" i="1"/>
  <c r="AN98" i="1"/>
  <c r="AN102" i="1"/>
  <c r="AN95" i="1"/>
  <c r="AN99" i="1"/>
  <c r="AT94" i="1"/>
  <c r="AN94" i="1"/>
  <c r="W29" i="1"/>
</calcChain>
</file>

<file path=xl/sharedStrings.xml><?xml version="1.0" encoding="utf-8"?>
<sst xmlns="http://schemas.openxmlformats.org/spreadsheetml/2006/main" count="4754" uniqueCount="799">
  <si>
    <t>Export Komplet</t>
  </si>
  <si>
    <t/>
  </si>
  <si>
    <t>2.0</t>
  </si>
  <si>
    <t>False</t>
  </si>
  <si>
    <t>{9086268f-41bf-4a29-a4ff-524c6317c410}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</si>
  <si>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</si>
  <si>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</si>
  <si>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</si>
  <si>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</si>
  <si>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</si>
  <si>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</si>
  <si>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</si>
  <si>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</si>
  <si>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</si>
  <si>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24/087a/I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</si>
  <si>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</si>
  <si>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</si>
  <si>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</si>
  <si>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</si>
  <si>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</si>
  <si>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 xml:space="preserve"> </t>
  </si>
  <si>
    <t>Datum:</t>
  </si>
  <si>
    <t>27. 3. 2024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</si>
  <si>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</si>
  <si>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</si>
  <si>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</si>
  <si>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</si>
  <si>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</si>
  <si>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</si>
  <si>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</si>
  <si>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</si>
  <si>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</si>
  <si>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</si>
  <si>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</si>
  <si>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</si>
  <si>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</si>
  <si>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</si>
  <si>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</si>
  <si>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</si>
  <si>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</si>
  <si>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</si>
  <si>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</si>
  <si>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</si>
  <si>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</si>
  <si>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</si>
  <si>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</si>
  <si>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</si>
  <si>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</si>
  <si>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</si>
  <si>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</si>
  <si>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</si>
  <si>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</si>
  <si>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</si>
  <si>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</si>
  <si>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</si>
  <si>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</si>
  <si>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</si>
  <si>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</si>
  <si>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</si>
  <si>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</si>
  <si>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</si>
  <si>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</si>
  <si>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</si>
  <si>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</si>
  <si>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</si>
  <si>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</si>
  <si>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</si>
  <si>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</si>
  <si>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</si>
  <si>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</si>
  <si>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</si>
  <si>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</si>
  <si>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</si>
  <si>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</si>
  <si>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</si>
  <si>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</si>
  <si>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</si>
  <si>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Nový vodovodní řad s přeložením do vozovky</t>
  </si>
  <si>
    <t>STA</t>
  </si>
  <si>
    <t>1</t>
  </si>
  <si>
    <t>{e9b17e8b-1c0f-4111-9d26-4cc74836e071}</t>
  </si>
  <si>
    <t>2</t>
  </si>
  <si>
    <t>/</t>
  </si>
  <si>
    <t>Soupis</t>
  </si>
  <si>
    <t>###NOINSERT###</t>
  </si>
  <si>
    <t>01a</t>
  </si>
  <si>
    <t>Materiál a montáž vodovodního řadu</t>
  </si>
  <si>
    <t>{6d7a2522-73b5-477f-a9c4-786b6eb98cea}</t>
  </si>
  <si>
    <t>01v</t>
  </si>
  <si>
    <t>VRN</t>
  </si>
  <si>
    <t>{550c8e25-6cbd-4725-98bd-949042726d14}</t>
  </si>
  <si>
    <t>02</t>
  </si>
  <si>
    <t>Nové vodovodní přípojky</t>
  </si>
  <si>
    <t>{41eae473-b371-4528-a5dd-0a54ae31e32e}</t>
  </si>
  <si>
    <t>02a</t>
  </si>
  <si>
    <t>Materiál a montáž vodovodních přípojek</t>
  </si>
  <si>
    <t>{70a3ad13-e1e9-4356-80fd-315017414e6e}</t>
  </si>
  <si>
    <t>02v</t>
  </si>
  <si>
    <t>{5ef5888d-3196-499f-8e15-c8dfc09d5638}</t>
  </si>
  <si>
    <t>03</t>
  </si>
  <si>
    <t>Náhradní zásobování vodou</t>
  </si>
  <si>
    <t>{cb9a3ebf-4f6c-4f77-9d23-4abc8824fdd0}</t>
  </si>
  <si>
    <t>KRYCÍ LIST SOUPISU PRACÍ</t>
  </si>
  <si>
    <t>Objekt:</t>
  </si>
  <si>
    <t>01 - Nový vodovodní řad s přeložením do vozovky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</si>
  <si>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</si>
  <si>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</si>
  <si>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</si>
  <si>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</si>
  <si>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</si>
  <si>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</si>
  <si>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</si>
  <si>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</si>
  <si>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</si>
  <si>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</si>
  <si>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</si>
  <si>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</si>
  <si>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</si>
  <si>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</si>
  <si>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</si>
  <si>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</si>
  <si>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</si>
  <si>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</si>
  <si>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</si>
  <si>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</si>
  <si>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</si>
  <si>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</si>
  <si>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</si>
  <si>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</si>
  <si>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</si>
  <si>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</si>
  <si>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</si>
  <si>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</si>
  <si>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</si>
  <si>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</si>
  <si>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</si>
  <si>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113107522</t>
  </si>
  <si>
    <t>Odstranění podkladu z kameniva drceného tl přes 100 do 200 mm při překopech strojně pl přes 15 m2</t>
  </si>
  <si>
    <t>m2</t>
  </si>
  <si>
    <t>4</t>
  </si>
  <si>
    <t>1583934830</t>
  </si>
  <si>
    <t>VV</t>
  </si>
  <si>
    <t>86*0,8</t>
  </si>
  <si>
    <t>113107532</t>
  </si>
  <si>
    <t>Odstranění podkladu z betonu prostého tl přes 150 do 300 mm při překopech strojně pl přes 15 m2</t>
  </si>
  <si>
    <t>-1059922716</t>
  </si>
  <si>
    <t>86*(0,8+0,4)</t>
  </si>
  <si>
    <t>3</t>
  </si>
  <si>
    <t>113107544</t>
  </si>
  <si>
    <t>Odstranění podkladu živičných tl přes 150 do 200 mm při překopech strojně pl přes 15 m2</t>
  </si>
  <si>
    <t>1196216058</t>
  </si>
  <si>
    <t>86*(0,8+0,8)</t>
  </si>
  <si>
    <t>113154123</t>
  </si>
  <si>
    <t>Frézování živičného krytu tl 50 mm pruh š přes 0,5 do 1 m pl do 500 m2 bez překážek v trase</t>
  </si>
  <si>
    <t>1150307214</t>
  </si>
  <si>
    <t>86*(0,8+1,2)</t>
  </si>
  <si>
    <t>5</t>
  </si>
  <si>
    <t>113201112</t>
  </si>
  <si>
    <t>Vytrhání obrub silničních ležatých</t>
  </si>
  <si>
    <t>m</t>
  </si>
  <si>
    <t>-1954956704</t>
  </si>
  <si>
    <t>6</t>
  </si>
  <si>
    <t>131213131</t>
  </si>
  <si>
    <t>Hloubení jam do 10 m3 v soudržných horninách třídy těžitelnosti I skupiny 3 při překopech inženýrských sítí ručně</t>
  </si>
  <si>
    <t>m3</t>
  </si>
  <si>
    <t>-1121016362</t>
  </si>
  <si>
    <t>"obnažení uzlů řadu" (1,5*1,5*2)*2</t>
  </si>
  <si>
    <t>7</t>
  </si>
  <si>
    <t>132212131</t>
  </si>
  <si>
    <t>Hloubení nezapažených rýh šířky do 800 mm v soudržných horninách třídy těžitelnosti I skupiny 3 ručně</t>
  </si>
  <si>
    <t>-799748562</t>
  </si>
  <si>
    <t>"ručně 30 %" (86*0,8*0,85)*0,3</t>
  </si>
  <si>
    <t>8</t>
  </si>
  <si>
    <t>132251102</t>
  </si>
  <si>
    <t>Hloubení rýh nezapažených š do 800 mm v hornině třídy těžitelnosti I skupiny 3 objem do 50 m3 strojně</t>
  </si>
  <si>
    <t>-1178589420</t>
  </si>
  <si>
    <t>"strojně 70 %" (86*0,8*0,85)*0,7</t>
  </si>
  <si>
    <t>9</t>
  </si>
  <si>
    <t>139001101</t>
  </si>
  <si>
    <t>Příplatek za ztížení vykopávky v blízkosti podzemního vedení</t>
  </si>
  <si>
    <t>429163436</t>
  </si>
  <si>
    <t>10</t>
  </si>
  <si>
    <t>151201101</t>
  </si>
  <si>
    <t>Zřízení zátažného pažení a rozepření stěn rýh hl do 2 m</t>
  </si>
  <si>
    <t>-1965214018</t>
  </si>
  <si>
    <t>"jámy u uzlů" 1,5*1,5*2</t>
  </si>
  <si>
    <t>11</t>
  </si>
  <si>
    <t>151201111</t>
  </si>
  <si>
    <t>Odstranění zátažného pažení a rozepření stěn rýh hl do 2 m</t>
  </si>
  <si>
    <t>1230679042</t>
  </si>
  <si>
    <t>162751117</t>
  </si>
  <si>
    <t>Vodorovné přemístění přes 9 000 do 10000 m výkopku/sypaniny z horniny třídy těžitelnosti I skupiny 1 až 3</t>
  </si>
  <si>
    <t>759062583</t>
  </si>
  <si>
    <t>13</t>
  </si>
  <si>
    <t>162751119</t>
  </si>
  <si>
    <t>Příplatek k vodorovnému přemístění výkopku/sypaniny z horniny třídy těžitelnosti I skupiny 1 až 3 ZKD 1000 m přes 10000 m</t>
  </si>
  <si>
    <t>-1051349829</t>
  </si>
  <si>
    <t>67,48*5</t>
  </si>
  <si>
    <t>14</t>
  </si>
  <si>
    <t>167151101</t>
  </si>
  <si>
    <t>Nakládání výkopku z hornin třídy těžitelnosti I skupiny 1 až 3 do 100 m3</t>
  </si>
  <si>
    <t>1513860291</t>
  </si>
  <si>
    <t>15</t>
  </si>
  <si>
    <t>171201231</t>
  </si>
  <si>
    <t>Poplatek za uložení zeminy a kamení na recyklační skládce (skládkovné) kód odpadu 17 05 04</t>
  </si>
  <si>
    <t>t</t>
  </si>
  <si>
    <t>1479355321</t>
  </si>
  <si>
    <t>67,48*1,8</t>
  </si>
  <si>
    <t>16</t>
  </si>
  <si>
    <t>171251101</t>
  </si>
  <si>
    <t>Uložení sypaniny do násypů nezhutněných strojně</t>
  </si>
  <si>
    <t>-1363009121</t>
  </si>
  <si>
    <t>17</t>
  </si>
  <si>
    <t>174151101</t>
  </si>
  <si>
    <t>Zásyp jam, šachet rýh nebo kolem objektů sypaninou se zhutněním</t>
  </si>
  <si>
    <t>409546570</t>
  </si>
  <si>
    <t>86*0,5</t>
  </si>
  <si>
    <t>18</t>
  </si>
  <si>
    <t>M</t>
  </si>
  <si>
    <t>58981121</t>
  </si>
  <si>
    <t>recyklát betonový frakce 8/32</t>
  </si>
  <si>
    <t>532131654</t>
  </si>
  <si>
    <t>19</t>
  </si>
  <si>
    <t>175151101</t>
  </si>
  <si>
    <t>Obsypání potrubí strojně sypaninou bez prohození, uloženou do 3 m</t>
  </si>
  <si>
    <t>1229314763</t>
  </si>
  <si>
    <t>86*0,8*0,4</t>
  </si>
  <si>
    <t>20</t>
  </si>
  <si>
    <t>58337310</t>
  </si>
  <si>
    <t>štěrkopísek frakce 0/4</t>
  </si>
  <si>
    <t>-1417468195</t>
  </si>
  <si>
    <t>27,52*2 'Přepočtené koeficientem množství</t>
  </si>
  <si>
    <t>181951112</t>
  </si>
  <si>
    <t>Úprava pláně v hornině třídy těžitelnosti I skupiny 1 až 3 se zhutněním strojně</t>
  </si>
  <si>
    <t>1525602762</t>
  </si>
  <si>
    <t>Zakládání</t>
  </si>
  <si>
    <t>22</t>
  </si>
  <si>
    <t>212750101</t>
  </si>
  <si>
    <t>Trativod z drenážních trubek PVC-U SN 4 perforace 360° včetně lože otevřený výkop DN 100 pro budovy plocha pro vtékání vody min. 80 cm2/m</t>
  </si>
  <si>
    <t>-1137004025</t>
  </si>
  <si>
    <t>Vodorovné konstrukce</t>
  </si>
  <si>
    <t>23</t>
  </si>
  <si>
    <t>451572111</t>
  </si>
  <si>
    <t>Lože pod potrubí otevřený výkop z kameniva drobného těženého</t>
  </si>
  <si>
    <t>-620801594</t>
  </si>
  <si>
    <t>86*0,8*0,1</t>
  </si>
  <si>
    <t>Komunikace pozemní</t>
  </si>
  <si>
    <t>24</t>
  </si>
  <si>
    <t>566901233</t>
  </si>
  <si>
    <t>Vyspravení podkladu po překopech inženýrských sítí plochy přes 15 m2 štěrkodrtí tl. 200 mm</t>
  </si>
  <si>
    <t>647612005</t>
  </si>
  <si>
    <t>25</t>
  </si>
  <si>
    <t>566901262</t>
  </si>
  <si>
    <t>Vyspravení podkladu po překopech inženýrských sítí plochy přes 15 m2 obalovaným kamenivem ACP (OK) tl. 150 mm</t>
  </si>
  <si>
    <t>-1740486355</t>
  </si>
  <si>
    <t>26</t>
  </si>
  <si>
    <t>566901273</t>
  </si>
  <si>
    <t>Vyspravení podkladu po překopech inženýrských sítí plochy přes 15 m2 směsí stmelenou cementem SC20/25 tl 200 mm</t>
  </si>
  <si>
    <t>1412018281</t>
  </si>
  <si>
    <t>27</t>
  </si>
  <si>
    <t>573211108</t>
  </si>
  <si>
    <t>Postřik živičný spojovací z asfaltu v množství 0,40 kg/m2</t>
  </si>
  <si>
    <t>-1099869163</t>
  </si>
  <si>
    <t>28</t>
  </si>
  <si>
    <t>572340112</t>
  </si>
  <si>
    <t>Vyspravení krytu komunikací po překopech pl do 15 m2 asfaltovým betonem ACO (AB) tl přes 50 do 70 mm</t>
  </si>
  <si>
    <t>-473901035</t>
  </si>
  <si>
    <t>Ostatní konstrukce a práce, bourání</t>
  </si>
  <si>
    <t>29</t>
  </si>
  <si>
    <t>599142111</t>
  </si>
  <si>
    <t>Úprava zálivky dilatačních nebo pracovních spár v  krytu hl do 40 mm š přes 20 do 40 mm</t>
  </si>
  <si>
    <t>1500923430</t>
  </si>
  <si>
    <t>30</t>
  </si>
  <si>
    <t>916131113</t>
  </si>
  <si>
    <t>Osazení silničního obrubníku betonového ležatého s boční opěrou do lože z betonu prostého</t>
  </si>
  <si>
    <t>-766390155</t>
  </si>
  <si>
    <t>31</t>
  </si>
  <si>
    <t>59217073</t>
  </si>
  <si>
    <t>obrubník silniční betonový 1000x100x200mm</t>
  </si>
  <si>
    <t>-1177970318</t>
  </si>
  <si>
    <t>32</t>
  </si>
  <si>
    <t>916991121</t>
  </si>
  <si>
    <t>Lože pod obrubníky, krajníky nebo obruby z dlažebních kostek z betonu prostého</t>
  </si>
  <si>
    <t>419343858</t>
  </si>
  <si>
    <t>80*0,25*0,35</t>
  </si>
  <si>
    <t>33</t>
  </si>
  <si>
    <t>919735116</t>
  </si>
  <si>
    <t>Řezání stávajícího živičného krytu hl přes 250 do 300 mm</t>
  </si>
  <si>
    <t>-134429753</t>
  </si>
  <si>
    <t>86+2*3,6+2*2</t>
  </si>
  <si>
    <t>997</t>
  </si>
  <si>
    <t>Přesun sutě</t>
  </si>
  <si>
    <t>34</t>
  </si>
  <si>
    <t>997221561</t>
  </si>
  <si>
    <t>Vodorovná doprava suti z kusových materiálů do 1 km</t>
  </si>
  <si>
    <t>1224846777</t>
  </si>
  <si>
    <t>35</t>
  </si>
  <si>
    <t>997221569</t>
  </si>
  <si>
    <t>Příplatek ZKD 1 km u vodorovné dopravy suti z kusových materiálů</t>
  </si>
  <si>
    <t>281800488</t>
  </si>
  <si>
    <t>36</t>
  </si>
  <si>
    <t>997221611</t>
  </si>
  <si>
    <t>Nakládání suti na dopravní prostředky pro vodorovnou dopravu</t>
  </si>
  <si>
    <t>-800975128</t>
  </si>
  <si>
    <t>37</t>
  </si>
  <si>
    <t>997221861</t>
  </si>
  <si>
    <t>Poplatek za uložení na recyklační skládce (skládkovné) stavebního odpadu z prostého betonu pod kódem 17 01 01</t>
  </si>
  <si>
    <t>1790626678</t>
  </si>
  <si>
    <t>38</t>
  </si>
  <si>
    <t>997221873</t>
  </si>
  <si>
    <t>Poplatek za uložení na recyklační skládce (skládkovné) stavebního odpadu zeminy a kamení zatříděného do Katalogu odpadů pod kódem 17 05 04</t>
  </si>
  <si>
    <t>-1457676247</t>
  </si>
  <si>
    <t>39</t>
  </si>
  <si>
    <t>997221875</t>
  </si>
  <si>
    <t>Poplatek za uložení na recyklační skládce (skládkovné) stavebního odpadu asfaltového bez obsahu dehtu zatříděného do Katalogu odpadů pod kódem 17 03 02</t>
  </si>
  <si>
    <t>825693352</t>
  </si>
  <si>
    <t>61,92+19,78</t>
  </si>
  <si>
    <t>998</t>
  </si>
  <si>
    <t>Přesun hmot</t>
  </si>
  <si>
    <t>40</t>
  </si>
  <si>
    <t>998273102</t>
  </si>
  <si>
    <t>Přesun hmot pro trubní vedení z trub litinových otevřený výkop</t>
  </si>
  <si>
    <t>-563996291</t>
  </si>
  <si>
    <t>Soupis:</t>
  </si>
  <si>
    <t>01a - Materiál a montáž vodovodního řadu</t>
  </si>
  <si>
    <t>85 - Potrubí z trub litinových</t>
  </si>
  <si>
    <t>89 - Ostatní konstrukce a práce na trubním vedení</t>
  </si>
  <si>
    <t>D1 - Ostatní materiál</t>
  </si>
  <si>
    <t>H27 - Vedení trubní dálková a přípojná</t>
  </si>
  <si>
    <t>M23 - Montáže potrubí</t>
  </si>
  <si>
    <t>M93VD - Různé zajišťovací a dokončovací práce inž.staveb</t>
  </si>
  <si>
    <t>85</t>
  </si>
  <si>
    <t>Potrubí z trub litinových</t>
  </si>
  <si>
    <t>851631102R00</t>
  </si>
  <si>
    <t>Montáž potrubí litinového,jištěný spoj BRS, DN 100</t>
  </si>
  <si>
    <t>485682999</t>
  </si>
  <si>
    <t>857242121R00</t>
  </si>
  <si>
    <t>Montáž tvarovek litin. jednoos.přír. výkop DN 80</t>
  </si>
  <si>
    <t>kus</t>
  </si>
  <si>
    <t>-1859429316</t>
  </si>
  <si>
    <t>857262121R00</t>
  </si>
  <si>
    <t>Montáž tvarovek litin. jednoos. přír. výkop DN 100</t>
  </si>
  <si>
    <t>-1546483481</t>
  </si>
  <si>
    <t>857264121R00</t>
  </si>
  <si>
    <t>Montáž tvarovek litin. odboč. přír. výkop DN 100</t>
  </si>
  <si>
    <t>-110564192</t>
  </si>
  <si>
    <t>857601102R00</t>
  </si>
  <si>
    <t>Montáž tvarovek jednoosých, tvárná litina DN 100</t>
  </si>
  <si>
    <t>465520112</t>
  </si>
  <si>
    <t>857701102T00</t>
  </si>
  <si>
    <t>Montáž odbočné tvarovky, tvárná litina DN 100</t>
  </si>
  <si>
    <t>1783102977</t>
  </si>
  <si>
    <t>89</t>
  </si>
  <si>
    <t>Ostatní konstrukce a práce na trubním vedení</t>
  </si>
  <si>
    <t>891241111R00</t>
  </si>
  <si>
    <t>Montáž vodovodních šoupátek ve výkopu DN 80</t>
  </si>
  <si>
    <t>516075216</t>
  </si>
  <si>
    <t>891247111R00</t>
  </si>
  <si>
    <t>Montáž hydrantů podzemních DN 80</t>
  </si>
  <si>
    <t>1409460798</t>
  </si>
  <si>
    <t>891261111R00</t>
  </si>
  <si>
    <t>Montáž vodovodních šoupátek ve výkopu DN 100</t>
  </si>
  <si>
    <t>-909912092</t>
  </si>
  <si>
    <t>892271111R00</t>
  </si>
  <si>
    <t>Tlaková zkouška vodovodního potrubí DN 100 - 125</t>
  </si>
  <si>
    <t>818057639</t>
  </si>
  <si>
    <t>892273111R00</t>
  </si>
  <si>
    <t>Desinfekce vodovodního potrubí DN 100 - 125</t>
  </si>
  <si>
    <t>-63109717</t>
  </si>
  <si>
    <t>892372111R00</t>
  </si>
  <si>
    <t>Zabezpečení konců vodovod. potrubí DN 300</t>
  </si>
  <si>
    <t>-879402862</t>
  </si>
  <si>
    <t>899401112R00</t>
  </si>
  <si>
    <t>Osazení poklopů litinových šoupátkových</t>
  </si>
  <si>
    <t>-88780595</t>
  </si>
  <si>
    <t>899401113R00</t>
  </si>
  <si>
    <t>Osazení poklopů litinových hydrantových</t>
  </si>
  <si>
    <t>1371843721</t>
  </si>
  <si>
    <t>D1</t>
  </si>
  <si>
    <t>Ostatní materiál</t>
  </si>
  <si>
    <t>48</t>
  </si>
  <si>
    <t>27322311</t>
  </si>
  <si>
    <t>Kroužek těsnicí DN 80 rozměr 80x140x3 mm pro styk s pitnou vodou</t>
  </si>
  <si>
    <t>-1740324350</t>
  </si>
  <si>
    <t>47</t>
  </si>
  <si>
    <t>27322312</t>
  </si>
  <si>
    <t>Kroužek těsnicí DN 100 rozměr 100x160x3 mm pro styk s pitnou vodou</t>
  </si>
  <si>
    <t>-834658776</t>
  </si>
  <si>
    <t>55</t>
  </si>
  <si>
    <t>28314145.A</t>
  </si>
  <si>
    <t>Fólie výstražná VF-300 š. 300mm modrá</t>
  </si>
  <si>
    <t>2046692802</t>
  </si>
  <si>
    <t>51</t>
  </si>
  <si>
    <t>286535981VD</t>
  </si>
  <si>
    <t>Marker modrý SM2500</t>
  </si>
  <si>
    <t>1469759471</t>
  </si>
  <si>
    <t>49</t>
  </si>
  <si>
    <t>3090012603VD</t>
  </si>
  <si>
    <t>Šroub nerezový M 16 x 65</t>
  </si>
  <si>
    <t>-1780994968</t>
  </si>
  <si>
    <t>50</t>
  </si>
  <si>
    <t>3090012701VD</t>
  </si>
  <si>
    <t>Matice mosazná M 16</t>
  </si>
  <si>
    <t>1637945569</t>
  </si>
  <si>
    <t>54</t>
  </si>
  <si>
    <t>34141302</t>
  </si>
  <si>
    <t>Vodič silový pevné uložení CYY 6,0 mm2</t>
  </si>
  <si>
    <t>-1311149095</t>
  </si>
  <si>
    <t>45</t>
  </si>
  <si>
    <t>42200760</t>
  </si>
  <si>
    <t>Poklop k podz. hydrantu litinový - voda + podložka</t>
  </si>
  <si>
    <t>-1338879251</t>
  </si>
  <si>
    <t>42227205</t>
  </si>
  <si>
    <t>Šoupátko vodárenské EKO-Plus, PN 16, DN 100 F5 dlouhé</t>
  </si>
  <si>
    <t>1973054933</t>
  </si>
  <si>
    <t>41</t>
  </si>
  <si>
    <t>42273590</t>
  </si>
  <si>
    <t>Hydrant podzemní HYDGUS JMA epoxid, PN 16,  DN 80,  krycí hloubka 1500mm</t>
  </si>
  <si>
    <t>-320127388</t>
  </si>
  <si>
    <t>422911612</t>
  </si>
  <si>
    <t>Souprava zemní teleskop. DN 65 -100, Rd 1,30 - 1,80 m</t>
  </si>
  <si>
    <t>-100472458</t>
  </si>
  <si>
    <t>46</t>
  </si>
  <si>
    <t>42291352</t>
  </si>
  <si>
    <t>Poklop litinový Y 4504 - šoupátkový + podložka</t>
  </si>
  <si>
    <t>-578139364</t>
  </si>
  <si>
    <t>55251131</t>
  </si>
  <si>
    <t>TL vod.tlak. Zinek-PLUS DN100 mm C100</t>
  </si>
  <si>
    <t>642420580</t>
  </si>
  <si>
    <t>44</t>
  </si>
  <si>
    <t>55251216</t>
  </si>
  <si>
    <t>Trouba přír.litin. FF DN 80 mm, L=0,20m</t>
  </si>
  <si>
    <t>-1440839855</t>
  </si>
  <si>
    <t>5525852704</t>
  </si>
  <si>
    <t>Tvarovka přír.litin. s hlad.koncem F-kus DN 100</t>
  </si>
  <si>
    <t>1192658321</t>
  </si>
  <si>
    <t>55258535</t>
  </si>
  <si>
    <t>Tvarovka hrdlová s přírubovou odbočkou MMA DN 100 / 100 EWS</t>
  </si>
  <si>
    <t>-1608185772</t>
  </si>
  <si>
    <t>55259731</t>
  </si>
  <si>
    <t>Tvar. přír. s hrdlem EU-kus DN 100</t>
  </si>
  <si>
    <t>-1632681785</t>
  </si>
  <si>
    <t>552599943</t>
  </si>
  <si>
    <t>Tvarovka přír. s přír. odb. T-kus T DN 100/80</t>
  </si>
  <si>
    <t>999027326</t>
  </si>
  <si>
    <t>5526009771</t>
  </si>
  <si>
    <t>Kroužek těs.TYTON-SIT-PLUS pro vod.potr.EPDM100</t>
  </si>
  <si>
    <t>-907193195</t>
  </si>
  <si>
    <t>43</t>
  </si>
  <si>
    <t>55260261VD</t>
  </si>
  <si>
    <t>Patkové koleno PP-kus DN 80</t>
  </si>
  <si>
    <t>871408567</t>
  </si>
  <si>
    <t>55260301VD</t>
  </si>
  <si>
    <t>Šoupátko vodárenské EKO-Plus, DN 80 dlouhé PN 16</t>
  </si>
  <si>
    <t>270420789</t>
  </si>
  <si>
    <t>552700451</t>
  </si>
  <si>
    <t>Koleno hrdlové K 22,5° (MMK) - TT TYTON DN 100</t>
  </si>
  <si>
    <t>-323546391</t>
  </si>
  <si>
    <t>55285001VD</t>
  </si>
  <si>
    <t>Spojka WAGA Multi/joint přímá DN 100</t>
  </si>
  <si>
    <t>-1794927844</t>
  </si>
  <si>
    <t>53</t>
  </si>
  <si>
    <t>55286001VD</t>
  </si>
  <si>
    <t>Orientační sloupek - VODA</t>
  </si>
  <si>
    <t>1392362760</t>
  </si>
  <si>
    <t>52</t>
  </si>
  <si>
    <t>55286005VD</t>
  </si>
  <si>
    <t>Orientační tabulkou s popisem HYDRANT , ŠOUPĚ</t>
  </si>
  <si>
    <t>-625566772</t>
  </si>
  <si>
    <t>42</t>
  </si>
  <si>
    <t>55289999VD</t>
  </si>
  <si>
    <t>Drenážní blok Hydrantový DN 80</t>
  </si>
  <si>
    <t>575824452</t>
  </si>
  <si>
    <t>58</t>
  </si>
  <si>
    <t>55289999VD.1</t>
  </si>
  <si>
    <t>Blok betonový kotevní</t>
  </si>
  <si>
    <t>1959559735</t>
  </si>
  <si>
    <t>57</t>
  </si>
  <si>
    <t>55291500VD</t>
  </si>
  <si>
    <t>Pasta mazací PAM 0,85 kg</t>
  </si>
  <si>
    <t>-219691170</t>
  </si>
  <si>
    <t>56</t>
  </si>
  <si>
    <t>55291510VD</t>
  </si>
  <si>
    <t>Nátěr AQUACOAT modrý pro BioZinalium NATURAL/BLUTOP 0,75 kg</t>
  </si>
  <si>
    <t>-879602820</t>
  </si>
  <si>
    <t>H27</t>
  </si>
  <si>
    <t>Vedení trubní dálková a přípojná</t>
  </si>
  <si>
    <t>998273101R00</t>
  </si>
  <si>
    <t>Přesun hmot, trubní vedení litinové, otevř. výkop</t>
  </si>
  <si>
    <t>1287169285</t>
  </si>
  <si>
    <t>M23</t>
  </si>
  <si>
    <t>Montáže potrubí</t>
  </si>
  <si>
    <t>23017501VD</t>
  </si>
  <si>
    <t>Geodetické zaměření stavby</t>
  </si>
  <si>
    <t>soubor</t>
  </si>
  <si>
    <t>-1227347885</t>
  </si>
  <si>
    <t>23017508VD</t>
  </si>
  <si>
    <t>Revize hydrantů</t>
  </si>
  <si>
    <t>829824554</t>
  </si>
  <si>
    <t>23017509VD</t>
  </si>
  <si>
    <t>Revize signalizačního vodiče + revize MARKERů</t>
  </si>
  <si>
    <t>-521352101</t>
  </si>
  <si>
    <t>23017512VD</t>
  </si>
  <si>
    <t>Vypracování DSP</t>
  </si>
  <si>
    <t>-1436560697</t>
  </si>
  <si>
    <t>23017513VD</t>
  </si>
  <si>
    <t>Zkouška ovladatelnosti armatur</t>
  </si>
  <si>
    <t>106748400</t>
  </si>
  <si>
    <t>23017520VD</t>
  </si>
  <si>
    <t>Montáž signalizačního vodiče CYY 6,0 mm</t>
  </si>
  <si>
    <t>-348540580</t>
  </si>
  <si>
    <t>23017521VD</t>
  </si>
  <si>
    <t>Montáž výstražné fólie</t>
  </si>
  <si>
    <t>-122726191</t>
  </si>
  <si>
    <t>230220001R00</t>
  </si>
  <si>
    <t>Montáž zemní soupravy pro šoupátka</t>
  </si>
  <si>
    <t>-296479653</t>
  </si>
  <si>
    <t>230220011R00</t>
  </si>
  <si>
    <t>Montáž orientačního sloupku - VODOVOD</t>
  </si>
  <si>
    <t>-1852618996</t>
  </si>
  <si>
    <t>230250002R00</t>
  </si>
  <si>
    <t>Montáž kontrolních vývodů, napěť. zemního KVZ</t>
  </si>
  <si>
    <t>236230406</t>
  </si>
  <si>
    <t>230999901VD</t>
  </si>
  <si>
    <t>Propojení vodovodu na vodovodní řad</t>
  </si>
  <si>
    <t>374586177</t>
  </si>
  <si>
    <t>M93VD</t>
  </si>
  <si>
    <t>Různé zajišťovací a dokončovací práce inž.staveb</t>
  </si>
  <si>
    <t>9399500001VD</t>
  </si>
  <si>
    <t>Provedení rozboru vody z vodovod.řadu  typ " ke kolaudaci "</t>
  </si>
  <si>
    <t>-1009660566</t>
  </si>
  <si>
    <t>939950003VD</t>
  </si>
  <si>
    <t>Doprava - montážní dílna</t>
  </si>
  <si>
    <t>km</t>
  </si>
  <si>
    <t>277781429</t>
  </si>
  <si>
    <t>939950005VD</t>
  </si>
  <si>
    <t>Doprava - nákladní automobil</t>
  </si>
  <si>
    <t>200575053</t>
  </si>
  <si>
    <t>01v - VRN</t>
  </si>
  <si>
    <t>PSV - Práce a dodávky PSV</t>
  </si>
  <si>
    <t xml:space="preserve">    722 - Zdravotechnika - vnitřní vodovod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</si>
  <si>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</si>
  <si>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</si>
  <si>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</si>
  <si>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</si>
  <si>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PSV</t>
  </si>
  <si>
    <t>Práce a dodávky PSV</t>
  </si>
  <si>
    <t>722</t>
  </si>
  <si>
    <t>Zdravotechnika - vnitřní vodovod</t>
  </si>
  <si>
    <t>722290234</t>
  </si>
  <si>
    <t>Proplach a dezinfekce vodovodního potrubí DN do 80</t>
  </si>
  <si>
    <t>-1646808043</t>
  </si>
  <si>
    <t>Vedlejší rozpočtové náklady</t>
  </si>
  <si>
    <t>VRN3</t>
  </si>
  <si>
    <t>Zařízení staveniště</t>
  </si>
  <si>
    <t>034303000</t>
  </si>
  <si>
    <t>Dopravní značení na staveništi</t>
  </si>
  <si>
    <t>kpl</t>
  </si>
  <si>
    <t>1024</t>
  </si>
  <si>
    <t>789313728</t>
  </si>
  <si>
    <t>VRN4</t>
  </si>
  <si>
    <t>Inženýrská činnost</t>
  </si>
  <si>
    <t>043002000</t>
  </si>
  <si>
    <t>Zkoušky a ostatní měření - zkoušky únosnosti</t>
  </si>
  <si>
    <t>1395908429</t>
  </si>
  <si>
    <t>VRN9</t>
  </si>
  <si>
    <t>Ostatní náklady</t>
  </si>
  <si>
    <t>090001000R</t>
  </si>
  <si>
    <t>Odběr vzorků</t>
  </si>
  <si>
    <t>540417116</t>
  </si>
  <si>
    <t>02 - Nové vodovodní přípojky</t>
  </si>
  <si>
    <t xml:space="preserve">    8 - Trubní vedení</t>
  </si>
  <si>
    <t>113106023</t>
  </si>
  <si>
    <t>Rozebrání dlažeb při překopech komunikací pro pěší ze zámkové dlažby ručně</t>
  </si>
  <si>
    <t>53401912</t>
  </si>
  <si>
    <t>9*1,2*1,7</t>
  </si>
  <si>
    <t>5*1,2*1,7</t>
  </si>
  <si>
    <t>Součet</t>
  </si>
  <si>
    <t>-1439568372</t>
  </si>
  <si>
    <t>28,56</t>
  </si>
  <si>
    <t>(9*7,2)*0,8</t>
  </si>
  <si>
    <t>1141168012</t>
  </si>
  <si>
    <t>(9*7,2)*(0,8+0,4)</t>
  </si>
  <si>
    <t>1482122991</t>
  </si>
  <si>
    <t>(9*7,2)*(0,8+0,8)</t>
  </si>
  <si>
    <t>785112418</t>
  </si>
  <si>
    <t>(9*7,2)*(0,8+1,2)</t>
  </si>
  <si>
    <t>-1243684630</t>
  </si>
  <si>
    <t>9*1</t>
  </si>
  <si>
    <t>113202111</t>
  </si>
  <si>
    <t>Vytrhání obrub krajníků obrubníků stojatých</t>
  </si>
  <si>
    <t>1611913927</t>
  </si>
  <si>
    <t>9*1+5*1</t>
  </si>
  <si>
    <t>119001401</t>
  </si>
  <si>
    <t>Dočasné zajištění potrubí ocelového nebo litinového DN do 200 mm</t>
  </si>
  <si>
    <t>-687703118</t>
  </si>
  <si>
    <t>119001421</t>
  </si>
  <si>
    <t>Dočasné zajištění kabelů a kabelových tratí ze 3 volně ložených kabelů</t>
  </si>
  <si>
    <t>-958079006</t>
  </si>
  <si>
    <t>14*3</t>
  </si>
  <si>
    <t>1178783405</t>
  </si>
  <si>
    <t>"ručně 30 %" 100*0,8*1*0,3</t>
  </si>
  <si>
    <t>-175480604</t>
  </si>
  <si>
    <t>"70 % strojně" 100*0,8*1*0,7</t>
  </si>
  <si>
    <t>-943052370</t>
  </si>
  <si>
    <t>1946109597</t>
  </si>
  <si>
    <t>831688073</t>
  </si>
  <si>
    <t>80*5 'Přepočtené koeficientem množství</t>
  </si>
  <si>
    <t>-48339158</t>
  </si>
  <si>
    <t>-1907468277</t>
  </si>
  <si>
    <t>80*1,8</t>
  </si>
  <si>
    <t>1349821657</t>
  </si>
  <si>
    <t>1888778479</t>
  </si>
  <si>
    <t>100*0,8*0,5</t>
  </si>
  <si>
    <t>-1400810020</t>
  </si>
  <si>
    <t>40*2 'Přepočtené koeficientem množství</t>
  </si>
  <si>
    <t>2087431354</t>
  </si>
  <si>
    <t>100*0,8*0,3</t>
  </si>
  <si>
    <t>971820672</t>
  </si>
  <si>
    <t>24*1,9 'Přepočtené koeficientem množství</t>
  </si>
  <si>
    <t>181351003</t>
  </si>
  <si>
    <t>Rozprostření ornice tl vrstvy do 200 mm pl do 100 m2 v rovině nebo ve svahu do 1:5 strojně</t>
  </si>
  <si>
    <t>-418167949</t>
  </si>
  <si>
    <t>10364101</t>
  </si>
  <si>
    <t>zemina pro terénní úpravy - ornice</t>
  </si>
  <si>
    <t>459410745</t>
  </si>
  <si>
    <t>181411131</t>
  </si>
  <si>
    <t>Založení parkového trávníku výsevem pl do 1000 m2 v rovině a ve svahu do 1:5</t>
  </si>
  <si>
    <t>-1129523806</t>
  </si>
  <si>
    <t>00572410</t>
  </si>
  <si>
    <t>osivo směs travní parková</t>
  </si>
  <si>
    <t>kg</t>
  </si>
  <si>
    <t>-96898185</t>
  </si>
  <si>
    <t>14*0,02 'Přepočtené koeficientem množství</t>
  </si>
  <si>
    <t>-1012991909</t>
  </si>
  <si>
    <t>865986709</t>
  </si>
  <si>
    <t>-1857858014</t>
  </si>
  <si>
    <t>100*0,8*0,1</t>
  </si>
  <si>
    <t>-2146982953</t>
  </si>
  <si>
    <t>-1213085460</t>
  </si>
  <si>
    <t>-1505661271</t>
  </si>
  <si>
    <t>965739801</t>
  </si>
  <si>
    <t>-853926502</t>
  </si>
  <si>
    <t>596211112</t>
  </si>
  <si>
    <t>Kladení zámkové dlažby komunikací pro pěší ručně tl 60 mm skupiny A pl přes 100 do 300 m2</t>
  </si>
  <si>
    <t>249945437</t>
  </si>
  <si>
    <t>59245018</t>
  </si>
  <si>
    <t>dlažba skladebná betonová 200x100mm tl 60mm přírodní</t>
  </si>
  <si>
    <t>1168677863</t>
  </si>
  <si>
    <t>28,56*1,02 'Přepočtené koeficientem množství</t>
  </si>
  <si>
    <t>Trubní vedení</t>
  </si>
  <si>
    <t>871275811</t>
  </si>
  <si>
    <t>Bourání stávajícího potrubí z PVC nebo PP DN 150</t>
  </si>
  <si>
    <t>-624831220</t>
  </si>
  <si>
    <t>-350852349</t>
  </si>
  <si>
    <t>-491608092</t>
  </si>
  <si>
    <t>554821169</t>
  </si>
  <si>
    <t>1813438211</t>
  </si>
  <si>
    <t>9*0,25*0,35</t>
  </si>
  <si>
    <t>459423091</t>
  </si>
  <si>
    <t>9*7,2*2</t>
  </si>
  <si>
    <t>1735717570</t>
  </si>
  <si>
    <t>169686536</t>
  </si>
  <si>
    <t>146,38*15</t>
  </si>
  <si>
    <t>352834485</t>
  </si>
  <si>
    <t>997013813</t>
  </si>
  <si>
    <t>Poplatek za uložení na skládce (skládkovné) stavebního odpadu z plastických hmot kód odpadu 17 02 03</t>
  </si>
  <si>
    <t>1647741186</t>
  </si>
  <si>
    <t>46877824</t>
  </si>
  <si>
    <t>1061399032</t>
  </si>
  <si>
    <t>-1730458718</t>
  </si>
  <si>
    <t>-1896710926</t>
  </si>
  <si>
    <t>02a - Materiál a montáž vodovodních přípojek</t>
  </si>
  <si>
    <t>87 - Potrubí z trub plastických, skleněných a čedičových</t>
  </si>
  <si>
    <t>722 - Vnitřní vodovod</t>
  </si>
  <si>
    <t>87</t>
  </si>
  <si>
    <t>Potrubí z trub plastických, skleněných a čedičových</t>
  </si>
  <si>
    <t>871161121R00</t>
  </si>
  <si>
    <t>Montáž trubek polyetylenových ve výkopu d 32 mm</t>
  </si>
  <si>
    <t>-1475924254</t>
  </si>
  <si>
    <t>891163111R00</t>
  </si>
  <si>
    <t>Montáž ventilů hlavních pro přípojky DN 25</t>
  </si>
  <si>
    <t>892487227</t>
  </si>
  <si>
    <t>891269111R00</t>
  </si>
  <si>
    <t>Montáž navrtávacích pasů DN 100</t>
  </si>
  <si>
    <t>1473752806</t>
  </si>
  <si>
    <t>892233111R00</t>
  </si>
  <si>
    <t>Desinfekce vodovodního potrubí DN 70</t>
  </si>
  <si>
    <t>-701063577</t>
  </si>
  <si>
    <t>892241111R00</t>
  </si>
  <si>
    <t>Tlaková zkouška vodovodního potrubí DN 80</t>
  </si>
  <si>
    <t>1882518692</t>
  </si>
  <si>
    <t>1663902298</t>
  </si>
  <si>
    <t>28613163.A</t>
  </si>
  <si>
    <t>Spojka ISIFLO PE-mosaz D 32</t>
  </si>
  <si>
    <t>1877680170</t>
  </si>
  <si>
    <t>286134112</t>
  </si>
  <si>
    <t>Trubka tlaková AQUALINE RC1 PE100 32x3,0 mm PN16</t>
  </si>
  <si>
    <t>-87506322</t>
  </si>
  <si>
    <t>28653070.A</t>
  </si>
  <si>
    <t>Přechodka PE-měď ISIFLO T-110, D 32 x 1", vnější závit</t>
  </si>
  <si>
    <t>1820378102</t>
  </si>
  <si>
    <t>28653148.A</t>
  </si>
  <si>
    <t>Vsuvka podpůrná ISIFLO typ T-180, d 32 mm</t>
  </si>
  <si>
    <t>-1320059274</t>
  </si>
  <si>
    <t>1680137528</t>
  </si>
  <si>
    <t>42237025.A</t>
  </si>
  <si>
    <t>Kohout kulový MM  1"  VODA</t>
  </si>
  <si>
    <t>-131568903</t>
  </si>
  <si>
    <t>42273500</t>
  </si>
  <si>
    <t>Pas navrtávací HOD 511 DN100 - s šoupátkem G1"</t>
  </si>
  <si>
    <t>208707427</t>
  </si>
  <si>
    <t>42291010</t>
  </si>
  <si>
    <t>Souprava zemní teleskop. Rd 1,3 - 1,80 m</t>
  </si>
  <si>
    <t>1669900096</t>
  </si>
  <si>
    <t>42291405</t>
  </si>
  <si>
    <t>Poklop litinový typ 510 - ventilový + podložka</t>
  </si>
  <si>
    <t>1722946183</t>
  </si>
  <si>
    <t>Orientační tabulkou s popisem VENTIL</t>
  </si>
  <si>
    <t>2141636359</t>
  </si>
  <si>
    <t>-475227664</t>
  </si>
  <si>
    <t>-2138610233</t>
  </si>
  <si>
    <t>-1298739265</t>
  </si>
  <si>
    <t>428399617</t>
  </si>
  <si>
    <t>-973089554</t>
  </si>
  <si>
    <t>Montáž orientační tabulky</t>
  </si>
  <si>
    <t>-338383440</t>
  </si>
  <si>
    <t>-2058565503</t>
  </si>
  <si>
    <t>Přepojení vodovodních přípojek</t>
  </si>
  <si>
    <t>1848596543</t>
  </si>
  <si>
    <t>-640121877</t>
  </si>
  <si>
    <t>Vnitřní vodovod</t>
  </si>
  <si>
    <t>722219191R00</t>
  </si>
  <si>
    <t>Montáž souprav zemních ventilových</t>
  </si>
  <si>
    <t>1547811867</t>
  </si>
  <si>
    <t>722229103R00</t>
  </si>
  <si>
    <t>Montáž vodovodních armatur,1závit, G 1"</t>
  </si>
  <si>
    <t>2111705935</t>
  </si>
  <si>
    <t>722239103R00</t>
  </si>
  <si>
    <t>Montáž vodovodních armatur 2závity, G 1"</t>
  </si>
  <si>
    <t>1079978041</t>
  </si>
  <si>
    <t>02v - VRN</t>
  </si>
  <si>
    <t>1031329307</t>
  </si>
  <si>
    <t>-1295153686</t>
  </si>
  <si>
    <t>-2071529330</t>
  </si>
  <si>
    <t>-2048072706</t>
  </si>
  <si>
    <t>03 - Náhradní zásobování vodou</t>
  </si>
  <si>
    <t>1750295582</t>
  </si>
  <si>
    <t>-1629518066</t>
  </si>
  <si>
    <t>Desinfekce vodovodního potrubí DN 80</t>
  </si>
  <si>
    <t>1886429345</t>
  </si>
  <si>
    <t>1806061615</t>
  </si>
  <si>
    <t>-2144716565</t>
  </si>
  <si>
    <t>-1368724016</t>
  </si>
  <si>
    <t>28613040.M</t>
  </si>
  <si>
    <t>Elektrokoleno 45° PE-D 90 mm PE 100 +GF+</t>
  </si>
  <si>
    <t>-1100265215</t>
  </si>
  <si>
    <t>28613049.M</t>
  </si>
  <si>
    <t>Elektrokoleno 90° PE-D 90 mm PE 100 +GF+</t>
  </si>
  <si>
    <t>-408731325</t>
  </si>
  <si>
    <t>28613065.M</t>
  </si>
  <si>
    <t>T-kus odbočkový navrtávací 90-32 mm PE 100 ELGEF</t>
  </si>
  <si>
    <t>-760293711</t>
  </si>
  <si>
    <t>28613106.M</t>
  </si>
  <si>
    <t>Elektrospojka PE-D 90 mm SDR 11 PE 100 ELGEF Plus</t>
  </si>
  <si>
    <t>-1976164381</t>
  </si>
  <si>
    <t>-1250282777</t>
  </si>
  <si>
    <t>-1364389004</t>
  </si>
  <si>
    <t>286134606</t>
  </si>
  <si>
    <t>Trubka tlaková vodovodní PE-D 90x8,2 mm PN16  PE100RC, PAS 1075, L= 6000 mm tyč</t>
  </si>
  <si>
    <t>548318088</t>
  </si>
  <si>
    <t>1296353369</t>
  </si>
  <si>
    <t>247245590</t>
  </si>
  <si>
    <t>1256613770</t>
  </si>
  <si>
    <t>-1240973240</t>
  </si>
  <si>
    <t>1895716230</t>
  </si>
  <si>
    <t>55260220VD</t>
  </si>
  <si>
    <t>Příruba HAWLE č.0400, DN 90 ,System 2000</t>
  </si>
  <si>
    <t>-1368668940</t>
  </si>
  <si>
    <t>Patkové koleno PP-kus DN 80 PN 16</t>
  </si>
  <si>
    <t>1004715470</t>
  </si>
  <si>
    <t>1448504108</t>
  </si>
  <si>
    <t>998276101R00</t>
  </si>
  <si>
    <t>Přesun hmot, trubní vedení plastová, otevř. výkop</t>
  </si>
  <si>
    <t>815617416</t>
  </si>
  <si>
    <t>230180027R00</t>
  </si>
  <si>
    <t>Montáž trub z plastických hmot PE, PP, 90 x 8,2</t>
  </si>
  <si>
    <t>-664070118</t>
  </si>
  <si>
    <t>230180071R00</t>
  </si>
  <si>
    <t>Montáž trubních dílů PE, PP, D 90 x 8,2</t>
  </si>
  <si>
    <t>658140477</t>
  </si>
  <si>
    <t>-363014999</t>
  </si>
  <si>
    <t>Provedení rozboru vody z vodovod.řadu  typ - zkrácený ke kolaudaci</t>
  </si>
  <si>
    <t>2107086087</t>
  </si>
  <si>
    <t>-2086252569</t>
  </si>
  <si>
    <t>1119670884</t>
  </si>
  <si>
    <t>-850529151</t>
  </si>
  <si>
    <t>Vodovod Šaldova</t>
  </si>
  <si>
    <t>01 - Vodovod Šaldova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</si>
</sst>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5"/>
  <sheetViews>
    <sheetView showGridLines="0" tabSelected="1" workbookViewId="0">
      <selection activeCell="K6" sqref="K6:AO6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38" t="s">
        <v>5</v>
      </c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222" t="s">
        <v>14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R5" s="19"/>
      <c r="BE5" s="219" t="s">
        <v>15</v>
      </c>
      <c r="BS5" s="16" t="s">
        <v>6</v>
      </c>
    </row>
    <row r="6" spans="1:74" s="1" customFormat="1" ht="36.950000000000003" customHeight="1">
      <c r="B6" s="19"/>
      <c r="D6" s="25" t="s">
        <v>16</v>
      </c>
      <c r="K6" s="224" t="s">
        <v>797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R6" s="19"/>
      <c r="BE6" s="220"/>
      <c r="BS6" s="16" t="s">
        <v>6</v>
      </c>
    </row>
    <row r="7" spans="1:74" s="1" customFormat="1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20"/>
      <c r="BS7" s="16" t="s">
        <v>6</v>
      </c>
    </row>
    <row r="8" spans="1:74" s="1" customFormat="1" ht="12" customHeight="1">
      <c r="B8" s="19"/>
      <c r="D8" s="26" t="s">
        <v>19</v>
      </c>
      <c r="K8" s="24" t="s">
        <v>20</v>
      </c>
      <c r="AK8" s="26" t="s">
        <v>21</v>
      </c>
      <c r="AN8" s="27" t="s">
        <v>22</v>
      </c>
      <c r="AR8" s="19"/>
      <c r="BE8" s="220"/>
      <c r="BS8" s="16" t="s">
        <v>6</v>
      </c>
    </row>
    <row r="9" spans="1:74" s="1" customFormat="1" ht="14.45" customHeight="1">
      <c r="B9" s="19"/>
      <c r="AR9" s="19"/>
      <c r="BE9" s="220"/>
      <c r="BS9" s="16" t="s">
        <v>6</v>
      </c>
    </row>
    <row r="10" spans="1:74" s="1" customFormat="1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220"/>
      <c r="BS10" s="16" t="s">
        <v>6</v>
      </c>
    </row>
    <row r="11" spans="1:74" s="1" customFormat="1" ht="18.399999999999999" customHeight="1">
      <c r="B11" s="19"/>
      <c r="E11" s="24" t="s">
        <v>20</v>
      </c>
      <c r="AK11" s="26" t="s">
        <v>25</v>
      </c>
      <c r="AN11" s="24" t="s">
        <v>1</v>
      </c>
      <c r="AR11" s="19"/>
      <c r="BE11" s="220"/>
      <c r="BS11" s="16" t="s">
        <v>6</v>
      </c>
    </row>
    <row r="12" spans="1:74" s="1" customFormat="1" ht="6.95" customHeight="1">
      <c r="B12" s="19"/>
      <c r="AR12" s="19"/>
      <c r="BE12" s="220"/>
      <c r="BS12" s="16" t="s">
        <v>6</v>
      </c>
    </row>
    <row r="13" spans="1:74" s="1" customFormat="1" ht="12" customHeight="1">
      <c r="B13" s="19"/>
      <c r="D13" s="26" t="s">
        <v>26</v>
      </c>
      <c r="AK13" s="26" t="s">
        <v>24</v>
      </c>
      <c r="AN13" s="28" t="s">
        <v>27</v>
      </c>
      <c r="AR13" s="19"/>
      <c r="BE13" s="220"/>
      <c r="BS13" s="16" t="s">
        <v>6</v>
      </c>
    </row>
    <row r="14" spans="1:74" ht="12.75">
      <c r="B14" s="19"/>
      <c r="E14" s="225" t="s">
        <v>27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6" t="s">
        <v>25</v>
      </c>
      <c r="AN14" s="28" t="s">
        <v>27</v>
      </c>
      <c r="AR14" s="19"/>
      <c r="BE14" s="220"/>
      <c r="BS14" s="16" t="s">
        <v>6</v>
      </c>
    </row>
    <row r="15" spans="1:74" s="1" customFormat="1" ht="6.95" customHeight="1">
      <c r="B15" s="19"/>
      <c r="AR15" s="19"/>
      <c r="BE15" s="220"/>
      <c r="BS15" s="16" t="s">
        <v>3</v>
      </c>
    </row>
    <row r="16" spans="1:74" s="1" customFormat="1" ht="12" customHeight="1">
      <c r="B16" s="19"/>
      <c r="D16" s="26" t="s">
        <v>28</v>
      </c>
      <c r="AK16" s="26" t="s">
        <v>24</v>
      </c>
      <c r="AN16" s="24" t="s">
        <v>1</v>
      </c>
      <c r="AR16" s="19"/>
      <c r="BE16" s="220"/>
      <c r="BS16" s="16" t="s">
        <v>3</v>
      </c>
    </row>
    <row r="17" spans="1:71" s="1" customFormat="1" ht="18.399999999999999" customHeight="1">
      <c r="B17" s="19"/>
      <c r="E17" s="24" t="s">
        <v>20</v>
      </c>
      <c r="AK17" s="26" t="s">
        <v>25</v>
      </c>
      <c r="AN17" s="24" t="s">
        <v>1</v>
      </c>
      <c r="AR17" s="19"/>
      <c r="BE17" s="220"/>
      <c r="BS17" s="16" t="s">
        <v>29</v>
      </c>
    </row>
    <row r="18" spans="1:71" s="1" customFormat="1" ht="6.95" customHeight="1">
      <c r="B18" s="19"/>
      <c r="AR18" s="19"/>
      <c r="BE18" s="220"/>
      <c r="BS18" s="16" t="s">
        <v>6</v>
      </c>
    </row>
    <row r="19" spans="1:71" s="1" customFormat="1" ht="12" customHeight="1">
      <c r="B19" s="19"/>
      <c r="D19" s="26" t="s">
        <v>30</v>
      </c>
      <c r="AK19" s="26" t="s">
        <v>24</v>
      </c>
      <c r="AN19" s="24" t="s">
        <v>1</v>
      </c>
      <c r="AR19" s="19"/>
      <c r="BE19" s="220"/>
      <c r="BS19" s="16" t="s">
        <v>6</v>
      </c>
    </row>
    <row r="20" spans="1:71" s="1" customFormat="1" ht="18.399999999999999" customHeight="1">
      <c r="B20" s="19"/>
      <c r="E20" s="24" t="s">
        <v>20</v>
      </c>
      <c r="AK20" s="26" t="s">
        <v>25</v>
      </c>
      <c r="AN20" s="24" t="s">
        <v>1</v>
      </c>
      <c r="AR20" s="19"/>
      <c r="BE20" s="220"/>
      <c r="BS20" s="16" t="s">
        <v>29</v>
      </c>
    </row>
    <row r="21" spans="1:71" s="1" customFormat="1" ht="6.95" customHeight="1">
      <c r="B21" s="19"/>
      <c r="AR21" s="19"/>
      <c r="BE21" s="220"/>
    </row>
    <row r="22" spans="1:71" s="1" customFormat="1" ht="12" customHeight="1">
      <c r="B22" s="19"/>
      <c r="D22" s="26" t="s">
        <v>31</v>
      </c>
      <c r="AR22" s="19"/>
      <c r="BE22" s="220"/>
    </row>
    <row r="23" spans="1:71" s="1" customFormat="1" ht="16.5" customHeight="1">
      <c r="B23" s="19"/>
      <c r="E23" s="227" t="s">
        <v>1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R23" s="19"/>
      <c r="BE23" s="220"/>
    </row>
    <row r="24" spans="1:71" s="1" customFormat="1" ht="6.95" customHeight="1">
      <c r="B24" s="19"/>
      <c r="AR24" s="19"/>
      <c r="BE24" s="220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20"/>
    </row>
    <row r="26" spans="1:71" s="2" customFormat="1" ht="25.9" customHeight="1">
      <c r="A26" s="31"/>
      <c r="B26" s="32"/>
      <c r="C26" s="31"/>
      <c r="D26" s="33" t="s">
        <v>32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8">
        <f>ROUND(AG94,2)</f>
        <v>0</v>
      </c>
      <c r="AL26" s="229"/>
      <c r="AM26" s="229"/>
      <c r="AN26" s="229"/>
      <c r="AO26" s="229"/>
      <c r="AP26" s="31"/>
      <c r="AQ26" s="31"/>
      <c r="AR26" s="32"/>
      <c r="BE26" s="220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20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30" t="s">
        <v>33</v>
      </c>
      <c r="M28" s="230"/>
      <c r="N28" s="230"/>
      <c r="O28" s="230"/>
      <c r="P28" s="230"/>
      <c r="Q28" s="31"/>
      <c r="R28" s="31"/>
      <c r="S28" s="31"/>
      <c r="T28" s="31"/>
      <c r="U28" s="31"/>
      <c r="V28" s="31"/>
      <c r="W28" s="230" t="s">
        <v>34</v>
      </c>
      <c r="X28" s="230"/>
      <c r="Y28" s="230"/>
      <c r="Z28" s="230"/>
      <c r="AA28" s="230"/>
      <c r="AB28" s="230"/>
      <c r="AC28" s="230"/>
      <c r="AD28" s="230"/>
      <c r="AE28" s="230"/>
      <c r="AF28" s="31"/>
      <c r="AG28" s="31"/>
      <c r="AH28" s="31"/>
      <c r="AI28" s="31"/>
      <c r="AJ28" s="31"/>
      <c r="AK28" s="230" t="s">
        <v>35</v>
      </c>
      <c r="AL28" s="230"/>
      <c r="AM28" s="230"/>
      <c r="AN28" s="230"/>
      <c r="AO28" s="230"/>
      <c r="AP28" s="31"/>
      <c r="AQ28" s="31"/>
      <c r="AR28" s="32"/>
      <c r="BE28" s="220"/>
    </row>
    <row r="29" spans="1:71" s="3" customFormat="1" ht="14.45" customHeight="1">
      <c r="B29" s="36"/>
      <c r="D29" s="26" t="s">
        <v>36</v>
      </c>
      <c r="F29" s="26" t="s">
        <v>37</v>
      </c>
      <c r="L29" s="233">
        <v>0.21</v>
      </c>
      <c r="M29" s="232"/>
      <c r="N29" s="232"/>
      <c r="O29" s="232"/>
      <c r="P29" s="232"/>
      <c r="W29" s="231">
        <f>ROUND(AZ94, 2)</f>
        <v>0</v>
      </c>
      <c r="X29" s="232"/>
      <c r="Y29" s="232"/>
      <c r="Z29" s="232"/>
      <c r="AA29" s="232"/>
      <c r="AB29" s="232"/>
      <c r="AC29" s="232"/>
      <c r="AD29" s="232"/>
      <c r="AE29" s="232"/>
      <c r="AK29" s="231">
        <f>ROUND(AV94, 2)</f>
        <v>0</v>
      </c>
      <c r="AL29" s="232"/>
      <c r="AM29" s="232"/>
      <c r="AN29" s="232"/>
      <c r="AO29" s="232"/>
      <c r="AR29" s="36"/>
      <c r="BE29" s="221"/>
    </row>
    <row r="30" spans="1:71" s="3" customFormat="1" ht="14.45" customHeight="1">
      <c r="B30" s="36"/>
      <c r="F30" s="26" t="s">
        <v>38</v>
      </c>
      <c r="L30" s="233">
        <v>0.12</v>
      </c>
      <c r="M30" s="232"/>
      <c r="N30" s="232"/>
      <c r="O30" s="232"/>
      <c r="P30" s="232"/>
      <c r="W30" s="231">
        <f>ROUND(BA94, 2)</f>
        <v>0</v>
      </c>
      <c r="X30" s="232"/>
      <c r="Y30" s="232"/>
      <c r="Z30" s="232"/>
      <c r="AA30" s="232"/>
      <c r="AB30" s="232"/>
      <c r="AC30" s="232"/>
      <c r="AD30" s="232"/>
      <c r="AE30" s="232"/>
      <c r="AK30" s="231">
        <f>ROUND(AW94, 2)</f>
        <v>0</v>
      </c>
      <c r="AL30" s="232"/>
      <c r="AM30" s="232"/>
      <c r="AN30" s="232"/>
      <c r="AO30" s="232"/>
      <c r="AR30" s="36"/>
      <c r="BE30" s="221"/>
    </row>
    <row r="31" spans="1:71" s="3" customFormat="1" ht="14.45" hidden="1" customHeight="1">
      <c r="B31" s="36"/>
      <c r="F31" s="26" t="s">
        <v>39</v>
      </c>
      <c r="L31" s="233">
        <v>0.21</v>
      </c>
      <c r="M31" s="232"/>
      <c r="N31" s="232"/>
      <c r="O31" s="232"/>
      <c r="P31" s="232"/>
      <c r="W31" s="231">
        <f>ROUND(BB94, 2)</f>
        <v>0</v>
      </c>
      <c r="X31" s="232"/>
      <c r="Y31" s="232"/>
      <c r="Z31" s="232"/>
      <c r="AA31" s="232"/>
      <c r="AB31" s="232"/>
      <c r="AC31" s="232"/>
      <c r="AD31" s="232"/>
      <c r="AE31" s="232"/>
      <c r="AK31" s="231">
        <v>0</v>
      </c>
      <c r="AL31" s="232"/>
      <c r="AM31" s="232"/>
      <c r="AN31" s="232"/>
      <c r="AO31" s="232"/>
      <c r="AR31" s="36"/>
      <c r="BE31" s="221"/>
    </row>
    <row r="32" spans="1:71" s="3" customFormat="1" ht="14.45" hidden="1" customHeight="1">
      <c r="B32" s="36"/>
      <c r="F32" s="26" t="s">
        <v>40</v>
      </c>
      <c r="L32" s="233">
        <v>0.12</v>
      </c>
      <c r="M32" s="232"/>
      <c r="N32" s="232"/>
      <c r="O32" s="232"/>
      <c r="P32" s="232"/>
      <c r="W32" s="231">
        <f>ROUND(BC94, 2)</f>
        <v>0</v>
      </c>
      <c r="X32" s="232"/>
      <c r="Y32" s="232"/>
      <c r="Z32" s="232"/>
      <c r="AA32" s="232"/>
      <c r="AB32" s="232"/>
      <c r="AC32" s="232"/>
      <c r="AD32" s="232"/>
      <c r="AE32" s="232"/>
      <c r="AK32" s="231">
        <v>0</v>
      </c>
      <c r="AL32" s="232"/>
      <c r="AM32" s="232"/>
      <c r="AN32" s="232"/>
      <c r="AO32" s="232"/>
      <c r="AR32" s="36"/>
      <c r="BE32" s="221"/>
    </row>
    <row r="33" spans="1:57" s="3" customFormat="1" ht="14.45" hidden="1" customHeight="1">
      <c r="B33" s="36"/>
      <c r="F33" s="26" t="s">
        <v>41</v>
      </c>
      <c r="L33" s="233">
        <v>0</v>
      </c>
      <c r="M33" s="232"/>
      <c r="N33" s="232"/>
      <c r="O33" s="232"/>
      <c r="P33" s="232"/>
      <c r="W33" s="231">
        <f>ROUND(BD94, 2)</f>
        <v>0</v>
      </c>
      <c r="X33" s="232"/>
      <c r="Y33" s="232"/>
      <c r="Z33" s="232"/>
      <c r="AA33" s="232"/>
      <c r="AB33" s="232"/>
      <c r="AC33" s="232"/>
      <c r="AD33" s="232"/>
      <c r="AE33" s="232"/>
      <c r="AK33" s="231">
        <v>0</v>
      </c>
      <c r="AL33" s="232"/>
      <c r="AM33" s="232"/>
      <c r="AN33" s="232"/>
      <c r="AO33" s="232"/>
      <c r="AR33" s="36"/>
      <c r="BE33" s="221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20"/>
    </row>
    <row r="35" spans="1:57" s="2" customFormat="1" ht="25.9" customHeight="1">
      <c r="A35" s="31"/>
      <c r="B35" s="32"/>
      <c r="C35" s="37"/>
      <c r="D35" s="38" t="s">
        <v>42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43</v>
      </c>
      <c r="U35" s="39"/>
      <c r="V35" s="39"/>
      <c r="W35" s="39"/>
      <c r="X35" s="237" t="s">
        <v>44</v>
      </c>
      <c r="Y35" s="235"/>
      <c r="Z35" s="235"/>
      <c r="AA35" s="235"/>
      <c r="AB35" s="235"/>
      <c r="AC35" s="39"/>
      <c r="AD35" s="39"/>
      <c r="AE35" s="39"/>
      <c r="AF35" s="39"/>
      <c r="AG35" s="39"/>
      <c r="AH35" s="39"/>
      <c r="AI35" s="39"/>
      <c r="AJ35" s="39"/>
      <c r="AK35" s="234">
        <f>SUM(AK26:AK33)</f>
        <v>0</v>
      </c>
      <c r="AL35" s="235"/>
      <c r="AM35" s="235"/>
      <c r="AN35" s="235"/>
      <c r="AO35" s="236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45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46</v>
      </c>
      <c r="AI49" s="43"/>
      <c r="AJ49" s="43"/>
      <c r="AK49" s="43"/>
      <c r="AL49" s="43"/>
      <c r="AM49" s="43"/>
      <c r="AN49" s="43"/>
      <c r="AO49" s="43"/>
      <c r="AR49" s="41"/>
    </row>
    <row r="50" spans="1:57" ht="11.25">
      <c r="B50" s="19"/>
      <c r="AR50" s="19"/>
    </row>
    <row r="51" spans="1:57" ht="11.25">
      <c r="B51" s="19"/>
      <c r="AR51" s="19"/>
    </row>
    <row r="52" spans="1:57" ht="11.25">
      <c r="B52" s="19"/>
      <c r="AR52" s="19"/>
    </row>
    <row r="53" spans="1:57" ht="11.25">
      <c r="B53" s="19"/>
      <c r="AR53" s="19"/>
    </row>
    <row r="54" spans="1:57" ht="11.25">
      <c r="B54" s="19"/>
      <c r="AR54" s="19"/>
    </row>
    <row r="55" spans="1:57" ht="11.25">
      <c r="B55" s="19"/>
      <c r="AR55" s="19"/>
    </row>
    <row r="56" spans="1:57" ht="11.25">
      <c r="B56" s="19"/>
      <c r="AR56" s="19"/>
    </row>
    <row r="57" spans="1:57" ht="11.25">
      <c r="B57" s="19"/>
      <c r="AR57" s="19"/>
    </row>
    <row r="58" spans="1:57" ht="11.25">
      <c r="B58" s="19"/>
      <c r="AR58" s="19"/>
    </row>
    <row r="59" spans="1:57" ht="11.25">
      <c r="B59" s="19"/>
      <c r="AR59" s="19"/>
    </row>
    <row r="60" spans="1:57" s="2" customFormat="1" ht="12.75">
      <c r="A60" s="31"/>
      <c r="B60" s="32"/>
      <c r="C60" s="31"/>
      <c r="D60" s="44" t="s">
        <v>47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48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47</v>
      </c>
      <c r="AI60" s="34"/>
      <c r="AJ60" s="34"/>
      <c r="AK60" s="34"/>
      <c r="AL60" s="34"/>
      <c r="AM60" s="44" t="s">
        <v>48</v>
      </c>
      <c r="AN60" s="34"/>
      <c r="AO60" s="34"/>
      <c r="AP60" s="31"/>
      <c r="AQ60" s="31"/>
      <c r="AR60" s="32"/>
      <c r="BE60" s="31"/>
    </row>
    <row r="61" spans="1:57" ht="11.25">
      <c r="B61" s="19"/>
      <c r="AR61" s="19"/>
    </row>
    <row r="62" spans="1:57" ht="11.25">
      <c r="B62" s="19"/>
      <c r="AR62" s="19"/>
    </row>
    <row r="63" spans="1:57" ht="11.25">
      <c r="B63" s="19"/>
      <c r="AR63" s="19"/>
    </row>
    <row r="64" spans="1:57" s="2" customFormat="1" ht="12.75">
      <c r="A64" s="31"/>
      <c r="B64" s="32"/>
      <c r="C64" s="31"/>
      <c r="D64" s="42" t="s">
        <v>49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50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 ht="11.25">
      <c r="B65" s="19"/>
      <c r="AR65" s="19"/>
    </row>
    <row r="66" spans="1:57" ht="11.25">
      <c r="B66" s="19"/>
      <c r="AR66" s="19"/>
    </row>
    <row r="67" spans="1:57" ht="11.25">
      <c r="B67" s="19"/>
      <c r="AR67" s="19"/>
    </row>
    <row r="68" spans="1:57" ht="11.25">
      <c r="B68" s="19"/>
      <c r="AR68" s="19"/>
    </row>
    <row r="69" spans="1:57" ht="11.25">
      <c r="B69" s="19"/>
      <c r="AR69" s="19"/>
    </row>
    <row r="70" spans="1:57" ht="11.25">
      <c r="B70" s="19"/>
      <c r="AR70" s="19"/>
    </row>
    <row r="71" spans="1:57" ht="11.25">
      <c r="B71" s="19"/>
      <c r="AR71" s="19"/>
    </row>
    <row r="72" spans="1:57" ht="11.25">
      <c r="B72" s="19"/>
      <c r="AR72" s="19"/>
    </row>
    <row r="73" spans="1:57" ht="11.25">
      <c r="B73" s="19"/>
      <c r="AR73" s="19"/>
    </row>
    <row r="74" spans="1:57" ht="11.25">
      <c r="B74" s="19"/>
      <c r="AR74" s="19"/>
    </row>
    <row r="75" spans="1:57" s="2" customFormat="1" ht="12.75">
      <c r="A75" s="31"/>
      <c r="B75" s="32"/>
      <c r="C75" s="31"/>
      <c r="D75" s="44" t="s">
        <v>47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48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47</v>
      </c>
      <c r="AI75" s="34"/>
      <c r="AJ75" s="34"/>
      <c r="AK75" s="34"/>
      <c r="AL75" s="34"/>
      <c r="AM75" s="44" t="s">
        <v>48</v>
      </c>
      <c r="AN75" s="34"/>
      <c r="AO75" s="34"/>
      <c r="AP75" s="31"/>
      <c r="AQ75" s="31"/>
      <c r="AR75" s="32"/>
      <c r="BE75" s="31"/>
    </row>
    <row r="76" spans="1:57" s="2" customFormat="1" ht="11.25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>
      <c r="A82" s="31"/>
      <c r="B82" s="32"/>
      <c r="C82" s="20" t="s">
        <v>51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13</v>
      </c>
      <c r="L84" s="4" t="str">
        <f>K5</f>
        <v>24/087a/I</v>
      </c>
      <c r="AR84" s="50"/>
    </row>
    <row r="85" spans="1:91" s="5" customFormat="1" ht="36.950000000000003" customHeight="1">
      <c r="B85" s="51"/>
      <c r="C85" s="52" t="s">
        <v>16</v>
      </c>
      <c r="L85" s="196" t="str">
        <f>K6</f>
        <v>Vodovod Šaldova</v>
      </c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R85" s="51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19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 xml:space="preserve">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21</v>
      </c>
      <c r="AJ87" s="31"/>
      <c r="AK87" s="31"/>
      <c r="AL87" s="31"/>
      <c r="AM87" s="198" t="str">
        <f>IF(AN8= "","",AN8)</f>
        <v>27. 3. 2024</v>
      </c>
      <c r="AN87" s="198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6" t="s">
        <v>23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 xml:space="preserve"> 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28</v>
      </c>
      <c r="AJ89" s="31"/>
      <c r="AK89" s="31"/>
      <c r="AL89" s="31"/>
      <c r="AM89" s="203" t="str">
        <f>IF(E17="","",E17)</f>
        <v xml:space="preserve"> </v>
      </c>
      <c r="AN89" s="204"/>
      <c r="AO89" s="204"/>
      <c r="AP89" s="204"/>
      <c r="AQ89" s="31"/>
      <c r="AR89" s="32"/>
      <c r="AS89" s="199" t="s">
        <v>52</v>
      </c>
      <c r="AT89" s="200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2" customHeight="1">
      <c r="A90" s="31"/>
      <c r="B90" s="32"/>
      <c r="C90" s="26" t="s">
        <v>26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30</v>
      </c>
      <c r="AJ90" s="31"/>
      <c r="AK90" s="31"/>
      <c r="AL90" s="31"/>
      <c r="AM90" s="203" t="str">
        <f>IF(E20="","",E20)</f>
        <v xml:space="preserve"> </v>
      </c>
      <c r="AN90" s="204"/>
      <c r="AO90" s="204"/>
      <c r="AP90" s="204"/>
      <c r="AQ90" s="31"/>
      <c r="AR90" s="32"/>
      <c r="AS90" s="201"/>
      <c r="AT90" s="202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01"/>
      <c r="AT91" s="202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205" t="s">
        <v>53</v>
      </c>
      <c r="D92" s="206"/>
      <c r="E92" s="206"/>
      <c r="F92" s="206"/>
      <c r="G92" s="206"/>
      <c r="H92" s="59"/>
      <c r="I92" s="208" t="s">
        <v>54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7" t="s">
        <v>55</v>
      </c>
      <c r="AH92" s="206"/>
      <c r="AI92" s="206"/>
      <c r="AJ92" s="206"/>
      <c r="AK92" s="206"/>
      <c r="AL92" s="206"/>
      <c r="AM92" s="206"/>
      <c r="AN92" s="208" t="s">
        <v>56</v>
      </c>
      <c r="AO92" s="206"/>
      <c r="AP92" s="209"/>
      <c r="AQ92" s="60" t="s">
        <v>57</v>
      </c>
      <c r="AR92" s="32"/>
      <c r="AS92" s="61" t="s">
        <v>58</v>
      </c>
      <c r="AT92" s="62" t="s">
        <v>59</v>
      </c>
      <c r="AU92" s="62" t="s">
        <v>60</v>
      </c>
      <c r="AV92" s="62" t="s">
        <v>61</v>
      </c>
      <c r="AW92" s="62" t="s">
        <v>62</v>
      </c>
      <c r="AX92" s="62" t="s">
        <v>63</v>
      </c>
      <c r="AY92" s="62" t="s">
        <v>64</v>
      </c>
      <c r="AZ92" s="62" t="s">
        <v>65</v>
      </c>
      <c r="BA92" s="62" t="s">
        <v>66</v>
      </c>
      <c r="BB92" s="62" t="s">
        <v>67</v>
      </c>
      <c r="BC92" s="62" t="s">
        <v>68</v>
      </c>
      <c r="BD92" s="63" t="s">
        <v>69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>
      <c r="B94" s="67"/>
      <c r="C94" s="68" t="s">
        <v>70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17">
        <f>ROUND(AG95+AG99+AG103,2)</f>
        <v>0</v>
      </c>
      <c r="AH94" s="217"/>
      <c r="AI94" s="217"/>
      <c r="AJ94" s="217"/>
      <c r="AK94" s="217"/>
      <c r="AL94" s="217"/>
      <c r="AM94" s="217"/>
      <c r="AN94" s="218">
        <f t="shared" ref="AN94:AN103" si="0">SUM(AG94,AT94)</f>
        <v>0</v>
      </c>
      <c r="AO94" s="218"/>
      <c r="AP94" s="218"/>
      <c r="AQ94" s="71" t="s">
        <v>1</v>
      </c>
      <c r="AR94" s="67"/>
      <c r="AS94" s="72">
        <f>ROUND(AS95+AS99+AS103,2)</f>
        <v>0</v>
      </c>
      <c r="AT94" s="73">
        <f t="shared" ref="AT94:AT103" si="1">ROUND(SUM(AV94:AW94),2)</f>
        <v>0</v>
      </c>
      <c r="AU94" s="74">
        <f>ROUND(AU95+AU99+AU103,5)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ROUND(AZ95+AZ99+AZ103,2)</f>
        <v>0</v>
      </c>
      <c r="BA94" s="73">
        <f>ROUND(BA95+BA99+BA103,2)</f>
        <v>0</v>
      </c>
      <c r="BB94" s="73">
        <f>ROUND(BB95+BB99+BB103,2)</f>
        <v>0</v>
      </c>
      <c r="BC94" s="73">
        <f>ROUND(BC95+BC99+BC103,2)</f>
        <v>0</v>
      </c>
      <c r="BD94" s="75">
        <f>ROUND(BD95+BD99+BD103,2)</f>
        <v>0</v>
      </c>
      <c r="BS94" s="76" t="s">
        <v>71</v>
      </c>
      <c r="BT94" s="76" t="s">
        <v>72</v>
      </c>
      <c r="BU94" s="77" t="s">
        <v>73</v>
      </c>
      <c r="BV94" s="76" t="s">
        <v>74</v>
      </c>
      <c r="BW94" s="76" t="s">
        <v>4</v>
      </c>
      <c r="BX94" s="76" t="s">
        <v>75</v>
      </c>
      <c r="CL94" s="76" t="s">
        <v>1</v>
      </c>
    </row>
    <row r="95" spans="1:91" s="7" customFormat="1" ht="24.75" customHeight="1">
      <c r="B95" s="78"/>
      <c r="C95" s="79"/>
      <c r="D95" s="213" t="s">
        <v>76</v>
      </c>
      <c r="E95" s="213"/>
      <c r="F95" s="213"/>
      <c r="G95" s="213"/>
      <c r="H95" s="213"/>
      <c r="I95" s="80"/>
      <c r="J95" s="213" t="s">
        <v>77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0">
        <f>ROUND(SUM(AG96:AG98),2)</f>
        <v>0</v>
      </c>
      <c r="AH95" s="211"/>
      <c r="AI95" s="211"/>
      <c r="AJ95" s="211"/>
      <c r="AK95" s="211"/>
      <c r="AL95" s="211"/>
      <c r="AM95" s="211"/>
      <c r="AN95" s="212">
        <f t="shared" si="0"/>
        <v>0</v>
      </c>
      <c r="AO95" s="211"/>
      <c r="AP95" s="211"/>
      <c r="AQ95" s="81" t="s">
        <v>78</v>
      </c>
      <c r="AR95" s="78"/>
      <c r="AS95" s="82">
        <f>ROUND(SUM(AS96:AS98),2)</f>
        <v>0</v>
      </c>
      <c r="AT95" s="83">
        <f t="shared" si="1"/>
        <v>0</v>
      </c>
      <c r="AU95" s="84">
        <f>ROUND(SUM(AU96:AU98),5)</f>
        <v>0</v>
      </c>
      <c r="AV95" s="83">
        <f>ROUND(AZ95*L29,2)</f>
        <v>0</v>
      </c>
      <c r="AW95" s="83">
        <f>ROUND(BA95*L30,2)</f>
        <v>0</v>
      </c>
      <c r="AX95" s="83">
        <f>ROUND(BB95*L29,2)</f>
        <v>0</v>
      </c>
      <c r="AY95" s="83">
        <f>ROUND(BC95*L30,2)</f>
        <v>0</v>
      </c>
      <c r="AZ95" s="83">
        <f>ROUND(SUM(AZ96:AZ98),2)</f>
        <v>0</v>
      </c>
      <c r="BA95" s="83">
        <f>ROUND(SUM(BA96:BA98),2)</f>
        <v>0</v>
      </c>
      <c r="BB95" s="83">
        <f>ROUND(SUM(BB96:BB98),2)</f>
        <v>0</v>
      </c>
      <c r="BC95" s="83">
        <f>ROUND(SUM(BC96:BC98),2)</f>
        <v>0</v>
      </c>
      <c r="BD95" s="85">
        <f>ROUND(SUM(BD96:BD98),2)</f>
        <v>0</v>
      </c>
      <c r="BS95" s="86" t="s">
        <v>71</v>
      </c>
      <c r="BT95" s="86" t="s">
        <v>79</v>
      </c>
      <c r="BV95" s="86" t="s">
        <v>74</v>
      </c>
      <c r="BW95" s="86" t="s">
        <v>80</v>
      </c>
      <c r="BX95" s="86" t="s">
        <v>4</v>
      </c>
      <c r="CL95" s="86" t="s">
        <v>1</v>
      </c>
      <c r="CM95" s="86" t="s">
        <v>81</v>
      </c>
    </row>
    <row r="96" spans="1:91" s="4" customFormat="1" ht="23.25" customHeight="1">
      <c r="A96" s="87" t="s">
        <v>82</v>
      </c>
      <c r="B96" s="50"/>
      <c r="C96" s="10"/>
      <c r="D96" s="10"/>
      <c r="E96" s="216" t="s">
        <v>76</v>
      </c>
      <c r="F96" s="216"/>
      <c r="G96" s="216"/>
      <c r="H96" s="216"/>
      <c r="I96" s="216"/>
      <c r="J96" s="10"/>
      <c r="K96" s="216" t="s">
        <v>77</v>
      </c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4">
        <f>'01 - Vodovod Šaldova'!J30</f>
        <v>0</v>
      </c>
      <c r="AH96" s="215"/>
      <c r="AI96" s="215"/>
      <c r="AJ96" s="215"/>
      <c r="AK96" s="215"/>
      <c r="AL96" s="215"/>
      <c r="AM96" s="215"/>
      <c r="AN96" s="214">
        <f t="shared" si="0"/>
        <v>0</v>
      </c>
      <c r="AO96" s="215"/>
      <c r="AP96" s="215"/>
      <c r="AQ96" s="88" t="s">
        <v>83</v>
      </c>
      <c r="AR96" s="50"/>
      <c r="AS96" s="89">
        <v>0</v>
      </c>
      <c r="AT96" s="90">
        <f t="shared" si="1"/>
        <v>0</v>
      </c>
      <c r="AU96" s="91">
        <f>'01 - Vodovod Šaldova'!P124</f>
        <v>0</v>
      </c>
      <c r="AV96" s="90">
        <f>'01 - Vodovod Šaldova'!J33</f>
        <v>0</v>
      </c>
      <c r="AW96" s="90">
        <f>'01 - Vodovod Šaldova'!J34</f>
        <v>0</v>
      </c>
      <c r="AX96" s="90">
        <f>'01 - Vodovod Šaldova'!J35</f>
        <v>0</v>
      </c>
      <c r="AY96" s="90">
        <f>'01 - Vodovod Šaldova'!J36</f>
        <v>0</v>
      </c>
      <c r="AZ96" s="90">
        <f>'01 - Vodovod Šaldova'!F33</f>
        <v>0</v>
      </c>
      <c r="BA96" s="90">
        <f>'01 - Vodovod Šaldova'!F34</f>
        <v>0</v>
      </c>
      <c r="BB96" s="90">
        <f>'01 - Vodovod Šaldova'!F35</f>
        <v>0</v>
      </c>
      <c r="BC96" s="90">
        <f>'01 - Vodovod Šaldova'!F36</f>
        <v>0</v>
      </c>
      <c r="BD96" s="92">
        <f>'01 - Vodovod Šaldova'!F37</f>
        <v>0</v>
      </c>
      <c r="BT96" s="24" t="s">
        <v>81</v>
      </c>
      <c r="BU96" s="24" t="s">
        <v>84</v>
      </c>
      <c r="BV96" s="24" t="s">
        <v>74</v>
      </c>
      <c r="BW96" s="24" t="s">
        <v>80</v>
      </c>
      <c r="BX96" s="24" t="s">
        <v>4</v>
      </c>
      <c r="CL96" s="24" t="s">
        <v>1</v>
      </c>
      <c r="CM96" s="24" t="s">
        <v>81</v>
      </c>
    </row>
    <row r="97" spans="1:91" s="4" customFormat="1" ht="16.5" customHeight="1">
      <c r="A97" s="87" t="s">
        <v>82</v>
      </c>
      <c r="B97" s="50"/>
      <c r="C97" s="10"/>
      <c r="D97" s="10"/>
      <c r="E97" s="216" t="s">
        <v>85</v>
      </c>
      <c r="F97" s="216"/>
      <c r="G97" s="216"/>
      <c r="H97" s="216"/>
      <c r="I97" s="216"/>
      <c r="J97" s="10"/>
      <c r="K97" s="216" t="s">
        <v>86</v>
      </c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4">
        <f>'01a - Materiál a montáž v...'!J32</f>
        <v>0</v>
      </c>
      <c r="AH97" s="215"/>
      <c r="AI97" s="215"/>
      <c r="AJ97" s="215"/>
      <c r="AK97" s="215"/>
      <c r="AL97" s="215"/>
      <c r="AM97" s="215"/>
      <c r="AN97" s="214">
        <f t="shared" si="0"/>
        <v>0</v>
      </c>
      <c r="AO97" s="215"/>
      <c r="AP97" s="215"/>
      <c r="AQ97" s="88" t="s">
        <v>83</v>
      </c>
      <c r="AR97" s="50"/>
      <c r="AS97" s="89">
        <v>0</v>
      </c>
      <c r="AT97" s="90">
        <f t="shared" si="1"/>
        <v>0</v>
      </c>
      <c r="AU97" s="91">
        <f>'01a - Materiál a montáž v...'!P126</f>
        <v>0</v>
      </c>
      <c r="AV97" s="90">
        <f>'01a - Materiál a montáž v...'!J35</f>
        <v>0</v>
      </c>
      <c r="AW97" s="90">
        <f>'01a - Materiál a montáž v...'!J36</f>
        <v>0</v>
      </c>
      <c r="AX97" s="90">
        <f>'01a - Materiál a montáž v...'!J37</f>
        <v>0</v>
      </c>
      <c r="AY97" s="90">
        <f>'01a - Materiál a montáž v...'!J38</f>
        <v>0</v>
      </c>
      <c r="AZ97" s="90">
        <f>'01a - Materiál a montáž v...'!F35</f>
        <v>0</v>
      </c>
      <c r="BA97" s="90">
        <f>'01a - Materiál a montáž v...'!F36</f>
        <v>0</v>
      </c>
      <c r="BB97" s="90">
        <f>'01a - Materiál a montáž v...'!F37</f>
        <v>0</v>
      </c>
      <c r="BC97" s="90">
        <f>'01a - Materiál a montáž v...'!F38</f>
        <v>0</v>
      </c>
      <c r="BD97" s="92">
        <f>'01a - Materiál a montáž v...'!F39</f>
        <v>0</v>
      </c>
      <c r="BT97" s="24" t="s">
        <v>81</v>
      </c>
      <c r="BV97" s="24" t="s">
        <v>74</v>
      </c>
      <c r="BW97" s="24" t="s">
        <v>87</v>
      </c>
      <c r="BX97" s="24" t="s">
        <v>80</v>
      </c>
      <c r="CL97" s="24" t="s">
        <v>1</v>
      </c>
    </row>
    <row r="98" spans="1:91" s="4" customFormat="1" ht="16.5" customHeight="1">
      <c r="A98" s="87" t="s">
        <v>82</v>
      </c>
      <c r="B98" s="50"/>
      <c r="C98" s="10"/>
      <c r="D98" s="10"/>
      <c r="E98" s="216" t="s">
        <v>88</v>
      </c>
      <c r="F98" s="216"/>
      <c r="G98" s="216"/>
      <c r="H98" s="216"/>
      <c r="I98" s="216"/>
      <c r="J98" s="10"/>
      <c r="K98" s="216" t="s">
        <v>89</v>
      </c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4">
        <f>'01v - VRN'!J32</f>
        <v>0</v>
      </c>
      <c r="AH98" s="215"/>
      <c r="AI98" s="215"/>
      <c r="AJ98" s="215"/>
      <c r="AK98" s="215"/>
      <c r="AL98" s="215"/>
      <c r="AM98" s="215"/>
      <c r="AN98" s="214">
        <f t="shared" si="0"/>
        <v>0</v>
      </c>
      <c r="AO98" s="215"/>
      <c r="AP98" s="215"/>
      <c r="AQ98" s="88" t="s">
        <v>83</v>
      </c>
      <c r="AR98" s="50"/>
      <c r="AS98" s="89">
        <v>0</v>
      </c>
      <c r="AT98" s="90">
        <f t="shared" si="1"/>
        <v>0</v>
      </c>
      <c r="AU98" s="91">
        <f>'01v - VRN'!P126</f>
        <v>0</v>
      </c>
      <c r="AV98" s="90">
        <f>'01v - VRN'!J35</f>
        <v>0</v>
      </c>
      <c r="AW98" s="90">
        <f>'01v - VRN'!J36</f>
        <v>0</v>
      </c>
      <c r="AX98" s="90">
        <f>'01v - VRN'!J37</f>
        <v>0</v>
      </c>
      <c r="AY98" s="90">
        <f>'01v - VRN'!J38</f>
        <v>0</v>
      </c>
      <c r="AZ98" s="90">
        <f>'01v - VRN'!F35</f>
        <v>0</v>
      </c>
      <c r="BA98" s="90">
        <f>'01v - VRN'!F36</f>
        <v>0</v>
      </c>
      <c r="BB98" s="90">
        <f>'01v - VRN'!F37</f>
        <v>0</v>
      </c>
      <c r="BC98" s="90">
        <f>'01v - VRN'!F38</f>
        <v>0</v>
      </c>
      <c r="BD98" s="92">
        <f>'01v - VRN'!F39</f>
        <v>0</v>
      </c>
      <c r="BT98" s="24" t="s">
        <v>81</v>
      </c>
      <c r="BV98" s="24" t="s">
        <v>74</v>
      </c>
      <c r="BW98" s="24" t="s">
        <v>90</v>
      </c>
      <c r="BX98" s="24" t="s">
        <v>80</v>
      </c>
      <c r="CL98" s="24" t="s">
        <v>1</v>
      </c>
    </row>
    <row r="99" spans="1:91" s="7" customFormat="1" ht="16.5" customHeight="1">
      <c r="B99" s="78"/>
      <c r="C99" s="79"/>
      <c r="D99" s="213" t="s">
        <v>91</v>
      </c>
      <c r="E99" s="213"/>
      <c r="F99" s="213"/>
      <c r="G99" s="213"/>
      <c r="H99" s="213"/>
      <c r="I99" s="80"/>
      <c r="J99" s="213" t="s">
        <v>92</v>
      </c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0">
        <f>ROUND(SUM(AG100:AG102),2)</f>
        <v>0</v>
      </c>
      <c r="AH99" s="211"/>
      <c r="AI99" s="211"/>
      <c r="AJ99" s="211"/>
      <c r="AK99" s="211"/>
      <c r="AL99" s="211"/>
      <c r="AM99" s="211"/>
      <c r="AN99" s="212">
        <f t="shared" si="0"/>
        <v>0</v>
      </c>
      <c r="AO99" s="211"/>
      <c r="AP99" s="211"/>
      <c r="AQ99" s="81" t="s">
        <v>78</v>
      </c>
      <c r="AR99" s="78"/>
      <c r="AS99" s="82">
        <f>ROUND(SUM(AS100:AS102),2)</f>
        <v>0</v>
      </c>
      <c r="AT99" s="83">
        <f t="shared" si="1"/>
        <v>0</v>
      </c>
      <c r="AU99" s="84">
        <f>ROUND(SUM(AU100:AU102),5)</f>
        <v>0</v>
      </c>
      <c r="AV99" s="83">
        <f>ROUND(AZ99*L29,2)</f>
        <v>0</v>
      </c>
      <c r="AW99" s="83">
        <f>ROUND(BA99*L30,2)</f>
        <v>0</v>
      </c>
      <c r="AX99" s="83">
        <f>ROUND(BB99*L29,2)</f>
        <v>0</v>
      </c>
      <c r="AY99" s="83">
        <f>ROUND(BC99*L30,2)</f>
        <v>0</v>
      </c>
      <c r="AZ99" s="83">
        <f>ROUND(SUM(AZ100:AZ102),2)</f>
        <v>0</v>
      </c>
      <c r="BA99" s="83">
        <f>ROUND(SUM(BA100:BA102),2)</f>
        <v>0</v>
      </c>
      <c r="BB99" s="83">
        <f>ROUND(SUM(BB100:BB102),2)</f>
        <v>0</v>
      </c>
      <c r="BC99" s="83">
        <f>ROUND(SUM(BC100:BC102),2)</f>
        <v>0</v>
      </c>
      <c r="BD99" s="85">
        <f>ROUND(SUM(BD100:BD102),2)</f>
        <v>0</v>
      </c>
      <c r="BS99" s="86" t="s">
        <v>71</v>
      </c>
      <c r="BT99" s="86" t="s">
        <v>79</v>
      </c>
      <c r="BV99" s="86" t="s">
        <v>74</v>
      </c>
      <c r="BW99" s="86" t="s">
        <v>93</v>
      </c>
      <c r="BX99" s="86" t="s">
        <v>4</v>
      </c>
      <c r="CL99" s="86" t="s">
        <v>1</v>
      </c>
      <c r="CM99" s="86" t="s">
        <v>81</v>
      </c>
    </row>
    <row r="100" spans="1:91" s="4" customFormat="1" ht="16.5" customHeight="1">
      <c r="A100" s="87" t="s">
        <v>82</v>
      </c>
      <c r="B100" s="50"/>
      <c r="C100" s="10"/>
      <c r="D100" s="10"/>
      <c r="E100" s="216" t="s">
        <v>91</v>
      </c>
      <c r="F100" s="216"/>
      <c r="G100" s="216"/>
      <c r="H100" s="216"/>
      <c r="I100" s="216"/>
      <c r="J100" s="10"/>
      <c r="K100" s="216" t="s">
        <v>92</v>
      </c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4">
        <f>'02 - Nové vodovodní přípojky'!J30</f>
        <v>0</v>
      </c>
      <c r="AH100" s="215"/>
      <c r="AI100" s="215"/>
      <c r="AJ100" s="215"/>
      <c r="AK100" s="215"/>
      <c r="AL100" s="215"/>
      <c r="AM100" s="215"/>
      <c r="AN100" s="214">
        <f t="shared" si="0"/>
        <v>0</v>
      </c>
      <c r="AO100" s="215"/>
      <c r="AP100" s="215"/>
      <c r="AQ100" s="88" t="s">
        <v>83</v>
      </c>
      <c r="AR100" s="50"/>
      <c r="AS100" s="89">
        <v>0</v>
      </c>
      <c r="AT100" s="90">
        <f t="shared" si="1"/>
        <v>0</v>
      </c>
      <c r="AU100" s="91">
        <f>'02 - Nové vodovodní přípojky'!P125</f>
        <v>0</v>
      </c>
      <c r="AV100" s="90">
        <f>'02 - Nové vodovodní přípojky'!J33</f>
        <v>0</v>
      </c>
      <c r="AW100" s="90">
        <f>'02 - Nové vodovodní přípojky'!J34</f>
        <v>0</v>
      </c>
      <c r="AX100" s="90">
        <f>'02 - Nové vodovodní přípojky'!J35</f>
        <v>0</v>
      </c>
      <c r="AY100" s="90">
        <f>'02 - Nové vodovodní přípojky'!J36</f>
        <v>0</v>
      </c>
      <c r="AZ100" s="90">
        <f>'02 - Nové vodovodní přípojky'!F33</f>
        <v>0</v>
      </c>
      <c r="BA100" s="90">
        <f>'02 - Nové vodovodní přípojky'!F34</f>
        <v>0</v>
      </c>
      <c r="BB100" s="90">
        <f>'02 - Nové vodovodní přípojky'!F35</f>
        <v>0</v>
      </c>
      <c r="BC100" s="90">
        <f>'02 - Nové vodovodní přípojky'!F36</f>
        <v>0</v>
      </c>
      <c r="BD100" s="92">
        <f>'02 - Nové vodovodní přípojky'!F37</f>
        <v>0</v>
      </c>
      <c r="BT100" s="24" t="s">
        <v>81</v>
      </c>
      <c r="BU100" s="24" t="s">
        <v>84</v>
      </c>
      <c r="BV100" s="24" t="s">
        <v>74</v>
      </c>
      <c r="BW100" s="24" t="s">
        <v>93</v>
      </c>
      <c r="BX100" s="24" t="s">
        <v>4</v>
      </c>
      <c r="CL100" s="24" t="s">
        <v>1</v>
      </c>
      <c r="CM100" s="24" t="s">
        <v>81</v>
      </c>
    </row>
    <row r="101" spans="1:91" s="4" customFormat="1" ht="16.5" customHeight="1">
      <c r="A101" s="87" t="s">
        <v>82</v>
      </c>
      <c r="B101" s="50"/>
      <c r="C101" s="10"/>
      <c r="D101" s="10"/>
      <c r="E101" s="216" t="s">
        <v>94</v>
      </c>
      <c r="F101" s="216"/>
      <c r="G101" s="216"/>
      <c r="H101" s="216"/>
      <c r="I101" s="216"/>
      <c r="J101" s="10"/>
      <c r="K101" s="216" t="s">
        <v>95</v>
      </c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4">
        <f>'02a - Materiál a montáž v...'!J32</f>
        <v>0</v>
      </c>
      <c r="AH101" s="215"/>
      <c r="AI101" s="215"/>
      <c r="AJ101" s="215"/>
      <c r="AK101" s="215"/>
      <c r="AL101" s="215"/>
      <c r="AM101" s="215"/>
      <c r="AN101" s="214">
        <f t="shared" si="0"/>
        <v>0</v>
      </c>
      <c r="AO101" s="215"/>
      <c r="AP101" s="215"/>
      <c r="AQ101" s="88" t="s">
        <v>83</v>
      </c>
      <c r="AR101" s="50"/>
      <c r="AS101" s="89">
        <v>0</v>
      </c>
      <c r="AT101" s="90">
        <f t="shared" si="1"/>
        <v>0</v>
      </c>
      <c r="AU101" s="91">
        <f>'02a - Materiál a montáž v...'!P127</f>
        <v>0</v>
      </c>
      <c r="AV101" s="90">
        <f>'02a - Materiál a montáž v...'!J35</f>
        <v>0</v>
      </c>
      <c r="AW101" s="90">
        <f>'02a - Materiál a montáž v...'!J36</f>
        <v>0</v>
      </c>
      <c r="AX101" s="90">
        <f>'02a - Materiál a montáž v...'!J37</f>
        <v>0</v>
      </c>
      <c r="AY101" s="90">
        <f>'02a - Materiál a montáž v...'!J38</f>
        <v>0</v>
      </c>
      <c r="AZ101" s="90">
        <f>'02a - Materiál a montáž v...'!F35</f>
        <v>0</v>
      </c>
      <c r="BA101" s="90">
        <f>'02a - Materiál a montáž v...'!F36</f>
        <v>0</v>
      </c>
      <c r="BB101" s="90">
        <f>'02a - Materiál a montáž v...'!F37</f>
        <v>0</v>
      </c>
      <c r="BC101" s="90">
        <f>'02a - Materiál a montáž v...'!F38</f>
        <v>0</v>
      </c>
      <c r="BD101" s="92">
        <f>'02a - Materiál a montáž v...'!F39</f>
        <v>0</v>
      </c>
      <c r="BT101" s="24" t="s">
        <v>81</v>
      </c>
      <c r="BV101" s="24" t="s">
        <v>74</v>
      </c>
      <c r="BW101" s="24" t="s">
        <v>96</v>
      </c>
      <c r="BX101" s="24" t="s">
        <v>93</v>
      </c>
      <c r="CL101" s="24" t="s">
        <v>1</v>
      </c>
    </row>
    <row r="102" spans="1:91" s="4" customFormat="1" ht="16.5" customHeight="1">
      <c r="A102" s="87" t="s">
        <v>82</v>
      </c>
      <c r="B102" s="50"/>
      <c r="C102" s="10"/>
      <c r="D102" s="10"/>
      <c r="E102" s="216" t="s">
        <v>97</v>
      </c>
      <c r="F102" s="216"/>
      <c r="G102" s="216"/>
      <c r="H102" s="216"/>
      <c r="I102" s="216"/>
      <c r="J102" s="10"/>
      <c r="K102" s="216" t="s">
        <v>89</v>
      </c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4">
        <f>'02v - VRN'!J32</f>
        <v>0</v>
      </c>
      <c r="AH102" s="215"/>
      <c r="AI102" s="215"/>
      <c r="AJ102" s="215"/>
      <c r="AK102" s="215"/>
      <c r="AL102" s="215"/>
      <c r="AM102" s="215"/>
      <c r="AN102" s="214">
        <f t="shared" si="0"/>
        <v>0</v>
      </c>
      <c r="AO102" s="215"/>
      <c r="AP102" s="215"/>
      <c r="AQ102" s="88" t="s">
        <v>83</v>
      </c>
      <c r="AR102" s="50"/>
      <c r="AS102" s="89">
        <v>0</v>
      </c>
      <c r="AT102" s="90">
        <f t="shared" si="1"/>
        <v>0</v>
      </c>
      <c r="AU102" s="91">
        <f>'02v - VRN'!P126</f>
        <v>0</v>
      </c>
      <c r="AV102" s="90">
        <f>'02v - VRN'!J35</f>
        <v>0</v>
      </c>
      <c r="AW102" s="90">
        <f>'02v - VRN'!J36</f>
        <v>0</v>
      </c>
      <c r="AX102" s="90">
        <f>'02v - VRN'!J37</f>
        <v>0</v>
      </c>
      <c r="AY102" s="90">
        <f>'02v - VRN'!J38</f>
        <v>0</v>
      </c>
      <c r="AZ102" s="90">
        <f>'02v - VRN'!F35</f>
        <v>0</v>
      </c>
      <c r="BA102" s="90">
        <f>'02v - VRN'!F36</f>
        <v>0</v>
      </c>
      <c r="BB102" s="90">
        <f>'02v - VRN'!F37</f>
        <v>0</v>
      </c>
      <c r="BC102" s="90">
        <f>'02v - VRN'!F38</f>
        <v>0</v>
      </c>
      <c r="BD102" s="92">
        <f>'02v - VRN'!F39</f>
        <v>0</v>
      </c>
      <c r="BT102" s="24" t="s">
        <v>81</v>
      </c>
      <c r="BV102" s="24" t="s">
        <v>74</v>
      </c>
      <c r="BW102" s="24" t="s">
        <v>98</v>
      </c>
      <c r="BX102" s="24" t="s">
        <v>93</v>
      </c>
      <c r="CL102" s="24" t="s">
        <v>1</v>
      </c>
    </row>
    <row r="103" spans="1:91" s="7" customFormat="1" ht="16.5" customHeight="1">
      <c r="A103" s="87" t="s">
        <v>82</v>
      </c>
      <c r="B103" s="78"/>
      <c r="C103" s="79"/>
      <c r="D103" s="213" t="s">
        <v>99</v>
      </c>
      <c r="E103" s="213"/>
      <c r="F103" s="213"/>
      <c r="G103" s="213"/>
      <c r="H103" s="213"/>
      <c r="I103" s="80"/>
      <c r="J103" s="213" t="s">
        <v>100</v>
      </c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12">
        <f>'03 - Náhradní zásobování ...'!J30</f>
        <v>0</v>
      </c>
      <c r="AH103" s="211"/>
      <c r="AI103" s="211"/>
      <c r="AJ103" s="211"/>
      <c r="AK103" s="211"/>
      <c r="AL103" s="211"/>
      <c r="AM103" s="211"/>
      <c r="AN103" s="212">
        <f t="shared" si="0"/>
        <v>0</v>
      </c>
      <c r="AO103" s="211"/>
      <c r="AP103" s="211"/>
      <c r="AQ103" s="81" t="s">
        <v>78</v>
      </c>
      <c r="AR103" s="78"/>
      <c r="AS103" s="93">
        <v>0</v>
      </c>
      <c r="AT103" s="94">
        <f t="shared" si="1"/>
        <v>0</v>
      </c>
      <c r="AU103" s="95">
        <f>'03 - Náhradní zásobování ...'!P123</f>
        <v>0</v>
      </c>
      <c r="AV103" s="94">
        <f>'03 - Náhradní zásobování ...'!J33</f>
        <v>0</v>
      </c>
      <c r="AW103" s="94">
        <f>'03 - Náhradní zásobování ...'!J34</f>
        <v>0</v>
      </c>
      <c r="AX103" s="94">
        <f>'03 - Náhradní zásobování ...'!J35</f>
        <v>0</v>
      </c>
      <c r="AY103" s="94">
        <f>'03 - Náhradní zásobování ...'!J36</f>
        <v>0</v>
      </c>
      <c r="AZ103" s="94">
        <f>'03 - Náhradní zásobování ...'!F33</f>
        <v>0</v>
      </c>
      <c r="BA103" s="94">
        <f>'03 - Náhradní zásobování ...'!F34</f>
        <v>0</v>
      </c>
      <c r="BB103" s="94">
        <f>'03 - Náhradní zásobování ...'!F35</f>
        <v>0</v>
      </c>
      <c r="BC103" s="94">
        <f>'03 - Náhradní zásobování ...'!F36</f>
        <v>0</v>
      </c>
      <c r="BD103" s="96">
        <f>'03 - Náhradní zásobování ...'!F37</f>
        <v>0</v>
      </c>
      <c r="BT103" s="86" t="s">
        <v>79</v>
      </c>
      <c r="BV103" s="86" t="s">
        <v>74</v>
      </c>
      <c r="BW103" s="86" t="s">
        <v>101</v>
      </c>
      <c r="BX103" s="86" t="s">
        <v>4</v>
      </c>
      <c r="CL103" s="86" t="s">
        <v>1</v>
      </c>
      <c r="CM103" s="86" t="s">
        <v>81</v>
      </c>
    </row>
    <row r="104" spans="1:91" s="2" customFormat="1" ht="30" customHeight="1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2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</row>
    <row r="105" spans="1:91" s="2" customFormat="1" ht="6.95" customHeight="1">
      <c r="A105" s="31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32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</row>
  </sheetData>
  <mergeCells count="74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2:AP102"/>
    <mergeCell ref="AG102:AM102"/>
    <mergeCell ref="E102:I102"/>
    <mergeCell ref="K102:AF102"/>
    <mergeCell ref="AN103:AP103"/>
    <mergeCell ref="AG103:AM103"/>
    <mergeCell ref="D103:H103"/>
    <mergeCell ref="J103:AF103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G94:AM94"/>
    <mergeCell ref="AN94:AP94"/>
    <mergeCell ref="L85:AO85"/>
    <mergeCell ref="AM87:AN87"/>
    <mergeCell ref="AS89:AT91"/>
    <mergeCell ref="AM89:AP89"/>
    <mergeCell ref="AM90:AP90"/>
  </mergeCells>
  <hyperlinks>
    <hyperlink ref="A96" location="'01 - Nový vodovodní řad s...'!C2" display="/"/>
    <hyperlink ref="A97" location="'01a - Materiál a montáž v...'!C2" display="/"/>
    <hyperlink ref="A98" location="'01v - VRN'!C2" display="/"/>
    <hyperlink ref="A100" location="'02 - Nové vodovodní přípojky'!C2" display="/"/>
    <hyperlink ref="A101" location="'02a - Materiál a montáž v...'!C2" display="/"/>
    <hyperlink ref="A102" location="'02v - VRN'!C2" display="/"/>
    <hyperlink ref="A103" location="'03 - Náhradní zásobová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workbookViewId="0">
      <selection activeCell="E9" sqref="E9:H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6" t="s">
        <v>80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1:46" s="1" customFormat="1" ht="24.95" customHeight="1">
      <c r="B4" s="19"/>
      <c r="D4" s="20" t="s">
        <v>102</v>
      </c>
      <c r="L4" s="19"/>
      <c r="M4" s="97" t="s">
        <v>10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39" t="str">
        <f>'Rekapitulace stavby'!K6</f>
        <v>Vodovod Šaldova</v>
      </c>
      <c r="F7" s="240"/>
      <c r="G7" s="240"/>
      <c r="H7" s="240"/>
      <c r="L7" s="19"/>
    </row>
    <row r="8" spans="1:46" s="2" customFormat="1" ht="12" customHeight="1">
      <c r="A8" s="31"/>
      <c r="B8" s="32"/>
      <c r="C8" s="31"/>
      <c r="D8" s="26" t="s">
        <v>103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196" t="s">
        <v>798</v>
      </c>
      <c r="F9" s="241"/>
      <c r="G9" s="241"/>
      <c r="H9" s="241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4" t="str">
        <f>'Rekapitulace stavby'!AN8</f>
        <v>27. 3. 2024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23</v>
      </c>
      <c r="E14" s="31"/>
      <c r="F14" s="31"/>
      <c r="G14" s="31"/>
      <c r="H14" s="31"/>
      <c r="I14" s="26" t="s">
        <v>24</v>
      </c>
      <c r="J14" s="24" t="str">
        <f>IF('Rekapitulace stavby'!AN10="","",'Rekapitulace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tr">
        <f>IF('Rekapitulace stavby'!E11="","",'Rekapitulace stavby'!E11)</f>
        <v xml:space="preserve"> </v>
      </c>
      <c r="F15" s="31"/>
      <c r="G15" s="31"/>
      <c r="H15" s="31"/>
      <c r="I15" s="26" t="s">
        <v>25</v>
      </c>
      <c r="J15" s="24" t="str">
        <f>IF('Rekapitulace stavby'!AN11="","",'Rekapitulace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26</v>
      </c>
      <c r="E17" s="31"/>
      <c r="F17" s="31"/>
      <c r="G17" s="31"/>
      <c r="H17" s="31"/>
      <c r="I17" s="26" t="s">
        <v>24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42" t="str">
        <f>'Rekapitulace stavby'!E14</f>
        <v>Vyplň údaj</v>
      </c>
      <c r="F18" s="222"/>
      <c r="G18" s="222"/>
      <c r="H18" s="222"/>
      <c r="I18" s="26" t="s">
        <v>25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26" t="s">
        <v>24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26" t="s">
        <v>25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24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26" t="s">
        <v>25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8"/>
      <c r="B27" s="99"/>
      <c r="C27" s="98"/>
      <c r="D27" s="98"/>
      <c r="E27" s="227" t="s">
        <v>1</v>
      </c>
      <c r="F27" s="227"/>
      <c r="G27" s="227"/>
      <c r="H27" s="227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1" t="s">
        <v>32</v>
      </c>
      <c r="E30" s="31"/>
      <c r="F30" s="31"/>
      <c r="G30" s="31"/>
      <c r="H30" s="31"/>
      <c r="I30" s="31"/>
      <c r="J30" s="70">
        <f>ROUND(J124,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34</v>
      </c>
      <c r="G32" s="31"/>
      <c r="H32" s="31"/>
      <c r="I32" s="35" t="s">
        <v>33</v>
      </c>
      <c r="J32" s="35" t="s">
        <v>35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2" t="s">
        <v>36</v>
      </c>
      <c r="E33" s="26" t="s">
        <v>37</v>
      </c>
      <c r="F33" s="103">
        <f>ROUND((SUM(BE124:BE195)),  2)</f>
        <v>0</v>
      </c>
      <c r="G33" s="31"/>
      <c r="H33" s="31"/>
      <c r="I33" s="104">
        <v>0.21</v>
      </c>
      <c r="J33" s="103">
        <f>ROUND(((SUM(BE124:BE195))*I33),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38</v>
      </c>
      <c r="F34" s="103">
        <f>ROUND((SUM(BF124:BF195)),  2)</f>
        <v>0</v>
      </c>
      <c r="G34" s="31"/>
      <c r="H34" s="31"/>
      <c r="I34" s="104">
        <v>0.12</v>
      </c>
      <c r="J34" s="103">
        <f>ROUND(((SUM(BF124:BF195))*I34),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39</v>
      </c>
      <c r="F35" s="103">
        <f>ROUND((SUM(BG124:BG195)),  2)</f>
        <v>0</v>
      </c>
      <c r="G35" s="31"/>
      <c r="H35" s="31"/>
      <c r="I35" s="104">
        <v>0.21</v>
      </c>
      <c r="J35" s="103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40</v>
      </c>
      <c r="F36" s="103">
        <f>ROUND((SUM(BH124:BH195)),  2)</f>
        <v>0</v>
      </c>
      <c r="G36" s="31"/>
      <c r="H36" s="31"/>
      <c r="I36" s="104">
        <v>0.12</v>
      </c>
      <c r="J36" s="103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41</v>
      </c>
      <c r="F37" s="103">
        <f>ROUND((SUM(BI124:BI195)),  2)</f>
        <v>0</v>
      </c>
      <c r="G37" s="31"/>
      <c r="H37" s="31"/>
      <c r="I37" s="104">
        <v>0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5"/>
      <c r="D39" s="106" t="s">
        <v>42</v>
      </c>
      <c r="E39" s="59"/>
      <c r="F39" s="59"/>
      <c r="G39" s="107" t="s">
        <v>43</v>
      </c>
      <c r="H39" s="108" t="s">
        <v>44</v>
      </c>
      <c r="I39" s="59"/>
      <c r="J39" s="109">
        <f>SUM(J30:J37)</f>
        <v>0</v>
      </c>
      <c r="K39" s="110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45</v>
      </c>
      <c r="E50" s="43"/>
      <c r="F50" s="43"/>
      <c r="G50" s="42" t="s">
        <v>46</v>
      </c>
      <c r="H50" s="43"/>
      <c r="I50" s="43"/>
      <c r="J50" s="43"/>
      <c r="K50" s="43"/>
      <c r="L50" s="4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4" t="s">
        <v>47</v>
      </c>
      <c r="E61" s="34"/>
      <c r="F61" s="111" t="s">
        <v>48</v>
      </c>
      <c r="G61" s="44" t="s">
        <v>47</v>
      </c>
      <c r="H61" s="34"/>
      <c r="I61" s="34"/>
      <c r="J61" s="112" t="s">
        <v>48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2" t="s">
        <v>49</v>
      </c>
      <c r="E65" s="45"/>
      <c r="F65" s="45"/>
      <c r="G65" s="42" t="s">
        <v>50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4" t="s">
        <v>47</v>
      </c>
      <c r="E76" s="34"/>
      <c r="F76" s="111" t="s">
        <v>48</v>
      </c>
      <c r="G76" s="44" t="s">
        <v>47</v>
      </c>
      <c r="H76" s="34"/>
      <c r="I76" s="34"/>
      <c r="J76" s="112" t="s">
        <v>48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105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39" t="str">
        <f>E7</f>
        <v>Vodovod Šaldova</v>
      </c>
      <c r="F85" s="240"/>
      <c r="G85" s="240"/>
      <c r="H85" s="240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103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196" t="str">
        <f>E9</f>
        <v>01 - Vodovod Šaldova</v>
      </c>
      <c r="F87" s="241"/>
      <c r="G87" s="241"/>
      <c r="H87" s="241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 xml:space="preserve"> </v>
      </c>
      <c r="G89" s="31"/>
      <c r="H89" s="31"/>
      <c r="I89" s="26" t="s">
        <v>21</v>
      </c>
      <c r="J89" s="54" t="str">
        <f>IF(J12="","",J12)</f>
        <v>27. 3. 2024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23</v>
      </c>
      <c r="D91" s="31"/>
      <c r="E91" s="31"/>
      <c r="F91" s="24" t="str">
        <f>E15</f>
        <v xml:space="preserve"> </v>
      </c>
      <c r="G91" s="31"/>
      <c r="H91" s="31"/>
      <c r="I91" s="26" t="s">
        <v>28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3" t="s">
        <v>106</v>
      </c>
      <c r="D94" s="105"/>
      <c r="E94" s="105"/>
      <c r="F94" s="105"/>
      <c r="G94" s="105"/>
      <c r="H94" s="105"/>
      <c r="I94" s="105"/>
      <c r="J94" s="114" t="s">
        <v>107</v>
      </c>
      <c r="K94" s="105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5" t="s">
        <v>108</v>
      </c>
      <c r="D96" s="31"/>
      <c r="E96" s="31"/>
      <c r="F96" s="31"/>
      <c r="G96" s="31"/>
      <c r="H96" s="31"/>
      <c r="I96" s="31"/>
      <c r="J96" s="70">
        <f>J124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109</v>
      </c>
    </row>
    <row r="97" spans="1:31" s="9" customFormat="1" ht="24.95" customHeight="1">
      <c r="B97" s="116"/>
      <c r="D97" s="117" t="s">
        <v>110</v>
      </c>
      <c r="E97" s="118"/>
      <c r="F97" s="118"/>
      <c r="G97" s="118"/>
      <c r="H97" s="118"/>
      <c r="I97" s="118"/>
      <c r="J97" s="119">
        <f>J125</f>
        <v>0</v>
      </c>
      <c r="L97" s="116"/>
    </row>
    <row r="98" spans="1:31" s="10" customFormat="1" ht="19.899999999999999" customHeight="1">
      <c r="B98" s="120"/>
      <c r="D98" s="121" t="s">
        <v>111</v>
      </c>
      <c r="E98" s="122"/>
      <c r="F98" s="122"/>
      <c r="G98" s="122"/>
      <c r="H98" s="122"/>
      <c r="I98" s="122"/>
      <c r="J98" s="123">
        <f>J126</f>
        <v>0</v>
      </c>
      <c r="L98" s="120"/>
    </row>
    <row r="99" spans="1:31" s="10" customFormat="1" ht="19.899999999999999" customHeight="1">
      <c r="B99" s="120"/>
      <c r="D99" s="121" t="s">
        <v>112</v>
      </c>
      <c r="E99" s="122"/>
      <c r="F99" s="122"/>
      <c r="G99" s="122"/>
      <c r="H99" s="122"/>
      <c r="I99" s="122"/>
      <c r="J99" s="123">
        <f>J163</f>
        <v>0</v>
      </c>
      <c r="L99" s="120"/>
    </row>
    <row r="100" spans="1:31" s="10" customFormat="1" ht="19.899999999999999" customHeight="1">
      <c r="B100" s="120"/>
      <c r="D100" s="121" t="s">
        <v>113</v>
      </c>
      <c r="E100" s="122"/>
      <c r="F100" s="122"/>
      <c r="G100" s="122"/>
      <c r="H100" s="122"/>
      <c r="I100" s="122"/>
      <c r="J100" s="123">
        <f>J165</f>
        <v>0</v>
      </c>
      <c r="L100" s="120"/>
    </row>
    <row r="101" spans="1:31" s="10" customFormat="1" ht="19.899999999999999" customHeight="1">
      <c r="B101" s="120"/>
      <c r="D101" s="121" t="s">
        <v>114</v>
      </c>
      <c r="E101" s="122"/>
      <c r="F101" s="122"/>
      <c r="G101" s="122"/>
      <c r="H101" s="122"/>
      <c r="I101" s="122"/>
      <c r="J101" s="123">
        <f>J168</f>
        <v>0</v>
      </c>
      <c r="L101" s="120"/>
    </row>
    <row r="102" spans="1:31" s="10" customFormat="1" ht="19.899999999999999" customHeight="1">
      <c r="B102" s="120"/>
      <c r="D102" s="121" t="s">
        <v>115</v>
      </c>
      <c r="E102" s="122"/>
      <c r="F102" s="122"/>
      <c r="G102" s="122"/>
      <c r="H102" s="122"/>
      <c r="I102" s="122"/>
      <c r="J102" s="123">
        <f>J178</f>
        <v>0</v>
      </c>
      <c r="L102" s="120"/>
    </row>
    <row r="103" spans="1:31" s="10" customFormat="1" ht="19.899999999999999" customHeight="1">
      <c r="B103" s="120"/>
      <c r="D103" s="121" t="s">
        <v>116</v>
      </c>
      <c r="E103" s="122"/>
      <c r="F103" s="122"/>
      <c r="G103" s="122"/>
      <c r="H103" s="122"/>
      <c r="I103" s="122"/>
      <c r="J103" s="123">
        <f>J186</f>
        <v>0</v>
      </c>
      <c r="L103" s="120"/>
    </row>
    <row r="104" spans="1:31" s="10" customFormat="1" ht="19.899999999999999" customHeight="1">
      <c r="B104" s="120"/>
      <c r="D104" s="121" t="s">
        <v>117</v>
      </c>
      <c r="E104" s="122"/>
      <c r="F104" s="122"/>
      <c r="G104" s="122"/>
      <c r="H104" s="122"/>
      <c r="I104" s="122"/>
      <c r="J104" s="123">
        <f>J194</f>
        <v>0</v>
      </c>
      <c r="L104" s="120"/>
    </row>
    <row r="105" spans="1:31" s="2" customFormat="1" ht="21.75" customHeight="1">
      <c r="A105" s="31"/>
      <c r="B105" s="32"/>
      <c r="C105" s="31"/>
      <c r="D105" s="31"/>
      <c r="E105" s="31"/>
      <c r="F105" s="31"/>
      <c r="G105" s="31"/>
      <c r="H105" s="31"/>
      <c r="I105" s="31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31" s="2" customFormat="1" ht="6.95" customHeight="1">
      <c r="A110" s="31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4.95" customHeight="1">
      <c r="A111" s="31"/>
      <c r="B111" s="32"/>
      <c r="C111" s="20" t="s">
        <v>118</v>
      </c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16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1"/>
      <c r="D114" s="31"/>
      <c r="E114" s="239" t="str">
        <f>E7</f>
        <v>Vodovod Šaldova</v>
      </c>
      <c r="F114" s="240"/>
      <c r="G114" s="240"/>
      <c r="H114" s="240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103</v>
      </c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31"/>
      <c r="B116" s="32"/>
      <c r="C116" s="31"/>
      <c r="D116" s="31"/>
      <c r="E116" s="196" t="str">
        <f>E9</f>
        <v>01 - Vodovod Šaldova</v>
      </c>
      <c r="F116" s="241"/>
      <c r="G116" s="241"/>
      <c r="H116" s="24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6" t="s">
        <v>19</v>
      </c>
      <c r="D118" s="31"/>
      <c r="E118" s="31"/>
      <c r="F118" s="24" t="str">
        <f>F12</f>
        <v xml:space="preserve"> </v>
      </c>
      <c r="G118" s="31"/>
      <c r="H118" s="31"/>
      <c r="I118" s="26" t="s">
        <v>21</v>
      </c>
      <c r="J118" s="54" t="str">
        <f>IF(J12="","",J12)</f>
        <v>27. 3. 2024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23</v>
      </c>
      <c r="D120" s="31"/>
      <c r="E120" s="31"/>
      <c r="F120" s="24" t="str">
        <f>E15</f>
        <v xml:space="preserve"> </v>
      </c>
      <c r="G120" s="31"/>
      <c r="H120" s="31"/>
      <c r="I120" s="26" t="s">
        <v>28</v>
      </c>
      <c r="J120" s="29" t="str">
        <f>E21</f>
        <v xml:space="preserve"> 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6" t="s">
        <v>26</v>
      </c>
      <c r="D121" s="31"/>
      <c r="E121" s="31"/>
      <c r="F121" s="24" t="str">
        <f>IF(E18="","",E18)</f>
        <v>Vyplň údaj</v>
      </c>
      <c r="G121" s="31"/>
      <c r="H121" s="31"/>
      <c r="I121" s="26" t="s">
        <v>30</v>
      </c>
      <c r="J121" s="29" t="str">
        <f>E24</f>
        <v xml:space="preserve"> </v>
      </c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3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1" customFormat="1" ht="29.25" customHeight="1">
      <c r="A123" s="124"/>
      <c r="B123" s="125"/>
      <c r="C123" s="126" t="s">
        <v>119</v>
      </c>
      <c r="D123" s="127" t="s">
        <v>57</v>
      </c>
      <c r="E123" s="127" t="s">
        <v>53</v>
      </c>
      <c r="F123" s="127" t="s">
        <v>54</v>
      </c>
      <c r="G123" s="127" t="s">
        <v>120</v>
      </c>
      <c r="H123" s="127" t="s">
        <v>121</v>
      </c>
      <c r="I123" s="127" t="s">
        <v>122</v>
      </c>
      <c r="J123" s="128" t="s">
        <v>107</v>
      </c>
      <c r="K123" s="129" t="s">
        <v>123</v>
      </c>
      <c r="L123" s="130"/>
      <c r="M123" s="61" t="s">
        <v>1</v>
      </c>
      <c r="N123" s="62" t="s">
        <v>36</v>
      </c>
      <c r="O123" s="62" t="s">
        <v>124</v>
      </c>
      <c r="P123" s="62" t="s">
        <v>125</v>
      </c>
      <c r="Q123" s="62" t="s">
        <v>126</v>
      </c>
      <c r="R123" s="62" t="s">
        <v>127</v>
      </c>
      <c r="S123" s="62" t="s">
        <v>128</v>
      </c>
      <c r="T123" s="63" t="s">
        <v>129</v>
      </c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</row>
    <row r="124" spans="1:65" s="2" customFormat="1" ht="22.9" customHeight="1">
      <c r="A124" s="31"/>
      <c r="B124" s="32"/>
      <c r="C124" s="68" t="s">
        <v>130</v>
      </c>
      <c r="D124" s="31"/>
      <c r="E124" s="31"/>
      <c r="F124" s="31"/>
      <c r="G124" s="31"/>
      <c r="H124" s="31"/>
      <c r="I124" s="31"/>
      <c r="J124" s="131">
        <f>BK124</f>
        <v>0</v>
      </c>
      <c r="K124" s="31"/>
      <c r="L124" s="32"/>
      <c r="M124" s="64"/>
      <c r="N124" s="55"/>
      <c r="O124" s="65"/>
      <c r="P124" s="132">
        <f>P125</f>
        <v>0</v>
      </c>
      <c r="Q124" s="65"/>
      <c r="R124" s="132">
        <f>R125</f>
        <v>367.93506300000001</v>
      </c>
      <c r="S124" s="65"/>
      <c r="T124" s="133">
        <f>T125</f>
        <v>189.352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6" t="s">
        <v>71</v>
      </c>
      <c r="AU124" s="16" t="s">
        <v>109</v>
      </c>
      <c r="BK124" s="134">
        <f>BK125</f>
        <v>0</v>
      </c>
    </row>
    <row r="125" spans="1:65" s="12" customFormat="1" ht="25.9" customHeight="1">
      <c r="B125" s="135"/>
      <c r="D125" s="136" t="s">
        <v>71</v>
      </c>
      <c r="E125" s="137" t="s">
        <v>131</v>
      </c>
      <c r="F125" s="137" t="s">
        <v>132</v>
      </c>
      <c r="I125" s="138"/>
      <c r="J125" s="139">
        <f>BK125</f>
        <v>0</v>
      </c>
      <c r="L125" s="135"/>
      <c r="M125" s="140"/>
      <c r="N125" s="141"/>
      <c r="O125" s="141"/>
      <c r="P125" s="142">
        <f>P126+P163+P165+P168+P178+P186+P194</f>
        <v>0</v>
      </c>
      <c r="Q125" s="141"/>
      <c r="R125" s="142">
        <f>R126+R163+R165+R168+R178+R186+R194</f>
        <v>367.93506300000001</v>
      </c>
      <c r="S125" s="141"/>
      <c r="T125" s="143">
        <f>T126+T163+T165+T168+T178+T186+T194</f>
        <v>189.352</v>
      </c>
      <c r="AR125" s="136" t="s">
        <v>79</v>
      </c>
      <c r="AT125" s="144" t="s">
        <v>71</v>
      </c>
      <c r="AU125" s="144" t="s">
        <v>72</v>
      </c>
      <c r="AY125" s="136" t="s">
        <v>133</v>
      </c>
      <c r="BK125" s="145">
        <f>BK126+BK163+BK165+BK168+BK178+BK186+BK194</f>
        <v>0</v>
      </c>
    </row>
    <row r="126" spans="1:65" s="12" customFormat="1" ht="22.9" customHeight="1">
      <c r="B126" s="135"/>
      <c r="D126" s="136" t="s">
        <v>71</v>
      </c>
      <c r="E126" s="146" t="s">
        <v>79</v>
      </c>
      <c r="F126" s="146" t="s">
        <v>134</v>
      </c>
      <c r="I126" s="138"/>
      <c r="J126" s="147">
        <f>BK126</f>
        <v>0</v>
      </c>
      <c r="L126" s="135"/>
      <c r="M126" s="140"/>
      <c r="N126" s="141"/>
      <c r="O126" s="141"/>
      <c r="P126" s="142">
        <f>SUM(P127:P162)</f>
        <v>0</v>
      </c>
      <c r="Q126" s="141"/>
      <c r="R126" s="142">
        <f>SUM(R127:R162)</f>
        <v>141.05755500000001</v>
      </c>
      <c r="S126" s="141"/>
      <c r="T126" s="143">
        <f>SUM(T127:T162)</f>
        <v>189.352</v>
      </c>
      <c r="AR126" s="136" t="s">
        <v>79</v>
      </c>
      <c r="AT126" s="144" t="s">
        <v>71</v>
      </c>
      <c r="AU126" s="144" t="s">
        <v>79</v>
      </c>
      <c r="AY126" s="136" t="s">
        <v>133</v>
      </c>
      <c r="BK126" s="145">
        <f>SUM(BK127:BK162)</f>
        <v>0</v>
      </c>
    </row>
    <row r="127" spans="1:65" s="2" customFormat="1" ht="33" customHeight="1">
      <c r="A127" s="31"/>
      <c r="B127" s="148"/>
      <c r="C127" s="149" t="s">
        <v>79</v>
      </c>
      <c r="D127" s="149" t="s">
        <v>135</v>
      </c>
      <c r="E127" s="150" t="s">
        <v>136</v>
      </c>
      <c r="F127" s="151" t="s">
        <v>137</v>
      </c>
      <c r="G127" s="152" t="s">
        <v>138</v>
      </c>
      <c r="H127" s="153">
        <v>68.8</v>
      </c>
      <c r="I127" s="154"/>
      <c r="J127" s="155">
        <f>ROUND(I127*H127,2)</f>
        <v>0</v>
      </c>
      <c r="K127" s="156"/>
      <c r="L127" s="32"/>
      <c r="M127" s="157" t="s">
        <v>1</v>
      </c>
      <c r="N127" s="158" t="s">
        <v>37</v>
      </c>
      <c r="O127" s="57"/>
      <c r="P127" s="159">
        <f>O127*H127</f>
        <v>0</v>
      </c>
      <c r="Q127" s="159">
        <v>0</v>
      </c>
      <c r="R127" s="159">
        <f>Q127*H127</f>
        <v>0</v>
      </c>
      <c r="S127" s="159">
        <v>0.28999999999999998</v>
      </c>
      <c r="T127" s="160">
        <f>S127*H127</f>
        <v>19.951999999999998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61" t="s">
        <v>139</v>
      </c>
      <c r="AT127" s="161" t="s">
        <v>135</v>
      </c>
      <c r="AU127" s="161" t="s">
        <v>81</v>
      </c>
      <c r="AY127" s="16" t="s">
        <v>133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6" t="s">
        <v>79</v>
      </c>
      <c r="BK127" s="162">
        <f>ROUND(I127*H127,2)</f>
        <v>0</v>
      </c>
      <c r="BL127" s="16" t="s">
        <v>139</v>
      </c>
      <c r="BM127" s="161" t="s">
        <v>140</v>
      </c>
    </row>
    <row r="128" spans="1:65" s="13" customFormat="1" ht="11.25">
      <c r="B128" s="163"/>
      <c r="D128" s="164" t="s">
        <v>141</v>
      </c>
      <c r="E128" s="165" t="s">
        <v>1</v>
      </c>
      <c r="F128" s="166" t="s">
        <v>142</v>
      </c>
      <c r="H128" s="167">
        <v>68.8</v>
      </c>
      <c r="I128" s="168"/>
      <c r="L128" s="163"/>
      <c r="M128" s="169"/>
      <c r="N128" s="170"/>
      <c r="O128" s="170"/>
      <c r="P128" s="170"/>
      <c r="Q128" s="170"/>
      <c r="R128" s="170"/>
      <c r="S128" s="170"/>
      <c r="T128" s="171"/>
      <c r="AT128" s="165" t="s">
        <v>141</v>
      </c>
      <c r="AU128" s="165" t="s">
        <v>81</v>
      </c>
      <c r="AV128" s="13" t="s">
        <v>81</v>
      </c>
      <c r="AW128" s="13" t="s">
        <v>29</v>
      </c>
      <c r="AX128" s="13" t="s">
        <v>79</v>
      </c>
      <c r="AY128" s="165" t="s">
        <v>133</v>
      </c>
    </row>
    <row r="129" spans="1:65" s="2" customFormat="1" ht="33" customHeight="1">
      <c r="A129" s="31"/>
      <c r="B129" s="148"/>
      <c r="C129" s="149" t="s">
        <v>81</v>
      </c>
      <c r="D129" s="149" t="s">
        <v>135</v>
      </c>
      <c r="E129" s="150" t="s">
        <v>143</v>
      </c>
      <c r="F129" s="151" t="s">
        <v>144</v>
      </c>
      <c r="G129" s="152" t="s">
        <v>138</v>
      </c>
      <c r="H129" s="153">
        <v>103.2</v>
      </c>
      <c r="I129" s="154"/>
      <c r="J129" s="155">
        <f>ROUND(I129*H129,2)</f>
        <v>0</v>
      </c>
      <c r="K129" s="156"/>
      <c r="L129" s="32"/>
      <c r="M129" s="157" t="s">
        <v>1</v>
      </c>
      <c r="N129" s="158" t="s">
        <v>37</v>
      </c>
      <c r="O129" s="57"/>
      <c r="P129" s="159">
        <f>O129*H129</f>
        <v>0</v>
      </c>
      <c r="Q129" s="159">
        <v>0</v>
      </c>
      <c r="R129" s="159">
        <f>Q129*H129</f>
        <v>0</v>
      </c>
      <c r="S129" s="159">
        <v>0.625</v>
      </c>
      <c r="T129" s="160">
        <f>S129*H129</f>
        <v>64.5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1" t="s">
        <v>139</v>
      </c>
      <c r="AT129" s="161" t="s">
        <v>135</v>
      </c>
      <c r="AU129" s="161" t="s">
        <v>81</v>
      </c>
      <c r="AY129" s="16" t="s">
        <v>133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6" t="s">
        <v>79</v>
      </c>
      <c r="BK129" s="162">
        <f>ROUND(I129*H129,2)</f>
        <v>0</v>
      </c>
      <c r="BL129" s="16" t="s">
        <v>139</v>
      </c>
      <c r="BM129" s="161" t="s">
        <v>145</v>
      </c>
    </row>
    <row r="130" spans="1:65" s="13" customFormat="1" ht="11.25">
      <c r="B130" s="163"/>
      <c r="D130" s="164" t="s">
        <v>141</v>
      </c>
      <c r="E130" s="165" t="s">
        <v>1</v>
      </c>
      <c r="F130" s="166" t="s">
        <v>146</v>
      </c>
      <c r="H130" s="167">
        <v>103.2</v>
      </c>
      <c r="I130" s="168"/>
      <c r="L130" s="163"/>
      <c r="M130" s="169"/>
      <c r="N130" s="170"/>
      <c r="O130" s="170"/>
      <c r="P130" s="170"/>
      <c r="Q130" s="170"/>
      <c r="R130" s="170"/>
      <c r="S130" s="170"/>
      <c r="T130" s="171"/>
      <c r="AT130" s="165" t="s">
        <v>141</v>
      </c>
      <c r="AU130" s="165" t="s">
        <v>81</v>
      </c>
      <c r="AV130" s="13" t="s">
        <v>81</v>
      </c>
      <c r="AW130" s="13" t="s">
        <v>29</v>
      </c>
      <c r="AX130" s="13" t="s">
        <v>79</v>
      </c>
      <c r="AY130" s="165" t="s">
        <v>133</v>
      </c>
    </row>
    <row r="131" spans="1:65" s="2" customFormat="1" ht="24.2" customHeight="1">
      <c r="A131" s="31"/>
      <c r="B131" s="148"/>
      <c r="C131" s="149" t="s">
        <v>147</v>
      </c>
      <c r="D131" s="149" t="s">
        <v>135</v>
      </c>
      <c r="E131" s="150" t="s">
        <v>148</v>
      </c>
      <c r="F131" s="151" t="s">
        <v>149</v>
      </c>
      <c r="G131" s="152" t="s">
        <v>138</v>
      </c>
      <c r="H131" s="153">
        <v>137.6</v>
      </c>
      <c r="I131" s="154"/>
      <c r="J131" s="155">
        <f>ROUND(I131*H131,2)</f>
        <v>0</v>
      </c>
      <c r="K131" s="156"/>
      <c r="L131" s="32"/>
      <c r="M131" s="157" t="s">
        <v>1</v>
      </c>
      <c r="N131" s="158" t="s">
        <v>37</v>
      </c>
      <c r="O131" s="57"/>
      <c r="P131" s="159">
        <f>O131*H131</f>
        <v>0</v>
      </c>
      <c r="Q131" s="159">
        <v>0</v>
      </c>
      <c r="R131" s="159">
        <f>Q131*H131</f>
        <v>0</v>
      </c>
      <c r="S131" s="159">
        <v>0.45</v>
      </c>
      <c r="T131" s="160">
        <f>S131*H131</f>
        <v>61.92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1" t="s">
        <v>139</v>
      </c>
      <c r="AT131" s="161" t="s">
        <v>135</v>
      </c>
      <c r="AU131" s="161" t="s">
        <v>81</v>
      </c>
      <c r="AY131" s="16" t="s">
        <v>133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6" t="s">
        <v>79</v>
      </c>
      <c r="BK131" s="162">
        <f>ROUND(I131*H131,2)</f>
        <v>0</v>
      </c>
      <c r="BL131" s="16" t="s">
        <v>139</v>
      </c>
      <c r="BM131" s="161" t="s">
        <v>150</v>
      </c>
    </row>
    <row r="132" spans="1:65" s="13" customFormat="1" ht="11.25">
      <c r="B132" s="163"/>
      <c r="D132" s="164" t="s">
        <v>141</v>
      </c>
      <c r="E132" s="165" t="s">
        <v>1</v>
      </c>
      <c r="F132" s="166" t="s">
        <v>151</v>
      </c>
      <c r="H132" s="167">
        <v>137.6</v>
      </c>
      <c r="I132" s="168"/>
      <c r="L132" s="163"/>
      <c r="M132" s="169"/>
      <c r="N132" s="170"/>
      <c r="O132" s="170"/>
      <c r="P132" s="170"/>
      <c r="Q132" s="170"/>
      <c r="R132" s="170"/>
      <c r="S132" s="170"/>
      <c r="T132" s="171"/>
      <c r="AT132" s="165" t="s">
        <v>141</v>
      </c>
      <c r="AU132" s="165" t="s">
        <v>81</v>
      </c>
      <c r="AV132" s="13" t="s">
        <v>81</v>
      </c>
      <c r="AW132" s="13" t="s">
        <v>29</v>
      </c>
      <c r="AX132" s="13" t="s">
        <v>79</v>
      </c>
      <c r="AY132" s="165" t="s">
        <v>133</v>
      </c>
    </row>
    <row r="133" spans="1:65" s="2" customFormat="1" ht="33" customHeight="1">
      <c r="A133" s="31"/>
      <c r="B133" s="148"/>
      <c r="C133" s="149" t="s">
        <v>139</v>
      </c>
      <c r="D133" s="149" t="s">
        <v>135</v>
      </c>
      <c r="E133" s="150" t="s">
        <v>152</v>
      </c>
      <c r="F133" s="151" t="s">
        <v>153</v>
      </c>
      <c r="G133" s="152" t="s">
        <v>138</v>
      </c>
      <c r="H133" s="153">
        <v>172</v>
      </c>
      <c r="I133" s="154"/>
      <c r="J133" s="155">
        <f>ROUND(I133*H133,2)</f>
        <v>0</v>
      </c>
      <c r="K133" s="156"/>
      <c r="L133" s="32"/>
      <c r="M133" s="157" t="s">
        <v>1</v>
      </c>
      <c r="N133" s="158" t="s">
        <v>37</v>
      </c>
      <c r="O133" s="57"/>
      <c r="P133" s="159">
        <f>O133*H133</f>
        <v>0</v>
      </c>
      <c r="Q133" s="159">
        <v>5.0000000000000002E-5</v>
      </c>
      <c r="R133" s="159">
        <f>Q133*H133</f>
        <v>8.6E-3</v>
      </c>
      <c r="S133" s="159">
        <v>0.115</v>
      </c>
      <c r="T133" s="160">
        <f>S133*H133</f>
        <v>19.78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1" t="s">
        <v>139</v>
      </c>
      <c r="AT133" s="161" t="s">
        <v>135</v>
      </c>
      <c r="AU133" s="161" t="s">
        <v>81</v>
      </c>
      <c r="AY133" s="16" t="s">
        <v>133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6" t="s">
        <v>79</v>
      </c>
      <c r="BK133" s="162">
        <f>ROUND(I133*H133,2)</f>
        <v>0</v>
      </c>
      <c r="BL133" s="16" t="s">
        <v>139</v>
      </c>
      <c r="BM133" s="161" t="s">
        <v>154</v>
      </c>
    </row>
    <row r="134" spans="1:65" s="13" customFormat="1" ht="11.25">
      <c r="B134" s="163"/>
      <c r="D134" s="164" t="s">
        <v>141</v>
      </c>
      <c r="E134" s="165" t="s">
        <v>1</v>
      </c>
      <c r="F134" s="166" t="s">
        <v>155</v>
      </c>
      <c r="H134" s="167">
        <v>172</v>
      </c>
      <c r="I134" s="168"/>
      <c r="L134" s="163"/>
      <c r="M134" s="169"/>
      <c r="N134" s="170"/>
      <c r="O134" s="170"/>
      <c r="P134" s="170"/>
      <c r="Q134" s="170"/>
      <c r="R134" s="170"/>
      <c r="S134" s="170"/>
      <c r="T134" s="171"/>
      <c r="AT134" s="165" t="s">
        <v>141</v>
      </c>
      <c r="AU134" s="165" t="s">
        <v>81</v>
      </c>
      <c r="AV134" s="13" t="s">
        <v>81</v>
      </c>
      <c r="AW134" s="13" t="s">
        <v>29</v>
      </c>
      <c r="AX134" s="13" t="s">
        <v>79</v>
      </c>
      <c r="AY134" s="165" t="s">
        <v>133</v>
      </c>
    </row>
    <row r="135" spans="1:65" s="2" customFormat="1" ht="16.5" customHeight="1">
      <c r="A135" s="31"/>
      <c r="B135" s="148"/>
      <c r="C135" s="149" t="s">
        <v>156</v>
      </c>
      <c r="D135" s="149" t="s">
        <v>135</v>
      </c>
      <c r="E135" s="150" t="s">
        <v>157</v>
      </c>
      <c r="F135" s="151" t="s">
        <v>158</v>
      </c>
      <c r="G135" s="152" t="s">
        <v>159</v>
      </c>
      <c r="H135" s="153">
        <v>80</v>
      </c>
      <c r="I135" s="154"/>
      <c r="J135" s="155">
        <f>ROUND(I135*H135,2)</f>
        <v>0</v>
      </c>
      <c r="K135" s="156"/>
      <c r="L135" s="32"/>
      <c r="M135" s="157" t="s">
        <v>1</v>
      </c>
      <c r="N135" s="158" t="s">
        <v>37</v>
      </c>
      <c r="O135" s="57"/>
      <c r="P135" s="159">
        <f>O135*H135</f>
        <v>0</v>
      </c>
      <c r="Q135" s="159">
        <v>0</v>
      </c>
      <c r="R135" s="159">
        <f>Q135*H135</f>
        <v>0</v>
      </c>
      <c r="S135" s="159">
        <v>0.28999999999999998</v>
      </c>
      <c r="T135" s="160">
        <f>S135*H135</f>
        <v>23.2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1" t="s">
        <v>139</v>
      </c>
      <c r="AT135" s="161" t="s">
        <v>135</v>
      </c>
      <c r="AU135" s="161" t="s">
        <v>81</v>
      </c>
      <c r="AY135" s="16" t="s">
        <v>133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6" t="s">
        <v>79</v>
      </c>
      <c r="BK135" s="162">
        <f>ROUND(I135*H135,2)</f>
        <v>0</v>
      </c>
      <c r="BL135" s="16" t="s">
        <v>139</v>
      </c>
      <c r="BM135" s="161" t="s">
        <v>160</v>
      </c>
    </row>
    <row r="136" spans="1:65" s="2" customFormat="1" ht="37.9" customHeight="1">
      <c r="A136" s="31"/>
      <c r="B136" s="148"/>
      <c r="C136" s="149" t="s">
        <v>161</v>
      </c>
      <c r="D136" s="149" t="s">
        <v>135</v>
      </c>
      <c r="E136" s="150" t="s">
        <v>162</v>
      </c>
      <c r="F136" s="151" t="s">
        <v>163</v>
      </c>
      <c r="G136" s="152" t="s">
        <v>164</v>
      </c>
      <c r="H136" s="153">
        <v>9</v>
      </c>
      <c r="I136" s="154"/>
      <c r="J136" s="155">
        <f>ROUND(I136*H136,2)</f>
        <v>0</v>
      </c>
      <c r="K136" s="156"/>
      <c r="L136" s="32"/>
      <c r="M136" s="157" t="s">
        <v>1</v>
      </c>
      <c r="N136" s="158" t="s">
        <v>37</v>
      </c>
      <c r="O136" s="57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1" t="s">
        <v>139</v>
      </c>
      <c r="AT136" s="161" t="s">
        <v>135</v>
      </c>
      <c r="AU136" s="161" t="s">
        <v>81</v>
      </c>
      <c r="AY136" s="16" t="s">
        <v>133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6" t="s">
        <v>79</v>
      </c>
      <c r="BK136" s="162">
        <f>ROUND(I136*H136,2)</f>
        <v>0</v>
      </c>
      <c r="BL136" s="16" t="s">
        <v>139</v>
      </c>
      <c r="BM136" s="161" t="s">
        <v>165</v>
      </c>
    </row>
    <row r="137" spans="1:65" s="13" customFormat="1" ht="11.25">
      <c r="B137" s="163"/>
      <c r="D137" s="164" t="s">
        <v>141</v>
      </c>
      <c r="E137" s="165" t="s">
        <v>1</v>
      </c>
      <c r="F137" s="166" t="s">
        <v>166</v>
      </c>
      <c r="H137" s="167">
        <v>9</v>
      </c>
      <c r="I137" s="168"/>
      <c r="L137" s="163"/>
      <c r="M137" s="169"/>
      <c r="N137" s="170"/>
      <c r="O137" s="170"/>
      <c r="P137" s="170"/>
      <c r="Q137" s="170"/>
      <c r="R137" s="170"/>
      <c r="S137" s="170"/>
      <c r="T137" s="171"/>
      <c r="AT137" s="165" t="s">
        <v>141</v>
      </c>
      <c r="AU137" s="165" t="s">
        <v>81</v>
      </c>
      <c r="AV137" s="13" t="s">
        <v>81</v>
      </c>
      <c r="AW137" s="13" t="s">
        <v>29</v>
      </c>
      <c r="AX137" s="13" t="s">
        <v>79</v>
      </c>
      <c r="AY137" s="165" t="s">
        <v>133</v>
      </c>
    </row>
    <row r="138" spans="1:65" s="2" customFormat="1" ht="33" customHeight="1">
      <c r="A138" s="31"/>
      <c r="B138" s="148"/>
      <c r="C138" s="149" t="s">
        <v>167</v>
      </c>
      <c r="D138" s="149" t="s">
        <v>135</v>
      </c>
      <c r="E138" s="150" t="s">
        <v>168</v>
      </c>
      <c r="F138" s="151" t="s">
        <v>169</v>
      </c>
      <c r="G138" s="152" t="s">
        <v>164</v>
      </c>
      <c r="H138" s="153">
        <v>17.544</v>
      </c>
      <c r="I138" s="154"/>
      <c r="J138" s="155">
        <f>ROUND(I138*H138,2)</f>
        <v>0</v>
      </c>
      <c r="K138" s="156"/>
      <c r="L138" s="32"/>
      <c r="M138" s="157" t="s">
        <v>1</v>
      </c>
      <c r="N138" s="158" t="s">
        <v>37</v>
      </c>
      <c r="O138" s="57"/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1" t="s">
        <v>139</v>
      </c>
      <c r="AT138" s="161" t="s">
        <v>135</v>
      </c>
      <c r="AU138" s="161" t="s">
        <v>81</v>
      </c>
      <c r="AY138" s="16" t="s">
        <v>133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6" t="s">
        <v>79</v>
      </c>
      <c r="BK138" s="162">
        <f>ROUND(I138*H138,2)</f>
        <v>0</v>
      </c>
      <c r="BL138" s="16" t="s">
        <v>139</v>
      </c>
      <c r="BM138" s="161" t="s">
        <v>170</v>
      </c>
    </row>
    <row r="139" spans="1:65" s="13" customFormat="1" ht="11.25">
      <c r="B139" s="163"/>
      <c r="D139" s="164" t="s">
        <v>141</v>
      </c>
      <c r="E139" s="165" t="s">
        <v>1</v>
      </c>
      <c r="F139" s="166" t="s">
        <v>171</v>
      </c>
      <c r="H139" s="167">
        <v>17.544</v>
      </c>
      <c r="I139" s="168"/>
      <c r="L139" s="163"/>
      <c r="M139" s="169"/>
      <c r="N139" s="170"/>
      <c r="O139" s="170"/>
      <c r="P139" s="170"/>
      <c r="Q139" s="170"/>
      <c r="R139" s="170"/>
      <c r="S139" s="170"/>
      <c r="T139" s="171"/>
      <c r="AT139" s="165" t="s">
        <v>141</v>
      </c>
      <c r="AU139" s="165" t="s">
        <v>81</v>
      </c>
      <c r="AV139" s="13" t="s">
        <v>81</v>
      </c>
      <c r="AW139" s="13" t="s">
        <v>29</v>
      </c>
      <c r="AX139" s="13" t="s">
        <v>79</v>
      </c>
      <c r="AY139" s="165" t="s">
        <v>133</v>
      </c>
    </row>
    <row r="140" spans="1:65" s="2" customFormat="1" ht="33" customHeight="1">
      <c r="A140" s="31"/>
      <c r="B140" s="148"/>
      <c r="C140" s="149" t="s">
        <v>172</v>
      </c>
      <c r="D140" s="149" t="s">
        <v>135</v>
      </c>
      <c r="E140" s="150" t="s">
        <v>173</v>
      </c>
      <c r="F140" s="151" t="s">
        <v>174</v>
      </c>
      <c r="G140" s="152" t="s">
        <v>164</v>
      </c>
      <c r="H140" s="153">
        <v>40.936</v>
      </c>
      <c r="I140" s="154"/>
      <c r="J140" s="155">
        <f>ROUND(I140*H140,2)</f>
        <v>0</v>
      </c>
      <c r="K140" s="156"/>
      <c r="L140" s="32"/>
      <c r="M140" s="157" t="s">
        <v>1</v>
      </c>
      <c r="N140" s="158" t="s">
        <v>37</v>
      </c>
      <c r="O140" s="57"/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1" t="s">
        <v>139</v>
      </c>
      <c r="AT140" s="161" t="s">
        <v>135</v>
      </c>
      <c r="AU140" s="161" t="s">
        <v>81</v>
      </c>
      <c r="AY140" s="16" t="s">
        <v>133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6" t="s">
        <v>79</v>
      </c>
      <c r="BK140" s="162">
        <f>ROUND(I140*H140,2)</f>
        <v>0</v>
      </c>
      <c r="BL140" s="16" t="s">
        <v>139</v>
      </c>
      <c r="BM140" s="161" t="s">
        <v>175</v>
      </c>
    </row>
    <row r="141" spans="1:65" s="13" customFormat="1" ht="11.25">
      <c r="B141" s="163"/>
      <c r="D141" s="164" t="s">
        <v>141</v>
      </c>
      <c r="E141" s="165" t="s">
        <v>1</v>
      </c>
      <c r="F141" s="166" t="s">
        <v>176</v>
      </c>
      <c r="H141" s="167">
        <v>40.936</v>
      </c>
      <c r="I141" s="168"/>
      <c r="L141" s="163"/>
      <c r="M141" s="169"/>
      <c r="N141" s="170"/>
      <c r="O141" s="170"/>
      <c r="P141" s="170"/>
      <c r="Q141" s="170"/>
      <c r="R141" s="170"/>
      <c r="S141" s="170"/>
      <c r="T141" s="171"/>
      <c r="AT141" s="165" t="s">
        <v>141</v>
      </c>
      <c r="AU141" s="165" t="s">
        <v>81</v>
      </c>
      <c r="AV141" s="13" t="s">
        <v>81</v>
      </c>
      <c r="AW141" s="13" t="s">
        <v>29</v>
      </c>
      <c r="AX141" s="13" t="s">
        <v>79</v>
      </c>
      <c r="AY141" s="165" t="s">
        <v>133</v>
      </c>
    </row>
    <row r="142" spans="1:65" s="2" customFormat="1" ht="24.2" customHeight="1">
      <c r="A142" s="31"/>
      <c r="B142" s="148"/>
      <c r="C142" s="149" t="s">
        <v>177</v>
      </c>
      <c r="D142" s="149" t="s">
        <v>135</v>
      </c>
      <c r="E142" s="150" t="s">
        <v>178</v>
      </c>
      <c r="F142" s="151" t="s">
        <v>179</v>
      </c>
      <c r="G142" s="152" t="s">
        <v>164</v>
      </c>
      <c r="H142" s="153">
        <v>17.544</v>
      </c>
      <c r="I142" s="154"/>
      <c r="J142" s="155">
        <f>ROUND(I142*H142,2)</f>
        <v>0</v>
      </c>
      <c r="K142" s="156"/>
      <c r="L142" s="32"/>
      <c r="M142" s="157" t="s">
        <v>1</v>
      </c>
      <c r="N142" s="158" t="s">
        <v>37</v>
      </c>
      <c r="O142" s="57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1" t="s">
        <v>139</v>
      </c>
      <c r="AT142" s="161" t="s">
        <v>135</v>
      </c>
      <c r="AU142" s="161" t="s">
        <v>81</v>
      </c>
      <c r="AY142" s="16" t="s">
        <v>133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6" t="s">
        <v>79</v>
      </c>
      <c r="BK142" s="162">
        <f>ROUND(I142*H142,2)</f>
        <v>0</v>
      </c>
      <c r="BL142" s="16" t="s">
        <v>139</v>
      </c>
      <c r="BM142" s="161" t="s">
        <v>180</v>
      </c>
    </row>
    <row r="143" spans="1:65" s="2" customFormat="1" ht="21.75" customHeight="1">
      <c r="A143" s="31"/>
      <c r="B143" s="148"/>
      <c r="C143" s="149" t="s">
        <v>181</v>
      </c>
      <c r="D143" s="149" t="s">
        <v>135</v>
      </c>
      <c r="E143" s="150" t="s">
        <v>182</v>
      </c>
      <c r="F143" s="151" t="s">
        <v>183</v>
      </c>
      <c r="G143" s="152" t="s">
        <v>138</v>
      </c>
      <c r="H143" s="153">
        <v>4.5</v>
      </c>
      <c r="I143" s="154"/>
      <c r="J143" s="155">
        <f>ROUND(I143*H143,2)</f>
        <v>0</v>
      </c>
      <c r="K143" s="156"/>
      <c r="L143" s="32"/>
      <c r="M143" s="157" t="s">
        <v>1</v>
      </c>
      <c r="N143" s="158" t="s">
        <v>37</v>
      </c>
      <c r="O143" s="57"/>
      <c r="P143" s="159">
        <f>O143*H143</f>
        <v>0</v>
      </c>
      <c r="Q143" s="159">
        <v>1.99E-3</v>
      </c>
      <c r="R143" s="159">
        <f>Q143*H143</f>
        <v>8.9549999999999994E-3</v>
      </c>
      <c r="S143" s="159">
        <v>0</v>
      </c>
      <c r="T143" s="160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61" t="s">
        <v>139</v>
      </c>
      <c r="AT143" s="161" t="s">
        <v>135</v>
      </c>
      <c r="AU143" s="161" t="s">
        <v>81</v>
      </c>
      <c r="AY143" s="16" t="s">
        <v>133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6" t="s">
        <v>79</v>
      </c>
      <c r="BK143" s="162">
        <f>ROUND(I143*H143,2)</f>
        <v>0</v>
      </c>
      <c r="BL143" s="16" t="s">
        <v>139</v>
      </c>
      <c r="BM143" s="161" t="s">
        <v>184</v>
      </c>
    </row>
    <row r="144" spans="1:65" s="13" customFormat="1" ht="11.25">
      <c r="B144" s="163"/>
      <c r="D144" s="164" t="s">
        <v>141</v>
      </c>
      <c r="E144" s="165" t="s">
        <v>1</v>
      </c>
      <c r="F144" s="166" t="s">
        <v>185</v>
      </c>
      <c r="H144" s="167">
        <v>4.5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141</v>
      </c>
      <c r="AU144" s="165" t="s">
        <v>81</v>
      </c>
      <c r="AV144" s="13" t="s">
        <v>81</v>
      </c>
      <c r="AW144" s="13" t="s">
        <v>29</v>
      </c>
      <c r="AX144" s="13" t="s">
        <v>79</v>
      </c>
      <c r="AY144" s="165" t="s">
        <v>133</v>
      </c>
    </row>
    <row r="145" spans="1:65" s="2" customFormat="1" ht="24.2" customHeight="1">
      <c r="A145" s="31"/>
      <c r="B145" s="148"/>
      <c r="C145" s="149" t="s">
        <v>186</v>
      </c>
      <c r="D145" s="149" t="s">
        <v>135</v>
      </c>
      <c r="E145" s="150" t="s">
        <v>187</v>
      </c>
      <c r="F145" s="151" t="s">
        <v>188</v>
      </c>
      <c r="G145" s="152" t="s">
        <v>138</v>
      </c>
      <c r="H145" s="153">
        <v>4.5</v>
      </c>
      <c r="I145" s="154"/>
      <c r="J145" s="155">
        <f>ROUND(I145*H145,2)</f>
        <v>0</v>
      </c>
      <c r="K145" s="156"/>
      <c r="L145" s="32"/>
      <c r="M145" s="157" t="s">
        <v>1</v>
      </c>
      <c r="N145" s="158" t="s">
        <v>37</v>
      </c>
      <c r="O145" s="57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1" t="s">
        <v>139</v>
      </c>
      <c r="AT145" s="161" t="s">
        <v>135</v>
      </c>
      <c r="AU145" s="161" t="s">
        <v>81</v>
      </c>
      <c r="AY145" s="16" t="s">
        <v>133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6" t="s">
        <v>79</v>
      </c>
      <c r="BK145" s="162">
        <f>ROUND(I145*H145,2)</f>
        <v>0</v>
      </c>
      <c r="BL145" s="16" t="s">
        <v>139</v>
      </c>
      <c r="BM145" s="161" t="s">
        <v>189</v>
      </c>
    </row>
    <row r="146" spans="1:65" s="13" customFormat="1" ht="11.25">
      <c r="B146" s="163"/>
      <c r="D146" s="164" t="s">
        <v>141</v>
      </c>
      <c r="E146" s="165" t="s">
        <v>1</v>
      </c>
      <c r="F146" s="166" t="s">
        <v>185</v>
      </c>
      <c r="H146" s="167">
        <v>4.5</v>
      </c>
      <c r="I146" s="168"/>
      <c r="L146" s="163"/>
      <c r="M146" s="169"/>
      <c r="N146" s="170"/>
      <c r="O146" s="170"/>
      <c r="P146" s="170"/>
      <c r="Q146" s="170"/>
      <c r="R146" s="170"/>
      <c r="S146" s="170"/>
      <c r="T146" s="171"/>
      <c r="AT146" s="165" t="s">
        <v>141</v>
      </c>
      <c r="AU146" s="165" t="s">
        <v>81</v>
      </c>
      <c r="AV146" s="13" t="s">
        <v>81</v>
      </c>
      <c r="AW146" s="13" t="s">
        <v>29</v>
      </c>
      <c r="AX146" s="13" t="s">
        <v>79</v>
      </c>
      <c r="AY146" s="165" t="s">
        <v>133</v>
      </c>
    </row>
    <row r="147" spans="1:65" s="2" customFormat="1" ht="37.9" customHeight="1">
      <c r="A147" s="31"/>
      <c r="B147" s="148"/>
      <c r="C147" s="149" t="s">
        <v>8</v>
      </c>
      <c r="D147" s="149" t="s">
        <v>135</v>
      </c>
      <c r="E147" s="150" t="s">
        <v>190</v>
      </c>
      <c r="F147" s="151" t="s">
        <v>191</v>
      </c>
      <c r="G147" s="152" t="s">
        <v>164</v>
      </c>
      <c r="H147" s="153">
        <v>67.48</v>
      </c>
      <c r="I147" s="154"/>
      <c r="J147" s="155">
        <f>ROUND(I147*H147,2)</f>
        <v>0</v>
      </c>
      <c r="K147" s="156"/>
      <c r="L147" s="32"/>
      <c r="M147" s="157" t="s">
        <v>1</v>
      </c>
      <c r="N147" s="158" t="s">
        <v>37</v>
      </c>
      <c r="O147" s="57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1" t="s">
        <v>139</v>
      </c>
      <c r="AT147" s="161" t="s">
        <v>135</v>
      </c>
      <c r="AU147" s="161" t="s">
        <v>81</v>
      </c>
      <c r="AY147" s="16" t="s">
        <v>133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6" t="s">
        <v>79</v>
      </c>
      <c r="BK147" s="162">
        <f>ROUND(I147*H147,2)</f>
        <v>0</v>
      </c>
      <c r="BL147" s="16" t="s">
        <v>139</v>
      </c>
      <c r="BM147" s="161" t="s">
        <v>192</v>
      </c>
    </row>
    <row r="148" spans="1:65" s="2" customFormat="1" ht="37.9" customHeight="1">
      <c r="A148" s="31"/>
      <c r="B148" s="148"/>
      <c r="C148" s="149" t="s">
        <v>193</v>
      </c>
      <c r="D148" s="149" t="s">
        <v>135</v>
      </c>
      <c r="E148" s="150" t="s">
        <v>194</v>
      </c>
      <c r="F148" s="151" t="s">
        <v>195</v>
      </c>
      <c r="G148" s="152" t="s">
        <v>164</v>
      </c>
      <c r="H148" s="153">
        <v>337.4</v>
      </c>
      <c r="I148" s="154"/>
      <c r="J148" s="155">
        <f>ROUND(I148*H148,2)</f>
        <v>0</v>
      </c>
      <c r="K148" s="156"/>
      <c r="L148" s="32"/>
      <c r="M148" s="157" t="s">
        <v>1</v>
      </c>
      <c r="N148" s="158" t="s">
        <v>37</v>
      </c>
      <c r="O148" s="57"/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1" t="s">
        <v>139</v>
      </c>
      <c r="AT148" s="161" t="s">
        <v>135</v>
      </c>
      <c r="AU148" s="161" t="s">
        <v>81</v>
      </c>
      <c r="AY148" s="16" t="s">
        <v>133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6" t="s">
        <v>79</v>
      </c>
      <c r="BK148" s="162">
        <f>ROUND(I148*H148,2)</f>
        <v>0</v>
      </c>
      <c r="BL148" s="16" t="s">
        <v>139</v>
      </c>
      <c r="BM148" s="161" t="s">
        <v>196</v>
      </c>
    </row>
    <row r="149" spans="1:65" s="13" customFormat="1" ht="11.25">
      <c r="B149" s="163"/>
      <c r="D149" s="164" t="s">
        <v>141</v>
      </c>
      <c r="E149" s="165" t="s">
        <v>1</v>
      </c>
      <c r="F149" s="166" t="s">
        <v>197</v>
      </c>
      <c r="H149" s="167">
        <v>337.4</v>
      </c>
      <c r="I149" s="168"/>
      <c r="L149" s="163"/>
      <c r="M149" s="169"/>
      <c r="N149" s="170"/>
      <c r="O149" s="170"/>
      <c r="P149" s="170"/>
      <c r="Q149" s="170"/>
      <c r="R149" s="170"/>
      <c r="S149" s="170"/>
      <c r="T149" s="171"/>
      <c r="AT149" s="165" t="s">
        <v>141</v>
      </c>
      <c r="AU149" s="165" t="s">
        <v>81</v>
      </c>
      <c r="AV149" s="13" t="s">
        <v>81</v>
      </c>
      <c r="AW149" s="13" t="s">
        <v>29</v>
      </c>
      <c r="AX149" s="13" t="s">
        <v>79</v>
      </c>
      <c r="AY149" s="165" t="s">
        <v>133</v>
      </c>
    </row>
    <row r="150" spans="1:65" s="2" customFormat="1" ht="24.2" customHeight="1">
      <c r="A150" s="31"/>
      <c r="B150" s="148"/>
      <c r="C150" s="149" t="s">
        <v>198</v>
      </c>
      <c r="D150" s="149" t="s">
        <v>135</v>
      </c>
      <c r="E150" s="150" t="s">
        <v>199</v>
      </c>
      <c r="F150" s="151" t="s">
        <v>200</v>
      </c>
      <c r="G150" s="152" t="s">
        <v>164</v>
      </c>
      <c r="H150" s="153">
        <v>67.48</v>
      </c>
      <c r="I150" s="154"/>
      <c r="J150" s="155">
        <f>ROUND(I150*H150,2)</f>
        <v>0</v>
      </c>
      <c r="K150" s="156"/>
      <c r="L150" s="32"/>
      <c r="M150" s="157" t="s">
        <v>1</v>
      </c>
      <c r="N150" s="158" t="s">
        <v>37</v>
      </c>
      <c r="O150" s="57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1" t="s">
        <v>139</v>
      </c>
      <c r="AT150" s="161" t="s">
        <v>135</v>
      </c>
      <c r="AU150" s="161" t="s">
        <v>81</v>
      </c>
      <c r="AY150" s="16" t="s">
        <v>133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6" t="s">
        <v>79</v>
      </c>
      <c r="BK150" s="162">
        <f>ROUND(I150*H150,2)</f>
        <v>0</v>
      </c>
      <c r="BL150" s="16" t="s">
        <v>139</v>
      </c>
      <c r="BM150" s="161" t="s">
        <v>201</v>
      </c>
    </row>
    <row r="151" spans="1:65" s="2" customFormat="1" ht="33" customHeight="1">
      <c r="A151" s="31"/>
      <c r="B151" s="148"/>
      <c r="C151" s="149" t="s">
        <v>202</v>
      </c>
      <c r="D151" s="149" t="s">
        <v>135</v>
      </c>
      <c r="E151" s="150" t="s">
        <v>203</v>
      </c>
      <c r="F151" s="151" t="s">
        <v>204</v>
      </c>
      <c r="G151" s="152" t="s">
        <v>205</v>
      </c>
      <c r="H151" s="153">
        <v>121.464</v>
      </c>
      <c r="I151" s="154"/>
      <c r="J151" s="155">
        <f>ROUND(I151*H151,2)</f>
        <v>0</v>
      </c>
      <c r="K151" s="156"/>
      <c r="L151" s="32"/>
      <c r="M151" s="157" t="s">
        <v>1</v>
      </c>
      <c r="N151" s="158" t="s">
        <v>37</v>
      </c>
      <c r="O151" s="57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1" t="s">
        <v>139</v>
      </c>
      <c r="AT151" s="161" t="s">
        <v>135</v>
      </c>
      <c r="AU151" s="161" t="s">
        <v>81</v>
      </c>
      <c r="AY151" s="16" t="s">
        <v>133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6" t="s">
        <v>79</v>
      </c>
      <c r="BK151" s="162">
        <f>ROUND(I151*H151,2)</f>
        <v>0</v>
      </c>
      <c r="BL151" s="16" t="s">
        <v>139</v>
      </c>
      <c r="BM151" s="161" t="s">
        <v>206</v>
      </c>
    </row>
    <row r="152" spans="1:65" s="13" customFormat="1" ht="11.25">
      <c r="B152" s="163"/>
      <c r="D152" s="164" t="s">
        <v>141</v>
      </c>
      <c r="E152" s="165" t="s">
        <v>1</v>
      </c>
      <c r="F152" s="166" t="s">
        <v>207</v>
      </c>
      <c r="H152" s="167">
        <v>121.464</v>
      </c>
      <c r="I152" s="168"/>
      <c r="L152" s="163"/>
      <c r="M152" s="169"/>
      <c r="N152" s="170"/>
      <c r="O152" s="170"/>
      <c r="P152" s="170"/>
      <c r="Q152" s="170"/>
      <c r="R152" s="170"/>
      <c r="S152" s="170"/>
      <c r="T152" s="171"/>
      <c r="AT152" s="165" t="s">
        <v>141</v>
      </c>
      <c r="AU152" s="165" t="s">
        <v>81</v>
      </c>
      <c r="AV152" s="13" t="s">
        <v>81</v>
      </c>
      <c r="AW152" s="13" t="s">
        <v>29</v>
      </c>
      <c r="AX152" s="13" t="s">
        <v>79</v>
      </c>
      <c r="AY152" s="165" t="s">
        <v>133</v>
      </c>
    </row>
    <row r="153" spans="1:65" s="2" customFormat="1" ht="16.5" customHeight="1">
      <c r="A153" s="31"/>
      <c r="B153" s="148"/>
      <c r="C153" s="149" t="s">
        <v>208</v>
      </c>
      <c r="D153" s="149" t="s">
        <v>135</v>
      </c>
      <c r="E153" s="150" t="s">
        <v>209</v>
      </c>
      <c r="F153" s="151" t="s">
        <v>210</v>
      </c>
      <c r="G153" s="152" t="s">
        <v>164</v>
      </c>
      <c r="H153" s="153">
        <v>64.760000000000005</v>
      </c>
      <c r="I153" s="154"/>
      <c r="J153" s="155">
        <f>ROUND(I153*H153,2)</f>
        <v>0</v>
      </c>
      <c r="K153" s="156"/>
      <c r="L153" s="32"/>
      <c r="M153" s="157" t="s">
        <v>1</v>
      </c>
      <c r="N153" s="158" t="s">
        <v>37</v>
      </c>
      <c r="O153" s="57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1" t="s">
        <v>139</v>
      </c>
      <c r="AT153" s="161" t="s">
        <v>135</v>
      </c>
      <c r="AU153" s="161" t="s">
        <v>81</v>
      </c>
      <c r="AY153" s="16" t="s">
        <v>133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6" t="s">
        <v>79</v>
      </c>
      <c r="BK153" s="162">
        <f>ROUND(I153*H153,2)</f>
        <v>0</v>
      </c>
      <c r="BL153" s="16" t="s">
        <v>139</v>
      </c>
      <c r="BM153" s="161" t="s">
        <v>211</v>
      </c>
    </row>
    <row r="154" spans="1:65" s="2" customFormat="1" ht="24.2" customHeight="1">
      <c r="A154" s="31"/>
      <c r="B154" s="148"/>
      <c r="C154" s="149" t="s">
        <v>212</v>
      </c>
      <c r="D154" s="149" t="s">
        <v>135</v>
      </c>
      <c r="E154" s="150" t="s">
        <v>213</v>
      </c>
      <c r="F154" s="151" t="s">
        <v>214</v>
      </c>
      <c r="G154" s="152" t="s">
        <v>164</v>
      </c>
      <c r="H154" s="153">
        <v>43</v>
      </c>
      <c r="I154" s="154"/>
      <c r="J154" s="155">
        <f>ROUND(I154*H154,2)</f>
        <v>0</v>
      </c>
      <c r="K154" s="156"/>
      <c r="L154" s="32"/>
      <c r="M154" s="157" t="s">
        <v>1</v>
      </c>
      <c r="N154" s="158" t="s">
        <v>37</v>
      </c>
      <c r="O154" s="57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1" t="s">
        <v>139</v>
      </c>
      <c r="AT154" s="161" t="s">
        <v>135</v>
      </c>
      <c r="AU154" s="161" t="s">
        <v>81</v>
      </c>
      <c r="AY154" s="16" t="s">
        <v>133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6" t="s">
        <v>79</v>
      </c>
      <c r="BK154" s="162">
        <f>ROUND(I154*H154,2)</f>
        <v>0</v>
      </c>
      <c r="BL154" s="16" t="s">
        <v>139</v>
      </c>
      <c r="BM154" s="161" t="s">
        <v>215</v>
      </c>
    </row>
    <row r="155" spans="1:65" s="13" customFormat="1" ht="11.25">
      <c r="B155" s="163"/>
      <c r="D155" s="164" t="s">
        <v>141</v>
      </c>
      <c r="E155" s="165" t="s">
        <v>1</v>
      </c>
      <c r="F155" s="166" t="s">
        <v>216</v>
      </c>
      <c r="H155" s="167">
        <v>43</v>
      </c>
      <c r="I155" s="168"/>
      <c r="L155" s="163"/>
      <c r="M155" s="169"/>
      <c r="N155" s="170"/>
      <c r="O155" s="170"/>
      <c r="P155" s="170"/>
      <c r="Q155" s="170"/>
      <c r="R155" s="170"/>
      <c r="S155" s="170"/>
      <c r="T155" s="171"/>
      <c r="AT155" s="165" t="s">
        <v>141</v>
      </c>
      <c r="AU155" s="165" t="s">
        <v>81</v>
      </c>
      <c r="AV155" s="13" t="s">
        <v>81</v>
      </c>
      <c r="AW155" s="13" t="s">
        <v>29</v>
      </c>
      <c r="AX155" s="13" t="s">
        <v>79</v>
      </c>
      <c r="AY155" s="165" t="s">
        <v>133</v>
      </c>
    </row>
    <row r="156" spans="1:65" s="2" customFormat="1" ht="16.5" customHeight="1">
      <c r="A156" s="31"/>
      <c r="B156" s="148"/>
      <c r="C156" s="172" t="s">
        <v>217</v>
      </c>
      <c r="D156" s="172" t="s">
        <v>218</v>
      </c>
      <c r="E156" s="173" t="s">
        <v>219</v>
      </c>
      <c r="F156" s="174" t="s">
        <v>220</v>
      </c>
      <c r="G156" s="175" t="s">
        <v>205</v>
      </c>
      <c r="H156" s="176">
        <v>86</v>
      </c>
      <c r="I156" s="177"/>
      <c r="J156" s="178">
        <f>ROUND(I156*H156,2)</f>
        <v>0</v>
      </c>
      <c r="K156" s="179"/>
      <c r="L156" s="180"/>
      <c r="M156" s="181" t="s">
        <v>1</v>
      </c>
      <c r="N156" s="182" t="s">
        <v>37</v>
      </c>
      <c r="O156" s="57"/>
      <c r="P156" s="159">
        <f>O156*H156</f>
        <v>0</v>
      </c>
      <c r="Q156" s="159">
        <v>1</v>
      </c>
      <c r="R156" s="159">
        <f>Q156*H156</f>
        <v>86</v>
      </c>
      <c r="S156" s="159">
        <v>0</v>
      </c>
      <c r="T156" s="160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61" t="s">
        <v>172</v>
      </c>
      <c r="AT156" s="161" t="s">
        <v>218</v>
      </c>
      <c r="AU156" s="161" t="s">
        <v>81</v>
      </c>
      <c r="AY156" s="16" t="s">
        <v>133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6" t="s">
        <v>79</v>
      </c>
      <c r="BK156" s="162">
        <f>ROUND(I156*H156,2)</f>
        <v>0</v>
      </c>
      <c r="BL156" s="16" t="s">
        <v>139</v>
      </c>
      <c r="BM156" s="161" t="s">
        <v>221</v>
      </c>
    </row>
    <row r="157" spans="1:65" s="2" customFormat="1" ht="24.2" customHeight="1">
      <c r="A157" s="31"/>
      <c r="B157" s="148"/>
      <c r="C157" s="149" t="s">
        <v>222</v>
      </c>
      <c r="D157" s="149" t="s">
        <v>135</v>
      </c>
      <c r="E157" s="150" t="s">
        <v>223</v>
      </c>
      <c r="F157" s="151" t="s">
        <v>224</v>
      </c>
      <c r="G157" s="152" t="s">
        <v>164</v>
      </c>
      <c r="H157" s="153">
        <v>27.52</v>
      </c>
      <c r="I157" s="154"/>
      <c r="J157" s="155">
        <f>ROUND(I157*H157,2)</f>
        <v>0</v>
      </c>
      <c r="K157" s="156"/>
      <c r="L157" s="32"/>
      <c r="M157" s="157" t="s">
        <v>1</v>
      </c>
      <c r="N157" s="158" t="s">
        <v>37</v>
      </c>
      <c r="O157" s="57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1" t="s">
        <v>139</v>
      </c>
      <c r="AT157" s="161" t="s">
        <v>135</v>
      </c>
      <c r="AU157" s="161" t="s">
        <v>81</v>
      </c>
      <c r="AY157" s="16" t="s">
        <v>133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6" t="s">
        <v>79</v>
      </c>
      <c r="BK157" s="162">
        <f>ROUND(I157*H157,2)</f>
        <v>0</v>
      </c>
      <c r="BL157" s="16" t="s">
        <v>139</v>
      </c>
      <c r="BM157" s="161" t="s">
        <v>225</v>
      </c>
    </row>
    <row r="158" spans="1:65" s="13" customFormat="1" ht="11.25">
      <c r="B158" s="163"/>
      <c r="D158" s="164" t="s">
        <v>141</v>
      </c>
      <c r="E158" s="165" t="s">
        <v>1</v>
      </c>
      <c r="F158" s="166" t="s">
        <v>226</v>
      </c>
      <c r="H158" s="167">
        <v>27.52</v>
      </c>
      <c r="I158" s="168"/>
      <c r="L158" s="163"/>
      <c r="M158" s="169"/>
      <c r="N158" s="170"/>
      <c r="O158" s="170"/>
      <c r="P158" s="170"/>
      <c r="Q158" s="170"/>
      <c r="R158" s="170"/>
      <c r="S158" s="170"/>
      <c r="T158" s="171"/>
      <c r="AT158" s="165" t="s">
        <v>141</v>
      </c>
      <c r="AU158" s="165" t="s">
        <v>81</v>
      </c>
      <c r="AV158" s="13" t="s">
        <v>81</v>
      </c>
      <c r="AW158" s="13" t="s">
        <v>29</v>
      </c>
      <c r="AX158" s="13" t="s">
        <v>79</v>
      </c>
      <c r="AY158" s="165" t="s">
        <v>133</v>
      </c>
    </row>
    <row r="159" spans="1:65" s="2" customFormat="1" ht="16.5" customHeight="1">
      <c r="A159" s="31"/>
      <c r="B159" s="148"/>
      <c r="C159" s="172" t="s">
        <v>227</v>
      </c>
      <c r="D159" s="172" t="s">
        <v>218</v>
      </c>
      <c r="E159" s="173" t="s">
        <v>228</v>
      </c>
      <c r="F159" s="174" t="s">
        <v>229</v>
      </c>
      <c r="G159" s="175" t="s">
        <v>205</v>
      </c>
      <c r="H159" s="176">
        <v>55.04</v>
      </c>
      <c r="I159" s="177"/>
      <c r="J159" s="178">
        <f>ROUND(I159*H159,2)</f>
        <v>0</v>
      </c>
      <c r="K159" s="179"/>
      <c r="L159" s="180"/>
      <c r="M159" s="181" t="s">
        <v>1</v>
      </c>
      <c r="N159" s="182" t="s">
        <v>37</v>
      </c>
      <c r="O159" s="57"/>
      <c r="P159" s="159">
        <f>O159*H159</f>
        <v>0</v>
      </c>
      <c r="Q159" s="159">
        <v>1</v>
      </c>
      <c r="R159" s="159">
        <f>Q159*H159</f>
        <v>55.04</v>
      </c>
      <c r="S159" s="159">
        <v>0</v>
      </c>
      <c r="T159" s="160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61" t="s">
        <v>172</v>
      </c>
      <c r="AT159" s="161" t="s">
        <v>218</v>
      </c>
      <c r="AU159" s="161" t="s">
        <v>81</v>
      </c>
      <c r="AY159" s="16" t="s">
        <v>133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6" t="s">
        <v>79</v>
      </c>
      <c r="BK159" s="162">
        <f>ROUND(I159*H159,2)</f>
        <v>0</v>
      </c>
      <c r="BL159" s="16" t="s">
        <v>139</v>
      </c>
      <c r="BM159" s="161" t="s">
        <v>230</v>
      </c>
    </row>
    <row r="160" spans="1:65" s="13" customFormat="1" ht="11.25">
      <c r="B160" s="163"/>
      <c r="D160" s="164" t="s">
        <v>141</v>
      </c>
      <c r="F160" s="166" t="s">
        <v>231</v>
      </c>
      <c r="H160" s="167">
        <v>55.04</v>
      </c>
      <c r="I160" s="168"/>
      <c r="L160" s="163"/>
      <c r="M160" s="169"/>
      <c r="N160" s="170"/>
      <c r="O160" s="170"/>
      <c r="P160" s="170"/>
      <c r="Q160" s="170"/>
      <c r="R160" s="170"/>
      <c r="S160" s="170"/>
      <c r="T160" s="171"/>
      <c r="AT160" s="165" t="s">
        <v>141</v>
      </c>
      <c r="AU160" s="165" t="s">
        <v>81</v>
      </c>
      <c r="AV160" s="13" t="s">
        <v>81</v>
      </c>
      <c r="AW160" s="13" t="s">
        <v>3</v>
      </c>
      <c r="AX160" s="13" t="s">
        <v>79</v>
      </c>
      <c r="AY160" s="165" t="s">
        <v>133</v>
      </c>
    </row>
    <row r="161" spans="1:65" s="2" customFormat="1" ht="24.2" customHeight="1">
      <c r="A161" s="31"/>
      <c r="B161" s="148"/>
      <c r="C161" s="149" t="s">
        <v>7</v>
      </c>
      <c r="D161" s="149" t="s">
        <v>135</v>
      </c>
      <c r="E161" s="150" t="s">
        <v>232</v>
      </c>
      <c r="F161" s="151" t="s">
        <v>233</v>
      </c>
      <c r="G161" s="152" t="s">
        <v>138</v>
      </c>
      <c r="H161" s="153">
        <v>68.8</v>
      </c>
      <c r="I161" s="154"/>
      <c r="J161" s="155">
        <f>ROUND(I161*H161,2)</f>
        <v>0</v>
      </c>
      <c r="K161" s="156"/>
      <c r="L161" s="32"/>
      <c r="M161" s="157" t="s">
        <v>1</v>
      </c>
      <c r="N161" s="158" t="s">
        <v>37</v>
      </c>
      <c r="O161" s="57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1" t="s">
        <v>139</v>
      </c>
      <c r="AT161" s="161" t="s">
        <v>135</v>
      </c>
      <c r="AU161" s="161" t="s">
        <v>81</v>
      </c>
      <c r="AY161" s="16" t="s">
        <v>133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6" t="s">
        <v>79</v>
      </c>
      <c r="BK161" s="162">
        <f>ROUND(I161*H161,2)</f>
        <v>0</v>
      </c>
      <c r="BL161" s="16" t="s">
        <v>139</v>
      </c>
      <c r="BM161" s="161" t="s">
        <v>234</v>
      </c>
    </row>
    <row r="162" spans="1:65" s="13" customFormat="1" ht="11.25">
      <c r="B162" s="163"/>
      <c r="D162" s="164" t="s">
        <v>141</v>
      </c>
      <c r="E162" s="165" t="s">
        <v>1</v>
      </c>
      <c r="F162" s="166" t="s">
        <v>142</v>
      </c>
      <c r="H162" s="167">
        <v>68.8</v>
      </c>
      <c r="I162" s="168"/>
      <c r="L162" s="163"/>
      <c r="M162" s="169"/>
      <c r="N162" s="170"/>
      <c r="O162" s="170"/>
      <c r="P162" s="170"/>
      <c r="Q162" s="170"/>
      <c r="R162" s="170"/>
      <c r="S162" s="170"/>
      <c r="T162" s="171"/>
      <c r="AT162" s="165" t="s">
        <v>141</v>
      </c>
      <c r="AU162" s="165" t="s">
        <v>81</v>
      </c>
      <c r="AV162" s="13" t="s">
        <v>81</v>
      </c>
      <c r="AW162" s="13" t="s">
        <v>29</v>
      </c>
      <c r="AX162" s="13" t="s">
        <v>79</v>
      </c>
      <c r="AY162" s="165" t="s">
        <v>133</v>
      </c>
    </row>
    <row r="163" spans="1:65" s="12" customFormat="1" ht="22.9" customHeight="1">
      <c r="B163" s="135"/>
      <c r="D163" s="136" t="s">
        <v>71</v>
      </c>
      <c r="E163" s="146" t="s">
        <v>81</v>
      </c>
      <c r="F163" s="146" t="s">
        <v>235</v>
      </c>
      <c r="I163" s="138"/>
      <c r="J163" s="147">
        <f>BK163</f>
        <v>0</v>
      </c>
      <c r="L163" s="135"/>
      <c r="M163" s="140"/>
      <c r="N163" s="141"/>
      <c r="O163" s="141"/>
      <c r="P163" s="142">
        <f>P164</f>
        <v>0</v>
      </c>
      <c r="Q163" s="141"/>
      <c r="R163" s="142">
        <f>R164</f>
        <v>17.578399999999998</v>
      </c>
      <c r="S163" s="141"/>
      <c r="T163" s="143">
        <f>T164</f>
        <v>0</v>
      </c>
      <c r="AR163" s="136" t="s">
        <v>79</v>
      </c>
      <c r="AT163" s="144" t="s">
        <v>71</v>
      </c>
      <c r="AU163" s="144" t="s">
        <v>79</v>
      </c>
      <c r="AY163" s="136" t="s">
        <v>133</v>
      </c>
      <c r="BK163" s="145">
        <f>BK164</f>
        <v>0</v>
      </c>
    </row>
    <row r="164" spans="1:65" s="2" customFormat="1" ht="44.25" customHeight="1">
      <c r="A164" s="31"/>
      <c r="B164" s="148"/>
      <c r="C164" s="149" t="s">
        <v>236</v>
      </c>
      <c r="D164" s="149" t="s">
        <v>135</v>
      </c>
      <c r="E164" s="150" t="s">
        <v>237</v>
      </c>
      <c r="F164" s="151" t="s">
        <v>238</v>
      </c>
      <c r="G164" s="152" t="s">
        <v>159</v>
      </c>
      <c r="H164" s="153">
        <v>86</v>
      </c>
      <c r="I164" s="154"/>
      <c r="J164" s="155">
        <f>ROUND(I164*H164,2)</f>
        <v>0</v>
      </c>
      <c r="K164" s="156"/>
      <c r="L164" s="32"/>
      <c r="M164" s="157" t="s">
        <v>1</v>
      </c>
      <c r="N164" s="158" t="s">
        <v>37</v>
      </c>
      <c r="O164" s="57"/>
      <c r="P164" s="159">
        <f>O164*H164</f>
        <v>0</v>
      </c>
      <c r="Q164" s="159">
        <v>0.2044</v>
      </c>
      <c r="R164" s="159">
        <f>Q164*H164</f>
        <v>17.578399999999998</v>
      </c>
      <c r="S164" s="159">
        <v>0</v>
      </c>
      <c r="T164" s="160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61" t="s">
        <v>139</v>
      </c>
      <c r="AT164" s="161" t="s">
        <v>135</v>
      </c>
      <c r="AU164" s="161" t="s">
        <v>81</v>
      </c>
      <c r="AY164" s="16" t="s">
        <v>133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6" t="s">
        <v>79</v>
      </c>
      <c r="BK164" s="162">
        <f>ROUND(I164*H164,2)</f>
        <v>0</v>
      </c>
      <c r="BL164" s="16" t="s">
        <v>139</v>
      </c>
      <c r="BM164" s="161" t="s">
        <v>239</v>
      </c>
    </row>
    <row r="165" spans="1:65" s="12" customFormat="1" ht="22.9" customHeight="1">
      <c r="B165" s="135"/>
      <c r="D165" s="136" t="s">
        <v>71</v>
      </c>
      <c r="E165" s="146" t="s">
        <v>139</v>
      </c>
      <c r="F165" s="146" t="s">
        <v>240</v>
      </c>
      <c r="I165" s="138"/>
      <c r="J165" s="147">
        <f>BK165</f>
        <v>0</v>
      </c>
      <c r="L165" s="135"/>
      <c r="M165" s="140"/>
      <c r="N165" s="141"/>
      <c r="O165" s="141"/>
      <c r="P165" s="142">
        <f>SUM(P166:P167)</f>
        <v>0</v>
      </c>
      <c r="Q165" s="141"/>
      <c r="R165" s="142">
        <f>SUM(R166:R167)</f>
        <v>0</v>
      </c>
      <c r="S165" s="141"/>
      <c r="T165" s="143">
        <f>SUM(T166:T167)</f>
        <v>0</v>
      </c>
      <c r="AR165" s="136" t="s">
        <v>79</v>
      </c>
      <c r="AT165" s="144" t="s">
        <v>71</v>
      </c>
      <c r="AU165" s="144" t="s">
        <v>79</v>
      </c>
      <c r="AY165" s="136" t="s">
        <v>133</v>
      </c>
      <c r="BK165" s="145">
        <f>SUM(BK166:BK167)</f>
        <v>0</v>
      </c>
    </row>
    <row r="166" spans="1:65" s="2" customFormat="1" ht="24.2" customHeight="1">
      <c r="A166" s="31"/>
      <c r="B166" s="148"/>
      <c r="C166" s="149" t="s">
        <v>241</v>
      </c>
      <c r="D166" s="149" t="s">
        <v>135</v>
      </c>
      <c r="E166" s="150" t="s">
        <v>242</v>
      </c>
      <c r="F166" s="151" t="s">
        <v>243</v>
      </c>
      <c r="G166" s="152" t="s">
        <v>164</v>
      </c>
      <c r="H166" s="153">
        <v>6.88</v>
      </c>
      <c r="I166" s="154"/>
      <c r="J166" s="155">
        <f>ROUND(I166*H166,2)</f>
        <v>0</v>
      </c>
      <c r="K166" s="156"/>
      <c r="L166" s="32"/>
      <c r="M166" s="157" t="s">
        <v>1</v>
      </c>
      <c r="N166" s="158" t="s">
        <v>37</v>
      </c>
      <c r="O166" s="57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61" t="s">
        <v>139</v>
      </c>
      <c r="AT166" s="161" t="s">
        <v>135</v>
      </c>
      <c r="AU166" s="161" t="s">
        <v>81</v>
      </c>
      <c r="AY166" s="16" t="s">
        <v>133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6" t="s">
        <v>79</v>
      </c>
      <c r="BK166" s="162">
        <f>ROUND(I166*H166,2)</f>
        <v>0</v>
      </c>
      <c r="BL166" s="16" t="s">
        <v>139</v>
      </c>
      <c r="BM166" s="161" t="s">
        <v>244</v>
      </c>
    </row>
    <row r="167" spans="1:65" s="13" customFormat="1" ht="11.25">
      <c r="B167" s="163"/>
      <c r="D167" s="164" t="s">
        <v>141</v>
      </c>
      <c r="E167" s="165" t="s">
        <v>1</v>
      </c>
      <c r="F167" s="166" t="s">
        <v>245</v>
      </c>
      <c r="H167" s="167">
        <v>6.88</v>
      </c>
      <c r="I167" s="168"/>
      <c r="L167" s="163"/>
      <c r="M167" s="169"/>
      <c r="N167" s="170"/>
      <c r="O167" s="170"/>
      <c r="P167" s="170"/>
      <c r="Q167" s="170"/>
      <c r="R167" s="170"/>
      <c r="S167" s="170"/>
      <c r="T167" s="171"/>
      <c r="AT167" s="165" t="s">
        <v>141</v>
      </c>
      <c r="AU167" s="165" t="s">
        <v>81</v>
      </c>
      <c r="AV167" s="13" t="s">
        <v>81</v>
      </c>
      <c r="AW167" s="13" t="s">
        <v>29</v>
      </c>
      <c r="AX167" s="13" t="s">
        <v>79</v>
      </c>
      <c r="AY167" s="165" t="s">
        <v>133</v>
      </c>
    </row>
    <row r="168" spans="1:65" s="12" customFormat="1" ht="22.9" customHeight="1">
      <c r="B168" s="135"/>
      <c r="D168" s="136" t="s">
        <v>71</v>
      </c>
      <c r="E168" s="146" t="s">
        <v>156</v>
      </c>
      <c r="F168" s="146" t="s">
        <v>246</v>
      </c>
      <c r="I168" s="138"/>
      <c r="J168" s="147">
        <f>BK168</f>
        <v>0</v>
      </c>
      <c r="L168" s="135"/>
      <c r="M168" s="140"/>
      <c r="N168" s="141"/>
      <c r="O168" s="141"/>
      <c r="P168" s="142">
        <f>SUM(P169:P177)</f>
        <v>0</v>
      </c>
      <c r="Q168" s="141"/>
      <c r="R168" s="142">
        <f>SUM(R169:R177)</f>
        <v>173.34985599999999</v>
      </c>
      <c r="S168" s="141"/>
      <c r="T168" s="143">
        <f>SUM(T169:T177)</f>
        <v>0</v>
      </c>
      <c r="AR168" s="136" t="s">
        <v>79</v>
      </c>
      <c r="AT168" s="144" t="s">
        <v>71</v>
      </c>
      <c r="AU168" s="144" t="s">
        <v>79</v>
      </c>
      <c r="AY168" s="136" t="s">
        <v>133</v>
      </c>
      <c r="BK168" s="145">
        <f>SUM(BK169:BK177)</f>
        <v>0</v>
      </c>
    </row>
    <row r="169" spans="1:65" s="2" customFormat="1" ht="24.2" customHeight="1">
      <c r="A169" s="31"/>
      <c r="B169" s="148"/>
      <c r="C169" s="149" t="s">
        <v>247</v>
      </c>
      <c r="D169" s="149" t="s">
        <v>135</v>
      </c>
      <c r="E169" s="150" t="s">
        <v>248</v>
      </c>
      <c r="F169" s="151" t="s">
        <v>249</v>
      </c>
      <c r="G169" s="152" t="s">
        <v>138</v>
      </c>
      <c r="H169" s="153">
        <v>68.8</v>
      </c>
      <c r="I169" s="154"/>
      <c r="J169" s="155">
        <f>ROUND(I169*H169,2)</f>
        <v>0</v>
      </c>
      <c r="K169" s="156"/>
      <c r="L169" s="32"/>
      <c r="M169" s="157" t="s">
        <v>1</v>
      </c>
      <c r="N169" s="158" t="s">
        <v>37</v>
      </c>
      <c r="O169" s="57"/>
      <c r="P169" s="159">
        <f>O169*H169</f>
        <v>0</v>
      </c>
      <c r="Q169" s="159">
        <v>0.46</v>
      </c>
      <c r="R169" s="159">
        <f>Q169*H169</f>
        <v>31.648</v>
      </c>
      <c r="S169" s="159">
        <v>0</v>
      </c>
      <c r="T169" s="160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1" t="s">
        <v>139</v>
      </c>
      <c r="AT169" s="161" t="s">
        <v>135</v>
      </c>
      <c r="AU169" s="161" t="s">
        <v>81</v>
      </c>
      <c r="AY169" s="16" t="s">
        <v>133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6" t="s">
        <v>79</v>
      </c>
      <c r="BK169" s="162">
        <f>ROUND(I169*H169,2)</f>
        <v>0</v>
      </c>
      <c r="BL169" s="16" t="s">
        <v>139</v>
      </c>
      <c r="BM169" s="161" t="s">
        <v>250</v>
      </c>
    </row>
    <row r="170" spans="1:65" s="13" customFormat="1" ht="11.25">
      <c r="B170" s="163"/>
      <c r="D170" s="164" t="s">
        <v>141</v>
      </c>
      <c r="E170" s="165" t="s">
        <v>1</v>
      </c>
      <c r="F170" s="166" t="s">
        <v>142</v>
      </c>
      <c r="H170" s="167">
        <v>68.8</v>
      </c>
      <c r="I170" s="168"/>
      <c r="L170" s="163"/>
      <c r="M170" s="169"/>
      <c r="N170" s="170"/>
      <c r="O170" s="170"/>
      <c r="P170" s="170"/>
      <c r="Q170" s="170"/>
      <c r="R170" s="170"/>
      <c r="S170" s="170"/>
      <c r="T170" s="171"/>
      <c r="AT170" s="165" t="s">
        <v>141</v>
      </c>
      <c r="AU170" s="165" t="s">
        <v>81</v>
      </c>
      <c r="AV170" s="13" t="s">
        <v>81</v>
      </c>
      <c r="AW170" s="13" t="s">
        <v>29</v>
      </c>
      <c r="AX170" s="13" t="s">
        <v>79</v>
      </c>
      <c r="AY170" s="165" t="s">
        <v>133</v>
      </c>
    </row>
    <row r="171" spans="1:65" s="2" customFormat="1" ht="37.9" customHeight="1">
      <c r="A171" s="31"/>
      <c r="B171" s="148"/>
      <c r="C171" s="149" t="s">
        <v>251</v>
      </c>
      <c r="D171" s="149" t="s">
        <v>135</v>
      </c>
      <c r="E171" s="150" t="s">
        <v>252</v>
      </c>
      <c r="F171" s="151" t="s">
        <v>253</v>
      </c>
      <c r="G171" s="152" t="s">
        <v>138</v>
      </c>
      <c r="H171" s="153">
        <v>137.6</v>
      </c>
      <c r="I171" s="154"/>
      <c r="J171" s="155">
        <f>ROUND(I171*H171,2)</f>
        <v>0</v>
      </c>
      <c r="K171" s="156"/>
      <c r="L171" s="32"/>
      <c r="M171" s="157" t="s">
        <v>1</v>
      </c>
      <c r="N171" s="158" t="s">
        <v>37</v>
      </c>
      <c r="O171" s="57"/>
      <c r="P171" s="159">
        <f>O171*H171</f>
        <v>0</v>
      </c>
      <c r="Q171" s="159">
        <v>0.39561000000000002</v>
      </c>
      <c r="R171" s="159">
        <f>Q171*H171</f>
        <v>54.435935999999998</v>
      </c>
      <c r="S171" s="159">
        <v>0</v>
      </c>
      <c r="T171" s="160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61" t="s">
        <v>139</v>
      </c>
      <c r="AT171" s="161" t="s">
        <v>135</v>
      </c>
      <c r="AU171" s="161" t="s">
        <v>81</v>
      </c>
      <c r="AY171" s="16" t="s">
        <v>133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79</v>
      </c>
      <c r="BK171" s="162">
        <f>ROUND(I171*H171,2)</f>
        <v>0</v>
      </c>
      <c r="BL171" s="16" t="s">
        <v>139</v>
      </c>
      <c r="BM171" s="161" t="s">
        <v>254</v>
      </c>
    </row>
    <row r="172" spans="1:65" s="13" customFormat="1" ht="11.25">
      <c r="B172" s="163"/>
      <c r="D172" s="164" t="s">
        <v>141</v>
      </c>
      <c r="E172" s="165" t="s">
        <v>1</v>
      </c>
      <c r="F172" s="166" t="s">
        <v>151</v>
      </c>
      <c r="H172" s="167">
        <v>137.6</v>
      </c>
      <c r="I172" s="168"/>
      <c r="L172" s="163"/>
      <c r="M172" s="169"/>
      <c r="N172" s="170"/>
      <c r="O172" s="170"/>
      <c r="P172" s="170"/>
      <c r="Q172" s="170"/>
      <c r="R172" s="170"/>
      <c r="S172" s="170"/>
      <c r="T172" s="171"/>
      <c r="AT172" s="165" t="s">
        <v>141</v>
      </c>
      <c r="AU172" s="165" t="s">
        <v>81</v>
      </c>
      <c r="AV172" s="13" t="s">
        <v>81</v>
      </c>
      <c r="AW172" s="13" t="s">
        <v>29</v>
      </c>
      <c r="AX172" s="13" t="s">
        <v>79</v>
      </c>
      <c r="AY172" s="165" t="s">
        <v>133</v>
      </c>
    </row>
    <row r="173" spans="1:65" s="2" customFormat="1" ht="37.9" customHeight="1">
      <c r="A173" s="31"/>
      <c r="B173" s="148"/>
      <c r="C173" s="149" t="s">
        <v>255</v>
      </c>
      <c r="D173" s="149" t="s">
        <v>135</v>
      </c>
      <c r="E173" s="150" t="s">
        <v>256</v>
      </c>
      <c r="F173" s="151" t="s">
        <v>257</v>
      </c>
      <c r="G173" s="152" t="s">
        <v>138</v>
      </c>
      <c r="H173" s="153">
        <v>103.2</v>
      </c>
      <c r="I173" s="154"/>
      <c r="J173" s="155">
        <f>ROUND(I173*H173,2)</f>
        <v>0</v>
      </c>
      <c r="K173" s="156"/>
      <c r="L173" s="32"/>
      <c r="M173" s="157" t="s">
        <v>1</v>
      </c>
      <c r="N173" s="158" t="s">
        <v>37</v>
      </c>
      <c r="O173" s="57"/>
      <c r="P173" s="159">
        <f>O173*H173</f>
        <v>0</v>
      </c>
      <c r="Q173" s="159">
        <v>0.49985000000000002</v>
      </c>
      <c r="R173" s="159">
        <f>Q173*H173</f>
        <v>51.584520000000005</v>
      </c>
      <c r="S173" s="159">
        <v>0</v>
      </c>
      <c r="T173" s="160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1" t="s">
        <v>139</v>
      </c>
      <c r="AT173" s="161" t="s">
        <v>135</v>
      </c>
      <c r="AU173" s="161" t="s">
        <v>81</v>
      </c>
      <c r="AY173" s="16" t="s">
        <v>133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6" t="s">
        <v>79</v>
      </c>
      <c r="BK173" s="162">
        <f>ROUND(I173*H173,2)</f>
        <v>0</v>
      </c>
      <c r="BL173" s="16" t="s">
        <v>139</v>
      </c>
      <c r="BM173" s="161" t="s">
        <v>258</v>
      </c>
    </row>
    <row r="174" spans="1:65" s="13" customFormat="1" ht="11.25">
      <c r="B174" s="163"/>
      <c r="D174" s="164" t="s">
        <v>141</v>
      </c>
      <c r="E174" s="165" t="s">
        <v>1</v>
      </c>
      <c r="F174" s="166" t="s">
        <v>146</v>
      </c>
      <c r="H174" s="167">
        <v>103.2</v>
      </c>
      <c r="I174" s="168"/>
      <c r="L174" s="163"/>
      <c r="M174" s="169"/>
      <c r="N174" s="170"/>
      <c r="O174" s="170"/>
      <c r="P174" s="170"/>
      <c r="Q174" s="170"/>
      <c r="R174" s="170"/>
      <c r="S174" s="170"/>
      <c r="T174" s="171"/>
      <c r="AT174" s="165" t="s">
        <v>141</v>
      </c>
      <c r="AU174" s="165" t="s">
        <v>81</v>
      </c>
      <c r="AV174" s="13" t="s">
        <v>81</v>
      </c>
      <c r="AW174" s="13" t="s">
        <v>29</v>
      </c>
      <c r="AX174" s="13" t="s">
        <v>79</v>
      </c>
      <c r="AY174" s="165" t="s">
        <v>133</v>
      </c>
    </row>
    <row r="175" spans="1:65" s="2" customFormat="1" ht="21.75" customHeight="1">
      <c r="A175" s="31"/>
      <c r="B175" s="148"/>
      <c r="C175" s="149" t="s">
        <v>259</v>
      </c>
      <c r="D175" s="149" t="s">
        <v>135</v>
      </c>
      <c r="E175" s="150" t="s">
        <v>260</v>
      </c>
      <c r="F175" s="151" t="s">
        <v>261</v>
      </c>
      <c r="G175" s="152" t="s">
        <v>138</v>
      </c>
      <c r="H175" s="153">
        <v>172</v>
      </c>
      <c r="I175" s="154"/>
      <c r="J175" s="155">
        <f>ROUND(I175*H175,2)</f>
        <v>0</v>
      </c>
      <c r="K175" s="156"/>
      <c r="L175" s="32"/>
      <c r="M175" s="157" t="s">
        <v>1</v>
      </c>
      <c r="N175" s="158" t="s">
        <v>37</v>
      </c>
      <c r="O175" s="57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61" t="s">
        <v>139</v>
      </c>
      <c r="AT175" s="161" t="s">
        <v>135</v>
      </c>
      <c r="AU175" s="161" t="s">
        <v>81</v>
      </c>
      <c r="AY175" s="16" t="s">
        <v>133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6" t="s">
        <v>79</v>
      </c>
      <c r="BK175" s="162">
        <f>ROUND(I175*H175,2)</f>
        <v>0</v>
      </c>
      <c r="BL175" s="16" t="s">
        <v>139</v>
      </c>
      <c r="BM175" s="161" t="s">
        <v>262</v>
      </c>
    </row>
    <row r="176" spans="1:65" s="2" customFormat="1" ht="33" customHeight="1">
      <c r="A176" s="31"/>
      <c r="B176" s="148"/>
      <c r="C176" s="149" t="s">
        <v>263</v>
      </c>
      <c r="D176" s="149" t="s">
        <v>135</v>
      </c>
      <c r="E176" s="150" t="s">
        <v>264</v>
      </c>
      <c r="F176" s="151" t="s">
        <v>265</v>
      </c>
      <c r="G176" s="152" t="s">
        <v>138</v>
      </c>
      <c r="H176" s="153">
        <v>172</v>
      </c>
      <c r="I176" s="154"/>
      <c r="J176" s="155">
        <f>ROUND(I176*H176,2)</f>
        <v>0</v>
      </c>
      <c r="K176" s="156"/>
      <c r="L176" s="32"/>
      <c r="M176" s="157" t="s">
        <v>1</v>
      </c>
      <c r="N176" s="158" t="s">
        <v>37</v>
      </c>
      <c r="O176" s="57"/>
      <c r="P176" s="159">
        <f>O176*H176</f>
        <v>0</v>
      </c>
      <c r="Q176" s="159">
        <v>0.20745</v>
      </c>
      <c r="R176" s="159">
        <f>Q176*H176</f>
        <v>35.681399999999996</v>
      </c>
      <c r="S176" s="159">
        <v>0</v>
      </c>
      <c r="T176" s="160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61" t="s">
        <v>139</v>
      </c>
      <c r="AT176" s="161" t="s">
        <v>135</v>
      </c>
      <c r="AU176" s="161" t="s">
        <v>81</v>
      </c>
      <c r="AY176" s="16" t="s">
        <v>133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6" t="s">
        <v>79</v>
      </c>
      <c r="BK176" s="162">
        <f>ROUND(I176*H176,2)</f>
        <v>0</v>
      </c>
      <c r="BL176" s="16" t="s">
        <v>139</v>
      </c>
      <c r="BM176" s="161" t="s">
        <v>266</v>
      </c>
    </row>
    <row r="177" spans="1:65" s="13" customFormat="1" ht="11.25">
      <c r="B177" s="163"/>
      <c r="D177" s="164" t="s">
        <v>141</v>
      </c>
      <c r="E177" s="165" t="s">
        <v>1</v>
      </c>
      <c r="F177" s="166" t="s">
        <v>155</v>
      </c>
      <c r="H177" s="167">
        <v>172</v>
      </c>
      <c r="I177" s="168"/>
      <c r="L177" s="163"/>
      <c r="M177" s="169"/>
      <c r="N177" s="170"/>
      <c r="O177" s="170"/>
      <c r="P177" s="170"/>
      <c r="Q177" s="170"/>
      <c r="R177" s="170"/>
      <c r="S177" s="170"/>
      <c r="T177" s="171"/>
      <c r="AT177" s="165" t="s">
        <v>141</v>
      </c>
      <c r="AU177" s="165" t="s">
        <v>81</v>
      </c>
      <c r="AV177" s="13" t="s">
        <v>81</v>
      </c>
      <c r="AW177" s="13" t="s">
        <v>29</v>
      </c>
      <c r="AX177" s="13" t="s">
        <v>79</v>
      </c>
      <c r="AY177" s="165" t="s">
        <v>133</v>
      </c>
    </row>
    <row r="178" spans="1:65" s="12" customFormat="1" ht="22.9" customHeight="1">
      <c r="B178" s="135"/>
      <c r="D178" s="136" t="s">
        <v>71</v>
      </c>
      <c r="E178" s="146" t="s">
        <v>177</v>
      </c>
      <c r="F178" s="146" t="s">
        <v>267</v>
      </c>
      <c r="I178" s="138"/>
      <c r="J178" s="147">
        <f>BK178</f>
        <v>0</v>
      </c>
      <c r="L178" s="135"/>
      <c r="M178" s="140"/>
      <c r="N178" s="141"/>
      <c r="O178" s="141"/>
      <c r="P178" s="142">
        <f>SUM(P179:P185)</f>
        <v>0</v>
      </c>
      <c r="Q178" s="141"/>
      <c r="R178" s="142">
        <f>SUM(R179:R185)</f>
        <v>35.949252000000001</v>
      </c>
      <c r="S178" s="141"/>
      <c r="T178" s="143">
        <f>SUM(T179:T185)</f>
        <v>0</v>
      </c>
      <c r="AR178" s="136" t="s">
        <v>79</v>
      </c>
      <c r="AT178" s="144" t="s">
        <v>71</v>
      </c>
      <c r="AU178" s="144" t="s">
        <v>79</v>
      </c>
      <c r="AY178" s="136" t="s">
        <v>133</v>
      </c>
      <c r="BK178" s="145">
        <f>SUM(BK179:BK185)</f>
        <v>0</v>
      </c>
    </row>
    <row r="179" spans="1:65" s="2" customFormat="1" ht="24.2" customHeight="1">
      <c r="A179" s="31"/>
      <c r="B179" s="148"/>
      <c r="C179" s="149" t="s">
        <v>268</v>
      </c>
      <c r="D179" s="149" t="s">
        <v>135</v>
      </c>
      <c r="E179" s="150" t="s">
        <v>269</v>
      </c>
      <c r="F179" s="151" t="s">
        <v>270</v>
      </c>
      <c r="G179" s="152" t="s">
        <v>159</v>
      </c>
      <c r="H179" s="153">
        <v>97.2</v>
      </c>
      <c r="I179" s="154"/>
      <c r="J179" s="155">
        <f>ROUND(I179*H179,2)</f>
        <v>0</v>
      </c>
      <c r="K179" s="156"/>
      <c r="L179" s="32"/>
      <c r="M179" s="157" t="s">
        <v>1</v>
      </c>
      <c r="N179" s="158" t="s">
        <v>37</v>
      </c>
      <c r="O179" s="57"/>
      <c r="P179" s="159">
        <f>O179*H179</f>
        <v>0</v>
      </c>
      <c r="Q179" s="159">
        <v>2.2399999999999998E-3</v>
      </c>
      <c r="R179" s="159">
        <f>Q179*H179</f>
        <v>0.21772799999999998</v>
      </c>
      <c r="S179" s="159">
        <v>0</v>
      </c>
      <c r="T179" s="160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61" t="s">
        <v>139</v>
      </c>
      <c r="AT179" s="161" t="s">
        <v>135</v>
      </c>
      <c r="AU179" s="161" t="s">
        <v>81</v>
      </c>
      <c r="AY179" s="16" t="s">
        <v>133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6" t="s">
        <v>79</v>
      </c>
      <c r="BK179" s="162">
        <f>ROUND(I179*H179,2)</f>
        <v>0</v>
      </c>
      <c r="BL179" s="16" t="s">
        <v>139</v>
      </c>
      <c r="BM179" s="161" t="s">
        <v>271</v>
      </c>
    </row>
    <row r="180" spans="1:65" s="2" customFormat="1" ht="24.2" customHeight="1">
      <c r="A180" s="31"/>
      <c r="B180" s="148"/>
      <c r="C180" s="149" t="s">
        <v>272</v>
      </c>
      <c r="D180" s="149" t="s">
        <v>135</v>
      </c>
      <c r="E180" s="150" t="s">
        <v>273</v>
      </c>
      <c r="F180" s="151" t="s">
        <v>274</v>
      </c>
      <c r="G180" s="152" t="s">
        <v>159</v>
      </c>
      <c r="H180" s="153">
        <v>80</v>
      </c>
      <c r="I180" s="154"/>
      <c r="J180" s="155">
        <f>ROUND(I180*H180,2)</f>
        <v>0</v>
      </c>
      <c r="K180" s="156"/>
      <c r="L180" s="32"/>
      <c r="M180" s="157" t="s">
        <v>1</v>
      </c>
      <c r="N180" s="158" t="s">
        <v>37</v>
      </c>
      <c r="O180" s="57"/>
      <c r="P180" s="159">
        <f>O180*H180</f>
        <v>0</v>
      </c>
      <c r="Q180" s="159">
        <v>0.20219000000000001</v>
      </c>
      <c r="R180" s="159">
        <f>Q180*H180</f>
        <v>16.1752</v>
      </c>
      <c r="S180" s="159">
        <v>0</v>
      </c>
      <c r="T180" s="160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61" t="s">
        <v>139</v>
      </c>
      <c r="AT180" s="161" t="s">
        <v>135</v>
      </c>
      <c r="AU180" s="161" t="s">
        <v>81</v>
      </c>
      <c r="AY180" s="16" t="s">
        <v>133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6" t="s">
        <v>79</v>
      </c>
      <c r="BK180" s="162">
        <f>ROUND(I180*H180,2)</f>
        <v>0</v>
      </c>
      <c r="BL180" s="16" t="s">
        <v>139</v>
      </c>
      <c r="BM180" s="161" t="s">
        <v>275</v>
      </c>
    </row>
    <row r="181" spans="1:65" s="2" customFormat="1" ht="16.5" customHeight="1">
      <c r="A181" s="31"/>
      <c r="B181" s="148"/>
      <c r="C181" s="172" t="s">
        <v>276</v>
      </c>
      <c r="D181" s="172" t="s">
        <v>218</v>
      </c>
      <c r="E181" s="173" t="s">
        <v>277</v>
      </c>
      <c r="F181" s="174" t="s">
        <v>278</v>
      </c>
      <c r="G181" s="175" t="s">
        <v>159</v>
      </c>
      <c r="H181" s="176">
        <v>80</v>
      </c>
      <c r="I181" s="177"/>
      <c r="J181" s="178">
        <f>ROUND(I181*H181,2)</f>
        <v>0</v>
      </c>
      <c r="K181" s="179"/>
      <c r="L181" s="180"/>
      <c r="M181" s="181" t="s">
        <v>1</v>
      </c>
      <c r="N181" s="182" t="s">
        <v>37</v>
      </c>
      <c r="O181" s="57"/>
      <c r="P181" s="159">
        <f>O181*H181</f>
        <v>0</v>
      </c>
      <c r="Q181" s="159">
        <v>4.7E-2</v>
      </c>
      <c r="R181" s="159">
        <f>Q181*H181</f>
        <v>3.76</v>
      </c>
      <c r="S181" s="159">
        <v>0</v>
      </c>
      <c r="T181" s="160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61" t="s">
        <v>172</v>
      </c>
      <c r="AT181" s="161" t="s">
        <v>218</v>
      </c>
      <c r="AU181" s="161" t="s">
        <v>81</v>
      </c>
      <c r="AY181" s="16" t="s">
        <v>133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6" t="s">
        <v>79</v>
      </c>
      <c r="BK181" s="162">
        <f>ROUND(I181*H181,2)</f>
        <v>0</v>
      </c>
      <c r="BL181" s="16" t="s">
        <v>139</v>
      </c>
      <c r="BM181" s="161" t="s">
        <v>279</v>
      </c>
    </row>
    <row r="182" spans="1:65" s="2" customFormat="1" ht="24.2" customHeight="1">
      <c r="A182" s="31"/>
      <c r="B182" s="148"/>
      <c r="C182" s="149" t="s">
        <v>280</v>
      </c>
      <c r="D182" s="149" t="s">
        <v>135</v>
      </c>
      <c r="E182" s="150" t="s">
        <v>281</v>
      </c>
      <c r="F182" s="151" t="s">
        <v>282</v>
      </c>
      <c r="G182" s="152" t="s">
        <v>164</v>
      </c>
      <c r="H182" s="153">
        <v>7</v>
      </c>
      <c r="I182" s="154"/>
      <c r="J182" s="155">
        <f>ROUND(I182*H182,2)</f>
        <v>0</v>
      </c>
      <c r="K182" s="156"/>
      <c r="L182" s="32"/>
      <c r="M182" s="157" t="s">
        <v>1</v>
      </c>
      <c r="N182" s="158" t="s">
        <v>37</v>
      </c>
      <c r="O182" s="57"/>
      <c r="P182" s="159">
        <f>O182*H182</f>
        <v>0</v>
      </c>
      <c r="Q182" s="159">
        <v>2.2563399999999998</v>
      </c>
      <c r="R182" s="159">
        <f>Q182*H182</f>
        <v>15.794379999999999</v>
      </c>
      <c r="S182" s="159">
        <v>0</v>
      </c>
      <c r="T182" s="160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61" t="s">
        <v>139</v>
      </c>
      <c r="AT182" s="161" t="s">
        <v>135</v>
      </c>
      <c r="AU182" s="161" t="s">
        <v>81</v>
      </c>
      <c r="AY182" s="16" t="s">
        <v>133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6" t="s">
        <v>79</v>
      </c>
      <c r="BK182" s="162">
        <f>ROUND(I182*H182,2)</f>
        <v>0</v>
      </c>
      <c r="BL182" s="16" t="s">
        <v>139</v>
      </c>
      <c r="BM182" s="161" t="s">
        <v>283</v>
      </c>
    </row>
    <row r="183" spans="1:65" s="13" customFormat="1" ht="11.25">
      <c r="B183" s="163"/>
      <c r="D183" s="164" t="s">
        <v>141</v>
      </c>
      <c r="E183" s="165" t="s">
        <v>1</v>
      </c>
      <c r="F183" s="166" t="s">
        <v>284</v>
      </c>
      <c r="H183" s="167">
        <v>7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65" t="s">
        <v>141</v>
      </c>
      <c r="AU183" s="165" t="s">
        <v>81</v>
      </c>
      <c r="AV183" s="13" t="s">
        <v>81</v>
      </c>
      <c r="AW183" s="13" t="s">
        <v>29</v>
      </c>
      <c r="AX183" s="13" t="s">
        <v>79</v>
      </c>
      <c r="AY183" s="165" t="s">
        <v>133</v>
      </c>
    </row>
    <row r="184" spans="1:65" s="2" customFormat="1" ht="24.2" customHeight="1">
      <c r="A184" s="31"/>
      <c r="B184" s="148"/>
      <c r="C184" s="149" t="s">
        <v>285</v>
      </c>
      <c r="D184" s="149" t="s">
        <v>135</v>
      </c>
      <c r="E184" s="150" t="s">
        <v>286</v>
      </c>
      <c r="F184" s="151" t="s">
        <v>287</v>
      </c>
      <c r="G184" s="152" t="s">
        <v>159</v>
      </c>
      <c r="H184" s="153">
        <v>97.2</v>
      </c>
      <c r="I184" s="154"/>
      <c r="J184" s="155">
        <f>ROUND(I184*H184,2)</f>
        <v>0</v>
      </c>
      <c r="K184" s="156"/>
      <c r="L184" s="32"/>
      <c r="M184" s="157" t="s">
        <v>1</v>
      </c>
      <c r="N184" s="158" t="s">
        <v>37</v>
      </c>
      <c r="O184" s="57"/>
      <c r="P184" s="159">
        <f>O184*H184</f>
        <v>0</v>
      </c>
      <c r="Q184" s="159">
        <v>2.0000000000000002E-5</v>
      </c>
      <c r="R184" s="159">
        <f>Q184*H184</f>
        <v>1.9440000000000002E-3</v>
      </c>
      <c r="S184" s="159">
        <v>0</v>
      </c>
      <c r="T184" s="160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61" t="s">
        <v>139</v>
      </c>
      <c r="AT184" s="161" t="s">
        <v>135</v>
      </c>
      <c r="AU184" s="161" t="s">
        <v>81</v>
      </c>
      <c r="AY184" s="16" t="s">
        <v>133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6" t="s">
        <v>79</v>
      </c>
      <c r="BK184" s="162">
        <f>ROUND(I184*H184,2)</f>
        <v>0</v>
      </c>
      <c r="BL184" s="16" t="s">
        <v>139</v>
      </c>
      <c r="BM184" s="161" t="s">
        <v>288</v>
      </c>
    </row>
    <row r="185" spans="1:65" s="13" customFormat="1" ht="11.25">
      <c r="B185" s="163"/>
      <c r="D185" s="164" t="s">
        <v>141</v>
      </c>
      <c r="E185" s="165" t="s">
        <v>1</v>
      </c>
      <c r="F185" s="166" t="s">
        <v>289</v>
      </c>
      <c r="H185" s="167">
        <v>97.2</v>
      </c>
      <c r="I185" s="168"/>
      <c r="L185" s="163"/>
      <c r="M185" s="169"/>
      <c r="N185" s="170"/>
      <c r="O185" s="170"/>
      <c r="P185" s="170"/>
      <c r="Q185" s="170"/>
      <c r="R185" s="170"/>
      <c r="S185" s="170"/>
      <c r="T185" s="171"/>
      <c r="AT185" s="165" t="s">
        <v>141</v>
      </c>
      <c r="AU185" s="165" t="s">
        <v>81</v>
      </c>
      <c r="AV185" s="13" t="s">
        <v>81</v>
      </c>
      <c r="AW185" s="13" t="s">
        <v>29</v>
      </c>
      <c r="AX185" s="13" t="s">
        <v>79</v>
      </c>
      <c r="AY185" s="165" t="s">
        <v>133</v>
      </c>
    </row>
    <row r="186" spans="1:65" s="12" customFormat="1" ht="22.9" customHeight="1">
      <c r="B186" s="135"/>
      <c r="D186" s="136" t="s">
        <v>71</v>
      </c>
      <c r="E186" s="146" t="s">
        <v>290</v>
      </c>
      <c r="F186" s="146" t="s">
        <v>291</v>
      </c>
      <c r="I186" s="138"/>
      <c r="J186" s="147">
        <f>BK186</f>
        <v>0</v>
      </c>
      <c r="L186" s="135"/>
      <c r="M186" s="140"/>
      <c r="N186" s="141"/>
      <c r="O186" s="141"/>
      <c r="P186" s="142">
        <f>SUM(P187:P193)</f>
        <v>0</v>
      </c>
      <c r="Q186" s="141"/>
      <c r="R186" s="142">
        <f>SUM(R187:R193)</f>
        <v>0</v>
      </c>
      <c r="S186" s="141"/>
      <c r="T186" s="143">
        <f>SUM(T187:T193)</f>
        <v>0</v>
      </c>
      <c r="AR186" s="136" t="s">
        <v>79</v>
      </c>
      <c r="AT186" s="144" t="s">
        <v>71</v>
      </c>
      <c r="AU186" s="144" t="s">
        <v>79</v>
      </c>
      <c r="AY186" s="136" t="s">
        <v>133</v>
      </c>
      <c r="BK186" s="145">
        <f>SUM(BK187:BK193)</f>
        <v>0</v>
      </c>
    </row>
    <row r="187" spans="1:65" s="2" customFormat="1" ht="21.75" customHeight="1">
      <c r="A187" s="31"/>
      <c r="B187" s="148"/>
      <c r="C187" s="149" t="s">
        <v>292</v>
      </c>
      <c r="D187" s="149" t="s">
        <v>135</v>
      </c>
      <c r="E187" s="150" t="s">
        <v>293</v>
      </c>
      <c r="F187" s="151" t="s">
        <v>294</v>
      </c>
      <c r="G187" s="152" t="s">
        <v>205</v>
      </c>
      <c r="H187" s="153">
        <v>189.352</v>
      </c>
      <c r="I187" s="154"/>
      <c r="J187" s="155">
        <f t="shared" ref="J187:J192" si="0">ROUND(I187*H187,2)</f>
        <v>0</v>
      </c>
      <c r="K187" s="156"/>
      <c r="L187" s="32"/>
      <c r="M187" s="157" t="s">
        <v>1</v>
      </c>
      <c r="N187" s="158" t="s">
        <v>37</v>
      </c>
      <c r="O187" s="57"/>
      <c r="P187" s="159">
        <f t="shared" ref="P187:P192" si="1">O187*H187</f>
        <v>0</v>
      </c>
      <c r="Q187" s="159">
        <v>0</v>
      </c>
      <c r="R187" s="159">
        <f t="shared" ref="R187:R192" si="2">Q187*H187</f>
        <v>0</v>
      </c>
      <c r="S187" s="159">
        <v>0</v>
      </c>
      <c r="T187" s="160">
        <f t="shared" ref="T187:T192" si="3"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61" t="s">
        <v>139</v>
      </c>
      <c r="AT187" s="161" t="s">
        <v>135</v>
      </c>
      <c r="AU187" s="161" t="s">
        <v>81</v>
      </c>
      <c r="AY187" s="16" t="s">
        <v>133</v>
      </c>
      <c r="BE187" s="162">
        <f t="shared" ref="BE187:BE192" si="4">IF(N187="základní",J187,0)</f>
        <v>0</v>
      </c>
      <c r="BF187" s="162">
        <f t="shared" ref="BF187:BF192" si="5">IF(N187="snížená",J187,0)</f>
        <v>0</v>
      </c>
      <c r="BG187" s="162">
        <f t="shared" ref="BG187:BG192" si="6">IF(N187="zákl. přenesená",J187,0)</f>
        <v>0</v>
      </c>
      <c r="BH187" s="162">
        <f t="shared" ref="BH187:BH192" si="7">IF(N187="sníž. přenesená",J187,0)</f>
        <v>0</v>
      </c>
      <c r="BI187" s="162">
        <f t="shared" ref="BI187:BI192" si="8">IF(N187="nulová",J187,0)</f>
        <v>0</v>
      </c>
      <c r="BJ187" s="16" t="s">
        <v>79</v>
      </c>
      <c r="BK187" s="162">
        <f t="shared" ref="BK187:BK192" si="9">ROUND(I187*H187,2)</f>
        <v>0</v>
      </c>
      <c r="BL187" s="16" t="s">
        <v>139</v>
      </c>
      <c r="BM187" s="161" t="s">
        <v>295</v>
      </c>
    </row>
    <row r="188" spans="1:65" s="2" customFormat="1" ht="24.2" customHeight="1">
      <c r="A188" s="31"/>
      <c r="B188" s="148"/>
      <c r="C188" s="149" t="s">
        <v>296</v>
      </c>
      <c r="D188" s="149" t="s">
        <v>135</v>
      </c>
      <c r="E188" s="150" t="s">
        <v>297</v>
      </c>
      <c r="F188" s="151" t="s">
        <v>298</v>
      </c>
      <c r="G188" s="152" t="s">
        <v>205</v>
      </c>
      <c r="H188" s="153">
        <v>189.352</v>
      </c>
      <c r="I188" s="154"/>
      <c r="J188" s="155">
        <f t="shared" si="0"/>
        <v>0</v>
      </c>
      <c r="K188" s="156"/>
      <c r="L188" s="32"/>
      <c r="M188" s="157" t="s">
        <v>1</v>
      </c>
      <c r="N188" s="158" t="s">
        <v>37</v>
      </c>
      <c r="O188" s="57"/>
      <c r="P188" s="159">
        <f t="shared" si="1"/>
        <v>0</v>
      </c>
      <c r="Q188" s="159">
        <v>0</v>
      </c>
      <c r="R188" s="159">
        <f t="shared" si="2"/>
        <v>0</v>
      </c>
      <c r="S188" s="159">
        <v>0</v>
      </c>
      <c r="T188" s="160">
        <f t="shared" si="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61" t="s">
        <v>139</v>
      </c>
      <c r="AT188" s="161" t="s">
        <v>135</v>
      </c>
      <c r="AU188" s="161" t="s">
        <v>81</v>
      </c>
      <c r="AY188" s="16" t="s">
        <v>133</v>
      </c>
      <c r="BE188" s="162">
        <f t="shared" si="4"/>
        <v>0</v>
      </c>
      <c r="BF188" s="162">
        <f t="shared" si="5"/>
        <v>0</v>
      </c>
      <c r="BG188" s="162">
        <f t="shared" si="6"/>
        <v>0</v>
      </c>
      <c r="BH188" s="162">
        <f t="shared" si="7"/>
        <v>0</v>
      </c>
      <c r="BI188" s="162">
        <f t="shared" si="8"/>
        <v>0</v>
      </c>
      <c r="BJ188" s="16" t="s">
        <v>79</v>
      </c>
      <c r="BK188" s="162">
        <f t="shared" si="9"/>
        <v>0</v>
      </c>
      <c r="BL188" s="16" t="s">
        <v>139</v>
      </c>
      <c r="BM188" s="161" t="s">
        <v>299</v>
      </c>
    </row>
    <row r="189" spans="1:65" s="2" customFormat="1" ht="24.2" customHeight="1">
      <c r="A189" s="31"/>
      <c r="B189" s="148"/>
      <c r="C189" s="149" t="s">
        <v>300</v>
      </c>
      <c r="D189" s="149" t="s">
        <v>135</v>
      </c>
      <c r="E189" s="150" t="s">
        <v>301</v>
      </c>
      <c r="F189" s="151" t="s">
        <v>302</v>
      </c>
      <c r="G189" s="152" t="s">
        <v>205</v>
      </c>
      <c r="H189" s="153">
        <v>189.352</v>
      </c>
      <c r="I189" s="154"/>
      <c r="J189" s="155">
        <f t="shared" si="0"/>
        <v>0</v>
      </c>
      <c r="K189" s="156"/>
      <c r="L189" s="32"/>
      <c r="M189" s="157" t="s">
        <v>1</v>
      </c>
      <c r="N189" s="158" t="s">
        <v>37</v>
      </c>
      <c r="O189" s="57"/>
      <c r="P189" s="159">
        <f t="shared" si="1"/>
        <v>0</v>
      </c>
      <c r="Q189" s="159">
        <v>0</v>
      </c>
      <c r="R189" s="159">
        <f t="shared" si="2"/>
        <v>0</v>
      </c>
      <c r="S189" s="159">
        <v>0</v>
      </c>
      <c r="T189" s="160">
        <f t="shared" si="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61" t="s">
        <v>139</v>
      </c>
      <c r="AT189" s="161" t="s">
        <v>135</v>
      </c>
      <c r="AU189" s="161" t="s">
        <v>81</v>
      </c>
      <c r="AY189" s="16" t="s">
        <v>133</v>
      </c>
      <c r="BE189" s="162">
        <f t="shared" si="4"/>
        <v>0</v>
      </c>
      <c r="BF189" s="162">
        <f t="shared" si="5"/>
        <v>0</v>
      </c>
      <c r="BG189" s="162">
        <f t="shared" si="6"/>
        <v>0</v>
      </c>
      <c r="BH189" s="162">
        <f t="shared" si="7"/>
        <v>0</v>
      </c>
      <c r="BI189" s="162">
        <f t="shared" si="8"/>
        <v>0</v>
      </c>
      <c r="BJ189" s="16" t="s">
        <v>79</v>
      </c>
      <c r="BK189" s="162">
        <f t="shared" si="9"/>
        <v>0</v>
      </c>
      <c r="BL189" s="16" t="s">
        <v>139</v>
      </c>
      <c r="BM189" s="161" t="s">
        <v>303</v>
      </c>
    </row>
    <row r="190" spans="1:65" s="2" customFormat="1" ht="37.9" customHeight="1">
      <c r="A190" s="31"/>
      <c r="B190" s="148"/>
      <c r="C190" s="149" t="s">
        <v>304</v>
      </c>
      <c r="D190" s="149" t="s">
        <v>135</v>
      </c>
      <c r="E190" s="150" t="s">
        <v>305</v>
      </c>
      <c r="F190" s="151" t="s">
        <v>306</v>
      </c>
      <c r="G190" s="152" t="s">
        <v>205</v>
      </c>
      <c r="H190" s="153">
        <v>64.5</v>
      </c>
      <c r="I190" s="154"/>
      <c r="J190" s="155">
        <f t="shared" si="0"/>
        <v>0</v>
      </c>
      <c r="K190" s="156"/>
      <c r="L190" s="32"/>
      <c r="M190" s="157" t="s">
        <v>1</v>
      </c>
      <c r="N190" s="158" t="s">
        <v>37</v>
      </c>
      <c r="O190" s="57"/>
      <c r="P190" s="159">
        <f t="shared" si="1"/>
        <v>0</v>
      </c>
      <c r="Q190" s="159">
        <v>0</v>
      </c>
      <c r="R190" s="159">
        <f t="shared" si="2"/>
        <v>0</v>
      </c>
      <c r="S190" s="159">
        <v>0</v>
      </c>
      <c r="T190" s="160">
        <f t="shared" si="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61" t="s">
        <v>139</v>
      </c>
      <c r="AT190" s="161" t="s">
        <v>135</v>
      </c>
      <c r="AU190" s="161" t="s">
        <v>81</v>
      </c>
      <c r="AY190" s="16" t="s">
        <v>133</v>
      </c>
      <c r="BE190" s="162">
        <f t="shared" si="4"/>
        <v>0</v>
      </c>
      <c r="BF190" s="162">
        <f t="shared" si="5"/>
        <v>0</v>
      </c>
      <c r="BG190" s="162">
        <f t="shared" si="6"/>
        <v>0</v>
      </c>
      <c r="BH190" s="162">
        <f t="shared" si="7"/>
        <v>0</v>
      </c>
      <c r="BI190" s="162">
        <f t="shared" si="8"/>
        <v>0</v>
      </c>
      <c r="BJ190" s="16" t="s">
        <v>79</v>
      </c>
      <c r="BK190" s="162">
        <f t="shared" si="9"/>
        <v>0</v>
      </c>
      <c r="BL190" s="16" t="s">
        <v>139</v>
      </c>
      <c r="BM190" s="161" t="s">
        <v>307</v>
      </c>
    </row>
    <row r="191" spans="1:65" s="2" customFormat="1" ht="44.25" customHeight="1">
      <c r="A191" s="31"/>
      <c r="B191" s="148"/>
      <c r="C191" s="149" t="s">
        <v>308</v>
      </c>
      <c r="D191" s="149" t="s">
        <v>135</v>
      </c>
      <c r="E191" s="150" t="s">
        <v>309</v>
      </c>
      <c r="F191" s="151" t="s">
        <v>310</v>
      </c>
      <c r="G191" s="152" t="s">
        <v>205</v>
      </c>
      <c r="H191" s="153">
        <v>19.952000000000002</v>
      </c>
      <c r="I191" s="154"/>
      <c r="J191" s="155">
        <f t="shared" si="0"/>
        <v>0</v>
      </c>
      <c r="K191" s="156"/>
      <c r="L191" s="32"/>
      <c r="M191" s="157" t="s">
        <v>1</v>
      </c>
      <c r="N191" s="158" t="s">
        <v>37</v>
      </c>
      <c r="O191" s="57"/>
      <c r="P191" s="159">
        <f t="shared" si="1"/>
        <v>0</v>
      </c>
      <c r="Q191" s="159">
        <v>0</v>
      </c>
      <c r="R191" s="159">
        <f t="shared" si="2"/>
        <v>0</v>
      </c>
      <c r="S191" s="159">
        <v>0</v>
      </c>
      <c r="T191" s="160">
        <f t="shared" si="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61" t="s">
        <v>139</v>
      </c>
      <c r="AT191" s="161" t="s">
        <v>135</v>
      </c>
      <c r="AU191" s="161" t="s">
        <v>81</v>
      </c>
      <c r="AY191" s="16" t="s">
        <v>133</v>
      </c>
      <c r="BE191" s="162">
        <f t="shared" si="4"/>
        <v>0</v>
      </c>
      <c r="BF191" s="162">
        <f t="shared" si="5"/>
        <v>0</v>
      </c>
      <c r="BG191" s="162">
        <f t="shared" si="6"/>
        <v>0</v>
      </c>
      <c r="BH191" s="162">
        <f t="shared" si="7"/>
        <v>0</v>
      </c>
      <c r="BI191" s="162">
        <f t="shared" si="8"/>
        <v>0</v>
      </c>
      <c r="BJ191" s="16" t="s">
        <v>79</v>
      </c>
      <c r="BK191" s="162">
        <f t="shared" si="9"/>
        <v>0</v>
      </c>
      <c r="BL191" s="16" t="s">
        <v>139</v>
      </c>
      <c r="BM191" s="161" t="s">
        <v>311</v>
      </c>
    </row>
    <row r="192" spans="1:65" s="2" customFormat="1" ht="44.25" customHeight="1">
      <c r="A192" s="31"/>
      <c r="B192" s="148"/>
      <c r="C192" s="149" t="s">
        <v>312</v>
      </c>
      <c r="D192" s="149" t="s">
        <v>135</v>
      </c>
      <c r="E192" s="150" t="s">
        <v>313</v>
      </c>
      <c r="F192" s="151" t="s">
        <v>314</v>
      </c>
      <c r="G192" s="152" t="s">
        <v>205</v>
      </c>
      <c r="H192" s="153">
        <v>81.7</v>
      </c>
      <c r="I192" s="154"/>
      <c r="J192" s="155">
        <f t="shared" si="0"/>
        <v>0</v>
      </c>
      <c r="K192" s="156"/>
      <c r="L192" s="32"/>
      <c r="M192" s="157" t="s">
        <v>1</v>
      </c>
      <c r="N192" s="158" t="s">
        <v>37</v>
      </c>
      <c r="O192" s="57"/>
      <c r="P192" s="159">
        <f t="shared" si="1"/>
        <v>0</v>
      </c>
      <c r="Q192" s="159">
        <v>0</v>
      </c>
      <c r="R192" s="159">
        <f t="shared" si="2"/>
        <v>0</v>
      </c>
      <c r="S192" s="159">
        <v>0</v>
      </c>
      <c r="T192" s="160">
        <f t="shared" si="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61" t="s">
        <v>139</v>
      </c>
      <c r="AT192" s="161" t="s">
        <v>135</v>
      </c>
      <c r="AU192" s="161" t="s">
        <v>81</v>
      </c>
      <c r="AY192" s="16" t="s">
        <v>133</v>
      </c>
      <c r="BE192" s="162">
        <f t="shared" si="4"/>
        <v>0</v>
      </c>
      <c r="BF192" s="162">
        <f t="shared" si="5"/>
        <v>0</v>
      </c>
      <c r="BG192" s="162">
        <f t="shared" si="6"/>
        <v>0</v>
      </c>
      <c r="BH192" s="162">
        <f t="shared" si="7"/>
        <v>0</v>
      </c>
      <c r="BI192" s="162">
        <f t="shared" si="8"/>
        <v>0</v>
      </c>
      <c r="BJ192" s="16" t="s">
        <v>79</v>
      </c>
      <c r="BK192" s="162">
        <f t="shared" si="9"/>
        <v>0</v>
      </c>
      <c r="BL192" s="16" t="s">
        <v>139</v>
      </c>
      <c r="BM192" s="161" t="s">
        <v>315</v>
      </c>
    </row>
    <row r="193" spans="1:65" s="13" customFormat="1" ht="11.25">
      <c r="B193" s="163"/>
      <c r="D193" s="164" t="s">
        <v>141</v>
      </c>
      <c r="E193" s="165" t="s">
        <v>1</v>
      </c>
      <c r="F193" s="166" t="s">
        <v>316</v>
      </c>
      <c r="H193" s="167">
        <v>81.7</v>
      </c>
      <c r="I193" s="168"/>
      <c r="L193" s="163"/>
      <c r="M193" s="169"/>
      <c r="N193" s="170"/>
      <c r="O193" s="170"/>
      <c r="P193" s="170"/>
      <c r="Q193" s="170"/>
      <c r="R193" s="170"/>
      <c r="S193" s="170"/>
      <c r="T193" s="171"/>
      <c r="AT193" s="165" t="s">
        <v>141</v>
      </c>
      <c r="AU193" s="165" t="s">
        <v>81</v>
      </c>
      <c r="AV193" s="13" t="s">
        <v>81</v>
      </c>
      <c r="AW193" s="13" t="s">
        <v>29</v>
      </c>
      <c r="AX193" s="13" t="s">
        <v>79</v>
      </c>
      <c r="AY193" s="165" t="s">
        <v>133</v>
      </c>
    </row>
    <row r="194" spans="1:65" s="12" customFormat="1" ht="22.9" customHeight="1">
      <c r="B194" s="135"/>
      <c r="D194" s="136" t="s">
        <v>71</v>
      </c>
      <c r="E194" s="146" t="s">
        <v>317</v>
      </c>
      <c r="F194" s="146" t="s">
        <v>318</v>
      </c>
      <c r="I194" s="138"/>
      <c r="J194" s="147">
        <f>BK194</f>
        <v>0</v>
      </c>
      <c r="L194" s="135"/>
      <c r="M194" s="140"/>
      <c r="N194" s="141"/>
      <c r="O194" s="141"/>
      <c r="P194" s="142">
        <f>P195</f>
        <v>0</v>
      </c>
      <c r="Q194" s="141"/>
      <c r="R194" s="142">
        <f>R195</f>
        <v>0</v>
      </c>
      <c r="S194" s="141"/>
      <c r="T194" s="143">
        <f>T195</f>
        <v>0</v>
      </c>
      <c r="AR194" s="136" t="s">
        <v>79</v>
      </c>
      <c r="AT194" s="144" t="s">
        <v>71</v>
      </c>
      <c r="AU194" s="144" t="s">
        <v>79</v>
      </c>
      <c r="AY194" s="136" t="s">
        <v>133</v>
      </c>
      <c r="BK194" s="145">
        <f>BK195</f>
        <v>0</v>
      </c>
    </row>
    <row r="195" spans="1:65" s="2" customFormat="1" ht="24.2" customHeight="1">
      <c r="A195" s="31"/>
      <c r="B195" s="148"/>
      <c r="C195" s="149" t="s">
        <v>319</v>
      </c>
      <c r="D195" s="149" t="s">
        <v>135</v>
      </c>
      <c r="E195" s="150" t="s">
        <v>320</v>
      </c>
      <c r="F195" s="151" t="s">
        <v>321</v>
      </c>
      <c r="G195" s="152" t="s">
        <v>205</v>
      </c>
      <c r="H195" s="153">
        <v>367.935</v>
      </c>
      <c r="I195" s="154"/>
      <c r="J195" s="155">
        <f>ROUND(I195*H195,2)</f>
        <v>0</v>
      </c>
      <c r="K195" s="156"/>
      <c r="L195" s="32"/>
      <c r="M195" s="183" t="s">
        <v>1</v>
      </c>
      <c r="N195" s="184" t="s">
        <v>37</v>
      </c>
      <c r="O195" s="185"/>
      <c r="P195" s="186">
        <f>O195*H195</f>
        <v>0</v>
      </c>
      <c r="Q195" s="186">
        <v>0</v>
      </c>
      <c r="R195" s="186">
        <f>Q195*H195</f>
        <v>0</v>
      </c>
      <c r="S195" s="186">
        <v>0</v>
      </c>
      <c r="T195" s="187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61" t="s">
        <v>139</v>
      </c>
      <c r="AT195" s="161" t="s">
        <v>135</v>
      </c>
      <c r="AU195" s="161" t="s">
        <v>81</v>
      </c>
      <c r="AY195" s="16" t="s">
        <v>133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6" t="s">
        <v>79</v>
      </c>
      <c r="BK195" s="162">
        <f>ROUND(I195*H195,2)</f>
        <v>0</v>
      </c>
      <c r="BL195" s="16" t="s">
        <v>139</v>
      </c>
      <c r="BM195" s="161" t="s">
        <v>322</v>
      </c>
    </row>
    <row r="196" spans="1:65" s="2" customFormat="1" ht="6.95" customHeight="1">
      <c r="A196" s="31"/>
      <c r="B196" s="46"/>
      <c r="C196" s="47"/>
      <c r="D196" s="47"/>
      <c r="E196" s="47"/>
      <c r="F196" s="47"/>
      <c r="G196" s="47"/>
      <c r="H196" s="47"/>
      <c r="I196" s="47"/>
      <c r="J196" s="47"/>
      <c r="K196" s="47"/>
      <c r="L196" s="32"/>
      <c r="M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</row>
  </sheetData>
  <autoFilter ref="C123:K195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"/>
  <sheetViews>
    <sheetView showGridLines="0" workbookViewId="0">
      <selection activeCell="E9" sqref="E9:H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6" t="s">
        <v>87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1:46" s="1" customFormat="1" ht="24.95" customHeight="1">
      <c r="B4" s="19"/>
      <c r="D4" s="20" t="s">
        <v>102</v>
      </c>
      <c r="L4" s="19"/>
      <c r="M4" s="97" t="s">
        <v>10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39" t="str">
        <f>'Rekapitulace stavby'!K6</f>
        <v>Vodovod Šaldova</v>
      </c>
      <c r="F7" s="240"/>
      <c r="G7" s="240"/>
      <c r="H7" s="240"/>
      <c r="L7" s="19"/>
    </row>
    <row r="8" spans="1:46" s="1" customFormat="1" ht="12" customHeight="1">
      <c r="B8" s="19"/>
      <c r="D8" s="26" t="s">
        <v>103</v>
      </c>
      <c r="L8" s="19"/>
    </row>
    <row r="9" spans="1:46" s="2" customFormat="1" ht="16.5" customHeight="1">
      <c r="A9" s="31"/>
      <c r="B9" s="32"/>
      <c r="C9" s="31"/>
      <c r="D9" s="31"/>
      <c r="E9" s="239" t="s">
        <v>798</v>
      </c>
      <c r="F9" s="241"/>
      <c r="G9" s="241"/>
      <c r="H9" s="241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323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196" t="s">
        <v>324</v>
      </c>
      <c r="F11" s="241"/>
      <c r="G11" s="241"/>
      <c r="H11" s="241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1.25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17</v>
      </c>
      <c r="E13" s="31"/>
      <c r="F13" s="24" t="s">
        <v>1</v>
      </c>
      <c r="G13" s="31"/>
      <c r="H13" s="31"/>
      <c r="I13" s="26" t="s">
        <v>18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19</v>
      </c>
      <c r="E14" s="31"/>
      <c r="F14" s="24" t="s">
        <v>20</v>
      </c>
      <c r="G14" s="31"/>
      <c r="H14" s="31"/>
      <c r="I14" s="26" t="s">
        <v>21</v>
      </c>
      <c r="J14" s="54" t="str">
        <f>'Rekapitulace stavby'!AN8</f>
        <v>27. 3. 2024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23</v>
      </c>
      <c r="E16" s="31"/>
      <c r="F16" s="31"/>
      <c r="G16" s="31"/>
      <c r="H16" s="31"/>
      <c r="I16" s="26" t="s">
        <v>24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 xml:space="preserve"> </v>
      </c>
      <c r="F17" s="31"/>
      <c r="G17" s="31"/>
      <c r="H17" s="31"/>
      <c r="I17" s="26" t="s">
        <v>25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26</v>
      </c>
      <c r="E19" s="31"/>
      <c r="F19" s="31"/>
      <c r="G19" s="31"/>
      <c r="H19" s="31"/>
      <c r="I19" s="26" t="s">
        <v>24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2" t="str">
        <f>'Rekapitulace stavby'!E14</f>
        <v>Vyplň údaj</v>
      </c>
      <c r="F20" s="222"/>
      <c r="G20" s="222"/>
      <c r="H20" s="222"/>
      <c r="I20" s="26" t="s">
        <v>25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28</v>
      </c>
      <c r="E22" s="31"/>
      <c r="F22" s="31"/>
      <c r="G22" s="31"/>
      <c r="H22" s="31"/>
      <c r="I22" s="26" t="s">
        <v>24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 xml:space="preserve"> </v>
      </c>
      <c r="F23" s="31"/>
      <c r="G23" s="31"/>
      <c r="H23" s="31"/>
      <c r="I23" s="26" t="s">
        <v>25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30</v>
      </c>
      <c r="E25" s="31"/>
      <c r="F25" s="31"/>
      <c r="G25" s="31"/>
      <c r="H25" s="31"/>
      <c r="I25" s="26" t="s">
        <v>24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 xml:space="preserve"> </v>
      </c>
      <c r="F26" s="31"/>
      <c r="G26" s="31"/>
      <c r="H26" s="31"/>
      <c r="I26" s="26" t="s">
        <v>25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31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27" t="s">
        <v>1</v>
      </c>
      <c r="F29" s="227"/>
      <c r="G29" s="227"/>
      <c r="H29" s="227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0">
        <f>ROUND(J126,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26" t="s">
        <v>37</v>
      </c>
      <c r="F35" s="103">
        <f>ROUND((SUM(BE126:BE190)),  2)</f>
        <v>0</v>
      </c>
      <c r="G35" s="31"/>
      <c r="H35" s="31"/>
      <c r="I35" s="104">
        <v>0.21</v>
      </c>
      <c r="J35" s="103">
        <f>ROUND(((SUM(BE126:BE190))*I35),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6" t="s">
        <v>38</v>
      </c>
      <c r="F36" s="103">
        <f>ROUND((SUM(BF126:BF190)),  2)</f>
        <v>0</v>
      </c>
      <c r="G36" s="31"/>
      <c r="H36" s="31"/>
      <c r="I36" s="104">
        <v>0.12</v>
      </c>
      <c r="J36" s="103">
        <f>ROUND(((SUM(BF126:BF190))*I36),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3">
        <f>ROUND((SUM(BG126:BG190)),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3">
        <f>ROUND((SUM(BH126:BH190)),  2)</f>
        <v>0</v>
      </c>
      <c r="G38" s="31"/>
      <c r="H38" s="31"/>
      <c r="I38" s="104">
        <v>0.12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6" t="s">
        <v>41</v>
      </c>
      <c r="F39" s="103">
        <f>ROUND((SUM(BI126:BI190)),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42</v>
      </c>
      <c r="E41" s="59"/>
      <c r="F41" s="59"/>
      <c r="G41" s="107" t="s">
        <v>43</v>
      </c>
      <c r="H41" s="108" t="s">
        <v>44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45</v>
      </c>
      <c r="E50" s="43"/>
      <c r="F50" s="43"/>
      <c r="G50" s="42" t="s">
        <v>46</v>
      </c>
      <c r="H50" s="43"/>
      <c r="I50" s="43"/>
      <c r="J50" s="43"/>
      <c r="K50" s="43"/>
      <c r="L50" s="4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4" t="s">
        <v>47</v>
      </c>
      <c r="E61" s="34"/>
      <c r="F61" s="111" t="s">
        <v>48</v>
      </c>
      <c r="G61" s="44" t="s">
        <v>47</v>
      </c>
      <c r="H61" s="34"/>
      <c r="I61" s="34"/>
      <c r="J61" s="112" t="s">
        <v>48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2" t="s">
        <v>49</v>
      </c>
      <c r="E65" s="45"/>
      <c r="F65" s="45"/>
      <c r="G65" s="42" t="s">
        <v>50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4" t="s">
        <v>47</v>
      </c>
      <c r="E76" s="34"/>
      <c r="F76" s="111" t="s">
        <v>48</v>
      </c>
      <c r="G76" s="44" t="s">
        <v>47</v>
      </c>
      <c r="H76" s="34"/>
      <c r="I76" s="34"/>
      <c r="J76" s="112" t="s">
        <v>48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0" t="s">
        <v>105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39" t="str">
        <f>E7</f>
        <v>Vodovod Šaldova</v>
      </c>
      <c r="F85" s="240"/>
      <c r="G85" s="240"/>
      <c r="H85" s="240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103</v>
      </c>
      <c r="L86" s="19"/>
    </row>
    <row r="87" spans="1:31" s="2" customFormat="1" ht="16.5" customHeight="1">
      <c r="A87" s="31"/>
      <c r="B87" s="32"/>
      <c r="C87" s="31"/>
      <c r="D87" s="31"/>
      <c r="E87" s="239" t="s">
        <v>104</v>
      </c>
      <c r="F87" s="241"/>
      <c r="G87" s="241"/>
      <c r="H87" s="241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323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196" t="str">
        <f>E11</f>
        <v>01a - Materiál a montáž vodovodního řadu</v>
      </c>
      <c r="F89" s="241"/>
      <c r="G89" s="241"/>
      <c r="H89" s="241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19</v>
      </c>
      <c r="D91" s="31"/>
      <c r="E91" s="31"/>
      <c r="F91" s="24" t="str">
        <f>F14</f>
        <v xml:space="preserve"> </v>
      </c>
      <c r="G91" s="31"/>
      <c r="H91" s="31"/>
      <c r="I91" s="26" t="s">
        <v>21</v>
      </c>
      <c r="J91" s="54" t="str">
        <f>IF(J14="","",J14)</f>
        <v>27. 3. 2024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6" t="s">
        <v>23</v>
      </c>
      <c r="D93" s="31"/>
      <c r="E93" s="31"/>
      <c r="F93" s="24" t="str">
        <f>E17</f>
        <v xml:space="preserve"> </v>
      </c>
      <c r="G93" s="31"/>
      <c r="H93" s="31"/>
      <c r="I93" s="26" t="s">
        <v>28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6" t="s">
        <v>26</v>
      </c>
      <c r="D94" s="31"/>
      <c r="E94" s="31"/>
      <c r="F94" s="24" t="str">
        <f>IF(E20="","",E20)</f>
        <v>Vyplň údaj</v>
      </c>
      <c r="G94" s="31"/>
      <c r="H94" s="31"/>
      <c r="I94" s="26" t="s">
        <v>30</v>
      </c>
      <c r="J94" s="29" t="str">
        <f>E26</f>
        <v xml:space="preserve"> 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106</v>
      </c>
      <c r="D96" s="105"/>
      <c r="E96" s="105"/>
      <c r="F96" s="105"/>
      <c r="G96" s="105"/>
      <c r="H96" s="105"/>
      <c r="I96" s="105"/>
      <c r="J96" s="114" t="s">
        <v>107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108</v>
      </c>
      <c r="D98" s="31"/>
      <c r="E98" s="31"/>
      <c r="F98" s="31"/>
      <c r="G98" s="31"/>
      <c r="H98" s="31"/>
      <c r="I98" s="31"/>
      <c r="J98" s="70">
        <f>J126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109</v>
      </c>
    </row>
    <row r="99" spans="1:47" s="9" customFormat="1" ht="24.95" customHeight="1">
      <c r="B99" s="116"/>
      <c r="D99" s="117" t="s">
        <v>325</v>
      </c>
      <c r="E99" s="118"/>
      <c r="F99" s="118"/>
      <c r="G99" s="118"/>
      <c r="H99" s="118"/>
      <c r="I99" s="118"/>
      <c r="J99" s="119">
        <f>J127</f>
        <v>0</v>
      </c>
      <c r="L99" s="116"/>
    </row>
    <row r="100" spans="1:47" s="9" customFormat="1" ht="24.95" customHeight="1">
      <c r="B100" s="116"/>
      <c r="D100" s="117" t="s">
        <v>326</v>
      </c>
      <c r="E100" s="118"/>
      <c r="F100" s="118"/>
      <c r="G100" s="118"/>
      <c r="H100" s="118"/>
      <c r="I100" s="118"/>
      <c r="J100" s="119">
        <f>J134</f>
        <v>0</v>
      </c>
      <c r="L100" s="116"/>
    </row>
    <row r="101" spans="1:47" s="9" customFormat="1" ht="24.95" customHeight="1">
      <c r="B101" s="116"/>
      <c r="D101" s="117" t="s">
        <v>327</v>
      </c>
      <c r="E101" s="118"/>
      <c r="F101" s="118"/>
      <c r="G101" s="118"/>
      <c r="H101" s="118"/>
      <c r="I101" s="118"/>
      <c r="J101" s="119">
        <f>J143</f>
        <v>0</v>
      </c>
      <c r="L101" s="116"/>
    </row>
    <row r="102" spans="1:47" s="9" customFormat="1" ht="24.95" customHeight="1">
      <c r="B102" s="116"/>
      <c r="D102" s="117" t="s">
        <v>328</v>
      </c>
      <c r="E102" s="118"/>
      <c r="F102" s="118"/>
      <c r="G102" s="118"/>
      <c r="H102" s="118"/>
      <c r="I102" s="118"/>
      <c r="J102" s="119">
        <f>J173</f>
        <v>0</v>
      </c>
      <c r="L102" s="116"/>
    </row>
    <row r="103" spans="1:47" s="9" customFormat="1" ht="24.95" customHeight="1">
      <c r="B103" s="116"/>
      <c r="D103" s="117" t="s">
        <v>329</v>
      </c>
      <c r="E103" s="118"/>
      <c r="F103" s="118"/>
      <c r="G103" s="118"/>
      <c r="H103" s="118"/>
      <c r="I103" s="118"/>
      <c r="J103" s="119">
        <f>J175</f>
        <v>0</v>
      </c>
      <c r="L103" s="116"/>
    </row>
    <row r="104" spans="1:47" s="9" customFormat="1" ht="24.95" customHeight="1">
      <c r="B104" s="116"/>
      <c r="D104" s="117" t="s">
        <v>330</v>
      </c>
      <c r="E104" s="118"/>
      <c r="F104" s="118"/>
      <c r="G104" s="118"/>
      <c r="H104" s="118"/>
      <c r="I104" s="118"/>
      <c r="J104" s="119">
        <f>J187</f>
        <v>0</v>
      </c>
      <c r="L104" s="116"/>
    </row>
    <row r="105" spans="1:47" s="2" customFormat="1" ht="21.75" customHeight="1">
      <c r="A105" s="31"/>
      <c r="B105" s="32"/>
      <c r="C105" s="31"/>
      <c r="D105" s="31"/>
      <c r="E105" s="31"/>
      <c r="F105" s="31"/>
      <c r="G105" s="31"/>
      <c r="H105" s="31"/>
      <c r="I105" s="31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6.95" customHeight="1">
      <c r="A106" s="31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47" s="2" customFormat="1" ht="6.95" customHeight="1">
      <c r="A110" s="31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24.95" customHeight="1">
      <c r="A111" s="31"/>
      <c r="B111" s="32"/>
      <c r="C111" s="20" t="s">
        <v>118</v>
      </c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6.95" customHeight="1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16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1"/>
      <c r="D114" s="31"/>
      <c r="E114" s="239" t="str">
        <f>E7</f>
        <v>Vodovod Šaldova</v>
      </c>
      <c r="F114" s="240"/>
      <c r="G114" s="240"/>
      <c r="H114" s="240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1" customFormat="1" ht="12" customHeight="1">
      <c r="B115" s="19"/>
      <c r="C115" s="26" t="s">
        <v>103</v>
      </c>
      <c r="L115" s="19"/>
    </row>
    <row r="116" spans="1:65" s="2" customFormat="1" ht="16.5" customHeight="1">
      <c r="A116" s="31"/>
      <c r="B116" s="32"/>
      <c r="C116" s="31"/>
      <c r="D116" s="31"/>
      <c r="E116" s="239" t="s">
        <v>104</v>
      </c>
      <c r="F116" s="241"/>
      <c r="G116" s="241"/>
      <c r="H116" s="24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323</v>
      </c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6.5" customHeight="1">
      <c r="A118" s="31"/>
      <c r="B118" s="32"/>
      <c r="C118" s="31"/>
      <c r="D118" s="31"/>
      <c r="E118" s="196" t="str">
        <f>E11</f>
        <v>01a - Materiál a montáž vodovodního řadu</v>
      </c>
      <c r="F118" s="241"/>
      <c r="G118" s="241"/>
      <c r="H118" s="24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2" customHeight="1">
      <c r="A120" s="31"/>
      <c r="B120" s="32"/>
      <c r="C120" s="26" t="s">
        <v>19</v>
      </c>
      <c r="D120" s="31"/>
      <c r="E120" s="31"/>
      <c r="F120" s="24" t="str">
        <f>F14</f>
        <v xml:space="preserve"> </v>
      </c>
      <c r="G120" s="31"/>
      <c r="H120" s="31"/>
      <c r="I120" s="26" t="s">
        <v>21</v>
      </c>
      <c r="J120" s="54" t="str">
        <f>IF(J14="","",J14)</f>
        <v>27. 3. 2024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6.9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5.2" customHeight="1">
      <c r="A122" s="31"/>
      <c r="B122" s="32"/>
      <c r="C122" s="26" t="s">
        <v>23</v>
      </c>
      <c r="D122" s="31"/>
      <c r="E122" s="31"/>
      <c r="F122" s="24" t="str">
        <f>E17</f>
        <v xml:space="preserve"> </v>
      </c>
      <c r="G122" s="31"/>
      <c r="H122" s="31"/>
      <c r="I122" s="26" t="s">
        <v>28</v>
      </c>
      <c r="J122" s="29" t="str">
        <f>E23</f>
        <v xml:space="preserve"> </v>
      </c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15.2" customHeight="1">
      <c r="A123" s="31"/>
      <c r="B123" s="32"/>
      <c r="C123" s="26" t="s">
        <v>26</v>
      </c>
      <c r="D123" s="31"/>
      <c r="E123" s="31"/>
      <c r="F123" s="24" t="str">
        <f>IF(E20="","",E20)</f>
        <v>Vyplň údaj</v>
      </c>
      <c r="G123" s="31"/>
      <c r="H123" s="31"/>
      <c r="I123" s="26" t="s">
        <v>30</v>
      </c>
      <c r="J123" s="29" t="str">
        <f>E26</f>
        <v xml:space="preserve"> </v>
      </c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2" customFormat="1" ht="10.3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5" s="11" customFormat="1" ht="29.25" customHeight="1">
      <c r="A125" s="124"/>
      <c r="B125" s="125"/>
      <c r="C125" s="126" t="s">
        <v>119</v>
      </c>
      <c r="D125" s="127" t="s">
        <v>57</v>
      </c>
      <c r="E125" s="127" t="s">
        <v>53</v>
      </c>
      <c r="F125" s="127" t="s">
        <v>54</v>
      </c>
      <c r="G125" s="127" t="s">
        <v>120</v>
      </c>
      <c r="H125" s="127" t="s">
        <v>121</v>
      </c>
      <c r="I125" s="127" t="s">
        <v>122</v>
      </c>
      <c r="J125" s="128" t="s">
        <v>107</v>
      </c>
      <c r="K125" s="129" t="s">
        <v>123</v>
      </c>
      <c r="L125" s="130"/>
      <c r="M125" s="61" t="s">
        <v>1</v>
      </c>
      <c r="N125" s="62" t="s">
        <v>36</v>
      </c>
      <c r="O125" s="62" t="s">
        <v>124</v>
      </c>
      <c r="P125" s="62" t="s">
        <v>125</v>
      </c>
      <c r="Q125" s="62" t="s">
        <v>126</v>
      </c>
      <c r="R125" s="62" t="s">
        <v>127</v>
      </c>
      <c r="S125" s="62" t="s">
        <v>128</v>
      </c>
      <c r="T125" s="63" t="s">
        <v>129</v>
      </c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</row>
    <row r="126" spans="1:65" s="2" customFormat="1" ht="22.9" customHeight="1">
      <c r="A126" s="31"/>
      <c r="B126" s="32"/>
      <c r="C126" s="68" t="s">
        <v>130</v>
      </c>
      <c r="D126" s="31"/>
      <c r="E126" s="31"/>
      <c r="F126" s="31"/>
      <c r="G126" s="31"/>
      <c r="H126" s="31"/>
      <c r="I126" s="31"/>
      <c r="J126" s="131">
        <f>BK126</f>
        <v>0</v>
      </c>
      <c r="K126" s="31"/>
      <c r="L126" s="32"/>
      <c r="M126" s="64"/>
      <c r="N126" s="55"/>
      <c r="O126" s="65"/>
      <c r="P126" s="132">
        <f>P127+P134+P143+P173+P175+P187</f>
        <v>0</v>
      </c>
      <c r="Q126" s="65"/>
      <c r="R126" s="132">
        <f>R127+R134+R143+R173+R175+R187</f>
        <v>0</v>
      </c>
      <c r="S126" s="65"/>
      <c r="T126" s="133">
        <f>T127+T134+T143+T173+T175+T187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6" t="s">
        <v>71</v>
      </c>
      <c r="AU126" s="16" t="s">
        <v>109</v>
      </c>
      <c r="BK126" s="134">
        <f>BK127+BK134+BK143+BK173+BK175+BK187</f>
        <v>0</v>
      </c>
    </row>
    <row r="127" spans="1:65" s="12" customFormat="1" ht="25.9" customHeight="1">
      <c r="B127" s="135"/>
      <c r="D127" s="136" t="s">
        <v>71</v>
      </c>
      <c r="E127" s="137" t="s">
        <v>331</v>
      </c>
      <c r="F127" s="137" t="s">
        <v>332</v>
      </c>
      <c r="I127" s="138"/>
      <c r="J127" s="139">
        <f>BK127</f>
        <v>0</v>
      </c>
      <c r="L127" s="135"/>
      <c r="M127" s="140"/>
      <c r="N127" s="141"/>
      <c r="O127" s="141"/>
      <c r="P127" s="142">
        <f>SUM(P128:P133)</f>
        <v>0</v>
      </c>
      <c r="Q127" s="141"/>
      <c r="R127" s="142">
        <f>SUM(R128:R133)</f>
        <v>0</v>
      </c>
      <c r="S127" s="141"/>
      <c r="T127" s="143">
        <f>SUM(T128:T133)</f>
        <v>0</v>
      </c>
      <c r="AR127" s="136" t="s">
        <v>79</v>
      </c>
      <c r="AT127" s="144" t="s">
        <v>71</v>
      </c>
      <c r="AU127" s="144" t="s">
        <v>72</v>
      </c>
      <c r="AY127" s="136" t="s">
        <v>133</v>
      </c>
      <c r="BK127" s="145">
        <f>SUM(BK128:BK133)</f>
        <v>0</v>
      </c>
    </row>
    <row r="128" spans="1:65" s="2" customFormat="1" ht="21.75" customHeight="1">
      <c r="A128" s="31"/>
      <c r="B128" s="148"/>
      <c r="C128" s="149" t="s">
        <v>79</v>
      </c>
      <c r="D128" s="149" t="s">
        <v>135</v>
      </c>
      <c r="E128" s="150" t="s">
        <v>333</v>
      </c>
      <c r="F128" s="151" t="s">
        <v>334</v>
      </c>
      <c r="G128" s="152" t="s">
        <v>159</v>
      </c>
      <c r="H128" s="153">
        <v>86</v>
      </c>
      <c r="I128" s="154"/>
      <c r="J128" s="155">
        <f t="shared" ref="J128:J133" si="0">ROUND(I128*H128,2)</f>
        <v>0</v>
      </c>
      <c r="K128" s="156"/>
      <c r="L128" s="32"/>
      <c r="M128" s="157" t="s">
        <v>1</v>
      </c>
      <c r="N128" s="158" t="s">
        <v>37</v>
      </c>
      <c r="O128" s="57"/>
      <c r="P128" s="159">
        <f t="shared" ref="P128:P133" si="1">O128*H128</f>
        <v>0</v>
      </c>
      <c r="Q128" s="159">
        <v>0</v>
      </c>
      <c r="R128" s="159">
        <f t="shared" ref="R128:R133" si="2">Q128*H128</f>
        <v>0</v>
      </c>
      <c r="S128" s="159">
        <v>0</v>
      </c>
      <c r="T128" s="160">
        <f t="shared" ref="T128:T133" si="3"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1" t="s">
        <v>139</v>
      </c>
      <c r="AT128" s="161" t="s">
        <v>135</v>
      </c>
      <c r="AU128" s="161" t="s">
        <v>79</v>
      </c>
      <c r="AY128" s="16" t="s">
        <v>133</v>
      </c>
      <c r="BE128" s="162">
        <f t="shared" ref="BE128:BE133" si="4">IF(N128="základní",J128,0)</f>
        <v>0</v>
      </c>
      <c r="BF128" s="162">
        <f t="shared" ref="BF128:BF133" si="5">IF(N128="snížená",J128,0)</f>
        <v>0</v>
      </c>
      <c r="BG128" s="162">
        <f t="shared" ref="BG128:BG133" si="6">IF(N128="zákl. přenesená",J128,0)</f>
        <v>0</v>
      </c>
      <c r="BH128" s="162">
        <f t="shared" ref="BH128:BH133" si="7">IF(N128="sníž. přenesená",J128,0)</f>
        <v>0</v>
      </c>
      <c r="BI128" s="162">
        <f t="shared" ref="BI128:BI133" si="8">IF(N128="nulová",J128,0)</f>
        <v>0</v>
      </c>
      <c r="BJ128" s="16" t="s">
        <v>79</v>
      </c>
      <c r="BK128" s="162">
        <f t="shared" ref="BK128:BK133" si="9">ROUND(I128*H128,2)</f>
        <v>0</v>
      </c>
      <c r="BL128" s="16" t="s">
        <v>139</v>
      </c>
      <c r="BM128" s="161" t="s">
        <v>335</v>
      </c>
    </row>
    <row r="129" spans="1:65" s="2" customFormat="1" ht="16.5" customHeight="1">
      <c r="A129" s="31"/>
      <c r="B129" s="148"/>
      <c r="C129" s="149" t="s">
        <v>161</v>
      </c>
      <c r="D129" s="149" t="s">
        <v>135</v>
      </c>
      <c r="E129" s="150" t="s">
        <v>336</v>
      </c>
      <c r="F129" s="151" t="s">
        <v>337</v>
      </c>
      <c r="G129" s="152" t="s">
        <v>338</v>
      </c>
      <c r="H129" s="153">
        <v>4</v>
      </c>
      <c r="I129" s="154"/>
      <c r="J129" s="155">
        <f t="shared" si="0"/>
        <v>0</v>
      </c>
      <c r="K129" s="156"/>
      <c r="L129" s="32"/>
      <c r="M129" s="157" t="s">
        <v>1</v>
      </c>
      <c r="N129" s="158" t="s">
        <v>37</v>
      </c>
      <c r="O129" s="57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1" t="s">
        <v>139</v>
      </c>
      <c r="AT129" s="161" t="s">
        <v>135</v>
      </c>
      <c r="AU129" s="161" t="s">
        <v>79</v>
      </c>
      <c r="AY129" s="16" t="s">
        <v>133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6" t="s">
        <v>79</v>
      </c>
      <c r="BK129" s="162">
        <f t="shared" si="9"/>
        <v>0</v>
      </c>
      <c r="BL129" s="16" t="s">
        <v>139</v>
      </c>
      <c r="BM129" s="161" t="s">
        <v>339</v>
      </c>
    </row>
    <row r="130" spans="1:65" s="2" customFormat="1" ht="21.75" customHeight="1">
      <c r="A130" s="31"/>
      <c r="B130" s="148"/>
      <c r="C130" s="149" t="s">
        <v>139</v>
      </c>
      <c r="D130" s="149" t="s">
        <v>135</v>
      </c>
      <c r="E130" s="150" t="s">
        <v>340</v>
      </c>
      <c r="F130" s="151" t="s">
        <v>341</v>
      </c>
      <c r="G130" s="152" t="s">
        <v>338</v>
      </c>
      <c r="H130" s="153">
        <v>3</v>
      </c>
      <c r="I130" s="154"/>
      <c r="J130" s="155">
        <f t="shared" si="0"/>
        <v>0</v>
      </c>
      <c r="K130" s="156"/>
      <c r="L130" s="32"/>
      <c r="M130" s="157" t="s">
        <v>1</v>
      </c>
      <c r="N130" s="158" t="s">
        <v>37</v>
      </c>
      <c r="O130" s="57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1" t="s">
        <v>139</v>
      </c>
      <c r="AT130" s="161" t="s">
        <v>135</v>
      </c>
      <c r="AU130" s="161" t="s">
        <v>79</v>
      </c>
      <c r="AY130" s="16" t="s">
        <v>133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6" t="s">
        <v>79</v>
      </c>
      <c r="BK130" s="162">
        <f t="shared" si="9"/>
        <v>0</v>
      </c>
      <c r="BL130" s="16" t="s">
        <v>139</v>
      </c>
      <c r="BM130" s="161" t="s">
        <v>342</v>
      </c>
    </row>
    <row r="131" spans="1:65" s="2" customFormat="1" ht="16.5" customHeight="1">
      <c r="A131" s="31"/>
      <c r="B131" s="148"/>
      <c r="C131" s="149" t="s">
        <v>147</v>
      </c>
      <c r="D131" s="149" t="s">
        <v>135</v>
      </c>
      <c r="E131" s="150" t="s">
        <v>343</v>
      </c>
      <c r="F131" s="151" t="s">
        <v>344</v>
      </c>
      <c r="G131" s="152" t="s">
        <v>338</v>
      </c>
      <c r="H131" s="153">
        <v>2</v>
      </c>
      <c r="I131" s="154"/>
      <c r="J131" s="155">
        <f t="shared" si="0"/>
        <v>0</v>
      </c>
      <c r="K131" s="156"/>
      <c r="L131" s="32"/>
      <c r="M131" s="157" t="s">
        <v>1</v>
      </c>
      <c r="N131" s="158" t="s">
        <v>37</v>
      </c>
      <c r="O131" s="57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1" t="s">
        <v>139</v>
      </c>
      <c r="AT131" s="161" t="s">
        <v>135</v>
      </c>
      <c r="AU131" s="161" t="s">
        <v>79</v>
      </c>
      <c r="AY131" s="16" t="s">
        <v>133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6" t="s">
        <v>79</v>
      </c>
      <c r="BK131" s="162">
        <f t="shared" si="9"/>
        <v>0</v>
      </c>
      <c r="BL131" s="16" t="s">
        <v>139</v>
      </c>
      <c r="BM131" s="161" t="s">
        <v>345</v>
      </c>
    </row>
    <row r="132" spans="1:65" s="2" customFormat="1" ht="16.5" customHeight="1">
      <c r="A132" s="31"/>
      <c r="B132" s="148"/>
      <c r="C132" s="149" t="s">
        <v>156</v>
      </c>
      <c r="D132" s="149" t="s">
        <v>135</v>
      </c>
      <c r="E132" s="150" t="s">
        <v>346</v>
      </c>
      <c r="F132" s="151" t="s">
        <v>347</v>
      </c>
      <c r="G132" s="152" t="s">
        <v>338</v>
      </c>
      <c r="H132" s="153">
        <v>4</v>
      </c>
      <c r="I132" s="154"/>
      <c r="J132" s="155">
        <f t="shared" si="0"/>
        <v>0</v>
      </c>
      <c r="K132" s="156"/>
      <c r="L132" s="32"/>
      <c r="M132" s="157" t="s">
        <v>1</v>
      </c>
      <c r="N132" s="158" t="s">
        <v>37</v>
      </c>
      <c r="O132" s="57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1" t="s">
        <v>139</v>
      </c>
      <c r="AT132" s="161" t="s">
        <v>135</v>
      </c>
      <c r="AU132" s="161" t="s">
        <v>79</v>
      </c>
      <c r="AY132" s="16" t="s">
        <v>133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6" t="s">
        <v>79</v>
      </c>
      <c r="BK132" s="162">
        <f t="shared" si="9"/>
        <v>0</v>
      </c>
      <c r="BL132" s="16" t="s">
        <v>139</v>
      </c>
      <c r="BM132" s="161" t="s">
        <v>348</v>
      </c>
    </row>
    <row r="133" spans="1:65" s="2" customFormat="1" ht="16.5" customHeight="1">
      <c r="A133" s="31"/>
      <c r="B133" s="148"/>
      <c r="C133" s="149" t="s">
        <v>81</v>
      </c>
      <c r="D133" s="149" t="s">
        <v>135</v>
      </c>
      <c r="E133" s="150" t="s">
        <v>349</v>
      </c>
      <c r="F133" s="151" t="s">
        <v>350</v>
      </c>
      <c r="G133" s="152" t="s">
        <v>338</v>
      </c>
      <c r="H133" s="153">
        <v>1</v>
      </c>
      <c r="I133" s="154"/>
      <c r="J133" s="155">
        <f t="shared" si="0"/>
        <v>0</v>
      </c>
      <c r="K133" s="156"/>
      <c r="L133" s="32"/>
      <c r="M133" s="157" t="s">
        <v>1</v>
      </c>
      <c r="N133" s="158" t="s">
        <v>37</v>
      </c>
      <c r="O133" s="57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1" t="s">
        <v>139</v>
      </c>
      <c r="AT133" s="161" t="s">
        <v>135</v>
      </c>
      <c r="AU133" s="161" t="s">
        <v>79</v>
      </c>
      <c r="AY133" s="16" t="s">
        <v>133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6" t="s">
        <v>79</v>
      </c>
      <c r="BK133" s="162">
        <f t="shared" si="9"/>
        <v>0</v>
      </c>
      <c r="BL133" s="16" t="s">
        <v>139</v>
      </c>
      <c r="BM133" s="161" t="s">
        <v>351</v>
      </c>
    </row>
    <row r="134" spans="1:65" s="12" customFormat="1" ht="25.9" customHeight="1">
      <c r="B134" s="135"/>
      <c r="D134" s="136" t="s">
        <v>71</v>
      </c>
      <c r="E134" s="137" t="s">
        <v>352</v>
      </c>
      <c r="F134" s="137" t="s">
        <v>353</v>
      </c>
      <c r="I134" s="138"/>
      <c r="J134" s="139">
        <f>BK134</f>
        <v>0</v>
      </c>
      <c r="L134" s="135"/>
      <c r="M134" s="140"/>
      <c r="N134" s="141"/>
      <c r="O134" s="141"/>
      <c r="P134" s="142">
        <f>SUM(P135:P142)</f>
        <v>0</v>
      </c>
      <c r="Q134" s="141"/>
      <c r="R134" s="142">
        <f>SUM(R135:R142)</f>
        <v>0</v>
      </c>
      <c r="S134" s="141"/>
      <c r="T134" s="143">
        <f>SUM(T135:T142)</f>
        <v>0</v>
      </c>
      <c r="AR134" s="136" t="s">
        <v>79</v>
      </c>
      <c r="AT134" s="144" t="s">
        <v>71</v>
      </c>
      <c r="AU134" s="144" t="s">
        <v>72</v>
      </c>
      <c r="AY134" s="136" t="s">
        <v>133</v>
      </c>
      <c r="BK134" s="145">
        <f>SUM(BK135:BK142)</f>
        <v>0</v>
      </c>
    </row>
    <row r="135" spans="1:65" s="2" customFormat="1" ht="16.5" customHeight="1">
      <c r="A135" s="31"/>
      <c r="B135" s="148"/>
      <c r="C135" s="149" t="s">
        <v>172</v>
      </c>
      <c r="D135" s="149" t="s">
        <v>135</v>
      </c>
      <c r="E135" s="150" t="s">
        <v>354</v>
      </c>
      <c r="F135" s="151" t="s">
        <v>355</v>
      </c>
      <c r="G135" s="152" t="s">
        <v>338</v>
      </c>
      <c r="H135" s="153">
        <v>2</v>
      </c>
      <c r="I135" s="154"/>
      <c r="J135" s="155">
        <f t="shared" ref="J135:J142" si="10">ROUND(I135*H135,2)</f>
        <v>0</v>
      </c>
      <c r="K135" s="156"/>
      <c r="L135" s="32"/>
      <c r="M135" s="157" t="s">
        <v>1</v>
      </c>
      <c r="N135" s="158" t="s">
        <v>37</v>
      </c>
      <c r="O135" s="57"/>
      <c r="P135" s="159">
        <f t="shared" ref="P135:P142" si="11">O135*H135</f>
        <v>0</v>
      </c>
      <c r="Q135" s="159">
        <v>0</v>
      </c>
      <c r="R135" s="159">
        <f t="shared" ref="R135:R142" si="12">Q135*H135</f>
        <v>0</v>
      </c>
      <c r="S135" s="159">
        <v>0</v>
      </c>
      <c r="T135" s="160">
        <f t="shared" ref="T135:T142" si="13"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1" t="s">
        <v>139</v>
      </c>
      <c r="AT135" s="161" t="s">
        <v>135</v>
      </c>
      <c r="AU135" s="161" t="s">
        <v>79</v>
      </c>
      <c r="AY135" s="16" t="s">
        <v>133</v>
      </c>
      <c r="BE135" s="162">
        <f t="shared" ref="BE135:BE142" si="14">IF(N135="základní",J135,0)</f>
        <v>0</v>
      </c>
      <c r="BF135" s="162">
        <f t="shared" ref="BF135:BF142" si="15">IF(N135="snížená",J135,0)</f>
        <v>0</v>
      </c>
      <c r="BG135" s="162">
        <f t="shared" ref="BG135:BG142" si="16">IF(N135="zákl. přenesená",J135,0)</f>
        <v>0</v>
      </c>
      <c r="BH135" s="162">
        <f t="shared" ref="BH135:BH142" si="17">IF(N135="sníž. přenesená",J135,0)</f>
        <v>0</v>
      </c>
      <c r="BI135" s="162">
        <f t="shared" ref="BI135:BI142" si="18">IF(N135="nulová",J135,0)</f>
        <v>0</v>
      </c>
      <c r="BJ135" s="16" t="s">
        <v>79</v>
      </c>
      <c r="BK135" s="162">
        <f t="shared" ref="BK135:BK142" si="19">ROUND(I135*H135,2)</f>
        <v>0</v>
      </c>
      <c r="BL135" s="16" t="s">
        <v>139</v>
      </c>
      <c r="BM135" s="161" t="s">
        <v>356</v>
      </c>
    </row>
    <row r="136" spans="1:65" s="2" customFormat="1" ht="16.5" customHeight="1">
      <c r="A136" s="31"/>
      <c r="B136" s="148"/>
      <c r="C136" s="149" t="s">
        <v>177</v>
      </c>
      <c r="D136" s="149" t="s">
        <v>135</v>
      </c>
      <c r="E136" s="150" t="s">
        <v>357</v>
      </c>
      <c r="F136" s="151" t="s">
        <v>358</v>
      </c>
      <c r="G136" s="152" t="s">
        <v>338</v>
      </c>
      <c r="H136" s="153">
        <v>2</v>
      </c>
      <c r="I136" s="154"/>
      <c r="J136" s="155">
        <f t="shared" si="10"/>
        <v>0</v>
      </c>
      <c r="K136" s="156"/>
      <c r="L136" s="32"/>
      <c r="M136" s="157" t="s">
        <v>1</v>
      </c>
      <c r="N136" s="158" t="s">
        <v>37</v>
      </c>
      <c r="O136" s="57"/>
      <c r="P136" s="159">
        <f t="shared" si="11"/>
        <v>0</v>
      </c>
      <c r="Q136" s="159">
        <v>0</v>
      </c>
      <c r="R136" s="159">
        <f t="shared" si="12"/>
        <v>0</v>
      </c>
      <c r="S136" s="159">
        <v>0</v>
      </c>
      <c r="T136" s="160">
        <f t="shared" si="1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1" t="s">
        <v>139</v>
      </c>
      <c r="AT136" s="161" t="s">
        <v>135</v>
      </c>
      <c r="AU136" s="161" t="s">
        <v>79</v>
      </c>
      <c r="AY136" s="16" t="s">
        <v>133</v>
      </c>
      <c r="BE136" s="162">
        <f t="shared" si="14"/>
        <v>0</v>
      </c>
      <c r="BF136" s="162">
        <f t="shared" si="15"/>
        <v>0</v>
      </c>
      <c r="BG136" s="162">
        <f t="shared" si="16"/>
        <v>0</v>
      </c>
      <c r="BH136" s="162">
        <f t="shared" si="17"/>
        <v>0</v>
      </c>
      <c r="BI136" s="162">
        <f t="shared" si="18"/>
        <v>0</v>
      </c>
      <c r="BJ136" s="16" t="s">
        <v>79</v>
      </c>
      <c r="BK136" s="162">
        <f t="shared" si="19"/>
        <v>0</v>
      </c>
      <c r="BL136" s="16" t="s">
        <v>139</v>
      </c>
      <c r="BM136" s="161" t="s">
        <v>359</v>
      </c>
    </row>
    <row r="137" spans="1:65" s="2" customFormat="1" ht="16.5" customHeight="1">
      <c r="A137" s="31"/>
      <c r="B137" s="148"/>
      <c r="C137" s="149" t="s">
        <v>167</v>
      </c>
      <c r="D137" s="149" t="s">
        <v>135</v>
      </c>
      <c r="E137" s="150" t="s">
        <v>360</v>
      </c>
      <c r="F137" s="151" t="s">
        <v>361</v>
      </c>
      <c r="G137" s="152" t="s">
        <v>338</v>
      </c>
      <c r="H137" s="153">
        <v>2</v>
      </c>
      <c r="I137" s="154"/>
      <c r="J137" s="155">
        <f t="shared" si="10"/>
        <v>0</v>
      </c>
      <c r="K137" s="156"/>
      <c r="L137" s="32"/>
      <c r="M137" s="157" t="s">
        <v>1</v>
      </c>
      <c r="N137" s="158" t="s">
        <v>37</v>
      </c>
      <c r="O137" s="57"/>
      <c r="P137" s="159">
        <f t="shared" si="11"/>
        <v>0</v>
      </c>
      <c r="Q137" s="159">
        <v>0</v>
      </c>
      <c r="R137" s="159">
        <f t="shared" si="12"/>
        <v>0</v>
      </c>
      <c r="S137" s="159">
        <v>0</v>
      </c>
      <c r="T137" s="160">
        <f t="shared" si="1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1" t="s">
        <v>139</v>
      </c>
      <c r="AT137" s="161" t="s">
        <v>135</v>
      </c>
      <c r="AU137" s="161" t="s">
        <v>79</v>
      </c>
      <c r="AY137" s="16" t="s">
        <v>133</v>
      </c>
      <c r="BE137" s="162">
        <f t="shared" si="14"/>
        <v>0</v>
      </c>
      <c r="BF137" s="162">
        <f t="shared" si="15"/>
        <v>0</v>
      </c>
      <c r="BG137" s="162">
        <f t="shared" si="16"/>
        <v>0</v>
      </c>
      <c r="BH137" s="162">
        <f t="shared" si="17"/>
        <v>0</v>
      </c>
      <c r="BI137" s="162">
        <f t="shared" si="18"/>
        <v>0</v>
      </c>
      <c r="BJ137" s="16" t="s">
        <v>79</v>
      </c>
      <c r="BK137" s="162">
        <f t="shared" si="19"/>
        <v>0</v>
      </c>
      <c r="BL137" s="16" t="s">
        <v>139</v>
      </c>
      <c r="BM137" s="161" t="s">
        <v>362</v>
      </c>
    </row>
    <row r="138" spans="1:65" s="2" customFormat="1" ht="21.75" customHeight="1">
      <c r="A138" s="31"/>
      <c r="B138" s="148"/>
      <c r="C138" s="149" t="s">
        <v>181</v>
      </c>
      <c r="D138" s="149" t="s">
        <v>135</v>
      </c>
      <c r="E138" s="150" t="s">
        <v>363</v>
      </c>
      <c r="F138" s="151" t="s">
        <v>364</v>
      </c>
      <c r="G138" s="152" t="s">
        <v>159</v>
      </c>
      <c r="H138" s="153">
        <v>82</v>
      </c>
      <c r="I138" s="154"/>
      <c r="J138" s="155">
        <f t="shared" si="10"/>
        <v>0</v>
      </c>
      <c r="K138" s="156"/>
      <c r="L138" s="32"/>
      <c r="M138" s="157" t="s">
        <v>1</v>
      </c>
      <c r="N138" s="158" t="s">
        <v>37</v>
      </c>
      <c r="O138" s="57"/>
      <c r="P138" s="159">
        <f t="shared" si="11"/>
        <v>0</v>
      </c>
      <c r="Q138" s="159">
        <v>0</v>
      </c>
      <c r="R138" s="159">
        <f t="shared" si="12"/>
        <v>0</v>
      </c>
      <c r="S138" s="159">
        <v>0</v>
      </c>
      <c r="T138" s="160">
        <f t="shared" si="1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1" t="s">
        <v>139</v>
      </c>
      <c r="AT138" s="161" t="s">
        <v>135</v>
      </c>
      <c r="AU138" s="161" t="s">
        <v>79</v>
      </c>
      <c r="AY138" s="16" t="s">
        <v>133</v>
      </c>
      <c r="BE138" s="162">
        <f t="shared" si="14"/>
        <v>0</v>
      </c>
      <c r="BF138" s="162">
        <f t="shared" si="15"/>
        <v>0</v>
      </c>
      <c r="BG138" s="162">
        <f t="shared" si="16"/>
        <v>0</v>
      </c>
      <c r="BH138" s="162">
        <f t="shared" si="17"/>
        <v>0</v>
      </c>
      <c r="BI138" s="162">
        <f t="shared" si="18"/>
        <v>0</v>
      </c>
      <c r="BJ138" s="16" t="s">
        <v>79</v>
      </c>
      <c r="BK138" s="162">
        <f t="shared" si="19"/>
        <v>0</v>
      </c>
      <c r="BL138" s="16" t="s">
        <v>139</v>
      </c>
      <c r="BM138" s="161" t="s">
        <v>365</v>
      </c>
    </row>
    <row r="139" spans="1:65" s="2" customFormat="1" ht="16.5" customHeight="1">
      <c r="A139" s="31"/>
      <c r="B139" s="148"/>
      <c r="C139" s="149" t="s">
        <v>186</v>
      </c>
      <c r="D139" s="149" t="s">
        <v>135</v>
      </c>
      <c r="E139" s="150" t="s">
        <v>366</v>
      </c>
      <c r="F139" s="151" t="s">
        <v>367</v>
      </c>
      <c r="G139" s="152" t="s">
        <v>159</v>
      </c>
      <c r="H139" s="153">
        <v>82</v>
      </c>
      <c r="I139" s="154"/>
      <c r="J139" s="155">
        <f t="shared" si="10"/>
        <v>0</v>
      </c>
      <c r="K139" s="156"/>
      <c r="L139" s="32"/>
      <c r="M139" s="157" t="s">
        <v>1</v>
      </c>
      <c r="N139" s="158" t="s">
        <v>37</v>
      </c>
      <c r="O139" s="57"/>
      <c r="P139" s="159">
        <f t="shared" si="11"/>
        <v>0</v>
      </c>
      <c r="Q139" s="159">
        <v>0</v>
      </c>
      <c r="R139" s="159">
        <f t="shared" si="12"/>
        <v>0</v>
      </c>
      <c r="S139" s="159">
        <v>0</v>
      </c>
      <c r="T139" s="160">
        <f t="shared" si="1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1" t="s">
        <v>139</v>
      </c>
      <c r="AT139" s="161" t="s">
        <v>135</v>
      </c>
      <c r="AU139" s="161" t="s">
        <v>79</v>
      </c>
      <c r="AY139" s="16" t="s">
        <v>133</v>
      </c>
      <c r="BE139" s="162">
        <f t="shared" si="14"/>
        <v>0</v>
      </c>
      <c r="BF139" s="162">
        <f t="shared" si="15"/>
        <v>0</v>
      </c>
      <c r="BG139" s="162">
        <f t="shared" si="16"/>
        <v>0</v>
      </c>
      <c r="BH139" s="162">
        <f t="shared" si="17"/>
        <v>0</v>
      </c>
      <c r="BI139" s="162">
        <f t="shared" si="18"/>
        <v>0</v>
      </c>
      <c r="BJ139" s="16" t="s">
        <v>79</v>
      </c>
      <c r="BK139" s="162">
        <f t="shared" si="19"/>
        <v>0</v>
      </c>
      <c r="BL139" s="16" t="s">
        <v>139</v>
      </c>
      <c r="BM139" s="161" t="s">
        <v>368</v>
      </c>
    </row>
    <row r="140" spans="1:65" s="2" customFormat="1" ht="16.5" customHeight="1">
      <c r="A140" s="31"/>
      <c r="B140" s="148"/>
      <c r="C140" s="149" t="s">
        <v>8</v>
      </c>
      <c r="D140" s="149" t="s">
        <v>135</v>
      </c>
      <c r="E140" s="150" t="s">
        <v>369</v>
      </c>
      <c r="F140" s="151" t="s">
        <v>370</v>
      </c>
      <c r="G140" s="152" t="s">
        <v>338</v>
      </c>
      <c r="H140" s="153">
        <v>2</v>
      </c>
      <c r="I140" s="154"/>
      <c r="J140" s="155">
        <f t="shared" si="10"/>
        <v>0</v>
      </c>
      <c r="K140" s="156"/>
      <c r="L140" s="32"/>
      <c r="M140" s="157" t="s">
        <v>1</v>
      </c>
      <c r="N140" s="158" t="s">
        <v>37</v>
      </c>
      <c r="O140" s="57"/>
      <c r="P140" s="159">
        <f t="shared" si="11"/>
        <v>0</v>
      </c>
      <c r="Q140" s="159">
        <v>0</v>
      </c>
      <c r="R140" s="159">
        <f t="shared" si="12"/>
        <v>0</v>
      </c>
      <c r="S140" s="159">
        <v>0</v>
      </c>
      <c r="T140" s="160">
        <f t="shared" si="1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1" t="s">
        <v>139</v>
      </c>
      <c r="AT140" s="161" t="s">
        <v>135</v>
      </c>
      <c r="AU140" s="161" t="s">
        <v>79</v>
      </c>
      <c r="AY140" s="16" t="s">
        <v>133</v>
      </c>
      <c r="BE140" s="162">
        <f t="shared" si="14"/>
        <v>0</v>
      </c>
      <c r="BF140" s="162">
        <f t="shared" si="15"/>
        <v>0</v>
      </c>
      <c r="BG140" s="162">
        <f t="shared" si="16"/>
        <v>0</v>
      </c>
      <c r="BH140" s="162">
        <f t="shared" si="17"/>
        <v>0</v>
      </c>
      <c r="BI140" s="162">
        <f t="shared" si="18"/>
        <v>0</v>
      </c>
      <c r="BJ140" s="16" t="s">
        <v>79</v>
      </c>
      <c r="BK140" s="162">
        <f t="shared" si="19"/>
        <v>0</v>
      </c>
      <c r="BL140" s="16" t="s">
        <v>139</v>
      </c>
      <c r="BM140" s="161" t="s">
        <v>371</v>
      </c>
    </row>
    <row r="141" spans="1:65" s="2" customFormat="1" ht="16.5" customHeight="1">
      <c r="A141" s="31"/>
      <c r="B141" s="148"/>
      <c r="C141" s="149" t="s">
        <v>198</v>
      </c>
      <c r="D141" s="149" t="s">
        <v>135</v>
      </c>
      <c r="E141" s="150" t="s">
        <v>372</v>
      </c>
      <c r="F141" s="151" t="s">
        <v>373</v>
      </c>
      <c r="G141" s="152" t="s">
        <v>338</v>
      </c>
      <c r="H141" s="153">
        <v>4</v>
      </c>
      <c r="I141" s="154"/>
      <c r="J141" s="155">
        <f t="shared" si="10"/>
        <v>0</v>
      </c>
      <c r="K141" s="156"/>
      <c r="L141" s="32"/>
      <c r="M141" s="157" t="s">
        <v>1</v>
      </c>
      <c r="N141" s="158" t="s">
        <v>37</v>
      </c>
      <c r="O141" s="57"/>
      <c r="P141" s="159">
        <f t="shared" si="11"/>
        <v>0</v>
      </c>
      <c r="Q141" s="159">
        <v>0</v>
      </c>
      <c r="R141" s="159">
        <f t="shared" si="12"/>
        <v>0</v>
      </c>
      <c r="S141" s="159">
        <v>0</v>
      </c>
      <c r="T141" s="160">
        <f t="shared" si="1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1" t="s">
        <v>139</v>
      </c>
      <c r="AT141" s="161" t="s">
        <v>135</v>
      </c>
      <c r="AU141" s="161" t="s">
        <v>79</v>
      </c>
      <c r="AY141" s="16" t="s">
        <v>133</v>
      </c>
      <c r="BE141" s="162">
        <f t="shared" si="14"/>
        <v>0</v>
      </c>
      <c r="BF141" s="162">
        <f t="shared" si="15"/>
        <v>0</v>
      </c>
      <c r="BG141" s="162">
        <f t="shared" si="16"/>
        <v>0</v>
      </c>
      <c r="BH141" s="162">
        <f t="shared" si="17"/>
        <v>0</v>
      </c>
      <c r="BI141" s="162">
        <f t="shared" si="18"/>
        <v>0</v>
      </c>
      <c r="BJ141" s="16" t="s">
        <v>79</v>
      </c>
      <c r="BK141" s="162">
        <f t="shared" si="19"/>
        <v>0</v>
      </c>
      <c r="BL141" s="16" t="s">
        <v>139</v>
      </c>
      <c r="BM141" s="161" t="s">
        <v>374</v>
      </c>
    </row>
    <row r="142" spans="1:65" s="2" customFormat="1" ht="16.5" customHeight="1">
      <c r="A142" s="31"/>
      <c r="B142" s="148"/>
      <c r="C142" s="149" t="s">
        <v>193</v>
      </c>
      <c r="D142" s="149" t="s">
        <v>135</v>
      </c>
      <c r="E142" s="150" t="s">
        <v>375</v>
      </c>
      <c r="F142" s="151" t="s">
        <v>376</v>
      </c>
      <c r="G142" s="152" t="s">
        <v>338</v>
      </c>
      <c r="H142" s="153">
        <v>2</v>
      </c>
      <c r="I142" s="154"/>
      <c r="J142" s="155">
        <f t="shared" si="10"/>
        <v>0</v>
      </c>
      <c r="K142" s="156"/>
      <c r="L142" s="32"/>
      <c r="M142" s="157" t="s">
        <v>1</v>
      </c>
      <c r="N142" s="158" t="s">
        <v>37</v>
      </c>
      <c r="O142" s="57"/>
      <c r="P142" s="159">
        <f t="shared" si="11"/>
        <v>0</v>
      </c>
      <c r="Q142" s="159">
        <v>0</v>
      </c>
      <c r="R142" s="159">
        <f t="shared" si="12"/>
        <v>0</v>
      </c>
      <c r="S142" s="159">
        <v>0</v>
      </c>
      <c r="T142" s="160">
        <f t="shared" si="1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1" t="s">
        <v>139</v>
      </c>
      <c r="AT142" s="161" t="s">
        <v>135</v>
      </c>
      <c r="AU142" s="161" t="s">
        <v>79</v>
      </c>
      <c r="AY142" s="16" t="s">
        <v>133</v>
      </c>
      <c r="BE142" s="162">
        <f t="shared" si="14"/>
        <v>0</v>
      </c>
      <c r="BF142" s="162">
        <f t="shared" si="15"/>
        <v>0</v>
      </c>
      <c r="BG142" s="162">
        <f t="shared" si="16"/>
        <v>0</v>
      </c>
      <c r="BH142" s="162">
        <f t="shared" si="17"/>
        <v>0</v>
      </c>
      <c r="BI142" s="162">
        <f t="shared" si="18"/>
        <v>0</v>
      </c>
      <c r="BJ142" s="16" t="s">
        <v>79</v>
      </c>
      <c r="BK142" s="162">
        <f t="shared" si="19"/>
        <v>0</v>
      </c>
      <c r="BL142" s="16" t="s">
        <v>139</v>
      </c>
      <c r="BM142" s="161" t="s">
        <v>377</v>
      </c>
    </row>
    <row r="143" spans="1:65" s="12" customFormat="1" ht="25.9" customHeight="1">
      <c r="B143" s="135"/>
      <c r="D143" s="136" t="s">
        <v>71</v>
      </c>
      <c r="E143" s="137" t="s">
        <v>378</v>
      </c>
      <c r="F143" s="137" t="s">
        <v>379</v>
      </c>
      <c r="I143" s="138"/>
      <c r="J143" s="139">
        <f>BK143</f>
        <v>0</v>
      </c>
      <c r="L143" s="135"/>
      <c r="M143" s="140"/>
      <c r="N143" s="141"/>
      <c r="O143" s="141"/>
      <c r="P143" s="142">
        <f>SUM(P144:P172)</f>
        <v>0</v>
      </c>
      <c r="Q143" s="141"/>
      <c r="R143" s="142">
        <f>SUM(R144:R172)</f>
        <v>0</v>
      </c>
      <c r="S143" s="141"/>
      <c r="T143" s="143">
        <f>SUM(T144:T172)</f>
        <v>0</v>
      </c>
      <c r="AR143" s="136" t="s">
        <v>79</v>
      </c>
      <c r="AT143" s="144" t="s">
        <v>71</v>
      </c>
      <c r="AU143" s="144" t="s">
        <v>72</v>
      </c>
      <c r="AY143" s="136" t="s">
        <v>133</v>
      </c>
      <c r="BK143" s="145">
        <f>SUM(BK144:BK172)</f>
        <v>0</v>
      </c>
    </row>
    <row r="144" spans="1:65" s="2" customFormat="1" ht="24.2" customHeight="1">
      <c r="A144" s="31"/>
      <c r="B144" s="148"/>
      <c r="C144" s="149" t="s">
        <v>380</v>
      </c>
      <c r="D144" s="149" t="s">
        <v>135</v>
      </c>
      <c r="E144" s="150" t="s">
        <v>381</v>
      </c>
      <c r="F144" s="151" t="s">
        <v>382</v>
      </c>
      <c r="G144" s="152" t="s">
        <v>338</v>
      </c>
      <c r="H144" s="153">
        <v>8</v>
      </c>
      <c r="I144" s="154"/>
      <c r="J144" s="155">
        <f t="shared" ref="J144:J172" si="20">ROUND(I144*H144,2)</f>
        <v>0</v>
      </c>
      <c r="K144" s="156"/>
      <c r="L144" s="32"/>
      <c r="M144" s="157" t="s">
        <v>1</v>
      </c>
      <c r="N144" s="158" t="s">
        <v>37</v>
      </c>
      <c r="O144" s="57"/>
      <c r="P144" s="159">
        <f t="shared" ref="P144:P172" si="21">O144*H144</f>
        <v>0</v>
      </c>
      <c r="Q144" s="159">
        <v>0</v>
      </c>
      <c r="R144" s="159">
        <f t="shared" ref="R144:R172" si="22">Q144*H144</f>
        <v>0</v>
      </c>
      <c r="S144" s="159">
        <v>0</v>
      </c>
      <c r="T144" s="160">
        <f t="shared" ref="T144:T172" si="23"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61" t="s">
        <v>139</v>
      </c>
      <c r="AT144" s="161" t="s">
        <v>135</v>
      </c>
      <c r="AU144" s="161" t="s">
        <v>79</v>
      </c>
      <c r="AY144" s="16" t="s">
        <v>133</v>
      </c>
      <c r="BE144" s="162">
        <f t="shared" ref="BE144:BE172" si="24">IF(N144="základní",J144,0)</f>
        <v>0</v>
      </c>
      <c r="BF144" s="162">
        <f t="shared" ref="BF144:BF172" si="25">IF(N144="snížená",J144,0)</f>
        <v>0</v>
      </c>
      <c r="BG144" s="162">
        <f t="shared" ref="BG144:BG172" si="26">IF(N144="zákl. přenesená",J144,0)</f>
        <v>0</v>
      </c>
      <c r="BH144" s="162">
        <f t="shared" ref="BH144:BH172" si="27">IF(N144="sníž. přenesená",J144,0)</f>
        <v>0</v>
      </c>
      <c r="BI144" s="162">
        <f t="shared" ref="BI144:BI172" si="28">IF(N144="nulová",J144,0)</f>
        <v>0</v>
      </c>
      <c r="BJ144" s="16" t="s">
        <v>79</v>
      </c>
      <c r="BK144" s="162">
        <f t="shared" ref="BK144:BK172" si="29">ROUND(I144*H144,2)</f>
        <v>0</v>
      </c>
      <c r="BL144" s="16" t="s">
        <v>139</v>
      </c>
      <c r="BM144" s="161" t="s">
        <v>383</v>
      </c>
    </row>
    <row r="145" spans="1:65" s="2" customFormat="1" ht="24.2" customHeight="1">
      <c r="A145" s="31"/>
      <c r="B145" s="148"/>
      <c r="C145" s="149" t="s">
        <v>384</v>
      </c>
      <c r="D145" s="149" t="s">
        <v>135</v>
      </c>
      <c r="E145" s="150" t="s">
        <v>385</v>
      </c>
      <c r="F145" s="151" t="s">
        <v>386</v>
      </c>
      <c r="G145" s="152" t="s">
        <v>338</v>
      </c>
      <c r="H145" s="153">
        <v>6</v>
      </c>
      <c r="I145" s="154"/>
      <c r="J145" s="155">
        <f t="shared" si="20"/>
        <v>0</v>
      </c>
      <c r="K145" s="156"/>
      <c r="L145" s="32"/>
      <c r="M145" s="157" t="s">
        <v>1</v>
      </c>
      <c r="N145" s="158" t="s">
        <v>37</v>
      </c>
      <c r="O145" s="57"/>
      <c r="P145" s="159">
        <f t="shared" si="21"/>
        <v>0</v>
      </c>
      <c r="Q145" s="159">
        <v>0</v>
      </c>
      <c r="R145" s="159">
        <f t="shared" si="22"/>
        <v>0</v>
      </c>
      <c r="S145" s="159">
        <v>0</v>
      </c>
      <c r="T145" s="160">
        <f t="shared" si="2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1" t="s">
        <v>139</v>
      </c>
      <c r="AT145" s="161" t="s">
        <v>135</v>
      </c>
      <c r="AU145" s="161" t="s">
        <v>79</v>
      </c>
      <c r="AY145" s="16" t="s">
        <v>133</v>
      </c>
      <c r="BE145" s="162">
        <f t="shared" si="24"/>
        <v>0</v>
      </c>
      <c r="BF145" s="162">
        <f t="shared" si="25"/>
        <v>0</v>
      </c>
      <c r="BG145" s="162">
        <f t="shared" si="26"/>
        <v>0</v>
      </c>
      <c r="BH145" s="162">
        <f t="shared" si="27"/>
        <v>0</v>
      </c>
      <c r="BI145" s="162">
        <f t="shared" si="28"/>
        <v>0</v>
      </c>
      <c r="BJ145" s="16" t="s">
        <v>79</v>
      </c>
      <c r="BK145" s="162">
        <f t="shared" si="29"/>
        <v>0</v>
      </c>
      <c r="BL145" s="16" t="s">
        <v>139</v>
      </c>
      <c r="BM145" s="161" t="s">
        <v>387</v>
      </c>
    </row>
    <row r="146" spans="1:65" s="2" customFormat="1" ht="16.5" customHeight="1">
      <c r="A146" s="31"/>
      <c r="B146" s="148"/>
      <c r="C146" s="149" t="s">
        <v>388</v>
      </c>
      <c r="D146" s="149" t="s">
        <v>135</v>
      </c>
      <c r="E146" s="150" t="s">
        <v>389</v>
      </c>
      <c r="F146" s="151" t="s">
        <v>390</v>
      </c>
      <c r="G146" s="152" t="s">
        <v>159</v>
      </c>
      <c r="H146" s="153">
        <v>100</v>
      </c>
      <c r="I146" s="154"/>
      <c r="J146" s="155">
        <f t="shared" si="20"/>
        <v>0</v>
      </c>
      <c r="K146" s="156"/>
      <c r="L146" s="32"/>
      <c r="M146" s="157" t="s">
        <v>1</v>
      </c>
      <c r="N146" s="158" t="s">
        <v>37</v>
      </c>
      <c r="O146" s="57"/>
      <c r="P146" s="159">
        <f t="shared" si="21"/>
        <v>0</v>
      </c>
      <c r="Q146" s="159">
        <v>0</v>
      </c>
      <c r="R146" s="159">
        <f t="shared" si="22"/>
        <v>0</v>
      </c>
      <c r="S146" s="159">
        <v>0</v>
      </c>
      <c r="T146" s="160">
        <f t="shared" si="2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61" t="s">
        <v>139</v>
      </c>
      <c r="AT146" s="161" t="s">
        <v>135</v>
      </c>
      <c r="AU146" s="161" t="s">
        <v>79</v>
      </c>
      <c r="AY146" s="16" t="s">
        <v>133</v>
      </c>
      <c r="BE146" s="162">
        <f t="shared" si="24"/>
        <v>0</v>
      </c>
      <c r="BF146" s="162">
        <f t="shared" si="25"/>
        <v>0</v>
      </c>
      <c r="BG146" s="162">
        <f t="shared" si="26"/>
        <v>0</v>
      </c>
      <c r="BH146" s="162">
        <f t="shared" si="27"/>
        <v>0</v>
      </c>
      <c r="BI146" s="162">
        <f t="shared" si="28"/>
        <v>0</v>
      </c>
      <c r="BJ146" s="16" t="s">
        <v>79</v>
      </c>
      <c r="BK146" s="162">
        <f t="shared" si="29"/>
        <v>0</v>
      </c>
      <c r="BL146" s="16" t="s">
        <v>139</v>
      </c>
      <c r="BM146" s="161" t="s">
        <v>391</v>
      </c>
    </row>
    <row r="147" spans="1:65" s="2" customFormat="1" ht="16.5" customHeight="1">
      <c r="A147" s="31"/>
      <c r="B147" s="148"/>
      <c r="C147" s="149" t="s">
        <v>392</v>
      </c>
      <c r="D147" s="149" t="s">
        <v>135</v>
      </c>
      <c r="E147" s="150" t="s">
        <v>393</v>
      </c>
      <c r="F147" s="151" t="s">
        <v>394</v>
      </c>
      <c r="G147" s="152" t="s">
        <v>338</v>
      </c>
      <c r="H147" s="153">
        <v>1</v>
      </c>
      <c r="I147" s="154"/>
      <c r="J147" s="155">
        <f t="shared" si="20"/>
        <v>0</v>
      </c>
      <c r="K147" s="156"/>
      <c r="L147" s="32"/>
      <c r="M147" s="157" t="s">
        <v>1</v>
      </c>
      <c r="N147" s="158" t="s">
        <v>37</v>
      </c>
      <c r="O147" s="57"/>
      <c r="P147" s="159">
        <f t="shared" si="21"/>
        <v>0</v>
      </c>
      <c r="Q147" s="159">
        <v>0</v>
      </c>
      <c r="R147" s="159">
        <f t="shared" si="22"/>
        <v>0</v>
      </c>
      <c r="S147" s="159">
        <v>0</v>
      </c>
      <c r="T147" s="160">
        <f t="shared" si="2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1" t="s">
        <v>139</v>
      </c>
      <c r="AT147" s="161" t="s">
        <v>135</v>
      </c>
      <c r="AU147" s="161" t="s">
        <v>79</v>
      </c>
      <c r="AY147" s="16" t="s">
        <v>133</v>
      </c>
      <c r="BE147" s="162">
        <f t="shared" si="24"/>
        <v>0</v>
      </c>
      <c r="BF147" s="162">
        <f t="shared" si="25"/>
        <v>0</v>
      </c>
      <c r="BG147" s="162">
        <f t="shared" si="26"/>
        <v>0</v>
      </c>
      <c r="BH147" s="162">
        <f t="shared" si="27"/>
        <v>0</v>
      </c>
      <c r="BI147" s="162">
        <f t="shared" si="28"/>
        <v>0</v>
      </c>
      <c r="BJ147" s="16" t="s">
        <v>79</v>
      </c>
      <c r="BK147" s="162">
        <f t="shared" si="29"/>
        <v>0</v>
      </c>
      <c r="BL147" s="16" t="s">
        <v>139</v>
      </c>
      <c r="BM147" s="161" t="s">
        <v>395</v>
      </c>
    </row>
    <row r="148" spans="1:65" s="2" customFormat="1" ht="16.5" customHeight="1">
      <c r="A148" s="31"/>
      <c r="B148" s="148"/>
      <c r="C148" s="149" t="s">
        <v>396</v>
      </c>
      <c r="D148" s="149" t="s">
        <v>135</v>
      </c>
      <c r="E148" s="150" t="s">
        <v>397</v>
      </c>
      <c r="F148" s="151" t="s">
        <v>398</v>
      </c>
      <c r="G148" s="152" t="s">
        <v>338</v>
      </c>
      <c r="H148" s="153">
        <v>112</v>
      </c>
      <c r="I148" s="154"/>
      <c r="J148" s="155">
        <f t="shared" si="20"/>
        <v>0</v>
      </c>
      <c r="K148" s="156"/>
      <c r="L148" s="32"/>
      <c r="M148" s="157" t="s">
        <v>1</v>
      </c>
      <c r="N148" s="158" t="s">
        <v>37</v>
      </c>
      <c r="O148" s="57"/>
      <c r="P148" s="159">
        <f t="shared" si="21"/>
        <v>0</v>
      </c>
      <c r="Q148" s="159">
        <v>0</v>
      </c>
      <c r="R148" s="159">
        <f t="shared" si="22"/>
        <v>0</v>
      </c>
      <c r="S148" s="159">
        <v>0</v>
      </c>
      <c r="T148" s="160">
        <f t="shared" si="2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1" t="s">
        <v>139</v>
      </c>
      <c r="AT148" s="161" t="s">
        <v>135</v>
      </c>
      <c r="AU148" s="161" t="s">
        <v>79</v>
      </c>
      <c r="AY148" s="16" t="s">
        <v>133</v>
      </c>
      <c r="BE148" s="162">
        <f t="shared" si="24"/>
        <v>0</v>
      </c>
      <c r="BF148" s="162">
        <f t="shared" si="25"/>
        <v>0</v>
      </c>
      <c r="BG148" s="162">
        <f t="shared" si="26"/>
        <v>0</v>
      </c>
      <c r="BH148" s="162">
        <f t="shared" si="27"/>
        <v>0</v>
      </c>
      <c r="BI148" s="162">
        <f t="shared" si="28"/>
        <v>0</v>
      </c>
      <c r="BJ148" s="16" t="s">
        <v>79</v>
      </c>
      <c r="BK148" s="162">
        <f t="shared" si="29"/>
        <v>0</v>
      </c>
      <c r="BL148" s="16" t="s">
        <v>139</v>
      </c>
      <c r="BM148" s="161" t="s">
        <v>399</v>
      </c>
    </row>
    <row r="149" spans="1:65" s="2" customFormat="1" ht="16.5" customHeight="1">
      <c r="A149" s="31"/>
      <c r="B149" s="148"/>
      <c r="C149" s="149" t="s">
        <v>400</v>
      </c>
      <c r="D149" s="149" t="s">
        <v>135</v>
      </c>
      <c r="E149" s="150" t="s">
        <v>401</v>
      </c>
      <c r="F149" s="151" t="s">
        <v>402</v>
      </c>
      <c r="G149" s="152" t="s">
        <v>338</v>
      </c>
      <c r="H149" s="153">
        <v>112</v>
      </c>
      <c r="I149" s="154"/>
      <c r="J149" s="155">
        <f t="shared" si="20"/>
        <v>0</v>
      </c>
      <c r="K149" s="156"/>
      <c r="L149" s="32"/>
      <c r="M149" s="157" t="s">
        <v>1</v>
      </c>
      <c r="N149" s="158" t="s">
        <v>37</v>
      </c>
      <c r="O149" s="57"/>
      <c r="P149" s="159">
        <f t="shared" si="21"/>
        <v>0</v>
      </c>
      <c r="Q149" s="159">
        <v>0</v>
      </c>
      <c r="R149" s="159">
        <f t="shared" si="22"/>
        <v>0</v>
      </c>
      <c r="S149" s="159">
        <v>0</v>
      </c>
      <c r="T149" s="160">
        <f t="shared" si="2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1" t="s">
        <v>139</v>
      </c>
      <c r="AT149" s="161" t="s">
        <v>135</v>
      </c>
      <c r="AU149" s="161" t="s">
        <v>79</v>
      </c>
      <c r="AY149" s="16" t="s">
        <v>133</v>
      </c>
      <c r="BE149" s="162">
        <f t="shared" si="24"/>
        <v>0</v>
      </c>
      <c r="BF149" s="162">
        <f t="shared" si="25"/>
        <v>0</v>
      </c>
      <c r="BG149" s="162">
        <f t="shared" si="26"/>
        <v>0</v>
      </c>
      <c r="BH149" s="162">
        <f t="shared" si="27"/>
        <v>0</v>
      </c>
      <c r="BI149" s="162">
        <f t="shared" si="28"/>
        <v>0</v>
      </c>
      <c r="BJ149" s="16" t="s">
        <v>79</v>
      </c>
      <c r="BK149" s="162">
        <f t="shared" si="29"/>
        <v>0</v>
      </c>
      <c r="BL149" s="16" t="s">
        <v>139</v>
      </c>
      <c r="BM149" s="161" t="s">
        <v>403</v>
      </c>
    </row>
    <row r="150" spans="1:65" s="2" customFormat="1" ht="16.5" customHeight="1">
      <c r="A150" s="31"/>
      <c r="B150" s="148"/>
      <c r="C150" s="149" t="s">
        <v>404</v>
      </c>
      <c r="D150" s="149" t="s">
        <v>135</v>
      </c>
      <c r="E150" s="150" t="s">
        <v>405</v>
      </c>
      <c r="F150" s="151" t="s">
        <v>406</v>
      </c>
      <c r="G150" s="152" t="s">
        <v>159</v>
      </c>
      <c r="H150" s="153">
        <v>200</v>
      </c>
      <c r="I150" s="154"/>
      <c r="J150" s="155">
        <f t="shared" si="20"/>
        <v>0</v>
      </c>
      <c r="K150" s="156"/>
      <c r="L150" s="32"/>
      <c r="M150" s="157" t="s">
        <v>1</v>
      </c>
      <c r="N150" s="158" t="s">
        <v>37</v>
      </c>
      <c r="O150" s="57"/>
      <c r="P150" s="159">
        <f t="shared" si="21"/>
        <v>0</v>
      </c>
      <c r="Q150" s="159">
        <v>0</v>
      </c>
      <c r="R150" s="159">
        <f t="shared" si="22"/>
        <v>0</v>
      </c>
      <c r="S150" s="159">
        <v>0</v>
      </c>
      <c r="T150" s="160">
        <f t="shared" si="2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1" t="s">
        <v>139</v>
      </c>
      <c r="AT150" s="161" t="s">
        <v>135</v>
      </c>
      <c r="AU150" s="161" t="s">
        <v>79</v>
      </c>
      <c r="AY150" s="16" t="s">
        <v>133</v>
      </c>
      <c r="BE150" s="162">
        <f t="shared" si="24"/>
        <v>0</v>
      </c>
      <c r="BF150" s="162">
        <f t="shared" si="25"/>
        <v>0</v>
      </c>
      <c r="BG150" s="162">
        <f t="shared" si="26"/>
        <v>0</v>
      </c>
      <c r="BH150" s="162">
        <f t="shared" si="27"/>
        <v>0</v>
      </c>
      <c r="BI150" s="162">
        <f t="shared" si="28"/>
        <v>0</v>
      </c>
      <c r="BJ150" s="16" t="s">
        <v>79</v>
      </c>
      <c r="BK150" s="162">
        <f t="shared" si="29"/>
        <v>0</v>
      </c>
      <c r="BL150" s="16" t="s">
        <v>139</v>
      </c>
      <c r="BM150" s="161" t="s">
        <v>407</v>
      </c>
    </row>
    <row r="151" spans="1:65" s="2" customFormat="1" ht="21.75" customHeight="1">
      <c r="A151" s="31"/>
      <c r="B151" s="148"/>
      <c r="C151" s="149" t="s">
        <v>408</v>
      </c>
      <c r="D151" s="149" t="s">
        <v>135</v>
      </c>
      <c r="E151" s="150" t="s">
        <v>409</v>
      </c>
      <c r="F151" s="151" t="s">
        <v>410</v>
      </c>
      <c r="G151" s="152" t="s">
        <v>338</v>
      </c>
      <c r="H151" s="153">
        <v>2</v>
      </c>
      <c r="I151" s="154"/>
      <c r="J151" s="155">
        <f t="shared" si="20"/>
        <v>0</v>
      </c>
      <c r="K151" s="156"/>
      <c r="L151" s="32"/>
      <c r="M151" s="157" t="s">
        <v>1</v>
      </c>
      <c r="N151" s="158" t="s">
        <v>37</v>
      </c>
      <c r="O151" s="57"/>
      <c r="P151" s="159">
        <f t="shared" si="21"/>
        <v>0</v>
      </c>
      <c r="Q151" s="159">
        <v>0</v>
      </c>
      <c r="R151" s="159">
        <f t="shared" si="22"/>
        <v>0</v>
      </c>
      <c r="S151" s="159">
        <v>0</v>
      </c>
      <c r="T151" s="160">
        <f t="shared" si="2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1" t="s">
        <v>139</v>
      </c>
      <c r="AT151" s="161" t="s">
        <v>135</v>
      </c>
      <c r="AU151" s="161" t="s">
        <v>79</v>
      </c>
      <c r="AY151" s="16" t="s">
        <v>133</v>
      </c>
      <c r="BE151" s="162">
        <f t="shared" si="24"/>
        <v>0</v>
      </c>
      <c r="BF151" s="162">
        <f t="shared" si="25"/>
        <v>0</v>
      </c>
      <c r="BG151" s="162">
        <f t="shared" si="26"/>
        <v>0</v>
      </c>
      <c r="BH151" s="162">
        <f t="shared" si="27"/>
        <v>0</v>
      </c>
      <c r="BI151" s="162">
        <f t="shared" si="28"/>
        <v>0</v>
      </c>
      <c r="BJ151" s="16" t="s">
        <v>79</v>
      </c>
      <c r="BK151" s="162">
        <f t="shared" si="29"/>
        <v>0</v>
      </c>
      <c r="BL151" s="16" t="s">
        <v>139</v>
      </c>
      <c r="BM151" s="161" t="s">
        <v>411</v>
      </c>
    </row>
    <row r="152" spans="1:65" s="2" customFormat="1" ht="24.2" customHeight="1">
      <c r="A152" s="31"/>
      <c r="B152" s="148"/>
      <c r="C152" s="149" t="s">
        <v>308</v>
      </c>
      <c r="D152" s="149" t="s">
        <v>135</v>
      </c>
      <c r="E152" s="150" t="s">
        <v>412</v>
      </c>
      <c r="F152" s="151" t="s">
        <v>413</v>
      </c>
      <c r="G152" s="152" t="s">
        <v>338</v>
      </c>
      <c r="H152" s="153">
        <v>2</v>
      </c>
      <c r="I152" s="154"/>
      <c r="J152" s="155">
        <f t="shared" si="20"/>
        <v>0</v>
      </c>
      <c r="K152" s="156"/>
      <c r="L152" s="32"/>
      <c r="M152" s="157" t="s">
        <v>1</v>
      </c>
      <c r="N152" s="158" t="s">
        <v>37</v>
      </c>
      <c r="O152" s="57"/>
      <c r="P152" s="159">
        <f t="shared" si="21"/>
        <v>0</v>
      </c>
      <c r="Q152" s="159">
        <v>0</v>
      </c>
      <c r="R152" s="159">
        <f t="shared" si="22"/>
        <v>0</v>
      </c>
      <c r="S152" s="159">
        <v>0</v>
      </c>
      <c r="T152" s="160">
        <f t="shared" si="2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61" t="s">
        <v>139</v>
      </c>
      <c r="AT152" s="161" t="s">
        <v>135</v>
      </c>
      <c r="AU152" s="161" t="s">
        <v>79</v>
      </c>
      <c r="AY152" s="16" t="s">
        <v>133</v>
      </c>
      <c r="BE152" s="162">
        <f t="shared" si="24"/>
        <v>0</v>
      </c>
      <c r="BF152" s="162">
        <f t="shared" si="25"/>
        <v>0</v>
      </c>
      <c r="BG152" s="162">
        <f t="shared" si="26"/>
        <v>0</v>
      </c>
      <c r="BH152" s="162">
        <f t="shared" si="27"/>
        <v>0</v>
      </c>
      <c r="BI152" s="162">
        <f t="shared" si="28"/>
        <v>0</v>
      </c>
      <c r="BJ152" s="16" t="s">
        <v>79</v>
      </c>
      <c r="BK152" s="162">
        <f t="shared" si="29"/>
        <v>0</v>
      </c>
      <c r="BL152" s="16" t="s">
        <v>139</v>
      </c>
      <c r="BM152" s="161" t="s">
        <v>414</v>
      </c>
    </row>
    <row r="153" spans="1:65" s="2" customFormat="1" ht="24.2" customHeight="1">
      <c r="A153" s="31"/>
      <c r="B153" s="148"/>
      <c r="C153" s="149" t="s">
        <v>415</v>
      </c>
      <c r="D153" s="149" t="s">
        <v>135</v>
      </c>
      <c r="E153" s="150" t="s">
        <v>416</v>
      </c>
      <c r="F153" s="151" t="s">
        <v>417</v>
      </c>
      <c r="G153" s="152" t="s">
        <v>338</v>
      </c>
      <c r="H153" s="153">
        <v>2</v>
      </c>
      <c r="I153" s="154"/>
      <c r="J153" s="155">
        <f t="shared" si="20"/>
        <v>0</v>
      </c>
      <c r="K153" s="156"/>
      <c r="L153" s="32"/>
      <c r="M153" s="157" t="s">
        <v>1</v>
      </c>
      <c r="N153" s="158" t="s">
        <v>37</v>
      </c>
      <c r="O153" s="57"/>
      <c r="P153" s="159">
        <f t="shared" si="21"/>
        <v>0</v>
      </c>
      <c r="Q153" s="159">
        <v>0</v>
      </c>
      <c r="R153" s="159">
        <f t="shared" si="22"/>
        <v>0</v>
      </c>
      <c r="S153" s="159">
        <v>0</v>
      </c>
      <c r="T153" s="160">
        <f t="shared" si="2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1" t="s">
        <v>139</v>
      </c>
      <c r="AT153" s="161" t="s">
        <v>135</v>
      </c>
      <c r="AU153" s="161" t="s">
        <v>79</v>
      </c>
      <c r="AY153" s="16" t="s">
        <v>133</v>
      </c>
      <c r="BE153" s="162">
        <f t="shared" si="24"/>
        <v>0</v>
      </c>
      <c r="BF153" s="162">
        <f t="shared" si="25"/>
        <v>0</v>
      </c>
      <c r="BG153" s="162">
        <f t="shared" si="26"/>
        <v>0</v>
      </c>
      <c r="BH153" s="162">
        <f t="shared" si="27"/>
        <v>0</v>
      </c>
      <c r="BI153" s="162">
        <f t="shared" si="28"/>
        <v>0</v>
      </c>
      <c r="BJ153" s="16" t="s">
        <v>79</v>
      </c>
      <c r="BK153" s="162">
        <f t="shared" si="29"/>
        <v>0</v>
      </c>
      <c r="BL153" s="16" t="s">
        <v>139</v>
      </c>
      <c r="BM153" s="161" t="s">
        <v>418</v>
      </c>
    </row>
    <row r="154" spans="1:65" s="2" customFormat="1" ht="24.2" customHeight="1">
      <c r="A154" s="31"/>
      <c r="B154" s="148"/>
      <c r="C154" s="149" t="s">
        <v>319</v>
      </c>
      <c r="D154" s="149" t="s">
        <v>135</v>
      </c>
      <c r="E154" s="150" t="s">
        <v>419</v>
      </c>
      <c r="F154" s="151" t="s">
        <v>420</v>
      </c>
      <c r="G154" s="152" t="s">
        <v>338</v>
      </c>
      <c r="H154" s="153">
        <v>4</v>
      </c>
      <c r="I154" s="154"/>
      <c r="J154" s="155">
        <f t="shared" si="20"/>
        <v>0</v>
      </c>
      <c r="K154" s="156"/>
      <c r="L154" s="32"/>
      <c r="M154" s="157" t="s">
        <v>1</v>
      </c>
      <c r="N154" s="158" t="s">
        <v>37</v>
      </c>
      <c r="O154" s="57"/>
      <c r="P154" s="159">
        <f t="shared" si="21"/>
        <v>0</v>
      </c>
      <c r="Q154" s="159">
        <v>0</v>
      </c>
      <c r="R154" s="159">
        <f t="shared" si="22"/>
        <v>0</v>
      </c>
      <c r="S154" s="159">
        <v>0</v>
      </c>
      <c r="T154" s="160">
        <f t="shared" si="2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1" t="s">
        <v>139</v>
      </c>
      <c r="AT154" s="161" t="s">
        <v>135</v>
      </c>
      <c r="AU154" s="161" t="s">
        <v>79</v>
      </c>
      <c r="AY154" s="16" t="s">
        <v>133</v>
      </c>
      <c r="BE154" s="162">
        <f t="shared" si="24"/>
        <v>0</v>
      </c>
      <c r="BF154" s="162">
        <f t="shared" si="25"/>
        <v>0</v>
      </c>
      <c r="BG154" s="162">
        <f t="shared" si="26"/>
        <v>0</v>
      </c>
      <c r="BH154" s="162">
        <f t="shared" si="27"/>
        <v>0</v>
      </c>
      <c r="BI154" s="162">
        <f t="shared" si="28"/>
        <v>0</v>
      </c>
      <c r="BJ154" s="16" t="s">
        <v>79</v>
      </c>
      <c r="BK154" s="162">
        <f t="shared" si="29"/>
        <v>0</v>
      </c>
      <c r="BL154" s="16" t="s">
        <v>139</v>
      </c>
      <c r="BM154" s="161" t="s">
        <v>421</v>
      </c>
    </row>
    <row r="155" spans="1:65" s="2" customFormat="1" ht="16.5" customHeight="1">
      <c r="A155" s="31"/>
      <c r="B155" s="148"/>
      <c r="C155" s="149" t="s">
        <v>422</v>
      </c>
      <c r="D155" s="149" t="s">
        <v>135</v>
      </c>
      <c r="E155" s="150" t="s">
        <v>423</v>
      </c>
      <c r="F155" s="151" t="s">
        <v>424</v>
      </c>
      <c r="G155" s="152" t="s">
        <v>338</v>
      </c>
      <c r="H155" s="153">
        <v>4</v>
      </c>
      <c r="I155" s="154"/>
      <c r="J155" s="155">
        <f t="shared" si="20"/>
        <v>0</v>
      </c>
      <c r="K155" s="156"/>
      <c r="L155" s="32"/>
      <c r="M155" s="157" t="s">
        <v>1</v>
      </c>
      <c r="N155" s="158" t="s">
        <v>37</v>
      </c>
      <c r="O155" s="57"/>
      <c r="P155" s="159">
        <f t="shared" si="21"/>
        <v>0</v>
      </c>
      <c r="Q155" s="159">
        <v>0</v>
      </c>
      <c r="R155" s="159">
        <f t="shared" si="22"/>
        <v>0</v>
      </c>
      <c r="S155" s="159">
        <v>0</v>
      </c>
      <c r="T155" s="160">
        <f t="shared" si="2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61" t="s">
        <v>139</v>
      </c>
      <c r="AT155" s="161" t="s">
        <v>135</v>
      </c>
      <c r="AU155" s="161" t="s">
        <v>79</v>
      </c>
      <c r="AY155" s="16" t="s">
        <v>133</v>
      </c>
      <c r="BE155" s="162">
        <f t="shared" si="24"/>
        <v>0</v>
      </c>
      <c r="BF155" s="162">
        <f t="shared" si="25"/>
        <v>0</v>
      </c>
      <c r="BG155" s="162">
        <f t="shared" si="26"/>
        <v>0</v>
      </c>
      <c r="BH155" s="162">
        <f t="shared" si="27"/>
        <v>0</v>
      </c>
      <c r="BI155" s="162">
        <f t="shared" si="28"/>
        <v>0</v>
      </c>
      <c r="BJ155" s="16" t="s">
        <v>79</v>
      </c>
      <c r="BK155" s="162">
        <f t="shared" si="29"/>
        <v>0</v>
      </c>
      <c r="BL155" s="16" t="s">
        <v>139</v>
      </c>
      <c r="BM155" s="161" t="s">
        <v>425</v>
      </c>
    </row>
    <row r="156" spans="1:65" s="2" customFormat="1" ht="16.5" customHeight="1">
      <c r="A156" s="31"/>
      <c r="B156" s="148"/>
      <c r="C156" s="149" t="s">
        <v>272</v>
      </c>
      <c r="D156" s="149" t="s">
        <v>135</v>
      </c>
      <c r="E156" s="150" t="s">
        <v>426</v>
      </c>
      <c r="F156" s="151" t="s">
        <v>427</v>
      </c>
      <c r="G156" s="152" t="s">
        <v>159</v>
      </c>
      <c r="H156" s="153">
        <v>90</v>
      </c>
      <c r="I156" s="154"/>
      <c r="J156" s="155">
        <f t="shared" si="20"/>
        <v>0</v>
      </c>
      <c r="K156" s="156"/>
      <c r="L156" s="32"/>
      <c r="M156" s="157" t="s">
        <v>1</v>
      </c>
      <c r="N156" s="158" t="s">
        <v>37</v>
      </c>
      <c r="O156" s="57"/>
      <c r="P156" s="159">
        <f t="shared" si="21"/>
        <v>0</v>
      </c>
      <c r="Q156" s="159">
        <v>0</v>
      </c>
      <c r="R156" s="159">
        <f t="shared" si="22"/>
        <v>0</v>
      </c>
      <c r="S156" s="159">
        <v>0</v>
      </c>
      <c r="T156" s="160">
        <f t="shared" si="2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61" t="s">
        <v>139</v>
      </c>
      <c r="AT156" s="161" t="s">
        <v>135</v>
      </c>
      <c r="AU156" s="161" t="s">
        <v>79</v>
      </c>
      <c r="AY156" s="16" t="s">
        <v>133</v>
      </c>
      <c r="BE156" s="162">
        <f t="shared" si="24"/>
        <v>0</v>
      </c>
      <c r="BF156" s="162">
        <f t="shared" si="25"/>
        <v>0</v>
      </c>
      <c r="BG156" s="162">
        <f t="shared" si="26"/>
        <v>0</v>
      </c>
      <c r="BH156" s="162">
        <f t="shared" si="27"/>
        <v>0</v>
      </c>
      <c r="BI156" s="162">
        <f t="shared" si="28"/>
        <v>0</v>
      </c>
      <c r="BJ156" s="16" t="s">
        <v>79</v>
      </c>
      <c r="BK156" s="162">
        <f t="shared" si="29"/>
        <v>0</v>
      </c>
      <c r="BL156" s="16" t="s">
        <v>139</v>
      </c>
      <c r="BM156" s="161" t="s">
        <v>428</v>
      </c>
    </row>
    <row r="157" spans="1:65" s="2" customFormat="1" ht="16.5" customHeight="1">
      <c r="A157" s="31"/>
      <c r="B157" s="148"/>
      <c r="C157" s="149" t="s">
        <v>429</v>
      </c>
      <c r="D157" s="149" t="s">
        <v>135</v>
      </c>
      <c r="E157" s="150" t="s">
        <v>430</v>
      </c>
      <c r="F157" s="151" t="s">
        <v>431</v>
      </c>
      <c r="G157" s="152" t="s">
        <v>338</v>
      </c>
      <c r="H157" s="153">
        <v>2</v>
      </c>
      <c r="I157" s="154"/>
      <c r="J157" s="155">
        <f t="shared" si="20"/>
        <v>0</v>
      </c>
      <c r="K157" s="156"/>
      <c r="L157" s="32"/>
      <c r="M157" s="157" t="s">
        <v>1</v>
      </c>
      <c r="N157" s="158" t="s">
        <v>37</v>
      </c>
      <c r="O157" s="57"/>
      <c r="P157" s="159">
        <f t="shared" si="21"/>
        <v>0</v>
      </c>
      <c r="Q157" s="159">
        <v>0</v>
      </c>
      <c r="R157" s="159">
        <f t="shared" si="22"/>
        <v>0</v>
      </c>
      <c r="S157" s="159">
        <v>0</v>
      </c>
      <c r="T157" s="160">
        <f t="shared" si="2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1" t="s">
        <v>139</v>
      </c>
      <c r="AT157" s="161" t="s">
        <v>135</v>
      </c>
      <c r="AU157" s="161" t="s">
        <v>79</v>
      </c>
      <c r="AY157" s="16" t="s">
        <v>133</v>
      </c>
      <c r="BE157" s="162">
        <f t="shared" si="24"/>
        <v>0</v>
      </c>
      <c r="BF157" s="162">
        <f t="shared" si="25"/>
        <v>0</v>
      </c>
      <c r="BG157" s="162">
        <f t="shared" si="26"/>
        <v>0</v>
      </c>
      <c r="BH157" s="162">
        <f t="shared" si="27"/>
        <v>0</v>
      </c>
      <c r="BI157" s="162">
        <f t="shared" si="28"/>
        <v>0</v>
      </c>
      <c r="BJ157" s="16" t="s">
        <v>79</v>
      </c>
      <c r="BK157" s="162">
        <f t="shared" si="29"/>
        <v>0</v>
      </c>
      <c r="BL157" s="16" t="s">
        <v>139</v>
      </c>
      <c r="BM157" s="161" t="s">
        <v>432</v>
      </c>
    </row>
    <row r="158" spans="1:65" s="2" customFormat="1" ht="16.5" customHeight="1">
      <c r="A158" s="31"/>
      <c r="B158" s="148"/>
      <c r="C158" s="149" t="s">
        <v>296</v>
      </c>
      <c r="D158" s="149" t="s">
        <v>135</v>
      </c>
      <c r="E158" s="150" t="s">
        <v>433</v>
      </c>
      <c r="F158" s="151" t="s">
        <v>434</v>
      </c>
      <c r="G158" s="152" t="s">
        <v>338</v>
      </c>
      <c r="H158" s="153">
        <v>2</v>
      </c>
      <c r="I158" s="154"/>
      <c r="J158" s="155">
        <f t="shared" si="20"/>
        <v>0</v>
      </c>
      <c r="K158" s="156"/>
      <c r="L158" s="32"/>
      <c r="M158" s="157" t="s">
        <v>1</v>
      </c>
      <c r="N158" s="158" t="s">
        <v>37</v>
      </c>
      <c r="O158" s="57"/>
      <c r="P158" s="159">
        <f t="shared" si="21"/>
        <v>0</v>
      </c>
      <c r="Q158" s="159">
        <v>0</v>
      </c>
      <c r="R158" s="159">
        <f t="shared" si="22"/>
        <v>0</v>
      </c>
      <c r="S158" s="159">
        <v>0</v>
      </c>
      <c r="T158" s="160">
        <f t="shared" si="2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61" t="s">
        <v>139</v>
      </c>
      <c r="AT158" s="161" t="s">
        <v>135</v>
      </c>
      <c r="AU158" s="161" t="s">
        <v>79</v>
      </c>
      <c r="AY158" s="16" t="s">
        <v>133</v>
      </c>
      <c r="BE158" s="162">
        <f t="shared" si="24"/>
        <v>0</v>
      </c>
      <c r="BF158" s="162">
        <f t="shared" si="25"/>
        <v>0</v>
      </c>
      <c r="BG158" s="162">
        <f t="shared" si="26"/>
        <v>0</v>
      </c>
      <c r="BH158" s="162">
        <f t="shared" si="27"/>
        <v>0</v>
      </c>
      <c r="BI158" s="162">
        <f t="shared" si="28"/>
        <v>0</v>
      </c>
      <c r="BJ158" s="16" t="s">
        <v>79</v>
      </c>
      <c r="BK158" s="162">
        <f t="shared" si="29"/>
        <v>0</v>
      </c>
      <c r="BL158" s="16" t="s">
        <v>139</v>
      </c>
      <c r="BM158" s="161" t="s">
        <v>435</v>
      </c>
    </row>
    <row r="159" spans="1:65" s="2" customFormat="1" ht="24.2" customHeight="1">
      <c r="A159" s="31"/>
      <c r="B159" s="148"/>
      <c r="C159" s="149" t="s">
        <v>276</v>
      </c>
      <c r="D159" s="149" t="s">
        <v>135</v>
      </c>
      <c r="E159" s="150" t="s">
        <v>436</v>
      </c>
      <c r="F159" s="151" t="s">
        <v>437</v>
      </c>
      <c r="G159" s="152" t="s">
        <v>338</v>
      </c>
      <c r="H159" s="153">
        <v>1</v>
      </c>
      <c r="I159" s="154"/>
      <c r="J159" s="155">
        <f t="shared" si="20"/>
        <v>0</v>
      </c>
      <c r="K159" s="156"/>
      <c r="L159" s="32"/>
      <c r="M159" s="157" t="s">
        <v>1</v>
      </c>
      <c r="N159" s="158" t="s">
        <v>37</v>
      </c>
      <c r="O159" s="57"/>
      <c r="P159" s="159">
        <f t="shared" si="21"/>
        <v>0</v>
      </c>
      <c r="Q159" s="159">
        <v>0</v>
      </c>
      <c r="R159" s="159">
        <f t="shared" si="22"/>
        <v>0</v>
      </c>
      <c r="S159" s="159">
        <v>0</v>
      </c>
      <c r="T159" s="160">
        <f t="shared" si="2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61" t="s">
        <v>139</v>
      </c>
      <c r="AT159" s="161" t="s">
        <v>135</v>
      </c>
      <c r="AU159" s="161" t="s">
        <v>79</v>
      </c>
      <c r="AY159" s="16" t="s">
        <v>133</v>
      </c>
      <c r="BE159" s="162">
        <f t="shared" si="24"/>
        <v>0</v>
      </c>
      <c r="BF159" s="162">
        <f t="shared" si="25"/>
        <v>0</v>
      </c>
      <c r="BG159" s="162">
        <f t="shared" si="26"/>
        <v>0</v>
      </c>
      <c r="BH159" s="162">
        <f t="shared" si="27"/>
        <v>0</v>
      </c>
      <c r="BI159" s="162">
        <f t="shared" si="28"/>
        <v>0</v>
      </c>
      <c r="BJ159" s="16" t="s">
        <v>79</v>
      </c>
      <c r="BK159" s="162">
        <f t="shared" si="29"/>
        <v>0</v>
      </c>
      <c r="BL159" s="16" t="s">
        <v>139</v>
      </c>
      <c r="BM159" s="161" t="s">
        <v>438</v>
      </c>
    </row>
    <row r="160" spans="1:65" s="2" customFormat="1" ht="16.5" customHeight="1">
      <c r="A160" s="31"/>
      <c r="B160" s="148"/>
      <c r="C160" s="149" t="s">
        <v>285</v>
      </c>
      <c r="D160" s="149" t="s">
        <v>135</v>
      </c>
      <c r="E160" s="150" t="s">
        <v>439</v>
      </c>
      <c r="F160" s="151" t="s">
        <v>440</v>
      </c>
      <c r="G160" s="152" t="s">
        <v>338</v>
      </c>
      <c r="H160" s="153">
        <v>1</v>
      </c>
      <c r="I160" s="154"/>
      <c r="J160" s="155">
        <f t="shared" si="20"/>
        <v>0</v>
      </c>
      <c r="K160" s="156"/>
      <c r="L160" s="32"/>
      <c r="M160" s="157" t="s">
        <v>1</v>
      </c>
      <c r="N160" s="158" t="s">
        <v>37</v>
      </c>
      <c r="O160" s="57"/>
      <c r="P160" s="159">
        <f t="shared" si="21"/>
        <v>0</v>
      </c>
      <c r="Q160" s="159">
        <v>0</v>
      </c>
      <c r="R160" s="159">
        <f t="shared" si="22"/>
        <v>0</v>
      </c>
      <c r="S160" s="159">
        <v>0</v>
      </c>
      <c r="T160" s="160">
        <f t="shared" si="2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61" t="s">
        <v>139</v>
      </c>
      <c r="AT160" s="161" t="s">
        <v>135</v>
      </c>
      <c r="AU160" s="161" t="s">
        <v>79</v>
      </c>
      <c r="AY160" s="16" t="s">
        <v>133</v>
      </c>
      <c r="BE160" s="162">
        <f t="shared" si="24"/>
        <v>0</v>
      </c>
      <c r="BF160" s="162">
        <f t="shared" si="25"/>
        <v>0</v>
      </c>
      <c r="BG160" s="162">
        <f t="shared" si="26"/>
        <v>0</v>
      </c>
      <c r="BH160" s="162">
        <f t="shared" si="27"/>
        <v>0</v>
      </c>
      <c r="BI160" s="162">
        <f t="shared" si="28"/>
        <v>0</v>
      </c>
      <c r="BJ160" s="16" t="s">
        <v>79</v>
      </c>
      <c r="BK160" s="162">
        <f t="shared" si="29"/>
        <v>0</v>
      </c>
      <c r="BL160" s="16" t="s">
        <v>139</v>
      </c>
      <c r="BM160" s="161" t="s">
        <v>441</v>
      </c>
    </row>
    <row r="161" spans="1:65" s="2" customFormat="1" ht="16.5" customHeight="1">
      <c r="A161" s="31"/>
      <c r="B161" s="148"/>
      <c r="C161" s="149" t="s">
        <v>300</v>
      </c>
      <c r="D161" s="149" t="s">
        <v>135</v>
      </c>
      <c r="E161" s="150" t="s">
        <v>442</v>
      </c>
      <c r="F161" s="151" t="s">
        <v>443</v>
      </c>
      <c r="G161" s="152" t="s">
        <v>338</v>
      </c>
      <c r="H161" s="153">
        <v>2</v>
      </c>
      <c r="I161" s="154"/>
      <c r="J161" s="155">
        <f t="shared" si="20"/>
        <v>0</v>
      </c>
      <c r="K161" s="156"/>
      <c r="L161" s="32"/>
      <c r="M161" s="157" t="s">
        <v>1</v>
      </c>
      <c r="N161" s="158" t="s">
        <v>37</v>
      </c>
      <c r="O161" s="57"/>
      <c r="P161" s="159">
        <f t="shared" si="21"/>
        <v>0</v>
      </c>
      <c r="Q161" s="159">
        <v>0</v>
      </c>
      <c r="R161" s="159">
        <f t="shared" si="22"/>
        <v>0</v>
      </c>
      <c r="S161" s="159">
        <v>0</v>
      </c>
      <c r="T161" s="160">
        <f t="shared" si="2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1" t="s">
        <v>139</v>
      </c>
      <c r="AT161" s="161" t="s">
        <v>135</v>
      </c>
      <c r="AU161" s="161" t="s">
        <v>79</v>
      </c>
      <c r="AY161" s="16" t="s">
        <v>133</v>
      </c>
      <c r="BE161" s="162">
        <f t="shared" si="24"/>
        <v>0</v>
      </c>
      <c r="BF161" s="162">
        <f t="shared" si="25"/>
        <v>0</v>
      </c>
      <c r="BG161" s="162">
        <f t="shared" si="26"/>
        <v>0</v>
      </c>
      <c r="BH161" s="162">
        <f t="shared" si="27"/>
        <v>0</v>
      </c>
      <c r="BI161" s="162">
        <f t="shared" si="28"/>
        <v>0</v>
      </c>
      <c r="BJ161" s="16" t="s">
        <v>79</v>
      </c>
      <c r="BK161" s="162">
        <f t="shared" si="29"/>
        <v>0</v>
      </c>
      <c r="BL161" s="16" t="s">
        <v>139</v>
      </c>
      <c r="BM161" s="161" t="s">
        <v>444</v>
      </c>
    </row>
    <row r="162" spans="1:65" s="2" customFormat="1" ht="21.75" customHeight="1">
      <c r="A162" s="31"/>
      <c r="B162" s="148"/>
      <c r="C162" s="149" t="s">
        <v>292</v>
      </c>
      <c r="D162" s="149" t="s">
        <v>135</v>
      </c>
      <c r="E162" s="150" t="s">
        <v>445</v>
      </c>
      <c r="F162" s="151" t="s">
        <v>446</v>
      </c>
      <c r="G162" s="152" t="s">
        <v>338</v>
      </c>
      <c r="H162" s="153">
        <v>20</v>
      </c>
      <c r="I162" s="154"/>
      <c r="J162" s="155">
        <f t="shared" si="20"/>
        <v>0</v>
      </c>
      <c r="K162" s="156"/>
      <c r="L162" s="32"/>
      <c r="M162" s="157" t="s">
        <v>1</v>
      </c>
      <c r="N162" s="158" t="s">
        <v>37</v>
      </c>
      <c r="O162" s="57"/>
      <c r="P162" s="159">
        <f t="shared" si="21"/>
        <v>0</v>
      </c>
      <c r="Q162" s="159">
        <v>0</v>
      </c>
      <c r="R162" s="159">
        <f t="shared" si="22"/>
        <v>0</v>
      </c>
      <c r="S162" s="159">
        <v>0</v>
      </c>
      <c r="T162" s="160">
        <f t="shared" si="2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61" t="s">
        <v>139</v>
      </c>
      <c r="AT162" s="161" t="s">
        <v>135</v>
      </c>
      <c r="AU162" s="161" t="s">
        <v>79</v>
      </c>
      <c r="AY162" s="16" t="s">
        <v>133</v>
      </c>
      <c r="BE162" s="162">
        <f t="shared" si="24"/>
        <v>0</v>
      </c>
      <c r="BF162" s="162">
        <f t="shared" si="25"/>
        <v>0</v>
      </c>
      <c r="BG162" s="162">
        <f t="shared" si="26"/>
        <v>0</v>
      </c>
      <c r="BH162" s="162">
        <f t="shared" si="27"/>
        <v>0</v>
      </c>
      <c r="BI162" s="162">
        <f t="shared" si="28"/>
        <v>0</v>
      </c>
      <c r="BJ162" s="16" t="s">
        <v>79</v>
      </c>
      <c r="BK162" s="162">
        <f t="shared" si="29"/>
        <v>0</v>
      </c>
      <c r="BL162" s="16" t="s">
        <v>139</v>
      </c>
      <c r="BM162" s="161" t="s">
        <v>447</v>
      </c>
    </row>
    <row r="163" spans="1:65" s="2" customFormat="1" ht="16.5" customHeight="1">
      <c r="A163" s="31"/>
      <c r="B163" s="148"/>
      <c r="C163" s="149" t="s">
        <v>448</v>
      </c>
      <c r="D163" s="149" t="s">
        <v>135</v>
      </c>
      <c r="E163" s="150" t="s">
        <v>449</v>
      </c>
      <c r="F163" s="151" t="s">
        <v>450</v>
      </c>
      <c r="G163" s="152" t="s">
        <v>338</v>
      </c>
      <c r="H163" s="153">
        <v>1</v>
      </c>
      <c r="I163" s="154"/>
      <c r="J163" s="155">
        <f t="shared" si="20"/>
        <v>0</v>
      </c>
      <c r="K163" s="156"/>
      <c r="L163" s="32"/>
      <c r="M163" s="157" t="s">
        <v>1</v>
      </c>
      <c r="N163" s="158" t="s">
        <v>37</v>
      </c>
      <c r="O163" s="57"/>
      <c r="P163" s="159">
        <f t="shared" si="21"/>
        <v>0</v>
      </c>
      <c r="Q163" s="159">
        <v>0</v>
      </c>
      <c r="R163" s="159">
        <f t="shared" si="22"/>
        <v>0</v>
      </c>
      <c r="S163" s="159">
        <v>0</v>
      </c>
      <c r="T163" s="160">
        <f t="shared" si="2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61" t="s">
        <v>139</v>
      </c>
      <c r="AT163" s="161" t="s">
        <v>135</v>
      </c>
      <c r="AU163" s="161" t="s">
        <v>79</v>
      </c>
      <c r="AY163" s="16" t="s">
        <v>133</v>
      </c>
      <c r="BE163" s="162">
        <f t="shared" si="24"/>
        <v>0</v>
      </c>
      <c r="BF163" s="162">
        <f t="shared" si="25"/>
        <v>0</v>
      </c>
      <c r="BG163" s="162">
        <f t="shared" si="26"/>
        <v>0</v>
      </c>
      <c r="BH163" s="162">
        <f t="shared" si="27"/>
        <v>0</v>
      </c>
      <c r="BI163" s="162">
        <f t="shared" si="28"/>
        <v>0</v>
      </c>
      <c r="BJ163" s="16" t="s">
        <v>79</v>
      </c>
      <c r="BK163" s="162">
        <f t="shared" si="29"/>
        <v>0</v>
      </c>
      <c r="BL163" s="16" t="s">
        <v>139</v>
      </c>
      <c r="BM163" s="161" t="s">
        <v>451</v>
      </c>
    </row>
    <row r="164" spans="1:65" s="2" customFormat="1" ht="21.75" customHeight="1">
      <c r="A164" s="31"/>
      <c r="B164" s="148"/>
      <c r="C164" s="149" t="s">
        <v>312</v>
      </c>
      <c r="D164" s="149" t="s">
        <v>135</v>
      </c>
      <c r="E164" s="150" t="s">
        <v>452</v>
      </c>
      <c r="F164" s="151" t="s">
        <v>453</v>
      </c>
      <c r="G164" s="152" t="s">
        <v>338</v>
      </c>
      <c r="H164" s="153">
        <v>2</v>
      </c>
      <c r="I164" s="154"/>
      <c r="J164" s="155">
        <f t="shared" si="20"/>
        <v>0</v>
      </c>
      <c r="K164" s="156"/>
      <c r="L164" s="32"/>
      <c r="M164" s="157" t="s">
        <v>1</v>
      </c>
      <c r="N164" s="158" t="s">
        <v>37</v>
      </c>
      <c r="O164" s="57"/>
      <c r="P164" s="159">
        <f t="shared" si="21"/>
        <v>0</v>
      </c>
      <c r="Q164" s="159">
        <v>0</v>
      </c>
      <c r="R164" s="159">
        <f t="shared" si="22"/>
        <v>0</v>
      </c>
      <c r="S164" s="159">
        <v>0</v>
      </c>
      <c r="T164" s="160">
        <f t="shared" si="2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61" t="s">
        <v>139</v>
      </c>
      <c r="AT164" s="161" t="s">
        <v>135</v>
      </c>
      <c r="AU164" s="161" t="s">
        <v>79</v>
      </c>
      <c r="AY164" s="16" t="s">
        <v>133</v>
      </c>
      <c r="BE164" s="162">
        <f t="shared" si="24"/>
        <v>0</v>
      </c>
      <c r="BF164" s="162">
        <f t="shared" si="25"/>
        <v>0</v>
      </c>
      <c r="BG164" s="162">
        <f t="shared" si="26"/>
        <v>0</v>
      </c>
      <c r="BH164" s="162">
        <f t="shared" si="27"/>
        <v>0</v>
      </c>
      <c r="BI164" s="162">
        <f t="shared" si="28"/>
        <v>0</v>
      </c>
      <c r="BJ164" s="16" t="s">
        <v>79</v>
      </c>
      <c r="BK164" s="162">
        <f t="shared" si="29"/>
        <v>0</v>
      </c>
      <c r="BL164" s="16" t="s">
        <v>139</v>
      </c>
      <c r="BM164" s="161" t="s">
        <v>454</v>
      </c>
    </row>
    <row r="165" spans="1:65" s="2" customFormat="1" ht="21.75" customHeight="1">
      <c r="A165" s="31"/>
      <c r="B165" s="148"/>
      <c r="C165" s="149" t="s">
        <v>280</v>
      </c>
      <c r="D165" s="149" t="s">
        <v>135</v>
      </c>
      <c r="E165" s="150" t="s">
        <v>455</v>
      </c>
      <c r="F165" s="151" t="s">
        <v>456</v>
      </c>
      <c r="G165" s="152" t="s">
        <v>338</v>
      </c>
      <c r="H165" s="153">
        <v>1</v>
      </c>
      <c r="I165" s="154"/>
      <c r="J165" s="155">
        <f t="shared" si="20"/>
        <v>0</v>
      </c>
      <c r="K165" s="156"/>
      <c r="L165" s="32"/>
      <c r="M165" s="157" t="s">
        <v>1</v>
      </c>
      <c r="N165" s="158" t="s">
        <v>37</v>
      </c>
      <c r="O165" s="57"/>
      <c r="P165" s="159">
        <f t="shared" si="21"/>
        <v>0</v>
      </c>
      <c r="Q165" s="159">
        <v>0</v>
      </c>
      <c r="R165" s="159">
        <f t="shared" si="22"/>
        <v>0</v>
      </c>
      <c r="S165" s="159">
        <v>0</v>
      </c>
      <c r="T165" s="160">
        <f t="shared" si="2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1" t="s">
        <v>139</v>
      </c>
      <c r="AT165" s="161" t="s">
        <v>135</v>
      </c>
      <c r="AU165" s="161" t="s">
        <v>79</v>
      </c>
      <c r="AY165" s="16" t="s">
        <v>133</v>
      </c>
      <c r="BE165" s="162">
        <f t="shared" si="24"/>
        <v>0</v>
      </c>
      <c r="BF165" s="162">
        <f t="shared" si="25"/>
        <v>0</v>
      </c>
      <c r="BG165" s="162">
        <f t="shared" si="26"/>
        <v>0</v>
      </c>
      <c r="BH165" s="162">
        <f t="shared" si="27"/>
        <v>0</v>
      </c>
      <c r="BI165" s="162">
        <f t="shared" si="28"/>
        <v>0</v>
      </c>
      <c r="BJ165" s="16" t="s">
        <v>79</v>
      </c>
      <c r="BK165" s="162">
        <f t="shared" si="29"/>
        <v>0</v>
      </c>
      <c r="BL165" s="16" t="s">
        <v>139</v>
      </c>
      <c r="BM165" s="161" t="s">
        <v>457</v>
      </c>
    </row>
    <row r="166" spans="1:65" s="2" customFormat="1" ht="16.5" customHeight="1">
      <c r="A166" s="31"/>
      <c r="B166" s="148"/>
      <c r="C166" s="149" t="s">
        <v>304</v>
      </c>
      <c r="D166" s="149" t="s">
        <v>135</v>
      </c>
      <c r="E166" s="150" t="s">
        <v>458</v>
      </c>
      <c r="F166" s="151" t="s">
        <v>459</v>
      </c>
      <c r="G166" s="152" t="s">
        <v>338</v>
      </c>
      <c r="H166" s="153">
        <v>3</v>
      </c>
      <c r="I166" s="154"/>
      <c r="J166" s="155">
        <f t="shared" si="20"/>
        <v>0</v>
      </c>
      <c r="K166" s="156"/>
      <c r="L166" s="32"/>
      <c r="M166" s="157" t="s">
        <v>1</v>
      </c>
      <c r="N166" s="158" t="s">
        <v>37</v>
      </c>
      <c r="O166" s="57"/>
      <c r="P166" s="159">
        <f t="shared" si="21"/>
        <v>0</v>
      </c>
      <c r="Q166" s="159">
        <v>0</v>
      </c>
      <c r="R166" s="159">
        <f t="shared" si="22"/>
        <v>0</v>
      </c>
      <c r="S166" s="159">
        <v>0</v>
      </c>
      <c r="T166" s="160">
        <f t="shared" si="2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61" t="s">
        <v>139</v>
      </c>
      <c r="AT166" s="161" t="s">
        <v>135</v>
      </c>
      <c r="AU166" s="161" t="s">
        <v>79</v>
      </c>
      <c r="AY166" s="16" t="s">
        <v>133</v>
      </c>
      <c r="BE166" s="162">
        <f t="shared" si="24"/>
        <v>0</v>
      </c>
      <c r="BF166" s="162">
        <f t="shared" si="25"/>
        <v>0</v>
      </c>
      <c r="BG166" s="162">
        <f t="shared" si="26"/>
        <v>0</v>
      </c>
      <c r="BH166" s="162">
        <f t="shared" si="27"/>
        <v>0</v>
      </c>
      <c r="BI166" s="162">
        <f t="shared" si="28"/>
        <v>0</v>
      </c>
      <c r="BJ166" s="16" t="s">
        <v>79</v>
      </c>
      <c r="BK166" s="162">
        <f t="shared" si="29"/>
        <v>0</v>
      </c>
      <c r="BL166" s="16" t="s">
        <v>139</v>
      </c>
      <c r="BM166" s="161" t="s">
        <v>460</v>
      </c>
    </row>
    <row r="167" spans="1:65" s="2" customFormat="1" ht="16.5" customHeight="1">
      <c r="A167" s="31"/>
      <c r="B167" s="148"/>
      <c r="C167" s="149" t="s">
        <v>461</v>
      </c>
      <c r="D167" s="149" t="s">
        <v>135</v>
      </c>
      <c r="E167" s="150" t="s">
        <v>462</v>
      </c>
      <c r="F167" s="151" t="s">
        <v>463</v>
      </c>
      <c r="G167" s="152" t="s">
        <v>338</v>
      </c>
      <c r="H167" s="153">
        <v>2</v>
      </c>
      <c r="I167" s="154"/>
      <c r="J167" s="155">
        <f t="shared" si="20"/>
        <v>0</v>
      </c>
      <c r="K167" s="156"/>
      <c r="L167" s="32"/>
      <c r="M167" s="157" t="s">
        <v>1</v>
      </c>
      <c r="N167" s="158" t="s">
        <v>37</v>
      </c>
      <c r="O167" s="57"/>
      <c r="P167" s="159">
        <f t="shared" si="21"/>
        <v>0</v>
      </c>
      <c r="Q167" s="159">
        <v>0</v>
      </c>
      <c r="R167" s="159">
        <f t="shared" si="22"/>
        <v>0</v>
      </c>
      <c r="S167" s="159">
        <v>0</v>
      </c>
      <c r="T167" s="160">
        <f t="shared" si="2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61" t="s">
        <v>139</v>
      </c>
      <c r="AT167" s="161" t="s">
        <v>135</v>
      </c>
      <c r="AU167" s="161" t="s">
        <v>79</v>
      </c>
      <c r="AY167" s="16" t="s">
        <v>133</v>
      </c>
      <c r="BE167" s="162">
        <f t="shared" si="24"/>
        <v>0</v>
      </c>
      <c r="BF167" s="162">
        <f t="shared" si="25"/>
        <v>0</v>
      </c>
      <c r="BG167" s="162">
        <f t="shared" si="26"/>
        <v>0</v>
      </c>
      <c r="BH167" s="162">
        <f t="shared" si="27"/>
        <v>0</v>
      </c>
      <c r="BI167" s="162">
        <f t="shared" si="28"/>
        <v>0</v>
      </c>
      <c r="BJ167" s="16" t="s">
        <v>79</v>
      </c>
      <c r="BK167" s="162">
        <f t="shared" si="29"/>
        <v>0</v>
      </c>
      <c r="BL167" s="16" t="s">
        <v>139</v>
      </c>
      <c r="BM167" s="161" t="s">
        <v>464</v>
      </c>
    </row>
    <row r="168" spans="1:65" s="2" customFormat="1" ht="21.75" customHeight="1">
      <c r="A168" s="31"/>
      <c r="B168" s="148"/>
      <c r="C168" s="149" t="s">
        <v>465</v>
      </c>
      <c r="D168" s="149" t="s">
        <v>135</v>
      </c>
      <c r="E168" s="150" t="s">
        <v>466</v>
      </c>
      <c r="F168" s="151" t="s">
        <v>467</v>
      </c>
      <c r="G168" s="152" t="s">
        <v>338</v>
      </c>
      <c r="H168" s="153">
        <v>6</v>
      </c>
      <c r="I168" s="154"/>
      <c r="J168" s="155">
        <f t="shared" si="20"/>
        <v>0</v>
      </c>
      <c r="K168" s="156"/>
      <c r="L168" s="32"/>
      <c r="M168" s="157" t="s">
        <v>1</v>
      </c>
      <c r="N168" s="158" t="s">
        <v>37</v>
      </c>
      <c r="O168" s="57"/>
      <c r="P168" s="159">
        <f t="shared" si="21"/>
        <v>0</v>
      </c>
      <c r="Q168" s="159">
        <v>0</v>
      </c>
      <c r="R168" s="159">
        <f t="shared" si="22"/>
        <v>0</v>
      </c>
      <c r="S168" s="159">
        <v>0</v>
      </c>
      <c r="T168" s="160">
        <f t="shared" si="2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61" t="s">
        <v>139</v>
      </c>
      <c r="AT168" s="161" t="s">
        <v>135</v>
      </c>
      <c r="AU168" s="161" t="s">
        <v>79</v>
      </c>
      <c r="AY168" s="16" t="s">
        <v>133</v>
      </c>
      <c r="BE168" s="162">
        <f t="shared" si="24"/>
        <v>0</v>
      </c>
      <c r="BF168" s="162">
        <f t="shared" si="25"/>
        <v>0</v>
      </c>
      <c r="BG168" s="162">
        <f t="shared" si="26"/>
        <v>0</v>
      </c>
      <c r="BH168" s="162">
        <f t="shared" si="27"/>
        <v>0</v>
      </c>
      <c r="BI168" s="162">
        <f t="shared" si="28"/>
        <v>0</v>
      </c>
      <c r="BJ168" s="16" t="s">
        <v>79</v>
      </c>
      <c r="BK168" s="162">
        <f t="shared" si="29"/>
        <v>0</v>
      </c>
      <c r="BL168" s="16" t="s">
        <v>139</v>
      </c>
      <c r="BM168" s="161" t="s">
        <v>468</v>
      </c>
    </row>
    <row r="169" spans="1:65" s="2" customFormat="1" ht="16.5" customHeight="1">
      <c r="A169" s="31"/>
      <c r="B169" s="148"/>
      <c r="C169" s="149" t="s">
        <v>469</v>
      </c>
      <c r="D169" s="149" t="s">
        <v>135</v>
      </c>
      <c r="E169" s="150" t="s">
        <v>470</v>
      </c>
      <c r="F169" s="151" t="s">
        <v>471</v>
      </c>
      <c r="G169" s="152" t="s">
        <v>338</v>
      </c>
      <c r="H169" s="153">
        <v>2</v>
      </c>
      <c r="I169" s="154"/>
      <c r="J169" s="155">
        <f t="shared" si="20"/>
        <v>0</v>
      </c>
      <c r="K169" s="156"/>
      <c r="L169" s="32"/>
      <c r="M169" s="157" t="s">
        <v>1</v>
      </c>
      <c r="N169" s="158" t="s">
        <v>37</v>
      </c>
      <c r="O169" s="57"/>
      <c r="P169" s="159">
        <f t="shared" si="21"/>
        <v>0</v>
      </c>
      <c r="Q169" s="159">
        <v>0</v>
      </c>
      <c r="R169" s="159">
        <f t="shared" si="22"/>
        <v>0</v>
      </c>
      <c r="S169" s="159">
        <v>0</v>
      </c>
      <c r="T169" s="160">
        <f t="shared" si="2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1" t="s">
        <v>139</v>
      </c>
      <c r="AT169" s="161" t="s">
        <v>135</v>
      </c>
      <c r="AU169" s="161" t="s">
        <v>79</v>
      </c>
      <c r="AY169" s="16" t="s">
        <v>133</v>
      </c>
      <c r="BE169" s="162">
        <f t="shared" si="24"/>
        <v>0</v>
      </c>
      <c r="BF169" s="162">
        <f t="shared" si="25"/>
        <v>0</v>
      </c>
      <c r="BG169" s="162">
        <f t="shared" si="26"/>
        <v>0</v>
      </c>
      <c r="BH169" s="162">
        <f t="shared" si="27"/>
        <v>0</v>
      </c>
      <c r="BI169" s="162">
        <f t="shared" si="28"/>
        <v>0</v>
      </c>
      <c r="BJ169" s="16" t="s">
        <v>79</v>
      </c>
      <c r="BK169" s="162">
        <f t="shared" si="29"/>
        <v>0</v>
      </c>
      <c r="BL169" s="16" t="s">
        <v>139</v>
      </c>
      <c r="BM169" s="161" t="s">
        <v>472</v>
      </c>
    </row>
    <row r="170" spans="1:65" s="2" customFormat="1" ht="16.5" customHeight="1">
      <c r="A170" s="31"/>
      <c r="B170" s="148"/>
      <c r="C170" s="149" t="s">
        <v>473</v>
      </c>
      <c r="D170" s="149" t="s">
        <v>135</v>
      </c>
      <c r="E170" s="150" t="s">
        <v>474</v>
      </c>
      <c r="F170" s="151" t="s">
        <v>475</v>
      </c>
      <c r="G170" s="152" t="s">
        <v>338</v>
      </c>
      <c r="H170" s="153">
        <v>3</v>
      </c>
      <c r="I170" s="154"/>
      <c r="J170" s="155">
        <f t="shared" si="20"/>
        <v>0</v>
      </c>
      <c r="K170" s="156"/>
      <c r="L170" s="32"/>
      <c r="M170" s="157" t="s">
        <v>1</v>
      </c>
      <c r="N170" s="158" t="s">
        <v>37</v>
      </c>
      <c r="O170" s="57"/>
      <c r="P170" s="159">
        <f t="shared" si="21"/>
        <v>0</v>
      </c>
      <c r="Q170" s="159">
        <v>0</v>
      </c>
      <c r="R170" s="159">
        <f t="shared" si="22"/>
        <v>0</v>
      </c>
      <c r="S170" s="159">
        <v>0</v>
      </c>
      <c r="T170" s="160">
        <f t="shared" si="2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61" t="s">
        <v>139</v>
      </c>
      <c r="AT170" s="161" t="s">
        <v>135</v>
      </c>
      <c r="AU170" s="161" t="s">
        <v>79</v>
      </c>
      <c r="AY170" s="16" t="s">
        <v>133</v>
      </c>
      <c r="BE170" s="162">
        <f t="shared" si="24"/>
        <v>0</v>
      </c>
      <c r="BF170" s="162">
        <f t="shared" si="25"/>
        <v>0</v>
      </c>
      <c r="BG170" s="162">
        <f t="shared" si="26"/>
        <v>0</v>
      </c>
      <c r="BH170" s="162">
        <f t="shared" si="27"/>
        <v>0</v>
      </c>
      <c r="BI170" s="162">
        <f t="shared" si="28"/>
        <v>0</v>
      </c>
      <c r="BJ170" s="16" t="s">
        <v>79</v>
      </c>
      <c r="BK170" s="162">
        <f t="shared" si="29"/>
        <v>0</v>
      </c>
      <c r="BL170" s="16" t="s">
        <v>139</v>
      </c>
      <c r="BM170" s="161" t="s">
        <v>476</v>
      </c>
    </row>
    <row r="171" spans="1:65" s="2" customFormat="1" ht="16.5" customHeight="1">
      <c r="A171" s="31"/>
      <c r="B171" s="148"/>
      <c r="C171" s="149" t="s">
        <v>477</v>
      </c>
      <c r="D171" s="149" t="s">
        <v>135</v>
      </c>
      <c r="E171" s="150" t="s">
        <v>478</v>
      </c>
      <c r="F171" s="151" t="s">
        <v>479</v>
      </c>
      <c r="G171" s="152" t="s">
        <v>338</v>
      </c>
      <c r="H171" s="153">
        <v>1</v>
      </c>
      <c r="I171" s="154"/>
      <c r="J171" s="155">
        <f t="shared" si="20"/>
        <v>0</v>
      </c>
      <c r="K171" s="156"/>
      <c r="L171" s="32"/>
      <c r="M171" s="157" t="s">
        <v>1</v>
      </c>
      <c r="N171" s="158" t="s">
        <v>37</v>
      </c>
      <c r="O171" s="57"/>
      <c r="P171" s="159">
        <f t="shared" si="21"/>
        <v>0</v>
      </c>
      <c r="Q171" s="159">
        <v>0</v>
      </c>
      <c r="R171" s="159">
        <f t="shared" si="22"/>
        <v>0</v>
      </c>
      <c r="S171" s="159">
        <v>0</v>
      </c>
      <c r="T171" s="160">
        <f t="shared" si="2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61" t="s">
        <v>139</v>
      </c>
      <c r="AT171" s="161" t="s">
        <v>135</v>
      </c>
      <c r="AU171" s="161" t="s">
        <v>79</v>
      </c>
      <c r="AY171" s="16" t="s">
        <v>133</v>
      </c>
      <c r="BE171" s="162">
        <f t="shared" si="24"/>
        <v>0</v>
      </c>
      <c r="BF171" s="162">
        <f t="shared" si="25"/>
        <v>0</v>
      </c>
      <c r="BG171" s="162">
        <f t="shared" si="26"/>
        <v>0</v>
      </c>
      <c r="BH171" s="162">
        <f t="shared" si="27"/>
        <v>0</v>
      </c>
      <c r="BI171" s="162">
        <f t="shared" si="28"/>
        <v>0</v>
      </c>
      <c r="BJ171" s="16" t="s">
        <v>79</v>
      </c>
      <c r="BK171" s="162">
        <f t="shared" si="29"/>
        <v>0</v>
      </c>
      <c r="BL171" s="16" t="s">
        <v>139</v>
      </c>
      <c r="BM171" s="161" t="s">
        <v>480</v>
      </c>
    </row>
    <row r="172" spans="1:65" s="2" customFormat="1" ht="24.2" customHeight="1">
      <c r="A172" s="31"/>
      <c r="B172" s="148"/>
      <c r="C172" s="149" t="s">
        <v>481</v>
      </c>
      <c r="D172" s="149" t="s">
        <v>135</v>
      </c>
      <c r="E172" s="150" t="s">
        <v>482</v>
      </c>
      <c r="F172" s="151" t="s">
        <v>483</v>
      </c>
      <c r="G172" s="152" t="s">
        <v>338</v>
      </c>
      <c r="H172" s="153">
        <v>1</v>
      </c>
      <c r="I172" s="154"/>
      <c r="J172" s="155">
        <f t="shared" si="20"/>
        <v>0</v>
      </c>
      <c r="K172" s="156"/>
      <c r="L172" s="32"/>
      <c r="M172" s="157" t="s">
        <v>1</v>
      </c>
      <c r="N172" s="158" t="s">
        <v>37</v>
      </c>
      <c r="O172" s="57"/>
      <c r="P172" s="159">
        <f t="shared" si="21"/>
        <v>0</v>
      </c>
      <c r="Q172" s="159">
        <v>0</v>
      </c>
      <c r="R172" s="159">
        <f t="shared" si="22"/>
        <v>0</v>
      </c>
      <c r="S172" s="159">
        <v>0</v>
      </c>
      <c r="T172" s="160">
        <f t="shared" si="2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61" t="s">
        <v>139</v>
      </c>
      <c r="AT172" s="161" t="s">
        <v>135</v>
      </c>
      <c r="AU172" s="161" t="s">
        <v>79</v>
      </c>
      <c r="AY172" s="16" t="s">
        <v>133</v>
      </c>
      <c r="BE172" s="162">
        <f t="shared" si="24"/>
        <v>0</v>
      </c>
      <c r="BF172" s="162">
        <f t="shared" si="25"/>
        <v>0</v>
      </c>
      <c r="BG172" s="162">
        <f t="shared" si="26"/>
        <v>0</v>
      </c>
      <c r="BH172" s="162">
        <f t="shared" si="27"/>
        <v>0</v>
      </c>
      <c r="BI172" s="162">
        <f t="shared" si="28"/>
        <v>0</v>
      </c>
      <c r="BJ172" s="16" t="s">
        <v>79</v>
      </c>
      <c r="BK172" s="162">
        <f t="shared" si="29"/>
        <v>0</v>
      </c>
      <c r="BL172" s="16" t="s">
        <v>139</v>
      </c>
      <c r="BM172" s="161" t="s">
        <v>484</v>
      </c>
    </row>
    <row r="173" spans="1:65" s="12" customFormat="1" ht="25.9" customHeight="1">
      <c r="B173" s="135"/>
      <c r="D173" s="136" t="s">
        <v>71</v>
      </c>
      <c r="E173" s="137" t="s">
        <v>485</v>
      </c>
      <c r="F173" s="137" t="s">
        <v>486</v>
      </c>
      <c r="I173" s="138"/>
      <c r="J173" s="139">
        <f>BK173</f>
        <v>0</v>
      </c>
      <c r="L173" s="135"/>
      <c r="M173" s="140"/>
      <c r="N173" s="141"/>
      <c r="O173" s="141"/>
      <c r="P173" s="142">
        <f>P174</f>
        <v>0</v>
      </c>
      <c r="Q173" s="141"/>
      <c r="R173" s="142">
        <f>R174</f>
        <v>0</v>
      </c>
      <c r="S173" s="141"/>
      <c r="T173" s="143">
        <f>T174</f>
        <v>0</v>
      </c>
      <c r="AR173" s="136" t="s">
        <v>79</v>
      </c>
      <c r="AT173" s="144" t="s">
        <v>71</v>
      </c>
      <c r="AU173" s="144" t="s">
        <v>72</v>
      </c>
      <c r="AY173" s="136" t="s">
        <v>133</v>
      </c>
      <c r="BK173" s="145">
        <f>BK174</f>
        <v>0</v>
      </c>
    </row>
    <row r="174" spans="1:65" s="2" customFormat="1" ht="16.5" customHeight="1">
      <c r="A174" s="31"/>
      <c r="B174" s="148"/>
      <c r="C174" s="149" t="s">
        <v>202</v>
      </c>
      <c r="D174" s="149" t="s">
        <v>135</v>
      </c>
      <c r="E174" s="150" t="s">
        <v>487</v>
      </c>
      <c r="F174" s="151" t="s">
        <v>488</v>
      </c>
      <c r="G174" s="152" t="s">
        <v>205</v>
      </c>
      <c r="H174" s="153">
        <v>30.2</v>
      </c>
      <c r="I174" s="154"/>
      <c r="J174" s="155">
        <f>ROUND(I174*H174,2)</f>
        <v>0</v>
      </c>
      <c r="K174" s="156"/>
      <c r="L174" s="32"/>
      <c r="M174" s="157" t="s">
        <v>1</v>
      </c>
      <c r="N174" s="158" t="s">
        <v>37</v>
      </c>
      <c r="O174" s="57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61" t="s">
        <v>139</v>
      </c>
      <c r="AT174" s="161" t="s">
        <v>135</v>
      </c>
      <c r="AU174" s="161" t="s">
        <v>79</v>
      </c>
      <c r="AY174" s="16" t="s">
        <v>133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6" t="s">
        <v>79</v>
      </c>
      <c r="BK174" s="162">
        <f>ROUND(I174*H174,2)</f>
        <v>0</v>
      </c>
      <c r="BL174" s="16" t="s">
        <v>139</v>
      </c>
      <c r="BM174" s="161" t="s">
        <v>489</v>
      </c>
    </row>
    <row r="175" spans="1:65" s="12" customFormat="1" ht="25.9" customHeight="1">
      <c r="B175" s="135"/>
      <c r="D175" s="136" t="s">
        <v>71</v>
      </c>
      <c r="E175" s="137" t="s">
        <v>490</v>
      </c>
      <c r="F175" s="137" t="s">
        <v>491</v>
      </c>
      <c r="I175" s="138"/>
      <c r="J175" s="139">
        <f>BK175</f>
        <v>0</v>
      </c>
      <c r="L175" s="135"/>
      <c r="M175" s="140"/>
      <c r="N175" s="141"/>
      <c r="O175" s="141"/>
      <c r="P175" s="142">
        <f>SUM(P176:P186)</f>
        <v>0</v>
      </c>
      <c r="Q175" s="141"/>
      <c r="R175" s="142">
        <f>SUM(R176:R186)</f>
        <v>0</v>
      </c>
      <c r="S175" s="141"/>
      <c r="T175" s="143">
        <f>SUM(T176:T186)</f>
        <v>0</v>
      </c>
      <c r="AR175" s="136" t="s">
        <v>79</v>
      </c>
      <c r="AT175" s="144" t="s">
        <v>71</v>
      </c>
      <c r="AU175" s="144" t="s">
        <v>72</v>
      </c>
      <c r="AY175" s="136" t="s">
        <v>133</v>
      </c>
      <c r="BK175" s="145">
        <f>SUM(BK176:BK186)</f>
        <v>0</v>
      </c>
    </row>
    <row r="176" spans="1:65" s="2" customFormat="1" ht="16.5" customHeight="1">
      <c r="A176" s="31"/>
      <c r="B176" s="148"/>
      <c r="C176" s="149" t="s">
        <v>247</v>
      </c>
      <c r="D176" s="149" t="s">
        <v>135</v>
      </c>
      <c r="E176" s="150" t="s">
        <v>492</v>
      </c>
      <c r="F176" s="151" t="s">
        <v>493</v>
      </c>
      <c r="G176" s="152" t="s">
        <v>494</v>
      </c>
      <c r="H176" s="153">
        <v>1</v>
      </c>
      <c r="I176" s="154"/>
      <c r="J176" s="155">
        <f t="shared" ref="J176:J186" si="30">ROUND(I176*H176,2)</f>
        <v>0</v>
      </c>
      <c r="K176" s="156"/>
      <c r="L176" s="32"/>
      <c r="M176" s="157" t="s">
        <v>1</v>
      </c>
      <c r="N176" s="158" t="s">
        <v>37</v>
      </c>
      <c r="O176" s="57"/>
      <c r="P176" s="159">
        <f t="shared" ref="P176:P186" si="31">O176*H176</f>
        <v>0</v>
      </c>
      <c r="Q176" s="159">
        <v>0</v>
      </c>
      <c r="R176" s="159">
        <f t="shared" ref="R176:R186" si="32">Q176*H176</f>
        <v>0</v>
      </c>
      <c r="S176" s="159">
        <v>0</v>
      </c>
      <c r="T176" s="160">
        <f t="shared" ref="T176:T186" si="33"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61" t="s">
        <v>139</v>
      </c>
      <c r="AT176" s="161" t="s">
        <v>135</v>
      </c>
      <c r="AU176" s="161" t="s">
        <v>79</v>
      </c>
      <c r="AY176" s="16" t="s">
        <v>133</v>
      </c>
      <c r="BE176" s="162">
        <f t="shared" ref="BE176:BE186" si="34">IF(N176="základní",J176,0)</f>
        <v>0</v>
      </c>
      <c r="BF176" s="162">
        <f t="shared" ref="BF176:BF186" si="35">IF(N176="snížená",J176,0)</f>
        <v>0</v>
      </c>
      <c r="BG176" s="162">
        <f t="shared" ref="BG176:BG186" si="36">IF(N176="zákl. přenesená",J176,0)</f>
        <v>0</v>
      </c>
      <c r="BH176" s="162">
        <f t="shared" ref="BH176:BH186" si="37">IF(N176="sníž. přenesená",J176,0)</f>
        <v>0</v>
      </c>
      <c r="BI176" s="162">
        <f t="shared" ref="BI176:BI186" si="38">IF(N176="nulová",J176,0)</f>
        <v>0</v>
      </c>
      <c r="BJ176" s="16" t="s">
        <v>79</v>
      </c>
      <c r="BK176" s="162">
        <f t="shared" ref="BK176:BK186" si="39">ROUND(I176*H176,2)</f>
        <v>0</v>
      </c>
      <c r="BL176" s="16" t="s">
        <v>139</v>
      </c>
      <c r="BM176" s="161" t="s">
        <v>495</v>
      </c>
    </row>
    <row r="177" spans="1:65" s="2" customFormat="1" ht="16.5" customHeight="1">
      <c r="A177" s="31"/>
      <c r="B177" s="148"/>
      <c r="C177" s="149" t="s">
        <v>212</v>
      </c>
      <c r="D177" s="149" t="s">
        <v>135</v>
      </c>
      <c r="E177" s="150" t="s">
        <v>496</v>
      </c>
      <c r="F177" s="151" t="s">
        <v>497</v>
      </c>
      <c r="G177" s="152" t="s">
        <v>494</v>
      </c>
      <c r="H177" s="153">
        <v>2</v>
      </c>
      <c r="I177" s="154"/>
      <c r="J177" s="155">
        <f t="shared" si="30"/>
        <v>0</v>
      </c>
      <c r="K177" s="156"/>
      <c r="L177" s="32"/>
      <c r="M177" s="157" t="s">
        <v>1</v>
      </c>
      <c r="N177" s="158" t="s">
        <v>37</v>
      </c>
      <c r="O177" s="57"/>
      <c r="P177" s="159">
        <f t="shared" si="31"/>
        <v>0</v>
      </c>
      <c r="Q177" s="159">
        <v>0</v>
      </c>
      <c r="R177" s="159">
        <f t="shared" si="32"/>
        <v>0</v>
      </c>
      <c r="S177" s="159">
        <v>0</v>
      </c>
      <c r="T177" s="160">
        <f t="shared" si="3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1" t="s">
        <v>139</v>
      </c>
      <c r="AT177" s="161" t="s">
        <v>135</v>
      </c>
      <c r="AU177" s="161" t="s">
        <v>79</v>
      </c>
      <c r="AY177" s="16" t="s">
        <v>133</v>
      </c>
      <c r="BE177" s="162">
        <f t="shared" si="34"/>
        <v>0</v>
      </c>
      <c r="BF177" s="162">
        <f t="shared" si="35"/>
        <v>0</v>
      </c>
      <c r="BG177" s="162">
        <f t="shared" si="36"/>
        <v>0</v>
      </c>
      <c r="BH177" s="162">
        <f t="shared" si="37"/>
        <v>0</v>
      </c>
      <c r="BI177" s="162">
        <f t="shared" si="38"/>
        <v>0</v>
      </c>
      <c r="BJ177" s="16" t="s">
        <v>79</v>
      </c>
      <c r="BK177" s="162">
        <f t="shared" si="39"/>
        <v>0</v>
      </c>
      <c r="BL177" s="16" t="s">
        <v>139</v>
      </c>
      <c r="BM177" s="161" t="s">
        <v>498</v>
      </c>
    </row>
    <row r="178" spans="1:65" s="2" customFormat="1" ht="16.5" customHeight="1">
      <c r="A178" s="31"/>
      <c r="B178" s="148"/>
      <c r="C178" s="149" t="s">
        <v>208</v>
      </c>
      <c r="D178" s="149" t="s">
        <v>135</v>
      </c>
      <c r="E178" s="150" t="s">
        <v>499</v>
      </c>
      <c r="F178" s="151" t="s">
        <v>500</v>
      </c>
      <c r="G178" s="152" t="s">
        <v>494</v>
      </c>
      <c r="H178" s="153">
        <v>1</v>
      </c>
      <c r="I178" s="154"/>
      <c r="J178" s="155">
        <f t="shared" si="30"/>
        <v>0</v>
      </c>
      <c r="K178" s="156"/>
      <c r="L178" s="32"/>
      <c r="M178" s="157" t="s">
        <v>1</v>
      </c>
      <c r="N178" s="158" t="s">
        <v>37</v>
      </c>
      <c r="O178" s="57"/>
      <c r="P178" s="159">
        <f t="shared" si="31"/>
        <v>0</v>
      </c>
      <c r="Q178" s="159">
        <v>0</v>
      </c>
      <c r="R178" s="159">
        <f t="shared" si="32"/>
        <v>0</v>
      </c>
      <c r="S178" s="159">
        <v>0</v>
      </c>
      <c r="T178" s="160">
        <f t="shared" si="3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61" t="s">
        <v>139</v>
      </c>
      <c r="AT178" s="161" t="s">
        <v>135</v>
      </c>
      <c r="AU178" s="161" t="s">
        <v>79</v>
      </c>
      <c r="AY178" s="16" t="s">
        <v>133</v>
      </c>
      <c r="BE178" s="162">
        <f t="shared" si="34"/>
        <v>0</v>
      </c>
      <c r="BF178" s="162">
        <f t="shared" si="35"/>
        <v>0</v>
      </c>
      <c r="BG178" s="162">
        <f t="shared" si="36"/>
        <v>0</v>
      </c>
      <c r="BH178" s="162">
        <f t="shared" si="37"/>
        <v>0</v>
      </c>
      <c r="BI178" s="162">
        <f t="shared" si="38"/>
        <v>0</v>
      </c>
      <c r="BJ178" s="16" t="s">
        <v>79</v>
      </c>
      <c r="BK178" s="162">
        <f t="shared" si="39"/>
        <v>0</v>
      </c>
      <c r="BL178" s="16" t="s">
        <v>139</v>
      </c>
      <c r="BM178" s="161" t="s">
        <v>501</v>
      </c>
    </row>
    <row r="179" spans="1:65" s="2" customFormat="1" ht="16.5" customHeight="1">
      <c r="A179" s="31"/>
      <c r="B179" s="148"/>
      <c r="C179" s="149" t="s">
        <v>217</v>
      </c>
      <c r="D179" s="149" t="s">
        <v>135</v>
      </c>
      <c r="E179" s="150" t="s">
        <v>502</v>
      </c>
      <c r="F179" s="151" t="s">
        <v>503</v>
      </c>
      <c r="G179" s="152" t="s">
        <v>494</v>
      </c>
      <c r="H179" s="153">
        <v>1</v>
      </c>
      <c r="I179" s="154"/>
      <c r="J179" s="155">
        <f t="shared" si="30"/>
        <v>0</v>
      </c>
      <c r="K179" s="156"/>
      <c r="L179" s="32"/>
      <c r="M179" s="157" t="s">
        <v>1</v>
      </c>
      <c r="N179" s="158" t="s">
        <v>37</v>
      </c>
      <c r="O179" s="57"/>
      <c r="P179" s="159">
        <f t="shared" si="31"/>
        <v>0</v>
      </c>
      <c r="Q179" s="159">
        <v>0</v>
      </c>
      <c r="R179" s="159">
        <f t="shared" si="32"/>
        <v>0</v>
      </c>
      <c r="S179" s="159">
        <v>0</v>
      </c>
      <c r="T179" s="160">
        <f t="shared" si="3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61" t="s">
        <v>139</v>
      </c>
      <c r="AT179" s="161" t="s">
        <v>135</v>
      </c>
      <c r="AU179" s="161" t="s">
        <v>79</v>
      </c>
      <c r="AY179" s="16" t="s">
        <v>133</v>
      </c>
      <c r="BE179" s="162">
        <f t="shared" si="34"/>
        <v>0</v>
      </c>
      <c r="BF179" s="162">
        <f t="shared" si="35"/>
        <v>0</v>
      </c>
      <c r="BG179" s="162">
        <f t="shared" si="36"/>
        <v>0</v>
      </c>
      <c r="BH179" s="162">
        <f t="shared" si="37"/>
        <v>0</v>
      </c>
      <c r="BI179" s="162">
        <f t="shared" si="38"/>
        <v>0</v>
      </c>
      <c r="BJ179" s="16" t="s">
        <v>79</v>
      </c>
      <c r="BK179" s="162">
        <f t="shared" si="39"/>
        <v>0</v>
      </c>
      <c r="BL179" s="16" t="s">
        <v>139</v>
      </c>
      <c r="BM179" s="161" t="s">
        <v>504</v>
      </c>
    </row>
    <row r="180" spans="1:65" s="2" customFormat="1" ht="16.5" customHeight="1">
      <c r="A180" s="31"/>
      <c r="B180" s="148"/>
      <c r="C180" s="149" t="s">
        <v>227</v>
      </c>
      <c r="D180" s="149" t="s">
        <v>135</v>
      </c>
      <c r="E180" s="150" t="s">
        <v>505</v>
      </c>
      <c r="F180" s="151" t="s">
        <v>506</v>
      </c>
      <c r="G180" s="152" t="s">
        <v>338</v>
      </c>
      <c r="H180" s="153">
        <v>6</v>
      </c>
      <c r="I180" s="154"/>
      <c r="J180" s="155">
        <f t="shared" si="30"/>
        <v>0</v>
      </c>
      <c r="K180" s="156"/>
      <c r="L180" s="32"/>
      <c r="M180" s="157" t="s">
        <v>1</v>
      </c>
      <c r="N180" s="158" t="s">
        <v>37</v>
      </c>
      <c r="O180" s="57"/>
      <c r="P180" s="159">
        <f t="shared" si="31"/>
        <v>0</v>
      </c>
      <c r="Q180" s="159">
        <v>0</v>
      </c>
      <c r="R180" s="159">
        <f t="shared" si="32"/>
        <v>0</v>
      </c>
      <c r="S180" s="159">
        <v>0</v>
      </c>
      <c r="T180" s="160">
        <f t="shared" si="3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61" t="s">
        <v>139</v>
      </c>
      <c r="AT180" s="161" t="s">
        <v>135</v>
      </c>
      <c r="AU180" s="161" t="s">
        <v>79</v>
      </c>
      <c r="AY180" s="16" t="s">
        <v>133</v>
      </c>
      <c r="BE180" s="162">
        <f t="shared" si="34"/>
        <v>0</v>
      </c>
      <c r="BF180" s="162">
        <f t="shared" si="35"/>
        <v>0</v>
      </c>
      <c r="BG180" s="162">
        <f t="shared" si="36"/>
        <v>0</v>
      </c>
      <c r="BH180" s="162">
        <f t="shared" si="37"/>
        <v>0</v>
      </c>
      <c r="BI180" s="162">
        <f t="shared" si="38"/>
        <v>0</v>
      </c>
      <c r="BJ180" s="16" t="s">
        <v>79</v>
      </c>
      <c r="BK180" s="162">
        <f t="shared" si="39"/>
        <v>0</v>
      </c>
      <c r="BL180" s="16" t="s">
        <v>139</v>
      </c>
      <c r="BM180" s="161" t="s">
        <v>507</v>
      </c>
    </row>
    <row r="181" spans="1:65" s="2" customFormat="1" ht="16.5" customHeight="1">
      <c r="A181" s="31"/>
      <c r="B181" s="148"/>
      <c r="C181" s="149" t="s">
        <v>236</v>
      </c>
      <c r="D181" s="149" t="s">
        <v>135</v>
      </c>
      <c r="E181" s="150" t="s">
        <v>508</v>
      </c>
      <c r="F181" s="151" t="s">
        <v>509</v>
      </c>
      <c r="G181" s="152" t="s">
        <v>159</v>
      </c>
      <c r="H181" s="153">
        <v>200</v>
      </c>
      <c r="I181" s="154"/>
      <c r="J181" s="155">
        <f t="shared" si="30"/>
        <v>0</v>
      </c>
      <c r="K181" s="156"/>
      <c r="L181" s="32"/>
      <c r="M181" s="157" t="s">
        <v>1</v>
      </c>
      <c r="N181" s="158" t="s">
        <v>37</v>
      </c>
      <c r="O181" s="57"/>
      <c r="P181" s="159">
        <f t="shared" si="31"/>
        <v>0</v>
      </c>
      <c r="Q181" s="159">
        <v>0</v>
      </c>
      <c r="R181" s="159">
        <f t="shared" si="32"/>
        <v>0</v>
      </c>
      <c r="S181" s="159">
        <v>0</v>
      </c>
      <c r="T181" s="160">
        <f t="shared" si="3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61" t="s">
        <v>139</v>
      </c>
      <c r="AT181" s="161" t="s">
        <v>135</v>
      </c>
      <c r="AU181" s="161" t="s">
        <v>79</v>
      </c>
      <c r="AY181" s="16" t="s">
        <v>133</v>
      </c>
      <c r="BE181" s="162">
        <f t="shared" si="34"/>
        <v>0</v>
      </c>
      <c r="BF181" s="162">
        <f t="shared" si="35"/>
        <v>0</v>
      </c>
      <c r="BG181" s="162">
        <f t="shared" si="36"/>
        <v>0</v>
      </c>
      <c r="BH181" s="162">
        <f t="shared" si="37"/>
        <v>0</v>
      </c>
      <c r="BI181" s="162">
        <f t="shared" si="38"/>
        <v>0</v>
      </c>
      <c r="BJ181" s="16" t="s">
        <v>79</v>
      </c>
      <c r="BK181" s="162">
        <f t="shared" si="39"/>
        <v>0</v>
      </c>
      <c r="BL181" s="16" t="s">
        <v>139</v>
      </c>
      <c r="BM181" s="161" t="s">
        <v>510</v>
      </c>
    </row>
    <row r="182" spans="1:65" s="2" customFormat="1" ht="16.5" customHeight="1">
      <c r="A182" s="31"/>
      <c r="B182" s="148"/>
      <c r="C182" s="149" t="s">
        <v>241</v>
      </c>
      <c r="D182" s="149" t="s">
        <v>135</v>
      </c>
      <c r="E182" s="150" t="s">
        <v>511</v>
      </c>
      <c r="F182" s="151" t="s">
        <v>512</v>
      </c>
      <c r="G182" s="152" t="s">
        <v>159</v>
      </c>
      <c r="H182" s="153">
        <v>100</v>
      </c>
      <c r="I182" s="154"/>
      <c r="J182" s="155">
        <f t="shared" si="30"/>
        <v>0</v>
      </c>
      <c r="K182" s="156"/>
      <c r="L182" s="32"/>
      <c r="M182" s="157" t="s">
        <v>1</v>
      </c>
      <c r="N182" s="158" t="s">
        <v>37</v>
      </c>
      <c r="O182" s="57"/>
      <c r="P182" s="159">
        <f t="shared" si="31"/>
        <v>0</v>
      </c>
      <c r="Q182" s="159">
        <v>0</v>
      </c>
      <c r="R182" s="159">
        <f t="shared" si="32"/>
        <v>0</v>
      </c>
      <c r="S182" s="159">
        <v>0</v>
      </c>
      <c r="T182" s="160">
        <f t="shared" si="3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61" t="s">
        <v>139</v>
      </c>
      <c r="AT182" s="161" t="s">
        <v>135</v>
      </c>
      <c r="AU182" s="161" t="s">
        <v>79</v>
      </c>
      <c r="AY182" s="16" t="s">
        <v>133</v>
      </c>
      <c r="BE182" s="162">
        <f t="shared" si="34"/>
        <v>0</v>
      </c>
      <c r="BF182" s="162">
        <f t="shared" si="35"/>
        <v>0</v>
      </c>
      <c r="BG182" s="162">
        <f t="shared" si="36"/>
        <v>0</v>
      </c>
      <c r="BH182" s="162">
        <f t="shared" si="37"/>
        <v>0</v>
      </c>
      <c r="BI182" s="162">
        <f t="shared" si="38"/>
        <v>0</v>
      </c>
      <c r="BJ182" s="16" t="s">
        <v>79</v>
      </c>
      <c r="BK182" s="162">
        <f t="shared" si="39"/>
        <v>0</v>
      </c>
      <c r="BL182" s="16" t="s">
        <v>139</v>
      </c>
      <c r="BM182" s="161" t="s">
        <v>513</v>
      </c>
    </row>
    <row r="183" spans="1:65" s="2" customFormat="1" ht="16.5" customHeight="1">
      <c r="A183" s="31"/>
      <c r="B183" s="148"/>
      <c r="C183" s="149" t="s">
        <v>7</v>
      </c>
      <c r="D183" s="149" t="s">
        <v>135</v>
      </c>
      <c r="E183" s="150" t="s">
        <v>514</v>
      </c>
      <c r="F183" s="151" t="s">
        <v>515</v>
      </c>
      <c r="G183" s="152" t="s">
        <v>338</v>
      </c>
      <c r="H183" s="153">
        <v>4</v>
      </c>
      <c r="I183" s="154"/>
      <c r="J183" s="155">
        <f t="shared" si="30"/>
        <v>0</v>
      </c>
      <c r="K183" s="156"/>
      <c r="L183" s="32"/>
      <c r="M183" s="157" t="s">
        <v>1</v>
      </c>
      <c r="N183" s="158" t="s">
        <v>37</v>
      </c>
      <c r="O183" s="57"/>
      <c r="P183" s="159">
        <f t="shared" si="31"/>
        <v>0</v>
      </c>
      <c r="Q183" s="159">
        <v>0</v>
      </c>
      <c r="R183" s="159">
        <f t="shared" si="32"/>
        <v>0</v>
      </c>
      <c r="S183" s="159">
        <v>0</v>
      </c>
      <c r="T183" s="160">
        <f t="shared" si="3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61" t="s">
        <v>139</v>
      </c>
      <c r="AT183" s="161" t="s">
        <v>135</v>
      </c>
      <c r="AU183" s="161" t="s">
        <v>79</v>
      </c>
      <c r="AY183" s="16" t="s">
        <v>133</v>
      </c>
      <c r="BE183" s="162">
        <f t="shared" si="34"/>
        <v>0</v>
      </c>
      <c r="BF183" s="162">
        <f t="shared" si="35"/>
        <v>0</v>
      </c>
      <c r="BG183" s="162">
        <f t="shared" si="36"/>
        <v>0</v>
      </c>
      <c r="BH183" s="162">
        <f t="shared" si="37"/>
        <v>0</v>
      </c>
      <c r="BI183" s="162">
        <f t="shared" si="38"/>
        <v>0</v>
      </c>
      <c r="BJ183" s="16" t="s">
        <v>79</v>
      </c>
      <c r="BK183" s="162">
        <f t="shared" si="39"/>
        <v>0</v>
      </c>
      <c r="BL183" s="16" t="s">
        <v>139</v>
      </c>
      <c r="BM183" s="161" t="s">
        <v>516</v>
      </c>
    </row>
    <row r="184" spans="1:65" s="2" customFormat="1" ht="16.5" customHeight="1">
      <c r="A184" s="31"/>
      <c r="B184" s="148"/>
      <c r="C184" s="149" t="s">
        <v>251</v>
      </c>
      <c r="D184" s="149" t="s">
        <v>135</v>
      </c>
      <c r="E184" s="150" t="s">
        <v>517</v>
      </c>
      <c r="F184" s="151" t="s">
        <v>518</v>
      </c>
      <c r="G184" s="152" t="s">
        <v>338</v>
      </c>
      <c r="H184" s="153">
        <v>2</v>
      </c>
      <c r="I184" s="154"/>
      <c r="J184" s="155">
        <f t="shared" si="30"/>
        <v>0</v>
      </c>
      <c r="K184" s="156"/>
      <c r="L184" s="32"/>
      <c r="M184" s="157" t="s">
        <v>1</v>
      </c>
      <c r="N184" s="158" t="s">
        <v>37</v>
      </c>
      <c r="O184" s="57"/>
      <c r="P184" s="159">
        <f t="shared" si="31"/>
        <v>0</v>
      </c>
      <c r="Q184" s="159">
        <v>0</v>
      </c>
      <c r="R184" s="159">
        <f t="shared" si="32"/>
        <v>0</v>
      </c>
      <c r="S184" s="159">
        <v>0</v>
      </c>
      <c r="T184" s="160">
        <f t="shared" si="3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61" t="s">
        <v>139</v>
      </c>
      <c r="AT184" s="161" t="s">
        <v>135</v>
      </c>
      <c r="AU184" s="161" t="s">
        <v>79</v>
      </c>
      <c r="AY184" s="16" t="s">
        <v>133</v>
      </c>
      <c r="BE184" s="162">
        <f t="shared" si="34"/>
        <v>0</v>
      </c>
      <c r="BF184" s="162">
        <f t="shared" si="35"/>
        <v>0</v>
      </c>
      <c r="BG184" s="162">
        <f t="shared" si="36"/>
        <v>0</v>
      </c>
      <c r="BH184" s="162">
        <f t="shared" si="37"/>
        <v>0</v>
      </c>
      <c r="BI184" s="162">
        <f t="shared" si="38"/>
        <v>0</v>
      </c>
      <c r="BJ184" s="16" t="s">
        <v>79</v>
      </c>
      <c r="BK184" s="162">
        <f t="shared" si="39"/>
        <v>0</v>
      </c>
      <c r="BL184" s="16" t="s">
        <v>139</v>
      </c>
      <c r="BM184" s="161" t="s">
        <v>519</v>
      </c>
    </row>
    <row r="185" spans="1:65" s="2" customFormat="1" ht="16.5" customHeight="1">
      <c r="A185" s="31"/>
      <c r="B185" s="148"/>
      <c r="C185" s="149" t="s">
        <v>222</v>
      </c>
      <c r="D185" s="149" t="s">
        <v>135</v>
      </c>
      <c r="E185" s="150" t="s">
        <v>520</v>
      </c>
      <c r="F185" s="151" t="s">
        <v>521</v>
      </c>
      <c r="G185" s="152" t="s">
        <v>338</v>
      </c>
      <c r="H185" s="153">
        <v>2</v>
      </c>
      <c r="I185" s="154"/>
      <c r="J185" s="155">
        <f t="shared" si="30"/>
        <v>0</v>
      </c>
      <c r="K185" s="156"/>
      <c r="L185" s="32"/>
      <c r="M185" s="157" t="s">
        <v>1</v>
      </c>
      <c r="N185" s="158" t="s">
        <v>37</v>
      </c>
      <c r="O185" s="57"/>
      <c r="P185" s="159">
        <f t="shared" si="31"/>
        <v>0</v>
      </c>
      <c r="Q185" s="159">
        <v>0</v>
      </c>
      <c r="R185" s="159">
        <f t="shared" si="32"/>
        <v>0</v>
      </c>
      <c r="S185" s="159">
        <v>0</v>
      </c>
      <c r="T185" s="160">
        <f t="shared" si="3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61" t="s">
        <v>139</v>
      </c>
      <c r="AT185" s="161" t="s">
        <v>135</v>
      </c>
      <c r="AU185" s="161" t="s">
        <v>79</v>
      </c>
      <c r="AY185" s="16" t="s">
        <v>133</v>
      </c>
      <c r="BE185" s="162">
        <f t="shared" si="34"/>
        <v>0</v>
      </c>
      <c r="BF185" s="162">
        <f t="shared" si="35"/>
        <v>0</v>
      </c>
      <c r="BG185" s="162">
        <f t="shared" si="36"/>
        <v>0</v>
      </c>
      <c r="BH185" s="162">
        <f t="shared" si="37"/>
        <v>0</v>
      </c>
      <c r="BI185" s="162">
        <f t="shared" si="38"/>
        <v>0</v>
      </c>
      <c r="BJ185" s="16" t="s">
        <v>79</v>
      </c>
      <c r="BK185" s="162">
        <f t="shared" si="39"/>
        <v>0</v>
      </c>
      <c r="BL185" s="16" t="s">
        <v>139</v>
      </c>
      <c r="BM185" s="161" t="s">
        <v>522</v>
      </c>
    </row>
    <row r="186" spans="1:65" s="2" customFormat="1" ht="16.5" customHeight="1">
      <c r="A186" s="31"/>
      <c r="B186" s="148"/>
      <c r="C186" s="149" t="s">
        <v>255</v>
      </c>
      <c r="D186" s="149" t="s">
        <v>135</v>
      </c>
      <c r="E186" s="150" t="s">
        <v>523</v>
      </c>
      <c r="F186" s="151" t="s">
        <v>524</v>
      </c>
      <c r="G186" s="152" t="s">
        <v>494</v>
      </c>
      <c r="H186" s="153">
        <v>2</v>
      </c>
      <c r="I186" s="154"/>
      <c r="J186" s="155">
        <f t="shared" si="30"/>
        <v>0</v>
      </c>
      <c r="K186" s="156"/>
      <c r="L186" s="32"/>
      <c r="M186" s="157" t="s">
        <v>1</v>
      </c>
      <c r="N186" s="158" t="s">
        <v>37</v>
      </c>
      <c r="O186" s="57"/>
      <c r="P186" s="159">
        <f t="shared" si="31"/>
        <v>0</v>
      </c>
      <c r="Q186" s="159">
        <v>0</v>
      </c>
      <c r="R186" s="159">
        <f t="shared" si="32"/>
        <v>0</v>
      </c>
      <c r="S186" s="159">
        <v>0</v>
      </c>
      <c r="T186" s="160">
        <f t="shared" si="3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61" t="s">
        <v>139</v>
      </c>
      <c r="AT186" s="161" t="s">
        <v>135</v>
      </c>
      <c r="AU186" s="161" t="s">
        <v>79</v>
      </c>
      <c r="AY186" s="16" t="s">
        <v>133</v>
      </c>
      <c r="BE186" s="162">
        <f t="shared" si="34"/>
        <v>0</v>
      </c>
      <c r="BF186" s="162">
        <f t="shared" si="35"/>
        <v>0</v>
      </c>
      <c r="BG186" s="162">
        <f t="shared" si="36"/>
        <v>0</v>
      </c>
      <c r="BH186" s="162">
        <f t="shared" si="37"/>
        <v>0</v>
      </c>
      <c r="BI186" s="162">
        <f t="shared" si="38"/>
        <v>0</v>
      </c>
      <c r="BJ186" s="16" t="s">
        <v>79</v>
      </c>
      <c r="BK186" s="162">
        <f t="shared" si="39"/>
        <v>0</v>
      </c>
      <c r="BL186" s="16" t="s">
        <v>139</v>
      </c>
      <c r="BM186" s="161" t="s">
        <v>525</v>
      </c>
    </row>
    <row r="187" spans="1:65" s="12" customFormat="1" ht="25.9" customHeight="1">
      <c r="B187" s="135"/>
      <c r="D187" s="136" t="s">
        <v>71</v>
      </c>
      <c r="E187" s="137" t="s">
        <v>526</v>
      </c>
      <c r="F187" s="137" t="s">
        <v>527</v>
      </c>
      <c r="I187" s="138"/>
      <c r="J187" s="139">
        <f>BK187</f>
        <v>0</v>
      </c>
      <c r="L187" s="135"/>
      <c r="M187" s="140"/>
      <c r="N187" s="141"/>
      <c r="O187" s="141"/>
      <c r="P187" s="142">
        <f>SUM(P188:P190)</f>
        <v>0</v>
      </c>
      <c r="Q187" s="141"/>
      <c r="R187" s="142">
        <f>SUM(R188:R190)</f>
        <v>0</v>
      </c>
      <c r="S187" s="141"/>
      <c r="T187" s="143">
        <f>SUM(T188:T190)</f>
        <v>0</v>
      </c>
      <c r="AR187" s="136" t="s">
        <v>79</v>
      </c>
      <c r="AT187" s="144" t="s">
        <v>71</v>
      </c>
      <c r="AU187" s="144" t="s">
        <v>72</v>
      </c>
      <c r="AY187" s="136" t="s">
        <v>133</v>
      </c>
      <c r="BK187" s="145">
        <f>SUM(BK188:BK190)</f>
        <v>0</v>
      </c>
    </row>
    <row r="188" spans="1:65" s="2" customFormat="1" ht="24.2" customHeight="1">
      <c r="A188" s="31"/>
      <c r="B188" s="148"/>
      <c r="C188" s="149" t="s">
        <v>259</v>
      </c>
      <c r="D188" s="149" t="s">
        <v>135</v>
      </c>
      <c r="E188" s="150" t="s">
        <v>528</v>
      </c>
      <c r="F188" s="151" t="s">
        <v>529</v>
      </c>
      <c r="G188" s="152" t="s">
        <v>494</v>
      </c>
      <c r="H188" s="153">
        <v>1</v>
      </c>
      <c r="I188" s="154"/>
      <c r="J188" s="155">
        <f>ROUND(I188*H188,2)</f>
        <v>0</v>
      </c>
      <c r="K188" s="156"/>
      <c r="L188" s="32"/>
      <c r="M188" s="157" t="s">
        <v>1</v>
      </c>
      <c r="N188" s="158" t="s">
        <v>37</v>
      </c>
      <c r="O188" s="57"/>
      <c r="P188" s="159">
        <f>O188*H188</f>
        <v>0</v>
      </c>
      <c r="Q188" s="159">
        <v>0</v>
      </c>
      <c r="R188" s="159">
        <f>Q188*H188</f>
        <v>0</v>
      </c>
      <c r="S188" s="159">
        <v>0</v>
      </c>
      <c r="T188" s="160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61" t="s">
        <v>139</v>
      </c>
      <c r="AT188" s="161" t="s">
        <v>135</v>
      </c>
      <c r="AU188" s="161" t="s">
        <v>79</v>
      </c>
      <c r="AY188" s="16" t="s">
        <v>133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6" t="s">
        <v>79</v>
      </c>
      <c r="BK188" s="162">
        <f>ROUND(I188*H188,2)</f>
        <v>0</v>
      </c>
      <c r="BL188" s="16" t="s">
        <v>139</v>
      </c>
      <c r="BM188" s="161" t="s">
        <v>530</v>
      </c>
    </row>
    <row r="189" spans="1:65" s="2" customFormat="1" ht="16.5" customHeight="1">
      <c r="A189" s="31"/>
      <c r="B189" s="148"/>
      <c r="C189" s="149" t="s">
        <v>263</v>
      </c>
      <c r="D189" s="149" t="s">
        <v>135</v>
      </c>
      <c r="E189" s="150" t="s">
        <v>531</v>
      </c>
      <c r="F189" s="151" t="s">
        <v>532</v>
      </c>
      <c r="G189" s="152" t="s">
        <v>533</v>
      </c>
      <c r="H189" s="153">
        <v>300</v>
      </c>
      <c r="I189" s="154"/>
      <c r="J189" s="155">
        <f>ROUND(I189*H189,2)</f>
        <v>0</v>
      </c>
      <c r="K189" s="156"/>
      <c r="L189" s="32"/>
      <c r="M189" s="157" t="s">
        <v>1</v>
      </c>
      <c r="N189" s="158" t="s">
        <v>37</v>
      </c>
      <c r="O189" s="57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61" t="s">
        <v>139</v>
      </c>
      <c r="AT189" s="161" t="s">
        <v>135</v>
      </c>
      <c r="AU189" s="161" t="s">
        <v>79</v>
      </c>
      <c r="AY189" s="16" t="s">
        <v>133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6" t="s">
        <v>79</v>
      </c>
      <c r="BK189" s="162">
        <f>ROUND(I189*H189,2)</f>
        <v>0</v>
      </c>
      <c r="BL189" s="16" t="s">
        <v>139</v>
      </c>
      <c r="BM189" s="161" t="s">
        <v>534</v>
      </c>
    </row>
    <row r="190" spans="1:65" s="2" customFormat="1" ht="16.5" customHeight="1">
      <c r="A190" s="31"/>
      <c r="B190" s="148"/>
      <c r="C190" s="149" t="s">
        <v>268</v>
      </c>
      <c r="D190" s="149" t="s">
        <v>135</v>
      </c>
      <c r="E190" s="150" t="s">
        <v>535</v>
      </c>
      <c r="F190" s="151" t="s">
        <v>536</v>
      </c>
      <c r="G190" s="152" t="s">
        <v>533</v>
      </c>
      <c r="H190" s="153">
        <v>100</v>
      </c>
      <c r="I190" s="154"/>
      <c r="J190" s="155">
        <f>ROUND(I190*H190,2)</f>
        <v>0</v>
      </c>
      <c r="K190" s="156"/>
      <c r="L190" s="32"/>
      <c r="M190" s="183" t="s">
        <v>1</v>
      </c>
      <c r="N190" s="184" t="s">
        <v>37</v>
      </c>
      <c r="O190" s="185"/>
      <c r="P190" s="186">
        <f>O190*H190</f>
        <v>0</v>
      </c>
      <c r="Q190" s="186">
        <v>0</v>
      </c>
      <c r="R190" s="186">
        <f>Q190*H190</f>
        <v>0</v>
      </c>
      <c r="S190" s="186">
        <v>0</v>
      </c>
      <c r="T190" s="187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61" t="s">
        <v>139</v>
      </c>
      <c r="AT190" s="161" t="s">
        <v>135</v>
      </c>
      <c r="AU190" s="161" t="s">
        <v>79</v>
      </c>
      <c r="AY190" s="16" t="s">
        <v>133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6" t="s">
        <v>79</v>
      </c>
      <c r="BK190" s="162">
        <f>ROUND(I190*H190,2)</f>
        <v>0</v>
      </c>
      <c r="BL190" s="16" t="s">
        <v>139</v>
      </c>
      <c r="BM190" s="161" t="s">
        <v>537</v>
      </c>
    </row>
    <row r="191" spans="1:65" s="2" customFormat="1" ht="6.95" customHeight="1">
      <c r="A191" s="31"/>
      <c r="B191" s="46"/>
      <c r="C191" s="47"/>
      <c r="D191" s="47"/>
      <c r="E191" s="47"/>
      <c r="F191" s="47"/>
      <c r="G191" s="47"/>
      <c r="H191" s="47"/>
      <c r="I191" s="47"/>
      <c r="J191" s="47"/>
      <c r="K191" s="47"/>
      <c r="L191" s="32"/>
      <c r="M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</row>
  </sheetData>
  <autoFilter ref="C125:K190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7"/>
  <sheetViews>
    <sheetView showGridLines="0" workbookViewId="0">
      <selection activeCell="E9" sqref="E9:H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6" t="s">
        <v>90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1:46" s="1" customFormat="1" ht="24.95" customHeight="1">
      <c r="B4" s="19"/>
      <c r="D4" s="20" t="s">
        <v>102</v>
      </c>
      <c r="L4" s="19"/>
      <c r="M4" s="97" t="s">
        <v>10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39" t="str">
        <f>'Rekapitulace stavby'!K6</f>
        <v>Vodovod Šaldova</v>
      </c>
      <c r="F7" s="240"/>
      <c r="G7" s="240"/>
      <c r="H7" s="240"/>
      <c r="L7" s="19"/>
    </row>
    <row r="8" spans="1:46" s="1" customFormat="1" ht="12" customHeight="1">
      <c r="B8" s="19"/>
      <c r="D8" s="26" t="s">
        <v>103</v>
      </c>
      <c r="L8" s="19"/>
    </row>
    <row r="9" spans="1:46" s="2" customFormat="1" ht="16.5" customHeight="1">
      <c r="A9" s="31"/>
      <c r="B9" s="32"/>
      <c r="C9" s="31"/>
      <c r="D9" s="31"/>
      <c r="E9" s="239" t="s">
        <v>798</v>
      </c>
      <c r="F9" s="241"/>
      <c r="G9" s="241"/>
      <c r="H9" s="241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323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196" t="s">
        <v>538</v>
      </c>
      <c r="F11" s="241"/>
      <c r="G11" s="241"/>
      <c r="H11" s="241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1.25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17</v>
      </c>
      <c r="E13" s="31"/>
      <c r="F13" s="24" t="s">
        <v>1</v>
      </c>
      <c r="G13" s="31"/>
      <c r="H13" s="31"/>
      <c r="I13" s="26" t="s">
        <v>18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19</v>
      </c>
      <c r="E14" s="31"/>
      <c r="F14" s="24" t="s">
        <v>20</v>
      </c>
      <c r="G14" s="31"/>
      <c r="H14" s="31"/>
      <c r="I14" s="26" t="s">
        <v>21</v>
      </c>
      <c r="J14" s="54" t="str">
        <f>'Rekapitulace stavby'!AN8</f>
        <v>27. 3. 2024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23</v>
      </c>
      <c r="E16" s="31"/>
      <c r="F16" s="31"/>
      <c r="G16" s="31"/>
      <c r="H16" s="31"/>
      <c r="I16" s="26" t="s">
        <v>24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 xml:space="preserve"> </v>
      </c>
      <c r="F17" s="31"/>
      <c r="G17" s="31"/>
      <c r="H17" s="31"/>
      <c r="I17" s="26" t="s">
        <v>25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26</v>
      </c>
      <c r="E19" s="31"/>
      <c r="F19" s="31"/>
      <c r="G19" s="31"/>
      <c r="H19" s="31"/>
      <c r="I19" s="26" t="s">
        <v>24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2" t="str">
        <f>'Rekapitulace stavby'!E14</f>
        <v>Vyplň údaj</v>
      </c>
      <c r="F20" s="222"/>
      <c r="G20" s="222"/>
      <c r="H20" s="222"/>
      <c r="I20" s="26" t="s">
        <v>25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28</v>
      </c>
      <c r="E22" s="31"/>
      <c r="F22" s="31"/>
      <c r="G22" s="31"/>
      <c r="H22" s="31"/>
      <c r="I22" s="26" t="s">
        <v>24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 xml:space="preserve"> </v>
      </c>
      <c r="F23" s="31"/>
      <c r="G23" s="31"/>
      <c r="H23" s="31"/>
      <c r="I23" s="26" t="s">
        <v>25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30</v>
      </c>
      <c r="E25" s="31"/>
      <c r="F25" s="31"/>
      <c r="G25" s="31"/>
      <c r="H25" s="31"/>
      <c r="I25" s="26" t="s">
        <v>24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 xml:space="preserve"> </v>
      </c>
      <c r="F26" s="31"/>
      <c r="G26" s="31"/>
      <c r="H26" s="31"/>
      <c r="I26" s="26" t="s">
        <v>25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31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27" t="s">
        <v>1</v>
      </c>
      <c r="F29" s="227"/>
      <c r="G29" s="227"/>
      <c r="H29" s="227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0">
        <f>ROUND(J126,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26" t="s">
        <v>37</v>
      </c>
      <c r="F35" s="103">
        <f>ROUND((SUM(BE126:BE136)),  2)</f>
        <v>0</v>
      </c>
      <c r="G35" s="31"/>
      <c r="H35" s="31"/>
      <c r="I35" s="104">
        <v>0.21</v>
      </c>
      <c r="J35" s="103">
        <f>ROUND(((SUM(BE126:BE136))*I35),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6" t="s">
        <v>38</v>
      </c>
      <c r="F36" s="103">
        <f>ROUND((SUM(BF126:BF136)),  2)</f>
        <v>0</v>
      </c>
      <c r="G36" s="31"/>
      <c r="H36" s="31"/>
      <c r="I36" s="104">
        <v>0.12</v>
      </c>
      <c r="J36" s="103">
        <f>ROUND(((SUM(BF126:BF136))*I36),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3">
        <f>ROUND((SUM(BG126:BG136)),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3">
        <f>ROUND((SUM(BH126:BH136)),  2)</f>
        <v>0</v>
      </c>
      <c r="G38" s="31"/>
      <c r="H38" s="31"/>
      <c r="I38" s="104">
        <v>0.12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6" t="s">
        <v>41</v>
      </c>
      <c r="F39" s="103">
        <f>ROUND((SUM(BI126:BI136)),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42</v>
      </c>
      <c r="E41" s="59"/>
      <c r="F41" s="59"/>
      <c r="G41" s="107" t="s">
        <v>43</v>
      </c>
      <c r="H41" s="108" t="s">
        <v>44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45</v>
      </c>
      <c r="E50" s="43"/>
      <c r="F50" s="43"/>
      <c r="G50" s="42" t="s">
        <v>46</v>
      </c>
      <c r="H50" s="43"/>
      <c r="I50" s="43"/>
      <c r="J50" s="43"/>
      <c r="K50" s="43"/>
      <c r="L50" s="4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4" t="s">
        <v>47</v>
      </c>
      <c r="E61" s="34"/>
      <c r="F61" s="111" t="s">
        <v>48</v>
      </c>
      <c r="G61" s="44" t="s">
        <v>47</v>
      </c>
      <c r="H61" s="34"/>
      <c r="I61" s="34"/>
      <c r="J61" s="112" t="s">
        <v>48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2" t="s">
        <v>49</v>
      </c>
      <c r="E65" s="45"/>
      <c r="F65" s="45"/>
      <c r="G65" s="42" t="s">
        <v>50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4" t="s">
        <v>47</v>
      </c>
      <c r="E76" s="34"/>
      <c r="F76" s="111" t="s">
        <v>48</v>
      </c>
      <c r="G76" s="44" t="s">
        <v>47</v>
      </c>
      <c r="H76" s="34"/>
      <c r="I76" s="34"/>
      <c r="J76" s="112" t="s">
        <v>48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0" t="s">
        <v>105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39" t="str">
        <f>E7</f>
        <v>Vodovod Šaldova</v>
      </c>
      <c r="F85" s="240"/>
      <c r="G85" s="240"/>
      <c r="H85" s="240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103</v>
      </c>
      <c r="L86" s="19"/>
    </row>
    <row r="87" spans="1:31" s="2" customFormat="1" ht="16.5" customHeight="1">
      <c r="A87" s="31"/>
      <c r="B87" s="32"/>
      <c r="C87" s="31"/>
      <c r="D87" s="31"/>
      <c r="E87" s="239" t="s">
        <v>104</v>
      </c>
      <c r="F87" s="241"/>
      <c r="G87" s="241"/>
      <c r="H87" s="241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323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196" t="str">
        <f>E11</f>
        <v>01v - VRN</v>
      </c>
      <c r="F89" s="241"/>
      <c r="G89" s="241"/>
      <c r="H89" s="241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19</v>
      </c>
      <c r="D91" s="31"/>
      <c r="E91" s="31"/>
      <c r="F91" s="24" t="str">
        <f>F14</f>
        <v xml:space="preserve"> </v>
      </c>
      <c r="G91" s="31"/>
      <c r="H91" s="31"/>
      <c r="I91" s="26" t="s">
        <v>21</v>
      </c>
      <c r="J91" s="54" t="str">
        <f>IF(J14="","",J14)</f>
        <v>27. 3. 2024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6" t="s">
        <v>23</v>
      </c>
      <c r="D93" s="31"/>
      <c r="E93" s="31"/>
      <c r="F93" s="24" t="str">
        <f>E17</f>
        <v xml:space="preserve"> </v>
      </c>
      <c r="G93" s="31"/>
      <c r="H93" s="31"/>
      <c r="I93" s="26" t="s">
        <v>28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6" t="s">
        <v>26</v>
      </c>
      <c r="D94" s="31"/>
      <c r="E94" s="31"/>
      <c r="F94" s="24" t="str">
        <f>IF(E20="","",E20)</f>
        <v>Vyplň údaj</v>
      </c>
      <c r="G94" s="31"/>
      <c r="H94" s="31"/>
      <c r="I94" s="26" t="s">
        <v>30</v>
      </c>
      <c r="J94" s="29" t="str">
        <f>E26</f>
        <v xml:space="preserve"> 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106</v>
      </c>
      <c r="D96" s="105"/>
      <c r="E96" s="105"/>
      <c r="F96" s="105"/>
      <c r="G96" s="105"/>
      <c r="H96" s="105"/>
      <c r="I96" s="105"/>
      <c r="J96" s="114" t="s">
        <v>107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108</v>
      </c>
      <c r="D98" s="31"/>
      <c r="E98" s="31"/>
      <c r="F98" s="31"/>
      <c r="G98" s="31"/>
      <c r="H98" s="31"/>
      <c r="I98" s="31"/>
      <c r="J98" s="70">
        <f>J126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109</v>
      </c>
    </row>
    <row r="99" spans="1:47" s="9" customFormat="1" ht="24.95" customHeight="1">
      <c r="B99" s="116"/>
      <c r="D99" s="117" t="s">
        <v>539</v>
      </c>
      <c r="E99" s="118"/>
      <c r="F99" s="118"/>
      <c r="G99" s="118"/>
      <c r="H99" s="118"/>
      <c r="I99" s="118"/>
      <c r="J99" s="119">
        <f>J127</f>
        <v>0</v>
      </c>
      <c r="L99" s="116"/>
    </row>
    <row r="100" spans="1:47" s="10" customFormat="1" ht="19.899999999999999" customHeight="1">
      <c r="B100" s="120"/>
      <c r="D100" s="121" t="s">
        <v>540</v>
      </c>
      <c r="E100" s="122"/>
      <c r="F100" s="122"/>
      <c r="G100" s="122"/>
      <c r="H100" s="122"/>
      <c r="I100" s="122"/>
      <c r="J100" s="123">
        <f>J128</f>
        <v>0</v>
      </c>
      <c r="L100" s="120"/>
    </row>
    <row r="101" spans="1:47" s="9" customFormat="1" ht="24.95" customHeight="1">
      <c r="B101" s="116"/>
      <c r="D101" s="117" t="s">
        <v>541</v>
      </c>
      <c r="E101" s="118"/>
      <c r="F101" s="118"/>
      <c r="G101" s="118"/>
      <c r="H101" s="118"/>
      <c r="I101" s="118"/>
      <c r="J101" s="119">
        <f>J130</f>
        <v>0</v>
      </c>
      <c r="L101" s="116"/>
    </row>
    <row r="102" spans="1:47" s="10" customFormat="1" ht="19.899999999999999" customHeight="1">
      <c r="B102" s="120"/>
      <c r="D102" s="121" t="s">
        <v>542</v>
      </c>
      <c r="E102" s="122"/>
      <c r="F102" s="122"/>
      <c r="G102" s="122"/>
      <c r="H102" s="122"/>
      <c r="I102" s="122"/>
      <c r="J102" s="123">
        <f>J131</f>
        <v>0</v>
      </c>
      <c r="L102" s="120"/>
    </row>
    <row r="103" spans="1:47" s="10" customFormat="1" ht="19.899999999999999" customHeight="1">
      <c r="B103" s="120"/>
      <c r="D103" s="121" t="s">
        <v>543</v>
      </c>
      <c r="E103" s="122"/>
      <c r="F103" s="122"/>
      <c r="G103" s="122"/>
      <c r="H103" s="122"/>
      <c r="I103" s="122"/>
      <c r="J103" s="123">
        <f>J133</f>
        <v>0</v>
      </c>
      <c r="L103" s="120"/>
    </row>
    <row r="104" spans="1:47" s="10" customFormat="1" ht="19.899999999999999" customHeight="1">
      <c r="B104" s="120"/>
      <c r="D104" s="121" t="s">
        <v>544</v>
      </c>
      <c r="E104" s="122"/>
      <c r="F104" s="122"/>
      <c r="G104" s="122"/>
      <c r="H104" s="122"/>
      <c r="I104" s="122"/>
      <c r="J104" s="123">
        <f>J135</f>
        <v>0</v>
      </c>
      <c r="L104" s="120"/>
    </row>
    <row r="105" spans="1:47" s="2" customFormat="1" ht="21.75" customHeight="1">
      <c r="A105" s="31"/>
      <c r="B105" s="32"/>
      <c r="C105" s="31"/>
      <c r="D105" s="31"/>
      <c r="E105" s="31"/>
      <c r="F105" s="31"/>
      <c r="G105" s="31"/>
      <c r="H105" s="31"/>
      <c r="I105" s="31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6.95" customHeight="1">
      <c r="A106" s="31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47" s="2" customFormat="1" ht="6.95" customHeight="1">
      <c r="A110" s="31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24.95" customHeight="1">
      <c r="A111" s="31"/>
      <c r="B111" s="32"/>
      <c r="C111" s="20" t="s">
        <v>118</v>
      </c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6.95" customHeight="1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12" customHeight="1">
      <c r="A113" s="31"/>
      <c r="B113" s="32"/>
      <c r="C113" s="26" t="s">
        <v>16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16.5" customHeight="1">
      <c r="A114" s="31"/>
      <c r="B114" s="32"/>
      <c r="C114" s="31"/>
      <c r="D114" s="31"/>
      <c r="E114" s="239" t="str">
        <f>E7</f>
        <v>Vodovod Šaldova</v>
      </c>
      <c r="F114" s="240"/>
      <c r="G114" s="240"/>
      <c r="H114" s="240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1" customFormat="1" ht="12" customHeight="1">
      <c r="B115" s="19"/>
      <c r="C115" s="26" t="s">
        <v>103</v>
      </c>
      <c r="L115" s="19"/>
    </row>
    <row r="116" spans="1:63" s="2" customFormat="1" ht="16.5" customHeight="1">
      <c r="A116" s="31"/>
      <c r="B116" s="32"/>
      <c r="C116" s="31"/>
      <c r="D116" s="31"/>
      <c r="E116" s="239" t="s">
        <v>104</v>
      </c>
      <c r="F116" s="241"/>
      <c r="G116" s="241"/>
      <c r="H116" s="24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323</v>
      </c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1"/>
      <c r="D118" s="31"/>
      <c r="E118" s="196" t="str">
        <f>E11</f>
        <v>01v - VRN</v>
      </c>
      <c r="F118" s="241"/>
      <c r="G118" s="241"/>
      <c r="H118" s="24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2" customHeight="1">
      <c r="A120" s="31"/>
      <c r="B120" s="32"/>
      <c r="C120" s="26" t="s">
        <v>19</v>
      </c>
      <c r="D120" s="31"/>
      <c r="E120" s="31"/>
      <c r="F120" s="24" t="str">
        <f>F14</f>
        <v xml:space="preserve"> </v>
      </c>
      <c r="G120" s="31"/>
      <c r="H120" s="31"/>
      <c r="I120" s="26" t="s">
        <v>21</v>
      </c>
      <c r="J120" s="54" t="str">
        <f>IF(J14="","",J14)</f>
        <v>27. 3. 2024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5.2" customHeight="1">
      <c r="A122" s="31"/>
      <c r="B122" s="32"/>
      <c r="C122" s="26" t="s">
        <v>23</v>
      </c>
      <c r="D122" s="31"/>
      <c r="E122" s="31"/>
      <c r="F122" s="24" t="str">
        <f>E17</f>
        <v xml:space="preserve"> </v>
      </c>
      <c r="G122" s="31"/>
      <c r="H122" s="31"/>
      <c r="I122" s="26" t="s">
        <v>28</v>
      </c>
      <c r="J122" s="29" t="str">
        <f>E23</f>
        <v xml:space="preserve"> </v>
      </c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6" t="s">
        <v>26</v>
      </c>
      <c r="D123" s="31"/>
      <c r="E123" s="31"/>
      <c r="F123" s="24" t="str">
        <f>IF(E20="","",E20)</f>
        <v>Vyplň údaj</v>
      </c>
      <c r="G123" s="31"/>
      <c r="H123" s="31"/>
      <c r="I123" s="26" t="s">
        <v>30</v>
      </c>
      <c r="J123" s="29" t="str">
        <f>E26</f>
        <v xml:space="preserve"> </v>
      </c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0.3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11" customFormat="1" ht="29.25" customHeight="1">
      <c r="A125" s="124"/>
      <c r="B125" s="125"/>
      <c r="C125" s="126" t="s">
        <v>119</v>
      </c>
      <c r="D125" s="127" t="s">
        <v>57</v>
      </c>
      <c r="E125" s="127" t="s">
        <v>53</v>
      </c>
      <c r="F125" s="127" t="s">
        <v>54</v>
      </c>
      <c r="G125" s="127" t="s">
        <v>120</v>
      </c>
      <c r="H125" s="127" t="s">
        <v>121</v>
      </c>
      <c r="I125" s="127" t="s">
        <v>122</v>
      </c>
      <c r="J125" s="128" t="s">
        <v>107</v>
      </c>
      <c r="K125" s="129" t="s">
        <v>123</v>
      </c>
      <c r="L125" s="130"/>
      <c r="M125" s="61" t="s">
        <v>1</v>
      </c>
      <c r="N125" s="62" t="s">
        <v>36</v>
      </c>
      <c r="O125" s="62" t="s">
        <v>124</v>
      </c>
      <c r="P125" s="62" t="s">
        <v>125</v>
      </c>
      <c r="Q125" s="62" t="s">
        <v>126</v>
      </c>
      <c r="R125" s="62" t="s">
        <v>127</v>
      </c>
      <c r="S125" s="62" t="s">
        <v>128</v>
      </c>
      <c r="T125" s="63" t="s">
        <v>129</v>
      </c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</row>
    <row r="126" spans="1:63" s="2" customFormat="1" ht="22.9" customHeight="1">
      <c r="A126" s="31"/>
      <c r="B126" s="32"/>
      <c r="C126" s="68" t="s">
        <v>130</v>
      </c>
      <c r="D126" s="31"/>
      <c r="E126" s="31"/>
      <c r="F126" s="31"/>
      <c r="G126" s="31"/>
      <c r="H126" s="31"/>
      <c r="I126" s="31"/>
      <c r="J126" s="131">
        <f>BK126</f>
        <v>0</v>
      </c>
      <c r="K126" s="31"/>
      <c r="L126" s="32"/>
      <c r="M126" s="64"/>
      <c r="N126" s="55"/>
      <c r="O126" s="65"/>
      <c r="P126" s="132">
        <f>P127+P130</f>
        <v>0</v>
      </c>
      <c r="Q126" s="65"/>
      <c r="R126" s="132">
        <f>R127+R130</f>
        <v>8.5000000000000006E-4</v>
      </c>
      <c r="S126" s="65"/>
      <c r="T126" s="133">
        <f>T127+T130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6" t="s">
        <v>71</v>
      </c>
      <c r="AU126" s="16" t="s">
        <v>109</v>
      </c>
      <c r="BK126" s="134">
        <f>BK127+BK130</f>
        <v>0</v>
      </c>
    </row>
    <row r="127" spans="1:63" s="12" customFormat="1" ht="25.9" customHeight="1">
      <c r="B127" s="135"/>
      <c r="D127" s="136" t="s">
        <v>71</v>
      </c>
      <c r="E127" s="137" t="s">
        <v>545</v>
      </c>
      <c r="F127" s="137" t="s">
        <v>546</v>
      </c>
      <c r="I127" s="138"/>
      <c r="J127" s="139">
        <f>BK127</f>
        <v>0</v>
      </c>
      <c r="L127" s="135"/>
      <c r="M127" s="140"/>
      <c r="N127" s="141"/>
      <c r="O127" s="141"/>
      <c r="P127" s="142">
        <f>P128</f>
        <v>0</v>
      </c>
      <c r="Q127" s="141"/>
      <c r="R127" s="142">
        <f>R128</f>
        <v>8.5000000000000006E-4</v>
      </c>
      <c r="S127" s="141"/>
      <c r="T127" s="143">
        <f>T128</f>
        <v>0</v>
      </c>
      <c r="AR127" s="136" t="s">
        <v>81</v>
      </c>
      <c r="AT127" s="144" t="s">
        <v>71</v>
      </c>
      <c r="AU127" s="144" t="s">
        <v>72</v>
      </c>
      <c r="AY127" s="136" t="s">
        <v>133</v>
      </c>
      <c r="BK127" s="145">
        <f>BK128</f>
        <v>0</v>
      </c>
    </row>
    <row r="128" spans="1:63" s="12" customFormat="1" ht="22.9" customHeight="1">
      <c r="B128" s="135"/>
      <c r="D128" s="136" t="s">
        <v>71</v>
      </c>
      <c r="E128" s="146" t="s">
        <v>547</v>
      </c>
      <c r="F128" s="146" t="s">
        <v>548</v>
      </c>
      <c r="I128" s="138"/>
      <c r="J128" s="147">
        <f>BK128</f>
        <v>0</v>
      </c>
      <c r="L128" s="135"/>
      <c r="M128" s="140"/>
      <c r="N128" s="141"/>
      <c r="O128" s="141"/>
      <c r="P128" s="142">
        <f>P129</f>
        <v>0</v>
      </c>
      <c r="Q128" s="141"/>
      <c r="R128" s="142">
        <f>R129</f>
        <v>8.5000000000000006E-4</v>
      </c>
      <c r="S128" s="141"/>
      <c r="T128" s="143">
        <f>T129</f>
        <v>0</v>
      </c>
      <c r="AR128" s="136" t="s">
        <v>81</v>
      </c>
      <c r="AT128" s="144" t="s">
        <v>71</v>
      </c>
      <c r="AU128" s="144" t="s">
        <v>79</v>
      </c>
      <c r="AY128" s="136" t="s">
        <v>133</v>
      </c>
      <c r="BK128" s="145">
        <f>BK129</f>
        <v>0</v>
      </c>
    </row>
    <row r="129" spans="1:65" s="2" customFormat="1" ht="21.75" customHeight="1">
      <c r="A129" s="31"/>
      <c r="B129" s="148"/>
      <c r="C129" s="149" t="s">
        <v>79</v>
      </c>
      <c r="D129" s="149" t="s">
        <v>135</v>
      </c>
      <c r="E129" s="150" t="s">
        <v>549</v>
      </c>
      <c r="F129" s="151" t="s">
        <v>550</v>
      </c>
      <c r="G129" s="152" t="s">
        <v>159</v>
      </c>
      <c r="H129" s="153">
        <v>85</v>
      </c>
      <c r="I129" s="154"/>
      <c r="J129" s="155">
        <f>ROUND(I129*H129,2)</f>
        <v>0</v>
      </c>
      <c r="K129" s="156"/>
      <c r="L129" s="32"/>
      <c r="M129" s="157" t="s">
        <v>1</v>
      </c>
      <c r="N129" s="158" t="s">
        <v>37</v>
      </c>
      <c r="O129" s="57"/>
      <c r="P129" s="159">
        <f>O129*H129</f>
        <v>0</v>
      </c>
      <c r="Q129" s="159">
        <v>1.0000000000000001E-5</v>
      </c>
      <c r="R129" s="159">
        <f>Q129*H129</f>
        <v>8.5000000000000006E-4</v>
      </c>
      <c r="S129" s="159">
        <v>0</v>
      </c>
      <c r="T129" s="160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1" t="s">
        <v>208</v>
      </c>
      <c r="AT129" s="161" t="s">
        <v>135</v>
      </c>
      <c r="AU129" s="161" t="s">
        <v>81</v>
      </c>
      <c r="AY129" s="16" t="s">
        <v>133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6" t="s">
        <v>79</v>
      </c>
      <c r="BK129" s="162">
        <f>ROUND(I129*H129,2)</f>
        <v>0</v>
      </c>
      <c r="BL129" s="16" t="s">
        <v>208</v>
      </c>
      <c r="BM129" s="161" t="s">
        <v>551</v>
      </c>
    </row>
    <row r="130" spans="1:65" s="12" customFormat="1" ht="25.9" customHeight="1">
      <c r="B130" s="135"/>
      <c r="D130" s="136" t="s">
        <v>71</v>
      </c>
      <c r="E130" s="137" t="s">
        <v>89</v>
      </c>
      <c r="F130" s="137" t="s">
        <v>552</v>
      </c>
      <c r="I130" s="138"/>
      <c r="J130" s="139">
        <f>BK130</f>
        <v>0</v>
      </c>
      <c r="L130" s="135"/>
      <c r="M130" s="140"/>
      <c r="N130" s="141"/>
      <c r="O130" s="141"/>
      <c r="P130" s="142">
        <f>P131+P133+P135</f>
        <v>0</v>
      </c>
      <c r="Q130" s="141"/>
      <c r="R130" s="142">
        <f>R131+R133+R135</f>
        <v>0</v>
      </c>
      <c r="S130" s="141"/>
      <c r="T130" s="143">
        <f>T131+T133+T135</f>
        <v>0</v>
      </c>
      <c r="AR130" s="136" t="s">
        <v>156</v>
      </c>
      <c r="AT130" s="144" t="s">
        <v>71</v>
      </c>
      <c r="AU130" s="144" t="s">
        <v>72</v>
      </c>
      <c r="AY130" s="136" t="s">
        <v>133</v>
      </c>
      <c r="BK130" s="145">
        <f>BK131+BK133+BK135</f>
        <v>0</v>
      </c>
    </row>
    <row r="131" spans="1:65" s="12" customFormat="1" ht="22.9" customHeight="1">
      <c r="B131" s="135"/>
      <c r="D131" s="136" t="s">
        <v>71</v>
      </c>
      <c r="E131" s="146" t="s">
        <v>553</v>
      </c>
      <c r="F131" s="146" t="s">
        <v>554</v>
      </c>
      <c r="I131" s="138"/>
      <c r="J131" s="147">
        <f>BK131</f>
        <v>0</v>
      </c>
      <c r="L131" s="135"/>
      <c r="M131" s="140"/>
      <c r="N131" s="141"/>
      <c r="O131" s="141"/>
      <c r="P131" s="142">
        <f>P132</f>
        <v>0</v>
      </c>
      <c r="Q131" s="141"/>
      <c r="R131" s="142">
        <f>R132</f>
        <v>0</v>
      </c>
      <c r="S131" s="141"/>
      <c r="T131" s="143">
        <f>T132</f>
        <v>0</v>
      </c>
      <c r="AR131" s="136" t="s">
        <v>156</v>
      </c>
      <c r="AT131" s="144" t="s">
        <v>71</v>
      </c>
      <c r="AU131" s="144" t="s">
        <v>79</v>
      </c>
      <c r="AY131" s="136" t="s">
        <v>133</v>
      </c>
      <c r="BK131" s="145">
        <f>BK132</f>
        <v>0</v>
      </c>
    </row>
    <row r="132" spans="1:65" s="2" customFormat="1" ht="16.5" customHeight="1">
      <c r="A132" s="31"/>
      <c r="B132" s="148"/>
      <c r="C132" s="149" t="s">
        <v>81</v>
      </c>
      <c r="D132" s="149" t="s">
        <v>135</v>
      </c>
      <c r="E132" s="150" t="s">
        <v>555</v>
      </c>
      <c r="F132" s="151" t="s">
        <v>556</v>
      </c>
      <c r="G132" s="152" t="s">
        <v>557</v>
      </c>
      <c r="H132" s="153">
        <v>1</v>
      </c>
      <c r="I132" s="154"/>
      <c r="J132" s="155">
        <f>ROUND(I132*H132,2)</f>
        <v>0</v>
      </c>
      <c r="K132" s="156"/>
      <c r="L132" s="32"/>
      <c r="M132" s="157" t="s">
        <v>1</v>
      </c>
      <c r="N132" s="158" t="s">
        <v>37</v>
      </c>
      <c r="O132" s="57"/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1" t="s">
        <v>558</v>
      </c>
      <c r="AT132" s="161" t="s">
        <v>135</v>
      </c>
      <c r="AU132" s="161" t="s">
        <v>81</v>
      </c>
      <c r="AY132" s="16" t="s">
        <v>133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6" t="s">
        <v>79</v>
      </c>
      <c r="BK132" s="162">
        <f>ROUND(I132*H132,2)</f>
        <v>0</v>
      </c>
      <c r="BL132" s="16" t="s">
        <v>558</v>
      </c>
      <c r="BM132" s="161" t="s">
        <v>559</v>
      </c>
    </row>
    <row r="133" spans="1:65" s="12" customFormat="1" ht="22.9" customHeight="1">
      <c r="B133" s="135"/>
      <c r="D133" s="136" t="s">
        <v>71</v>
      </c>
      <c r="E133" s="146" t="s">
        <v>560</v>
      </c>
      <c r="F133" s="146" t="s">
        <v>561</v>
      </c>
      <c r="I133" s="138"/>
      <c r="J133" s="147">
        <f>BK133</f>
        <v>0</v>
      </c>
      <c r="L133" s="135"/>
      <c r="M133" s="140"/>
      <c r="N133" s="141"/>
      <c r="O133" s="141"/>
      <c r="P133" s="142">
        <f>P134</f>
        <v>0</v>
      </c>
      <c r="Q133" s="141"/>
      <c r="R133" s="142">
        <f>R134</f>
        <v>0</v>
      </c>
      <c r="S133" s="141"/>
      <c r="T133" s="143">
        <f>T134</f>
        <v>0</v>
      </c>
      <c r="AR133" s="136" t="s">
        <v>156</v>
      </c>
      <c r="AT133" s="144" t="s">
        <v>71</v>
      </c>
      <c r="AU133" s="144" t="s">
        <v>79</v>
      </c>
      <c r="AY133" s="136" t="s">
        <v>133</v>
      </c>
      <c r="BK133" s="145">
        <f>BK134</f>
        <v>0</v>
      </c>
    </row>
    <row r="134" spans="1:65" s="2" customFormat="1" ht="16.5" customHeight="1">
      <c r="A134" s="31"/>
      <c r="B134" s="148"/>
      <c r="C134" s="149" t="s">
        <v>147</v>
      </c>
      <c r="D134" s="149" t="s">
        <v>135</v>
      </c>
      <c r="E134" s="150" t="s">
        <v>562</v>
      </c>
      <c r="F134" s="151" t="s">
        <v>563</v>
      </c>
      <c r="G134" s="152" t="s">
        <v>557</v>
      </c>
      <c r="H134" s="153">
        <v>1</v>
      </c>
      <c r="I134" s="154"/>
      <c r="J134" s="155">
        <f>ROUND(I134*H134,2)</f>
        <v>0</v>
      </c>
      <c r="K134" s="156"/>
      <c r="L134" s="32"/>
      <c r="M134" s="157" t="s">
        <v>1</v>
      </c>
      <c r="N134" s="158" t="s">
        <v>37</v>
      </c>
      <c r="O134" s="57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1" t="s">
        <v>558</v>
      </c>
      <c r="AT134" s="161" t="s">
        <v>135</v>
      </c>
      <c r="AU134" s="161" t="s">
        <v>81</v>
      </c>
      <c r="AY134" s="16" t="s">
        <v>133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6" t="s">
        <v>79</v>
      </c>
      <c r="BK134" s="162">
        <f>ROUND(I134*H134,2)</f>
        <v>0</v>
      </c>
      <c r="BL134" s="16" t="s">
        <v>558</v>
      </c>
      <c r="BM134" s="161" t="s">
        <v>564</v>
      </c>
    </row>
    <row r="135" spans="1:65" s="12" customFormat="1" ht="22.9" customHeight="1">
      <c r="B135" s="135"/>
      <c r="D135" s="136" t="s">
        <v>71</v>
      </c>
      <c r="E135" s="146" t="s">
        <v>565</v>
      </c>
      <c r="F135" s="146" t="s">
        <v>566</v>
      </c>
      <c r="I135" s="138"/>
      <c r="J135" s="147">
        <f>BK135</f>
        <v>0</v>
      </c>
      <c r="L135" s="135"/>
      <c r="M135" s="140"/>
      <c r="N135" s="141"/>
      <c r="O135" s="141"/>
      <c r="P135" s="142">
        <f>P136</f>
        <v>0</v>
      </c>
      <c r="Q135" s="141"/>
      <c r="R135" s="142">
        <f>R136</f>
        <v>0</v>
      </c>
      <c r="S135" s="141"/>
      <c r="T135" s="143">
        <f>T136</f>
        <v>0</v>
      </c>
      <c r="AR135" s="136" t="s">
        <v>156</v>
      </c>
      <c r="AT135" s="144" t="s">
        <v>71</v>
      </c>
      <c r="AU135" s="144" t="s">
        <v>79</v>
      </c>
      <c r="AY135" s="136" t="s">
        <v>133</v>
      </c>
      <c r="BK135" s="145">
        <f>BK136</f>
        <v>0</v>
      </c>
    </row>
    <row r="136" spans="1:65" s="2" customFormat="1" ht="16.5" customHeight="1">
      <c r="A136" s="31"/>
      <c r="B136" s="148"/>
      <c r="C136" s="149" t="s">
        <v>139</v>
      </c>
      <c r="D136" s="149" t="s">
        <v>135</v>
      </c>
      <c r="E136" s="150" t="s">
        <v>567</v>
      </c>
      <c r="F136" s="151" t="s">
        <v>568</v>
      </c>
      <c r="G136" s="152" t="s">
        <v>557</v>
      </c>
      <c r="H136" s="153">
        <v>1</v>
      </c>
      <c r="I136" s="154"/>
      <c r="J136" s="155">
        <f>ROUND(I136*H136,2)</f>
        <v>0</v>
      </c>
      <c r="K136" s="156"/>
      <c r="L136" s="32"/>
      <c r="M136" s="183" t="s">
        <v>1</v>
      </c>
      <c r="N136" s="184" t="s">
        <v>37</v>
      </c>
      <c r="O136" s="185"/>
      <c r="P136" s="186">
        <f>O136*H136</f>
        <v>0</v>
      </c>
      <c r="Q136" s="186">
        <v>0</v>
      </c>
      <c r="R136" s="186">
        <f>Q136*H136</f>
        <v>0</v>
      </c>
      <c r="S136" s="186">
        <v>0</v>
      </c>
      <c r="T136" s="187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1" t="s">
        <v>558</v>
      </c>
      <c r="AT136" s="161" t="s">
        <v>135</v>
      </c>
      <c r="AU136" s="161" t="s">
        <v>81</v>
      </c>
      <c r="AY136" s="16" t="s">
        <v>133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6" t="s">
        <v>79</v>
      </c>
      <c r="BK136" s="162">
        <f>ROUND(I136*H136,2)</f>
        <v>0</v>
      </c>
      <c r="BL136" s="16" t="s">
        <v>558</v>
      </c>
      <c r="BM136" s="161" t="s">
        <v>569</v>
      </c>
    </row>
    <row r="137" spans="1:65" s="2" customFormat="1" ht="6.95" customHeight="1">
      <c r="A137" s="31"/>
      <c r="B137" s="46"/>
      <c r="C137" s="47"/>
      <c r="D137" s="47"/>
      <c r="E137" s="47"/>
      <c r="F137" s="47"/>
      <c r="G137" s="47"/>
      <c r="H137" s="47"/>
      <c r="I137" s="47"/>
      <c r="J137" s="47"/>
      <c r="K137" s="47"/>
      <c r="L137" s="32"/>
      <c r="M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</sheetData>
  <autoFilter ref="C125:K136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6" t="s">
        <v>93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1:46" s="1" customFormat="1" ht="24.95" customHeight="1">
      <c r="B4" s="19"/>
      <c r="D4" s="20" t="s">
        <v>102</v>
      </c>
      <c r="L4" s="19"/>
      <c r="M4" s="97" t="s">
        <v>10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39" t="str">
        <f>'Rekapitulace stavby'!K6</f>
        <v>Vodovod Šaldova</v>
      </c>
      <c r="F7" s="240"/>
      <c r="G7" s="240"/>
      <c r="H7" s="240"/>
      <c r="L7" s="19"/>
    </row>
    <row r="8" spans="1:46" s="2" customFormat="1" ht="12" customHeight="1">
      <c r="A8" s="31"/>
      <c r="B8" s="32"/>
      <c r="C8" s="31"/>
      <c r="D8" s="26" t="s">
        <v>103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196" t="s">
        <v>570</v>
      </c>
      <c r="F9" s="241"/>
      <c r="G9" s="241"/>
      <c r="H9" s="241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4" t="str">
        <f>'Rekapitulace stavby'!AN8</f>
        <v>27. 3. 2024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23</v>
      </c>
      <c r="E14" s="31"/>
      <c r="F14" s="31"/>
      <c r="G14" s="31"/>
      <c r="H14" s="31"/>
      <c r="I14" s="26" t="s">
        <v>24</v>
      </c>
      <c r="J14" s="24" t="str">
        <f>IF('Rekapitulace stavby'!AN10="","",'Rekapitulace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tr">
        <f>IF('Rekapitulace stavby'!E11="","",'Rekapitulace stavby'!E11)</f>
        <v xml:space="preserve"> </v>
      </c>
      <c r="F15" s="31"/>
      <c r="G15" s="31"/>
      <c r="H15" s="31"/>
      <c r="I15" s="26" t="s">
        <v>25</v>
      </c>
      <c r="J15" s="24" t="str">
        <f>IF('Rekapitulace stavby'!AN11="","",'Rekapitulace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26</v>
      </c>
      <c r="E17" s="31"/>
      <c r="F17" s="31"/>
      <c r="G17" s="31"/>
      <c r="H17" s="31"/>
      <c r="I17" s="26" t="s">
        <v>24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42" t="str">
        <f>'Rekapitulace stavby'!E14</f>
        <v>Vyplň údaj</v>
      </c>
      <c r="F18" s="222"/>
      <c r="G18" s="222"/>
      <c r="H18" s="222"/>
      <c r="I18" s="26" t="s">
        <v>25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26" t="s">
        <v>24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26" t="s">
        <v>25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24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26" t="s">
        <v>25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8"/>
      <c r="B27" s="99"/>
      <c r="C27" s="98"/>
      <c r="D27" s="98"/>
      <c r="E27" s="227" t="s">
        <v>1</v>
      </c>
      <c r="F27" s="227"/>
      <c r="G27" s="227"/>
      <c r="H27" s="227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1" t="s">
        <v>32</v>
      </c>
      <c r="E30" s="31"/>
      <c r="F30" s="31"/>
      <c r="G30" s="31"/>
      <c r="H30" s="31"/>
      <c r="I30" s="31"/>
      <c r="J30" s="70">
        <f>ROUND(J125,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34</v>
      </c>
      <c r="G32" s="31"/>
      <c r="H32" s="31"/>
      <c r="I32" s="35" t="s">
        <v>33</v>
      </c>
      <c r="J32" s="35" t="s">
        <v>35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2" t="s">
        <v>36</v>
      </c>
      <c r="E33" s="26" t="s">
        <v>37</v>
      </c>
      <c r="F33" s="103">
        <f>ROUND((SUM(BE125:BE213)),  2)</f>
        <v>0</v>
      </c>
      <c r="G33" s="31"/>
      <c r="H33" s="31"/>
      <c r="I33" s="104">
        <v>0.21</v>
      </c>
      <c r="J33" s="103">
        <f>ROUND(((SUM(BE125:BE213))*I33),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38</v>
      </c>
      <c r="F34" s="103">
        <f>ROUND((SUM(BF125:BF213)),  2)</f>
        <v>0</v>
      </c>
      <c r="G34" s="31"/>
      <c r="H34" s="31"/>
      <c r="I34" s="104">
        <v>0.12</v>
      </c>
      <c r="J34" s="103">
        <f>ROUND(((SUM(BF125:BF213))*I34),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39</v>
      </c>
      <c r="F35" s="103">
        <f>ROUND((SUM(BG125:BG213)),  2)</f>
        <v>0</v>
      </c>
      <c r="G35" s="31"/>
      <c r="H35" s="31"/>
      <c r="I35" s="104">
        <v>0.21</v>
      </c>
      <c r="J35" s="103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40</v>
      </c>
      <c r="F36" s="103">
        <f>ROUND((SUM(BH125:BH213)),  2)</f>
        <v>0</v>
      </c>
      <c r="G36" s="31"/>
      <c r="H36" s="31"/>
      <c r="I36" s="104">
        <v>0.12</v>
      </c>
      <c r="J36" s="103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41</v>
      </c>
      <c r="F37" s="103">
        <f>ROUND((SUM(BI125:BI213)),  2)</f>
        <v>0</v>
      </c>
      <c r="G37" s="31"/>
      <c r="H37" s="31"/>
      <c r="I37" s="104">
        <v>0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5"/>
      <c r="D39" s="106" t="s">
        <v>42</v>
      </c>
      <c r="E39" s="59"/>
      <c r="F39" s="59"/>
      <c r="G39" s="107" t="s">
        <v>43</v>
      </c>
      <c r="H39" s="108" t="s">
        <v>44</v>
      </c>
      <c r="I39" s="59"/>
      <c r="J39" s="109">
        <f>SUM(J30:J37)</f>
        <v>0</v>
      </c>
      <c r="K39" s="110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45</v>
      </c>
      <c r="E50" s="43"/>
      <c r="F50" s="43"/>
      <c r="G50" s="42" t="s">
        <v>46</v>
      </c>
      <c r="H50" s="43"/>
      <c r="I50" s="43"/>
      <c r="J50" s="43"/>
      <c r="K50" s="43"/>
      <c r="L50" s="4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4" t="s">
        <v>47</v>
      </c>
      <c r="E61" s="34"/>
      <c r="F61" s="111" t="s">
        <v>48</v>
      </c>
      <c r="G61" s="44" t="s">
        <v>47</v>
      </c>
      <c r="H61" s="34"/>
      <c r="I61" s="34"/>
      <c r="J61" s="112" t="s">
        <v>48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2" t="s">
        <v>49</v>
      </c>
      <c r="E65" s="45"/>
      <c r="F65" s="45"/>
      <c r="G65" s="42" t="s">
        <v>50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4" t="s">
        <v>47</v>
      </c>
      <c r="E76" s="34"/>
      <c r="F76" s="111" t="s">
        <v>48</v>
      </c>
      <c r="G76" s="44" t="s">
        <v>47</v>
      </c>
      <c r="H76" s="34"/>
      <c r="I76" s="34"/>
      <c r="J76" s="112" t="s">
        <v>48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105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39" t="str">
        <f>E7</f>
        <v>Vodovod Šaldova</v>
      </c>
      <c r="F85" s="240"/>
      <c r="G85" s="240"/>
      <c r="H85" s="240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103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196" t="str">
        <f>E9</f>
        <v>02 - Nové vodovodní přípojky</v>
      </c>
      <c r="F87" s="241"/>
      <c r="G87" s="241"/>
      <c r="H87" s="241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 xml:space="preserve"> </v>
      </c>
      <c r="G89" s="31"/>
      <c r="H89" s="31"/>
      <c r="I89" s="26" t="s">
        <v>21</v>
      </c>
      <c r="J89" s="54" t="str">
        <f>IF(J12="","",J12)</f>
        <v>27. 3. 2024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23</v>
      </c>
      <c r="D91" s="31"/>
      <c r="E91" s="31"/>
      <c r="F91" s="24" t="str">
        <f>E15</f>
        <v xml:space="preserve"> </v>
      </c>
      <c r="G91" s="31"/>
      <c r="H91" s="31"/>
      <c r="I91" s="26" t="s">
        <v>28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3" t="s">
        <v>106</v>
      </c>
      <c r="D94" s="105"/>
      <c r="E94" s="105"/>
      <c r="F94" s="105"/>
      <c r="G94" s="105"/>
      <c r="H94" s="105"/>
      <c r="I94" s="105"/>
      <c r="J94" s="114" t="s">
        <v>107</v>
      </c>
      <c r="K94" s="105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5" t="s">
        <v>108</v>
      </c>
      <c r="D96" s="31"/>
      <c r="E96" s="31"/>
      <c r="F96" s="31"/>
      <c r="G96" s="31"/>
      <c r="H96" s="31"/>
      <c r="I96" s="31"/>
      <c r="J96" s="70">
        <f>J125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109</v>
      </c>
    </row>
    <row r="97" spans="1:31" s="9" customFormat="1" ht="24.95" customHeight="1">
      <c r="B97" s="116"/>
      <c r="D97" s="117" t="s">
        <v>110</v>
      </c>
      <c r="E97" s="118"/>
      <c r="F97" s="118"/>
      <c r="G97" s="118"/>
      <c r="H97" s="118"/>
      <c r="I97" s="118"/>
      <c r="J97" s="119">
        <f>J126</f>
        <v>0</v>
      </c>
      <c r="L97" s="116"/>
    </row>
    <row r="98" spans="1:31" s="10" customFormat="1" ht="19.899999999999999" customHeight="1">
      <c r="B98" s="120"/>
      <c r="D98" s="121" t="s">
        <v>111</v>
      </c>
      <c r="E98" s="122"/>
      <c r="F98" s="122"/>
      <c r="G98" s="122"/>
      <c r="H98" s="122"/>
      <c r="I98" s="122"/>
      <c r="J98" s="123">
        <f>J127</f>
        <v>0</v>
      </c>
      <c r="L98" s="120"/>
    </row>
    <row r="99" spans="1:31" s="10" customFormat="1" ht="19.899999999999999" customHeight="1">
      <c r="B99" s="120"/>
      <c r="D99" s="121" t="s">
        <v>112</v>
      </c>
      <c r="E99" s="122"/>
      <c r="F99" s="122"/>
      <c r="G99" s="122"/>
      <c r="H99" s="122"/>
      <c r="I99" s="122"/>
      <c r="J99" s="123">
        <f>J178</f>
        <v>0</v>
      </c>
      <c r="L99" s="120"/>
    </row>
    <row r="100" spans="1:31" s="10" customFormat="1" ht="19.899999999999999" customHeight="1">
      <c r="B100" s="120"/>
      <c r="D100" s="121" t="s">
        <v>113</v>
      </c>
      <c r="E100" s="122"/>
      <c r="F100" s="122"/>
      <c r="G100" s="122"/>
      <c r="H100" s="122"/>
      <c r="I100" s="122"/>
      <c r="J100" s="123">
        <f>J180</f>
        <v>0</v>
      </c>
      <c r="L100" s="120"/>
    </row>
    <row r="101" spans="1:31" s="10" customFormat="1" ht="19.899999999999999" customHeight="1">
      <c r="B101" s="120"/>
      <c r="D101" s="121" t="s">
        <v>114</v>
      </c>
      <c r="E101" s="122"/>
      <c r="F101" s="122"/>
      <c r="G101" s="122"/>
      <c r="H101" s="122"/>
      <c r="I101" s="122"/>
      <c r="J101" s="123">
        <f>J183</f>
        <v>0</v>
      </c>
      <c r="L101" s="120"/>
    </row>
    <row r="102" spans="1:31" s="10" customFormat="1" ht="19.899999999999999" customHeight="1">
      <c r="B102" s="120"/>
      <c r="D102" s="121" t="s">
        <v>571</v>
      </c>
      <c r="E102" s="122"/>
      <c r="F102" s="122"/>
      <c r="G102" s="122"/>
      <c r="H102" s="122"/>
      <c r="I102" s="122"/>
      <c r="J102" s="123">
        <f>J192</f>
        <v>0</v>
      </c>
      <c r="L102" s="120"/>
    </row>
    <row r="103" spans="1:31" s="10" customFormat="1" ht="19.899999999999999" customHeight="1">
      <c r="B103" s="120"/>
      <c r="D103" s="121" t="s">
        <v>115</v>
      </c>
      <c r="E103" s="122"/>
      <c r="F103" s="122"/>
      <c r="G103" s="122"/>
      <c r="H103" s="122"/>
      <c r="I103" s="122"/>
      <c r="J103" s="123">
        <f>J194</f>
        <v>0</v>
      </c>
      <c r="L103" s="120"/>
    </row>
    <row r="104" spans="1:31" s="10" customFormat="1" ht="19.899999999999999" customHeight="1">
      <c r="B104" s="120"/>
      <c r="D104" s="121" t="s">
        <v>116</v>
      </c>
      <c r="E104" s="122"/>
      <c r="F104" s="122"/>
      <c r="G104" s="122"/>
      <c r="H104" s="122"/>
      <c r="I104" s="122"/>
      <c r="J104" s="123">
        <f>J203</f>
        <v>0</v>
      </c>
      <c r="L104" s="120"/>
    </row>
    <row r="105" spans="1:31" s="10" customFormat="1" ht="19.899999999999999" customHeight="1">
      <c r="B105" s="120"/>
      <c r="D105" s="121" t="s">
        <v>117</v>
      </c>
      <c r="E105" s="122"/>
      <c r="F105" s="122"/>
      <c r="G105" s="122"/>
      <c r="H105" s="122"/>
      <c r="I105" s="122"/>
      <c r="J105" s="123">
        <f>J212</f>
        <v>0</v>
      </c>
      <c r="L105" s="120"/>
    </row>
    <row r="106" spans="1:31" s="2" customFormat="1" ht="21.75" customHeight="1">
      <c r="A106" s="31"/>
      <c r="B106" s="32"/>
      <c r="C106" s="31"/>
      <c r="D106" s="31"/>
      <c r="E106" s="31"/>
      <c r="F106" s="31"/>
      <c r="G106" s="31"/>
      <c r="H106" s="31"/>
      <c r="I106" s="31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11" spans="1:31" s="2" customFormat="1" ht="6.95" customHeight="1">
      <c r="A111" s="31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24.95" customHeight="1">
      <c r="A112" s="31"/>
      <c r="B112" s="32"/>
      <c r="C112" s="20" t="s">
        <v>118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16</v>
      </c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39" t="str">
        <f>E7</f>
        <v>Vodovod Šaldova</v>
      </c>
      <c r="F115" s="240"/>
      <c r="G115" s="240"/>
      <c r="H115" s="240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103</v>
      </c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6.5" customHeight="1">
      <c r="A117" s="31"/>
      <c r="B117" s="32"/>
      <c r="C117" s="31"/>
      <c r="D117" s="31"/>
      <c r="E117" s="196" t="str">
        <f>E9</f>
        <v>02 - Nové vodovodní přípojky</v>
      </c>
      <c r="F117" s="241"/>
      <c r="G117" s="241"/>
      <c r="H117" s="24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2" customHeight="1">
      <c r="A119" s="31"/>
      <c r="B119" s="32"/>
      <c r="C119" s="26" t="s">
        <v>19</v>
      </c>
      <c r="D119" s="31"/>
      <c r="E119" s="31"/>
      <c r="F119" s="24" t="str">
        <f>F12</f>
        <v xml:space="preserve"> </v>
      </c>
      <c r="G119" s="31"/>
      <c r="H119" s="31"/>
      <c r="I119" s="26" t="s">
        <v>21</v>
      </c>
      <c r="J119" s="54" t="str">
        <f>IF(J12="","",J12)</f>
        <v>27. 3. 2024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6.9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6" t="s">
        <v>23</v>
      </c>
      <c r="D121" s="31"/>
      <c r="E121" s="31"/>
      <c r="F121" s="24" t="str">
        <f>E15</f>
        <v xml:space="preserve"> </v>
      </c>
      <c r="G121" s="31"/>
      <c r="H121" s="31"/>
      <c r="I121" s="26" t="s">
        <v>28</v>
      </c>
      <c r="J121" s="29" t="str">
        <f>E21</f>
        <v xml:space="preserve"> </v>
      </c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5.2" customHeight="1">
      <c r="A122" s="31"/>
      <c r="B122" s="32"/>
      <c r="C122" s="26" t="s">
        <v>26</v>
      </c>
      <c r="D122" s="31"/>
      <c r="E122" s="31"/>
      <c r="F122" s="24" t="str">
        <f>IF(E18="","",E18)</f>
        <v>Vyplň údaj</v>
      </c>
      <c r="G122" s="31"/>
      <c r="H122" s="31"/>
      <c r="I122" s="26" t="s">
        <v>30</v>
      </c>
      <c r="J122" s="29" t="str">
        <f>E24</f>
        <v xml:space="preserve"> </v>
      </c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10.3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11" customFormat="1" ht="29.25" customHeight="1">
      <c r="A124" s="124"/>
      <c r="B124" s="125"/>
      <c r="C124" s="126" t="s">
        <v>119</v>
      </c>
      <c r="D124" s="127" t="s">
        <v>57</v>
      </c>
      <c r="E124" s="127" t="s">
        <v>53</v>
      </c>
      <c r="F124" s="127" t="s">
        <v>54</v>
      </c>
      <c r="G124" s="127" t="s">
        <v>120</v>
      </c>
      <c r="H124" s="127" t="s">
        <v>121</v>
      </c>
      <c r="I124" s="127" t="s">
        <v>122</v>
      </c>
      <c r="J124" s="128" t="s">
        <v>107</v>
      </c>
      <c r="K124" s="129" t="s">
        <v>123</v>
      </c>
      <c r="L124" s="130"/>
      <c r="M124" s="61" t="s">
        <v>1</v>
      </c>
      <c r="N124" s="62" t="s">
        <v>36</v>
      </c>
      <c r="O124" s="62" t="s">
        <v>124</v>
      </c>
      <c r="P124" s="62" t="s">
        <v>125</v>
      </c>
      <c r="Q124" s="62" t="s">
        <v>126</v>
      </c>
      <c r="R124" s="62" t="s">
        <v>127</v>
      </c>
      <c r="S124" s="62" t="s">
        <v>128</v>
      </c>
      <c r="T124" s="63" t="s">
        <v>129</v>
      </c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</row>
    <row r="125" spans="1:65" s="2" customFormat="1" ht="22.9" customHeight="1">
      <c r="A125" s="31"/>
      <c r="B125" s="32"/>
      <c r="C125" s="68" t="s">
        <v>130</v>
      </c>
      <c r="D125" s="31"/>
      <c r="E125" s="31"/>
      <c r="F125" s="31"/>
      <c r="G125" s="31"/>
      <c r="H125" s="31"/>
      <c r="I125" s="31"/>
      <c r="J125" s="131">
        <f>BK125</f>
        <v>0</v>
      </c>
      <c r="K125" s="31"/>
      <c r="L125" s="32"/>
      <c r="M125" s="64"/>
      <c r="N125" s="55"/>
      <c r="O125" s="65"/>
      <c r="P125" s="132">
        <f>P126</f>
        <v>0</v>
      </c>
      <c r="Q125" s="65"/>
      <c r="R125" s="132">
        <f>R126</f>
        <v>319.78306692000001</v>
      </c>
      <c r="S125" s="65"/>
      <c r="T125" s="133">
        <f>T126</f>
        <v>146.88160000000002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6" t="s">
        <v>71</v>
      </c>
      <c r="AU125" s="16" t="s">
        <v>109</v>
      </c>
      <c r="BK125" s="134">
        <f>BK126</f>
        <v>0</v>
      </c>
    </row>
    <row r="126" spans="1:65" s="12" customFormat="1" ht="25.9" customHeight="1">
      <c r="B126" s="135"/>
      <c r="D126" s="136" t="s">
        <v>71</v>
      </c>
      <c r="E126" s="137" t="s">
        <v>131</v>
      </c>
      <c r="F126" s="137" t="s">
        <v>132</v>
      </c>
      <c r="I126" s="138"/>
      <c r="J126" s="139">
        <f>BK126</f>
        <v>0</v>
      </c>
      <c r="L126" s="135"/>
      <c r="M126" s="140"/>
      <c r="N126" s="141"/>
      <c r="O126" s="141"/>
      <c r="P126" s="142">
        <f>P127+P178+P180+P183+P192+P194+P203+P212</f>
        <v>0</v>
      </c>
      <c r="Q126" s="141"/>
      <c r="R126" s="142">
        <f>R127+R178+R180+R183+R192+R194+R203+R212</f>
        <v>319.78306692000001</v>
      </c>
      <c r="S126" s="141"/>
      <c r="T126" s="143">
        <f>T127+T178+T180+T183+T192+T194+T203+T212</f>
        <v>146.88160000000002</v>
      </c>
      <c r="AR126" s="136" t="s">
        <v>79</v>
      </c>
      <c r="AT126" s="144" t="s">
        <v>71</v>
      </c>
      <c r="AU126" s="144" t="s">
        <v>72</v>
      </c>
      <c r="AY126" s="136" t="s">
        <v>133</v>
      </c>
      <c r="BK126" s="145">
        <f>BK127+BK178+BK180+BK183+BK192+BK194+BK203+BK212</f>
        <v>0</v>
      </c>
    </row>
    <row r="127" spans="1:65" s="12" customFormat="1" ht="22.9" customHeight="1">
      <c r="B127" s="135"/>
      <c r="D127" s="136" t="s">
        <v>71</v>
      </c>
      <c r="E127" s="146" t="s">
        <v>79</v>
      </c>
      <c r="F127" s="146" t="s">
        <v>134</v>
      </c>
      <c r="I127" s="138"/>
      <c r="J127" s="147">
        <f>BK127</f>
        <v>0</v>
      </c>
      <c r="L127" s="135"/>
      <c r="M127" s="140"/>
      <c r="N127" s="141"/>
      <c r="O127" s="141"/>
      <c r="P127" s="142">
        <f>SUM(P128:P177)</f>
        <v>0</v>
      </c>
      <c r="Q127" s="141"/>
      <c r="R127" s="142">
        <f>SUM(R128:R177)</f>
        <v>129.73732000000001</v>
      </c>
      <c r="S127" s="141"/>
      <c r="T127" s="143">
        <f>SUM(T128:T177)</f>
        <v>146.38160000000002</v>
      </c>
      <c r="AR127" s="136" t="s">
        <v>79</v>
      </c>
      <c r="AT127" s="144" t="s">
        <v>71</v>
      </c>
      <c r="AU127" s="144" t="s">
        <v>79</v>
      </c>
      <c r="AY127" s="136" t="s">
        <v>133</v>
      </c>
      <c r="BK127" s="145">
        <f>SUM(BK128:BK177)</f>
        <v>0</v>
      </c>
    </row>
    <row r="128" spans="1:65" s="2" customFormat="1" ht="24.2" customHeight="1">
      <c r="A128" s="31"/>
      <c r="B128" s="148"/>
      <c r="C128" s="149" t="s">
        <v>79</v>
      </c>
      <c r="D128" s="149" t="s">
        <v>135</v>
      </c>
      <c r="E128" s="150" t="s">
        <v>572</v>
      </c>
      <c r="F128" s="151" t="s">
        <v>573</v>
      </c>
      <c r="G128" s="152" t="s">
        <v>138</v>
      </c>
      <c r="H128" s="153">
        <v>28.56</v>
      </c>
      <c r="I128" s="154"/>
      <c r="J128" s="155">
        <f>ROUND(I128*H128,2)</f>
        <v>0</v>
      </c>
      <c r="K128" s="156"/>
      <c r="L128" s="32"/>
      <c r="M128" s="157" t="s">
        <v>1</v>
      </c>
      <c r="N128" s="158" t="s">
        <v>37</v>
      </c>
      <c r="O128" s="57"/>
      <c r="P128" s="159">
        <f>O128*H128</f>
        <v>0</v>
      </c>
      <c r="Q128" s="159">
        <v>0</v>
      </c>
      <c r="R128" s="159">
        <f>Q128*H128</f>
        <v>0</v>
      </c>
      <c r="S128" s="159">
        <v>0.26</v>
      </c>
      <c r="T128" s="160">
        <f>S128*H128</f>
        <v>7.4256000000000002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1" t="s">
        <v>139</v>
      </c>
      <c r="AT128" s="161" t="s">
        <v>135</v>
      </c>
      <c r="AU128" s="161" t="s">
        <v>81</v>
      </c>
      <c r="AY128" s="16" t="s">
        <v>133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6" t="s">
        <v>79</v>
      </c>
      <c r="BK128" s="162">
        <f>ROUND(I128*H128,2)</f>
        <v>0</v>
      </c>
      <c r="BL128" s="16" t="s">
        <v>139</v>
      </c>
      <c r="BM128" s="161" t="s">
        <v>574</v>
      </c>
    </row>
    <row r="129" spans="1:65" s="13" customFormat="1" ht="11.25">
      <c r="B129" s="163"/>
      <c r="D129" s="164" t="s">
        <v>141</v>
      </c>
      <c r="E129" s="165" t="s">
        <v>1</v>
      </c>
      <c r="F129" s="166" t="s">
        <v>575</v>
      </c>
      <c r="H129" s="167">
        <v>18.36</v>
      </c>
      <c r="I129" s="168"/>
      <c r="L129" s="163"/>
      <c r="M129" s="169"/>
      <c r="N129" s="170"/>
      <c r="O129" s="170"/>
      <c r="P129" s="170"/>
      <c r="Q129" s="170"/>
      <c r="R129" s="170"/>
      <c r="S129" s="170"/>
      <c r="T129" s="171"/>
      <c r="AT129" s="165" t="s">
        <v>141</v>
      </c>
      <c r="AU129" s="165" t="s">
        <v>81</v>
      </c>
      <c r="AV129" s="13" t="s">
        <v>81</v>
      </c>
      <c r="AW129" s="13" t="s">
        <v>29</v>
      </c>
      <c r="AX129" s="13" t="s">
        <v>72</v>
      </c>
      <c r="AY129" s="165" t="s">
        <v>133</v>
      </c>
    </row>
    <row r="130" spans="1:65" s="13" customFormat="1" ht="11.25">
      <c r="B130" s="163"/>
      <c r="D130" s="164" t="s">
        <v>141</v>
      </c>
      <c r="E130" s="165" t="s">
        <v>1</v>
      </c>
      <c r="F130" s="166" t="s">
        <v>576</v>
      </c>
      <c r="H130" s="167">
        <v>10.199999999999999</v>
      </c>
      <c r="I130" s="168"/>
      <c r="L130" s="163"/>
      <c r="M130" s="169"/>
      <c r="N130" s="170"/>
      <c r="O130" s="170"/>
      <c r="P130" s="170"/>
      <c r="Q130" s="170"/>
      <c r="R130" s="170"/>
      <c r="S130" s="170"/>
      <c r="T130" s="171"/>
      <c r="AT130" s="165" t="s">
        <v>141</v>
      </c>
      <c r="AU130" s="165" t="s">
        <v>81</v>
      </c>
      <c r="AV130" s="13" t="s">
        <v>81</v>
      </c>
      <c r="AW130" s="13" t="s">
        <v>29</v>
      </c>
      <c r="AX130" s="13" t="s">
        <v>72</v>
      </c>
      <c r="AY130" s="165" t="s">
        <v>133</v>
      </c>
    </row>
    <row r="131" spans="1:65" s="14" customFormat="1" ht="11.25">
      <c r="B131" s="188"/>
      <c r="D131" s="164" t="s">
        <v>141</v>
      </c>
      <c r="E131" s="189" t="s">
        <v>1</v>
      </c>
      <c r="F131" s="190" t="s">
        <v>577</v>
      </c>
      <c r="H131" s="191">
        <v>28.56</v>
      </c>
      <c r="I131" s="192"/>
      <c r="L131" s="188"/>
      <c r="M131" s="193"/>
      <c r="N131" s="194"/>
      <c r="O131" s="194"/>
      <c r="P131" s="194"/>
      <c r="Q131" s="194"/>
      <c r="R131" s="194"/>
      <c r="S131" s="194"/>
      <c r="T131" s="195"/>
      <c r="AT131" s="189" t="s">
        <v>141</v>
      </c>
      <c r="AU131" s="189" t="s">
        <v>81</v>
      </c>
      <c r="AV131" s="14" t="s">
        <v>139</v>
      </c>
      <c r="AW131" s="14" t="s">
        <v>29</v>
      </c>
      <c r="AX131" s="14" t="s">
        <v>79</v>
      </c>
      <c r="AY131" s="189" t="s">
        <v>133</v>
      </c>
    </row>
    <row r="132" spans="1:65" s="2" customFormat="1" ht="33" customHeight="1">
      <c r="A132" s="31"/>
      <c r="B132" s="148"/>
      <c r="C132" s="149" t="s">
        <v>81</v>
      </c>
      <c r="D132" s="149" t="s">
        <v>135</v>
      </c>
      <c r="E132" s="150" t="s">
        <v>136</v>
      </c>
      <c r="F132" s="151" t="s">
        <v>137</v>
      </c>
      <c r="G132" s="152" t="s">
        <v>138</v>
      </c>
      <c r="H132" s="153">
        <v>80.400000000000006</v>
      </c>
      <c r="I132" s="154"/>
      <c r="J132" s="155">
        <f>ROUND(I132*H132,2)</f>
        <v>0</v>
      </c>
      <c r="K132" s="156"/>
      <c r="L132" s="32"/>
      <c r="M132" s="157" t="s">
        <v>1</v>
      </c>
      <c r="N132" s="158" t="s">
        <v>37</v>
      </c>
      <c r="O132" s="57"/>
      <c r="P132" s="159">
        <f>O132*H132</f>
        <v>0</v>
      </c>
      <c r="Q132" s="159">
        <v>0</v>
      </c>
      <c r="R132" s="159">
        <f>Q132*H132</f>
        <v>0</v>
      </c>
      <c r="S132" s="159">
        <v>0.28999999999999998</v>
      </c>
      <c r="T132" s="160">
        <f>S132*H132</f>
        <v>23.315999999999999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1" t="s">
        <v>139</v>
      </c>
      <c r="AT132" s="161" t="s">
        <v>135</v>
      </c>
      <c r="AU132" s="161" t="s">
        <v>81</v>
      </c>
      <c r="AY132" s="16" t="s">
        <v>133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6" t="s">
        <v>79</v>
      </c>
      <c r="BK132" s="162">
        <f>ROUND(I132*H132,2)</f>
        <v>0</v>
      </c>
      <c r="BL132" s="16" t="s">
        <v>139</v>
      </c>
      <c r="BM132" s="161" t="s">
        <v>578</v>
      </c>
    </row>
    <row r="133" spans="1:65" s="13" customFormat="1" ht="11.25">
      <c r="B133" s="163"/>
      <c r="D133" s="164" t="s">
        <v>141</v>
      </c>
      <c r="E133" s="165" t="s">
        <v>1</v>
      </c>
      <c r="F133" s="166" t="s">
        <v>579</v>
      </c>
      <c r="H133" s="167">
        <v>28.56</v>
      </c>
      <c r="I133" s="168"/>
      <c r="L133" s="163"/>
      <c r="M133" s="169"/>
      <c r="N133" s="170"/>
      <c r="O133" s="170"/>
      <c r="P133" s="170"/>
      <c r="Q133" s="170"/>
      <c r="R133" s="170"/>
      <c r="S133" s="170"/>
      <c r="T133" s="171"/>
      <c r="AT133" s="165" t="s">
        <v>141</v>
      </c>
      <c r="AU133" s="165" t="s">
        <v>81</v>
      </c>
      <c r="AV133" s="13" t="s">
        <v>81</v>
      </c>
      <c r="AW133" s="13" t="s">
        <v>29</v>
      </c>
      <c r="AX133" s="13" t="s">
        <v>72</v>
      </c>
      <c r="AY133" s="165" t="s">
        <v>133</v>
      </c>
    </row>
    <row r="134" spans="1:65" s="13" customFormat="1" ht="11.25">
      <c r="B134" s="163"/>
      <c r="D134" s="164" t="s">
        <v>141</v>
      </c>
      <c r="E134" s="165" t="s">
        <v>1</v>
      </c>
      <c r="F134" s="166" t="s">
        <v>580</v>
      </c>
      <c r="H134" s="167">
        <v>51.84</v>
      </c>
      <c r="I134" s="168"/>
      <c r="L134" s="163"/>
      <c r="M134" s="169"/>
      <c r="N134" s="170"/>
      <c r="O134" s="170"/>
      <c r="P134" s="170"/>
      <c r="Q134" s="170"/>
      <c r="R134" s="170"/>
      <c r="S134" s="170"/>
      <c r="T134" s="171"/>
      <c r="AT134" s="165" t="s">
        <v>141</v>
      </c>
      <c r="AU134" s="165" t="s">
        <v>81</v>
      </c>
      <c r="AV134" s="13" t="s">
        <v>81</v>
      </c>
      <c r="AW134" s="13" t="s">
        <v>29</v>
      </c>
      <c r="AX134" s="13" t="s">
        <v>72</v>
      </c>
      <c r="AY134" s="165" t="s">
        <v>133</v>
      </c>
    </row>
    <row r="135" spans="1:65" s="14" customFormat="1" ht="11.25">
      <c r="B135" s="188"/>
      <c r="D135" s="164" t="s">
        <v>141</v>
      </c>
      <c r="E135" s="189" t="s">
        <v>1</v>
      </c>
      <c r="F135" s="190" t="s">
        <v>577</v>
      </c>
      <c r="H135" s="191">
        <v>80.400000000000006</v>
      </c>
      <c r="I135" s="192"/>
      <c r="L135" s="188"/>
      <c r="M135" s="193"/>
      <c r="N135" s="194"/>
      <c r="O135" s="194"/>
      <c r="P135" s="194"/>
      <c r="Q135" s="194"/>
      <c r="R135" s="194"/>
      <c r="S135" s="194"/>
      <c r="T135" s="195"/>
      <c r="AT135" s="189" t="s">
        <v>141</v>
      </c>
      <c r="AU135" s="189" t="s">
        <v>81</v>
      </c>
      <c r="AV135" s="14" t="s">
        <v>139</v>
      </c>
      <c r="AW135" s="14" t="s">
        <v>29</v>
      </c>
      <c r="AX135" s="14" t="s">
        <v>79</v>
      </c>
      <c r="AY135" s="189" t="s">
        <v>133</v>
      </c>
    </row>
    <row r="136" spans="1:65" s="2" customFormat="1" ht="33" customHeight="1">
      <c r="A136" s="31"/>
      <c r="B136" s="148"/>
      <c r="C136" s="149" t="s">
        <v>147</v>
      </c>
      <c r="D136" s="149" t="s">
        <v>135</v>
      </c>
      <c r="E136" s="150" t="s">
        <v>143</v>
      </c>
      <c r="F136" s="151" t="s">
        <v>144</v>
      </c>
      <c r="G136" s="152" t="s">
        <v>138</v>
      </c>
      <c r="H136" s="153">
        <v>77.760000000000005</v>
      </c>
      <c r="I136" s="154"/>
      <c r="J136" s="155">
        <f>ROUND(I136*H136,2)</f>
        <v>0</v>
      </c>
      <c r="K136" s="156"/>
      <c r="L136" s="32"/>
      <c r="M136" s="157" t="s">
        <v>1</v>
      </c>
      <c r="N136" s="158" t="s">
        <v>37</v>
      </c>
      <c r="O136" s="57"/>
      <c r="P136" s="159">
        <f>O136*H136</f>
        <v>0</v>
      </c>
      <c r="Q136" s="159">
        <v>0</v>
      </c>
      <c r="R136" s="159">
        <f>Q136*H136</f>
        <v>0</v>
      </c>
      <c r="S136" s="159">
        <v>0.625</v>
      </c>
      <c r="T136" s="160">
        <f>S136*H136</f>
        <v>48.6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1" t="s">
        <v>139</v>
      </c>
      <c r="AT136" s="161" t="s">
        <v>135</v>
      </c>
      <c r="AU136" s="161" t="s">
        <v>81</v>
      </c>
      <c r="AY136" s="16" t="s">
        <v>133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6" t="s">
        <v>79</v>
      </c>
      <c r="BK136" s="162">
        <f>ROUND(I136*H136,2)</f>
        <v>0</v>
      </c>
      <c r="BL136" s="16" t="s">
        <v>139</v>
      </c>
      <c r="BM136" s="161" t="s">
        <v>581</v>
      </c>
    </row>
    <row r="137" spans="1:65" s="13" customFormat="1" ht="11.25">
      <c r="B137" s="163"/>
      <c r="D137" s="164" t="s">
        <v>141</v>
      </c>
      <c r="E137" s="165" t="s">
        <v>1</v>
      </c>
      <c r="F137" s="166" t="s">
        <v>582</v>
      </c>
      <c r="H137" s="167">
        <v>77.760000000000005</v>
      </c>
      <c r="I137" s="168"/>
      <c r="L137" s="163"/>
      <c r="M137" s="169"/>
      <c r="N137" s="170"/>
      <c r="O137" s="170"/>
      <c r="P137" s="170"/>
      <c r="Q137" s="170"/>
      <c r="R137" s="170"/>
      <c r="S137" s="170"/>
      <c r="T137" s="171"/>
      <c r="AT137" s="165" t="s">
        <v>141</v>
      </c>
      <c r="AU137" s="165" t="s">
        <v>81</v>
      </c>
      <c r="AV137" s="13" t="s">
        <v>81</v>
      </c>
      <c r="AW137" s="13" t="s">
        <v>29</v>
      </c>
      <c r="AX137" s="13" t="s">
        <v>79</v>
      </c>
      <c r="AY137" s="165" t="s">
        <v>133</v>
      </c>
    </row>
    <row r="138" spans="1:65" s="2" customFormat="1" ht="24.2" customHeight="1">
      <c r="A138" s="31"/>
      <c r="B138" s="148"/>
      <c r="C138" s="149" t="s">
        <v>139</v>
      </c>
      <c r="D138" s="149" t="s">
        <v>135</v>
      </c>
      <c r="E138" s="150" t="s">
        <v>148</v>
      </c>
      <c r="F138" s="151" t="s">
        <v>149</v>
      </c>
      <c r="G138" s="152" t="s">
        <v>138</v>
      </c>
      <c r="H138" s="153">
        <v>103.68</v>
      </c>
      <c r="I138" s="154"/>
      <c r="J138" s="155">
        <f>ROUND(I138*H138,2)</f>
        <v>0</v>
      </c>
      <c r="K138" s="156"/>
      <c r="L138" s="32"/>
      <c r="M138" s="157" t="s">
        <v>1</v>
      </c>
      <c r="N138" s="158" t="s">
        <v>37</v>
      </c>
      <c r="O138" s="57"/>
      <c r="P138" s="159">
        <f>O138*H138</f>
        <v>0</v>
      </c>
      <c r="Q138" s="159">
        <v>0</v>
      </c>
      <c r="R138" s="159">
        <f>Q138*H138</f>
        <v>0</v>
      </c>
      <c r="S138" s="159">
        <v>0.45</v>
      </c>
      <c r="T138" s="160">
        <f>S138*H138</f>
        <v>46.656000000000006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1" t="s">
        <v>139</v>
      </c>
      <c r="AT138" s="161" t="s">
        <v>135</v>
      </c>
      <c r="AU138" s="161" t="s">
        <v>81</v>
      </c>
      <c r="AY138" s="16" t="s">
        <v>133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6" t="s">
        <v>79</v>
      </c>
      <c r="BK138" s="162">
        <f>ROUND(I138*H138,2)</f>
        <v>0</v>
      </c>
      <c r="BL138" s="16" t="s">
        <v>139</v>
      </c>
      <c r="BM138" s="161" t="s">
        <v>583</v>
      </c>
    </row>
    <row r="139" spans="1:65" s="13" customFormat="1" ht="11.25">
      <c r="B139" s="163"/>
      <c r="D139" s="164" t="s">
        <v>141</v>
      </c>
      <c r="E139" s="165" t="s">
        <v>1</v>
      </c>
      <c r="F139" s="166" t="s">
        <v>584</v>
      </c>
      <c r="H139" s="167">
        <v>103.68</v>
      </c>
      <c r="I139" s="168"/>
      <c r="L139" s="163"/>
      <c r="M139" s="169"/>
      <c r="N139" s="170"/>
      <c r="O139" s="170"/>
      <c r="P139" s="170"/>
      <c r="Q139" s="170"/>
      <c r="R139" s="170"/>
      <c r="S139" s="170"/>
      <c r="T139" s="171"/>
      <c r="AT139" s="165" t="s">
        <v>141</v>
      </c>
      <c r="AU139" s="165" t="s">
        <v>81</v>
      </c>
      <c r="AV139" s="13" t="s">
        <v>81</v>
      </c>
      <c r="AW139" s="13" t="s">
        <v>29</v>
      </c>
      <c r="AX139" s="13" t="s">
        <v>79</v>
      </c>
      <c r="AY139" s="165" t="s">
        <v>133</v>
      </c>
    </row>
    <row r="140" spans="1:65" s="2" customFormat="1" ht="33" customHeight="1">
      <c r="A140" s="31"/>
      <c r="B140" s="148"/>
      <c r="C140" s="149" t="s">
        <v>156</v>
      </c>
      <c r="D140" s="149" t="s">
        <v>135</v>
      </c>
      <c r="E140" s="150" t="s">
        <v>152</v>
      </c>
      <c r="F140" s="151" t="s">
        <v>153</v>
      </c>
      <c r="G140" s="152" t="s">
        <v>138</v>
      </c>
      <c r="H140" s="153">
        <v>129.6</v>
      </c>
      <c r="I140" s="154"/>
      <c r="J140" s="155">
        <f>ROUND(I140*H140,2)</f>
        <v>0</v>
      </c>
      <c r="K140" s="156"/>
      <c r="L140" s="32"/>
      <c r="M140" s="157" t="s">
        <v>1</v>
      </c>
      <c r="N140" s="158" t="s">
        <v>37</v>
      </c>
      <c r="O140" s="57"/>
      <c r="P140" s="159">
        <f>O140*H140</f>
        <v>0</v>
      </c>
      <c r="Q140" s="159">
        <v>5.0000000000000002E-5</v>
      </c>
      <c r="R140" s="159">
        <f>Q140*H140</f>
        <v>6.4799999999999996E-3</v>
      </c>
      <c r="S140" s="159">
        <v>0.115</v>
      </c>
      <c r="T140" s="160">
        <f>S140*H140</f>
        <v>14.904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1" t="s">
        <v>139</v>
      </c>
      <c r="AT140" s="161" t="s">
        <v>135</v>
      </c>
      <c r="AU140" s="161" t="s">
        <v>81</v>
      </c>
      <c r="AY140" s="16" t="s">
        <v>133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6" t="s">
        <v>79</v>
      </c>
      <c r="BK140" s="162">
        <f>ROUND(I140*H140,2)</f>
        <v>0</v>
      </c>
      <c r="BL140" s="16" t="s">
        <v>139</v>
      </c>
      <c r="BM140" s="161" t="s">
        <v>585</v>
      </c>
    </row>
    <row r="141" spans="1:65" s="13" customFormat="1" ht="11.25">
      <c r="B141" s="163"/>
      <c r="D141" s="164" t="s">
        <v>141</v>
      </c>
      <c r="E141" s="165" t="s">
        <v>1</v>
      </c>
      <c r="F141" s="166" t="s">
        <v>586</v>
      </c>
      <c r="H141" s="167">
        <v>129.6</v>
      </c>
      <c r="I141" s="168"/>
      <c r="L141" s="163"/>
      <c r="M141" s="169"/>
      <c r="N141" s="170"/>
      <c r="O141" s="170"/>
      <c r="P141" s="170"/>
      <c r="Q141" s="170"/>
      <c r="R141" s="170"/>
      <c r="S141" s="170"/>
      <c r="T141" s="171"/>
      <c r="AT141" s="165" t="s">
        <v>141</v>
      </c>
      <c r="AU141" s="165" t="s">
        <v>81</v>
      </c>
      <c r="AV141" s="13" t="s">
        <v>81</v>
      </c>
      <c r="AW141" s="13" t="s">
        <v>29</v>
      </c>
      <c r="AX141" s="13" t="s">
        <v>79</v>
      </c>
      <c r="AY141" s="165" t="s">
        <v>133</v>
      </c>
    </row>
    <row r="142" spans="1:65" s="2" customFormat="1" ht="16.5" customHeight="1">
      <c r="A142" s="31"/>
      <c r="B142" s="148"/>
      <c r="C142" s="149" t="s">
        <v>161</v>
      </c>
      <c r="D142" s="149" t="s">
        <v>135</v>
      </c>
      <c r="E142" s="150" t="s">
        <v>157</v>
      </c>
      <c r="F142" s="151" t="s">
        <v>158</v>
      </c>
      <c r="G142" s="152" t="s">
        <v>159</v>
      </c>
      <c r="H142" s="153">
        <v>9</v>
      </c>
      <c r="I142" s="154"/>
      <c r="J142" s="155">
        <f>ROUND(I142*H142,2)</f>
        <v>0</v>
      </c>
      <c r="K142" s="156"/>
      <c r="L142" s="32"/>
      <c r="M142" s="157" t="s">
        <v>1</v>
      </c>
      <c r="N142" s="158" t="s">
        <v>37</v>
      </c>
      <c r="O142" s="57"/>
      <c r="P142" s="159">
        <f>O142*H142</f>
        <v>0</v>
      </c>
      <c r="Q142" s="159">
        <v>0</v>
      </c>
      <c r="R142" s="159">
        <f>Q142*H142</f>
        <v>0</v>
      </c>
      <c r="S142" s="159">
        <v>0.28999999999999998</v>
      </c>
      <c r="T142" s="160">
        <f>S142*H142</f>
        <v>2.61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1" t="s">
        <v>139</v>
      </c>
      <c r="AT142" s="161" t="s">
        <v>135</v>
      </c>
      <c r="AU142" s="161" t="s">
        <v>81</v>
      </c>
      <c r="AY142" s="16" t="s">
        <v>133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6" t="s">
        <v>79</v>
      </c>
      <c r="BK142" s="162">
        <f>ROUND(I142*H142,2)</f>
        <v>0</v>
      </c>
      <c r="BL142" s="16" t="s">
        <v>139</v>
      </c>
      <c r="BM142" s="161" t="s">
        <v>587</v>
      </c>
    </row>
    <row r="143" spans="1:65" s="13" customFormat="1" ht="11.25">
      <c r="B143" s="163"/>
      <c r="D143" s="164" t="s">
        <v>141</v>
      </c>
      <c r="E143" s="165" t="s">
        <v>1</v>
      </c>
      <c r="F143" s="166" t="s">
        <v>588</v>
      </c>
      <c r="H143" s="167">
        <v>9</v>
      </c>
      <c r="I143" s="168"/>
      <c r="L143" s="163"/>
      <c r="M143" s="169"/>
      <c r="N143" s="170"/>
      <c r="O143" s="170"/>
      <c r="P143" s="170"/>
      <c r="Q143" s="170"/>
      <c r="R143" s="170"/>
      <c r="S143" s="170"/>
      <c r="T143" s="171"/>
      <c r="AT143" s="165" t="s">
        <v>141</v>
      </c>
      <c r="AU143" s="165" t="s">
        <v>81</v>
      </c>
      <c r="AV143" s="13" t="s">
        <v>81</v>
      </c>
      <c r="AW143" s="13" t="s">
        <v>29</v>
      </c>
      <c r="AX143" s="13" t="s">
        <v>79</v>
      </c>
      <c r="AY143" s="165" t="s">
        <v>133</v>
      </c>
    </row>
    <row r="144" spans="1:65" s="2" customFormat="1" ht="16.5" customHeight="1">
      <c r="A144" s="31"/>
      <c r="B144" s="148"/>
      <c r="C144" s="149" t="s">
        <v>167</v>
      </c>
      <c r="D144" s="149" t="s">
        <v>135</v>
      </c>
      <c r="E144" s="150" t="s">
        <v>589</v>
      </c>
      <c r="F144" s="151" t="s">
        <v>590</v>
      </c>
      <c r="G144" s="152" t="s">
        <v>159</v>
      </c>
      <c r="H144" s="153">
        <v>14</v>
      </c>
      <c r="I144" s="154"/>
      <c r="J144" s="155">
        <f>ROUND(I144*H144,2)</f>
        <v>0</v>
      </c>
      <c r="K144" s="156"/>
      <c r="L144" s="32"/>
      <c r="M144" s="157" t="s">
        <v>1</v>
      </c>
      <c r="N144" s="158" t="s">
        <v>37</v>
      </c>
      <c r="O144" s="57"/>
      <c r="P144" s="159">
        <f>O144*H144</f>
        <v>0</v>
      </c>
      <c r="Q144" s="159">
        <v>0</v>
      </c>
      <c r="R144" s="159">
        <f>Q144*H144</f>
        <v>0</v>
      </c>
      <c r="S144" s="159">
        <v>0.20499999999999999</v>
      </c>
      <c r="T144" s="160">
        <f>S144*H144</f>
        <v>2.8699999999999997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61" t="s">
        <v>139</v>
      </c>
      <c r="AT144" s="161" t="s">
        <v>135</v>
      </c>
      <c r="AU144" s="161" t="s">
        <v>81</v>
      </c>
      <c r="AY144" s="16" t="s">
        <v>133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6" t="s">
        <v>79</v>
      </c>
      <c r="BK144" s="162">
        <f>ROUND(I144*H144,2)</f>
        <v>0</v>
      </c>
      <c r="BL144" s="16" t="s">
        <v>139</v>
      </c>
      <c r="BM144" s="161" t="s">
        <v>591</v>
      </c>
    </row>
    <row r="145" spans="1:65" s="13" customFormat="1" ht="11.25">
      <c r="B145" s="163"/>
      <c r="D145" s="164" t="s">
        <v>141</v>
      </c>
      <c r="E145" s="165" t="s">
        <v>1</v>
      </c>
      <c r="F145" s="166" t="s">
        <v>592</v>
      </c>
      <c r="H145" s="167">
        <v>14</v>
      </c>
      <c r="I145" s="168"/>
      <c r="L145" s="163"/>
      <c r="M145" s="169"/>
      <c r="N145" s="170"/>
      <c r="O145" s="170"/>
      <c r="P145" s="170"/>
      <c r="Q145" s="170"/>
      <c r="R145" s="170"/>
      <c r="S145" s="170"/>
      <c r="T145" s="171"/>
      <c r="AT145" s="165" t="s">
        <v>141</v>
      </c>
      <c r="AU145" s="165" t="s">
        <v>81</v>
      </c>
      <c r="AV145" s="13" t="s">
        <v>81</v>
      </c>
      <c r="AW145" s="13" t="s">
        <v>29</v>
      </c>
      <c r="AX145" s="13" t="s">
        <v>79</v>
      </c>
      <c r="AY145" s="165" t="s">
        <v>133</v>
      </c>
    </row>
    <row r="146" spans="1:65" s="2" customFormat="1" ht="24.2" customHeight="1">
      <c r="A146" s="31"/>
      <c r="B146" s="148"/>
      <c r="C146" s="149" t="s">
        <v>172</v>
      </c>
      <c r="D146" s="149" t="s">
        <v>135</v>
      </c>
      <c r="E146" s="150" t="s">
        <v>593</v>
      </c>
      <c r="F146" s="151" t="s">
        <v>594</v>
      </c>
      <c r="G146" s="152" t="s">
        <v>159</v>
      </c>
      <c r="H146" s="153">
        <v>7</v>
      </c>
      <c r="I146" s="154"/>
      <c r="J146" s="155">
        <f>ROUND(I146*H146,2)</f>
        <v>0</v>
      </c>
      <c r="K146" s="156"/>
      <c r="L146" s="32"/>
      <c r="M146" s="157" t="s">
        <v>1</v>
      </c>
      <c r="N146" s="158" t="s">
        <v>37</v>
      </c>
      <c r="O146" s="57"/>
      <c r="P146" s="159">
        <f>O146*H146</f>
        <v>0</v>
      </c>
      <c r="Q146" s="159">
        <v>8.6800000000000002E-3</v>
      </c>
      <c r="R146" s="159">
        <f>Q146*H146</f>
        <v>6.0760000000000002E-2</v>
      </c>
      <c r="S146" s="159">
        <v>0</v>
      </c>
      <c r="T146" s="160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61" t="s">
        <v>139</v>
      </c>
      <c r="AT146" s="161" t="s">
        <v>135</v>
      </c>
      <c r="AU146" s="161" t="s">
        <v>81</v>
      </c>
      <c r="AY146" s="16" t="s">
        <v>133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6" t="s">
        <v>79</v>
      </c>
      <c r="BK146" s="162">
        <f>ROUND(I146*H146,2)</f>
        <v>0</v>
      </c>
      <c r="BL146" s="16" t="s">
        <v>139</v>
      </c>
      <c r="BM146" s="161" t="s">
        <v>595</v>
      </c>
    </row>
    <row r="147" spans="1:65" s="13" customFormat="1" ht="11.25">
      <c r="B147" s="163"/>
      <c r="D147" s="164" t="s">
        <v>141</v>
      </c>
      <c r="E147" s="165" t="s">
        <v>1</v>
      </c>
      <c r="F147" s="166" t="s">
        <v>167</v>
      </c>
      <c r="H147" s="167">
        <v>7</v>
      </c>
      <c r="I147" s="168"/>
      <c r="L147" s="163"/>
      <c r="M147" s="169"/>
      <c r="N147" s="170"/>
      <c r="O147" s="170"/>
      <c r="P147" s="170"/>
      <c r="Q147" s="170"/>
      <c r="R147" s="170"/>
      <c r="S147" s="170"/>
      <c r="T147" s="171"/>
      <c r="AT147" s="165" t="s">
        <v>141</v>
      </c>
      <c r="AU147" s="165" t="s">
        <v>81</v>
      </c>
      <c r="AV147" s="13" t="s">
        <v>81</v>
      </c>
      <c r="AW147" s="13" t="s">
        <v>29</v>
      </c>
      <c r="AX147" s="13" t="s">
        <v>79</v>
      </c>
      <c r="AY147" s="165" t="s">
        <v>133</v>
      </c>
    </row>
    <row r="148" spans="1:65" s="2" customFormat="1" ht="24.2" customHeight="1">
      <c r="A148" s="31"/>
      <c r="B148" s="148"/>
      <c r="C148" s="149" t="s">
        <v>177</v>
      </c>
      <c r="D148" s="149" t="s">
        <v>135</v>
      </c>
      <c r="E148" s="150" t="s">
        <v>596</v>
      </c>
      <c r="F148" s="151" t="s">
        <v>597</v>
      </c>
      <c r="G148" s="152" t="s">
        <v>159</v>
      </c>
      <c r="H148" s="153">
        <v>42</v>
      </c>
      <c r="I148" s="154"/>
      <c r="J148" s="155">
        <f>ROUND(I148*H148,2)</f>
        <v>0</v>
      </c>
      <c r="K148" s="156"/>
      <c r="L148" s="32"/>
      <c r="M148" s="157" t="s">
        <v>1</v>
      </c>
      <c r="N148" s="158" t="s">
        <v>37</v>
      </c>
      <c r="O148" s="57"/>
      <c r="P148" s="159">
        <f>O148*H148</f>
        <v>0</v>
      </c>
      <c r="Q148" s="159">
        <v>3.6900000000000002E-2</v>
      </c>
      <c r="R148" s="159">
        <f>Q148*H148</f>
        <v>1.5498000000000001</v>
      </c>
      <c r="S148" s="159">
        <v>0</v>
      </c>
      <c r="T148" s="160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1" t="s">
        <v>139</v>
      </c>
      <c r="AT148" s="161" t="s">
        <v>135</v>
      </c>
      <c r="AU148" s="161" t="s">
        <v>81</v>
      </c>
      <c r="AY148" s="16" t="s">
        <v>133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6" t="s">
        <v>79</v>
      </c>
      <c r="BK148" s="162">
        <f>ROUND(I148*H148,2)</f>
        <v>0</v>
      </c>
      <c r="BL148" s="16" t="s">
        <v>139</v>
      </c>
      <c r="BM148" s="161" t="s">
        <v>598</v>
      </c>
    </row>
    <row r="149" spans="1:65" s="13" customFormat="1" ht="11.25">
      <c r="B149" s="163"/>
      <c r="D149" s="164" t="s">
        <v>141</v>
      </c>
      <c r="E149" s="165" t="s">
        <v>1</v>
      </c>
      <c r="F149" s="166" t="s">
        <v>599</v>
      </c>
      <c r="H149" s="167">
        <v>42</v>
      </c>
      <c r="I149" s="168"/>
      <c r="L149" s="163"/>
      <c r="M149" s="169"/>
      <c r="N149" s="170"/>
      <c r="O149" s="170"/>
      <c r="P149" s="170"/>
      <c r="Q149" s="170"/>
      <c r="R149" s="170"/>
      <c r="S149" s="170"/>
      <c r="T149" s="171"/>
      <c r="AT149" s="165" t="s">
        <v>141</v>
      </c>
      <c r="AU149" s="165" t="s">
        <v>81</v>
      </c>
      <c r="AV149" s="13" t="s">
        <v>81</v>
      </c>
      <c r="AW149" s="13" t="s">
        <v>29</v>
      </c>
      <c r="AX149" s="13" t="s">
        <v>79</v>
      </c>
      <c r="AY149" s="165" t="s">
        <v>133</v>
      </c>
    </row>
    <row r="150" spans="1:65" s="2" customFormat="1" ht="33" customHeight="1">
      <c r="A150" s="31"/>
      <c r="B150" s="148"/>
      <c r="C150" s="149" t="s">
        <v>181</v>
      </c>
      <c r="D150" s="149" t="s">
        <v>135</v>
      </c>
      <c r="E150" s="150" t="s">
        <v>168</v>
      </c>
      <c r="F150" s="151" t="s">
        <v>169</v>
      </c>
      <c r="G150" s="152" t="s">
        <v>164</v>
      </c>
      <c r="H150" s="153">
        <v>24</v>
      </c>
      <c r="I150" s="154"/>
      <c r="J150" s="155">
        <f>ROUND(I150*H150,2)</f>
        <v>0</v>
      </c>
      <c r="K150" s="156"/>
      <c r="L150" s="32"/>
      <c r="M150" s="157" t="s">
        <v>1</v>
      </c>
      <c r="N150" s="158" t="s">
        <v>37</v>
      </c>
      <c r="O150" s="57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1" t="s">
        <v>139</v>
      </c>
      <c r="AT150" s="161" t="s">
        <v>135</v>
      </c>
      <c r="AU150" s="161" t="s">
        <v>81</v>
      </c>
      <c r="AY150" s="16" t="s">
        <v>133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6" t="s">
        <v>79</v>
      </c>
      <c r="BK150" s="162">
        <f>ROUND(I150*H150,2)</f>
        <v>0</v>
      </c>
      <c r="BL150" s="16" t="s">
        <v>139</v>
      </c>
      <c r="BM150" s="161" t="s">
        <v>600</v>
      </c>
    </row>
    <row r="151" spans="1:65" s="13" customFormat="1" ht="11.25">
      <c r="B151" s="163"/>
      <c r="D151" s="164" t="s">
        <v>141</v>
      </c>
      <c r="E151" s="165" t="s">
        <v>1</v>
      </c>
      <c r="F151" s="166" t="s">
        <v>601</v>
      </c>
      <c r="H151" s="167">
        <v>24</v>
      </c>
      <c r="I151" s="168"/>
      <c r="L151" s="163"/>
      <c r="M151" s="169"/>
      <c r="N151" s="170"/>
      <c r="O151" s="170"/>
      <c r="P151" s="170"/>
      <c r="Q151" s="170"/>
      <c r="R151" s="170"/>
      <c r="S151" s="170"/>
      <c r="T151" s="171"/>
      <c r="AT151" s="165" t="s">
        <v>141</v>
      </c>
      <c r="AU151" s="165" t="s">
        <v>81</v>
      </c>
      <c r="AV151" s="13" t="s">
        <v>81</v>
      </c>
      <c r="AW151" s="13" t="s">
        <v>29</v>
      </c>
      <c r="AX151" s="13" t="s">
        <v>79</v>
      </c>
      <c r="AY151" s="165" t="s">
        <v>133</v>
      </c>
    </row>
    <row r="152" spans="1:65" s="2" customFormat="1" ht="33" customHeight="1">
      <c r="A152" s="31"/>
      <c r="B152" s="148"/>
      <c r="C152" s="149" t="s">
        <v>186</v>
      </c>
      <c r="D152" s="149" t="s">
        <v>135</v>
      </c>
      <c r="E152" s="150" t="s">
        <v>173</v>
      </c>
      <c r="F152" s="151" t="s">
        <v>174</v>
      </c>
      <c r="G152" s="152" t="s">
        <v>164</v>
      </c>
      <c r="H152" s="153">
        <v>56</v>
      </c>
      <c r="I152" s="154"/>
      <c r="J152" s="155">
        <f>ROUND(I152*H152,2)</f>
        <v>0</v>
      </c>
      <c r="K152" s="156"/>
      <c r="L152" s="32"/>
      <c r="M152" s="157" t="s">
        <v>1</v>
      </c>
      <c r="N152" s="158" t="s">
        <v>37</v>
      </c>
      <c r="O152" s="57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61" t="s">
        <v>139</v>
      </c>
      <c r="AT152" s="161" t="s">
        <v>135</v>
      </c>
      <c r="AU152" s="161" t="s">
        <v>81</v>
      </c>
      <c r="AY152" s="16" t="s">
        <v>133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6" t="s">
        <v>79</v>
      </c>
      <c r="BK152" s="162">
        <f>ROUND(I152*H152,2)</f>
        <v>0</v>
      </c>
      <c r="BL152" s="16" t="s">
        <v>139</v>
      </c>
      <c r="BM152" s="161" t="s">
        <v>602</v>
      </c>
    </row>
    <row r="153" spans="1:65" s="13" customFormat="1" ht="11.25">
      <c r="B153" s="163"/>
      <c r="D153" s="164" t="s">
        <v>141</v>
      </c>
      <c r="E153" s="165" t="s">
        <v>1</v>
      </c>
      <c r="F153" s="166" t="s">
        <v>603</v>
      </c>
      <c r="H153" s="167">
        <v>56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141</v>
      </c>
      <c r="AU153" s="165" t="s">
        <v>81</v>
      </c>
      <c r="AV153" s="13" t="s">
        <v>81</v>
      </c>
      <c r="AW153" s="13" t="s">
        <v>29</v>
      </c>
      <c r="AX153" s="13" t="s">
        <v>79</v>
      </c>
      <c r="AY153" s="165" t="s">
        <v>133</v>
      </c>
    </row>
    <row r="154" spans="1:65" s="2" customFormat="1" ht="24.2" customHeight="1">
      <c r="A154" s="31"/>
      <c r="B154" s="148"/>
      <c r="C154" s="149" t="s">
        <v>8</v>
      </c>
      <c r="D154" s="149" t="s">
        <v>135</v>
      </c>
      <c r="E154" s="150" t="s">
        <v>178</v>
      </c>
      <c r="F154" s="151" t="s">
        <v>179</v>
      </c>
      <c r="G154" s="152" t="s">
        <v>164</v>
      </c>
      <c r="H154" s="153">
        <v>24</v>
      </c>
      <c r="I154" s="154"/>
      <c r="J154" s="155">
        <f>ROUND(I154*H154,2)</f>
        <v>0</v>
      </c>
      <c r="K154" s="156"/>
      <c r="L154" s="32"/>
      <c r="M154" s="157" t="s">
        <v>1</v>
      </c>
      <c r="N154" s="158" t="s">
        <v>37</v>
      </c>
      <c r="O154" s="57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1" t="s">
        <v>139</v>
      </c>
      <c r="AT154" s="161" t="s">
        <v>135</v>
      </c>
      <c r="AU154" s="161" t="s">
        <v>81</v>
      </c>
      <c r="AY154" s="16" t="s">
        <v>133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6" t="s">
        <v>79</v>
      </c>
      <c r="BK154" s="162">
        <f>ROUND(I154*H154,2)</f>
        <v>0</v>
      </c>
      <c r="BL154" s="16" t="s">
        <v>139</v>
      </c>
      <c r="BM154" s="161" t="s">
        <v>604</v>
      </c>
    </row>
    <row r="155" spans="1:65" s="2" customFormat="1" ht="37.9" customHeight="1">
      <c r="A155" s="31"/>
      <c r="B155" s="148"/>
      <c r="C155" s="149" t="s">
        <v>193</v>
      </c>
      <c r="D155" s="149" t="s">
        <v>135</v>
      </c>
      <c r="E155" s="150" t="s">
        <v>190</v>
      </c>
      <c r="F155" s="151" t="s">
        <v>191</v>
      </c>
      <c r="G155" s="152" t="s">
        <v>164</v>
      </c>
      <c r="H155" s="153">
        <v>80</v>
      </c>
      <c r="I155" s="154"/>
      <c r="J155" s="155">
        <f>ROUND(I155*H155,2)</f>
        <v>0</v>
      </c>
      <c r="K155" s="156"/>
      <c r="L155" s="32"/>
      <c r="M155" s="157" t="s">
        <v>1</v>
      </c>
      <c r="N155" s="158" t="s">
        <v>37</v>
      </c>
      <c r="O155" s="57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61" t="s">
        <v>139</v>
      </c>
      <c r="AT155" s="161" t="s">
        <v>135</v>
      </c>
      <c r="AU155" s="161" t="s">
        <v>81</v>
      </c>
      <c r="AY155" s="16" t="s">
        <v>133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6" t="s">
        <v>79</v>
      </c>
      <c r="BK155" s="162">
        <f>ROUND(I155*H155,2)</f>
        <v>0</v>
      </c>
      <c r="BL155" s="16" t="s">
        <v>139</v>
      </c>
      <c r="BM155" s="161" t="s">
        <v>605</v>
      </c>
    </row>
    <row r="156" spans="1:65" s="2" customFormat="1" ht="37.9" customHeight="1">
      <c r="A156" s="31"/>
      <c r="B156" s="148"/>
      <c r="C156" s="149" t="s">
        <v>198</v>
      </c>
      <c r="D156" s="149" t="s">
        <v>135</v>
      </c>
      <c r="E156" s="150" t="s">
        <v>194</v>
      </c>
      <c r="F156" s="151" t="s">
        <v>195</v>
      </c>
      <c r="G156" s="152" t="s">
        <v>164</v>
      </c>
      <c r="H156" s="153">
        <v>400</v>
      </c>
      <c r="I156" s="154"/>
      <c r="J156" s="155">
        <f>ROUND(I156*H156,2)</f>
        <v>0</v>
      </c>
      <c r="K156" s="156"/>
      <c r="L156" s="32"/>
      <c r="M156" s="157" t="s">
        <v>1</v>
      </c>
      <c r="N156" s="158" t="s">
        <v>37</v>
      </c>
      <c r="O156" s="57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61" t="s">
        <v>139</v>
      </c>
      <c r="AT156" s="161" t="s">
        <v>135</v>
      </c>
      <c r="AU156" s="161" t="s">
        <v>81</v>
      </c>
      <c r="AY156" s="16" t="s">
        <v>133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6" t="s">
        <v>79</v>
      </c>
      <c r="BK156" s="162">
        <f>ROUND(I156*H156,2)</f>
        <v>0</v>
      </c>
      <c r="BL156" s="16" t="s">
        <v>139</v>
      </c>
      <c r="BM156" s="161" t="s">
        <v>606</v>
      </c>
    </row>
    <row r="157" spans="1:65" s="13" customFormat="1" ht="11.25">
      <c r="B157" s="163"/>
      <c r="D157" s="164" t="s">
        <v>141</v>
      </c>
      <c r="F157" s="166" t="s">
        <v>607</v>
      </c>
      <c r="H157" s="167">
        <v>400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141</v>
      </c>
      <c r="AU157" s="165" t="s">
        <v>81</v>
      </c>
      <c r="AV157" s="13" t="s">
        <v>81</v>
      </c>
      <c r="AW157" s="13" t="s">
        <v>3</v>
      </c>
      <c r="AX157" s="13" t="s">
        <v>79</v>
      </c>
      <c r="AY157" s="165" t="s">
        <v>133</v>
      </c>
    </row>
    <row r="158" spans="1:65" s="2" customFormat="1" ht="24.2" customHeight="1">
      <c r="A158" s="31"/>
      <c r="B158" s="148"/>
      <c r="C158" s="149" t="s">
        <v>202</v>
      </c>
      <c r="D158" s="149" t="s">
        <v>135</v>
      </c>
      <c r="E158" s="150" t="s">
        <v>199</v>
      </c>
      <c r="F158" s="151" t="s">
        <v>200</v>
      </c>
      <c r="G158" s="152" t="s">
        <v>164</v>
      </c>
      <c r="H158" s="153">
        <v>80</v>
      </c>
      <c r="I158" s="154"/>
      <c r="J158" s="155">
        <f>ROUND(I158*H158,2)</f>
        <v>0</v>
      </c>
      <c r="K158" s="156"/>
      <c r="L158" s="32"/>
      <c r="M158" s="157" t="s">
        <v>1</v>
      </c>
      <c r="N158" s="158" t="s">
        <v>37</v>
      </c>
      <c r="O158" s="57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61" t="s">
        <v>139</v>
      </c>
      <c r="AT158" s="161" t="s">
        <v>135</v>
      </c>
      <c r="AU158" s="161" t="s">
        <v>81</v>
      </c>
      <c r="AY158" s="16" t="s">
        <v>133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6" t="s">
        <v>79</v>
      </c>
      <c r="BK158" s="162">
        <f>ROUND(I158*H158,2)</f>
        <v>0</v>
      </c>
      <c r="BL158" s="16" t="s">
        <v>139</v>
      </c>
      <c r="BM158" s="161" t="s">
        <v>608</v>
      </c>
    </row>
    <row r="159" spans="1:65" s="2" customFormat="1" ht="33" customHeight="1">
      <c r="A159" s="31"/>
      <c r="B159" s="148"/>
      <c r="C159" s="149" t="s">
        <v>208</v>
      </c>
      <c r="D159" s="149" t="s">
        <v>135</v>
      </c>
      <c r="E159" s="150" t="s">
        <v>203</v>
      </c>
      <c r="F159" s="151" t="s">
        <v>204</v>
      </c>
      <c r="G159" s="152" t="s">
        <v>205</v>
      </c>
      <c r="H159" s="153">
        <v>144</v>
      </c>
      <c r="I159" s="154"/>
      <c r="J159" s="155">
        <f>ROUND(I159*H159,2)</f>
        <v>0</v>
      </c>
      <c r="K159" s="156"/>
      <c r="L159" s="32"/>
      <c r="M159" s="157" t="s">
        <v>1</v>
      </c>
      <c r="N159" s="158" t="s">
        <v>37</v>
      </c>
      <c r="O159" s="57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61" t="s">
        <v>139</v>
      </c>
      <c r="AT159" s="161" t="s">
        <v>135</v>
      </c>
      <c r="AU159" s="161" t="s">
        <v>81</v>
      </c>
      <c r="AY159" s="16" t="s">
        <v>133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6" t="s">
        <v>79</v>
      </c>
      <c r="BK159" s="162">
        <f>ROUND(I159*H159,2)</f>
        <v>0</v>
      </c>
      <c r="BL159" s="16" t="s">
        <v>139</v>
      </c>
      <c r="BM159" s="161" t="s">
        <v>609</v>
      </c>
    </row>
    <row r="160" spans="1:65" s="13" customFormat="1" ht="11.25">
      <c r="B160" s="163"/>
      <c r="D160" s="164" t="s">
        <v>141</v>
      </c>
      <c r="E160" s="165" t="s">
        <v>1</v>
      </c>
      <c r="F160" s="166" t="s">
        <v>610</v>
      </c>
      <c r="H160" s="167">
        <v>144</v>
      </c>
      <c r="I160" s="168"/>
      <c r="L160" s="163"/>
      <c r="M160" s="169"/>
      <c r="N160" s="170"/>
      <c r="O160" s="170"/>
      <c r="P160" s="170"/>
      <c r="Q160" s="170"/>
      <c r="R160" s="170"/>
      <c r="S160" s="170"/>
      <c r="T160" s="171"/>
      <c r="AT160" s="165" t="s">
        <v>141</v>
      </c>
      <c r="AU160" s="165" t="s">
        <v>81</v>
      </c>
      <c r="AV160" s="13" t="s">
        <v>81</v>
      </c>
      <c r="AW160" s="13" t="s">
        <v>29</v>
      </c>
      <c r="AX160" s="13" t="s">
        <v>79</v>
      </c>
      <c r="AY160" s="165" t="s">
        <v>133</v>
      </c>
    </row>
    <row r="161" spans="1:65" s="2" customFormat="1" ht="16.5" customHeight="1">
      <c r="A161" s="31"/>
      <c r="B161" s="148"/>
      <c r="C161" s="149" t="s">
        <v>212</v>
      </c>
      <c r="D161" s="149" t="s">
        <v>135</v>
      </c>
      <c r="E161" s="150" t="s">
        <v>209</v>
      </c>
      <c r="F161" s="151" t="s">
        <v>210</v>
      </c>
      <c r="G161" s="152" t="s">
        <v>164</v>
      </c>
      <c r="H161" s="153">
        <v>80</v>
      </c>
      <c r="I161" s="154"/>
      <c r="J161" s="155">
        <f>ROUND(I161*H161,2)</f>
        <v>0</v>
      </c>
      <c r="K161" s="156"/>
      <c r="L161" s="32"/>
      <c r="M161" s="157" t="s">
        <v>1</v>
      </c>
      <c r="N161" s="158" t="s">
        <v>37</v>
      </c>
      <c r="O161" s="57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1" t="s">
        <v>139</v>
      </c>
      <c r="AT161" s="161" t="s">
        <v>135</v>
      </c>
      <c r="AU161" s="161" t="s">
        <v>81</v>
      </c>
      <c r="AY161" s="16" t="s">
        <v>133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6" t="s">
        <v>79</v>
      </c>
      <c r="BK161" s="162">
        <f>ROUND(I161*H161,2)</f>
        <v>0</v>
      </c>
      <c r="BL161" s="16" t="s">
        <v>139</v>
      </c>
      <c r="BM161" s="161" t="s">
        <v>611</v>
      </c>
    </row>
    <row r="162" spans="1:65" s="2" customFormat="1" ht="24.2" customHeight="1">
      <c r="A162" s="31"/>
      <c r="B162" s="148"/>
      <c r="C162" s="149" t="s">
        <v>217</v>
      </c>
      <c r="D162" s="149" t="s">
        <v>135</v>
      </c>
      <c r="E162" s="150" t="s">
        <v>213</v>
      </c>
      <c r="F162" s="151" t="s">
        <v>214</v>
      </c>
      <c r="G162" s="152" t="s">
        <v>164</v>
      </c>
      <c r="H162" s="153">
        <v>40</v>
      </c>
      <c r="I162" s="154"/>
      <c r="J162" s="155">
        <f>ROUND(I162*H162,2)</f>
        <v>0</v>
      </c>
      <c r="K162" s="156"/>
      <c r="L162" s="32"/>
      <c r="M162" s="157" t="s">
        <v>1</v>
      </c>
      <c r="N162" s="158" t="s">
        <v>37</v>
      </c>
      <c r="O162" s="57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61" t="s">
        <v>139</v>
      </c>
      <c r="AT162" s="161" t="s">
        <v>135</v>
      </c>
      <c r="AU162" s="161" t="s">
        <v>81</v>
      </c>
      <c r="AY162" s="16" t="s">
        <v>133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6" t="s">
        <v>79</v>
      </c>
      <c r="BK162" s="162">
        <f>ROUND(I162*H162,2)</f>
        <v>0</v>
      </c>
      <c r="BL162" s="16" t="s">
        <v>139</v>
      </c>
      <c r="BM162" s="161" t="s">
        <v>612</v>
      </c>
    </row>
    <row r="163" spans="1:65" s="13" customFormat="1" ht="11.25">
      <c r="B163" s="163"/>
      <c r="D163" s="164" t="s">
        <v>141</v>
      </c>
      <c r="E163" s="165" t="s">
        <v>1</v>
      </c>
      <c r="F163" s="166" t="s">
        <v>613</v>
      </c>
      <c r="H163" s="167">
        <v>40</v>
      </c>
      <c r="I163" s="168"/>
      <c r="L163" s="163"/>
      <c r="M163" s="169"/>
      <c r="N163" s="170"/>
      <c r="O163" s="170"/>
      <c r="P163" s="170"/>
      <c r="Q163" s="170"/>
      <c r="R163" s="170"/>
      <c r="S163" s="170"/>
      <c r="T163" s="171"/>
      <c r="AT163" s="165" t="s">
        <v>141</v>
      </c>
      <c r="AU163" s="165" t="s">
        <v>81</v>
      </c>
      <c r="AV163" s="13" t="s">
        <v>81</v>
      </c>
      <c r="AW163" s="13" t="s">
        <v>29</v>
      </c>
      <c r="AX163" s="13" t="s">
        <v>79</v>
      </c>
      <c r="AY163" s="165" t="s">
        <v>133</v>
      </c>
    </row>
    <row r="164" spans="1:65" s="2" customFormat="1" ht="16.5" customHeight="1">
      <c r="A164" s="31"/>
      <c r="B164" s="148"/>
      <c r="C164" s="172" t="s">
        <v>222</v>
      </c>
      <c r="D164" s="172" t="s">
        <v>218</v>
      </c>
      <c r="E164" s="173" t="s">
        <v>219</v>
      </c>
      <c r="F164" s="174" t="s">
        <v>220</v>
      </c>
      <c r="G164" s="175" t="s">
        <v>205</v>
      </c>
      <c r="H164" s="176">
        <v>80</v>
      </c>
      <c r="I164" s="177"/>
      <c r="J164" s="178">
        <f>ROUND(I164*H164,2)</f>
        <v>0</v>
      </c>
      <c r="K164" s="179"/>
      <c r="L164" s="180"/>
      <c r="M164" s="181" t="s">
        <v>1</v>
      </c>
      <c r="N164" s="182" t="s">
        <v>37</v>
      </c>
      <c r="O164" s="57"/>
      <c r="P164" s="159">
        <f>O164*H164</f>
        <v>0</v>
      </c>
      <c r="Q164" s="159">
        <v>1</v>
      </c>
      <c r="R164" s="159">
        <f>Q164*H164</f>
        <v>80</v>
      </c>
      <c r="S164" s="159">
        <v>0</v>
      </c>
      <c r="T164" s="160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61" t="s">
        <v>172</v>
      </c>
      <c r="AT164" s="161" t="s">
        <v>218</v>
      </c>
      <c r="AU164" s="161" t="s">
        <v>81</v>
      </c>
      <c r="AY164" s="16" t="s">
        <v>133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6" t="s">
        <v>79</v>
      </c>
      <c r="BK164" s="162">
        <f>ROUND(I164*H164,2)</f>
        <v>0</v>
      </c>
      <c r="BL164" s="16" t="s">
        <v>139</v>
      </c>
      <c r="BM164" s="161" t="s">
        <v>614</v>
      </c>
    </row>
    <row r="165" spans="1:65" s="13" customFormat="1" ht="11.25">
      <c r="B165" s="163"/>
      <c r="D165" s="164" t="s">
        <v>141</v>
      </c>
      <c r="F165" s="166" t="s">
        <v>615</v>
      </c>
      <c r="H165" s="167">
        <v>80</v>
      </c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65" t="s">
        <v>141</v>
      </c>
      <c r="AU165" s="165" t="s">
        <v>81</v>
      </c>
      <c r="AV165" s="13" t="s">
        <v>81</v>
      </c>
      <c r="AW165" s="13" t="s">
        <v>3</v>
      </c>
      <c r="AX165" s="13" t="s">
        <v>79</v>
      </c>
      <c r="AY165" s="165" t="s">
        <v>133</v>
      </c>
    </row>
    <row r="166" spans="1:65" s="2" customFormat="1" ht="24.2" customHeight="1">
      <c r="A166" s="31"/>
      <c r="B166" s="148"/>
      <c r="C166" s="149" t="s">
        <v>227</v>
      </c>
      <c r="D166" s="149" t="s">
        <v>135</v>
      </c>
      <c r="E166" s="150" t="s">
        <v>223</v>
      </c>
      <c r="F166" s="151" t="s">
        <v>224</v>
      </c>
      <c r="G166" s="152" t="s">
        <v>164</v>
      </c>
      <c r="H166" s="153">
        <v>24</v>
      </c>
      <c r="I166" s="154"/>
      <c r="J166" s="155">
        <f>ROUND(I166*H166,2)</f>
        <v>0</v>
      </c>
      <c r="K166" s="156"/>
      <c r="L166" s="32"/>
      <c r="M166" s="157" t="s">
        <v>1</v>
      </c>
      <c r="N166" s="158" t="s">
        <v>37</v>
      </c>
      <c r="O166" s="57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61" t="s">
        <v>139</v>
      </c>
      <c r="AT166" s="161" t="s">
        <v>135</v>
      </c>
      <c r="AU166" s="161" t="s">
        <v>81</v>
      </c>
      <c r="AY166" s="16" t="s">
        <v>133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6" t="s">
        <v>79</v>
      </c>
      <c r="BK166" s="162">
        <f>ROUND(I166*H166,2)</f>
        <v>0</v>
      </c>
      <c r="BL166" s="16" t="s">
        <v>139</v>
      </c>
      <c r="BM166" s="161" t="s">
        <v>616</v>
      </c>
    </row>
    <row r="167" spans="1:65" s="13" customFormat="1" ht="11.25">
      <c r="B167" s="163"/>
      <c r="D167" s="164" t="s">
        <v>141</v>
      </c>
      <c r="E167" s="165" t="s">
        <v>1</v>
      </c>
      <c r="F167" s="166" t="s">
        <v>617</v>
      </c>
      <c r="H167" s="167">
        <v>24</v>
      </c>
      <c r="I167" s="168"/>
      <c r="L167" s="163"/>
      <c r="M167" s="169"/>
      <c r="N167" s="170"/>
      <c r="O167" s="170"/>
      <c r="P167" s="170"/>
      <c r="Q167" s="170"/>
      <c r="R167" s="170"/>
      <c r="S167" s="170"/>
      <c r="T167" s="171"/>
      <c r="AT167" s="165" t="s">
        <v>141</v>
      </c>
      <c r="AU167" s="165" t="s">
        <v>81</v>
      </c>
      <c r="AV167" s="13" t="s">
        <v>81</v>
      </c>
      <c r="AW167" s="13" t="s">
        <v>29</v>
      </c>
      <c r="AX167" s="13" t="s">
        <v>79</v>
      </c>
      <c r="AY167" s="165" t="s">
        <v>133</v>
      </c>
    </row>
    <row r="168" spans="1:65" s="2" customFormat="1" ht="16.5" customHeight="1">
      <c r="A168" s="31"/>
      <c r="B168" s="148"/>
      <c r="C168" s="172" t="s">
        <v>7</v>
      </c>
      <c r="D168" s="172" t="s">
        <v>218</v>
      </c>
      <c r="E168" s="173" t="s">
        <v>228</v>
      </c>
      <c r="F168" s="174" t="s">
        <v>229</v>
      </c>
      <c r="G168" s="175" t="s">
        <v>205</v>
      </c>
      <c r="H168" s="176">
        <v>45.6</v>
      </c>
      <c r="I168" s="177"/>
      <c r="J168" s="178">
        <f>ROUND(I168*H168,2)</f>
        <v>0</v>
      </c>
      <c r="K168" s="179"/>
      <c r="L168" s="180"/>
      <c r="M168" s="181" t="s">
        <v>1</v>
      </c>
      <c r="N168" s="182" t="s">
        <v>37</v>
      </c>
      <c r="O168" s="57"/>
      <c r="P168" s="159">
        <f>O168*H168</f>
        <v>0</v>
      </c>
      <c r="Q168" s="159">
        <v>1</v>
      </c>
      <c r="R168" s="159">
        <f>Q168*H168</f>
        <v>45.6</v>
      </c>
      <c r="S168" s="159">
        <v>0</v>
      </c>
      <c r="T168" s="160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61" t="s">
        <v>172</v>
      </c>
      <c r="AT168" s="161" t="s">
        <v>218</v>
      </c>
      <c r="AU168" s="161" t="s">
        <v>81</v>
      </c>
      <c r="AY168" s="16" t="s">
        <v>133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6" t="s">
        <v>79</v>
      </c>
      <c r="BK168" s="162">
        <f>ROUND(I168*H168,2)</f>
        <v>0</v>
      </c>
      <c r="BL168" s="16" t="s">
        <v>139</v>
      </c>
      <c r="BM168" s="161" t="s">
        <v>618</v>
      </c>
    </row>
    <row r="169" spans="1:65" s="13" customFormat="1" ht="11.25">
      <c r="B169" s="163"/>
      <c r="D169" s="164" t="s">
        <v>141</v>
      </c>
      <c r="F169" s="166" t="s">
        <v>619</v>
      </c>
      <c r="H169" s="167">
        <v>45.6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141</v>
      </c>
      <c r="AU169" s="165" t="s">
        <v>81</v>
      </c>
      <c r="AV169" s="13" t="s">
        <v>81</v>
      </c>
      <c r="AW169" s="13" t="s">
        <v>3</v>
      </c>
      <c r="AX169" s="13" t="s">
        <v>79</v>
      </c>
      <c r="AY169" s="165" t="s">
        <v>133</v>
      </c>
    </row>
    <row r="170" spans="1:65" s="2" customFormat="1" ht="24.2" customHeight="1">
      <c r="A170" s="31"/>
      <c r="B170" s="148"/>
      <c r="C170" s="149" t="s">
        <v>236</v>
      </c>
      <c r="D170" s="149" t="s">
        <v>135</v>
      </c>
      <c r="E170" s="150" t="s">
        <v>620</v>
      </c>
      <c r="F170" s="151" t="s">
        <v>621</v>
      </c>
      <c r="G170" s="152" t="s">
        <v>138</v>
      </c>
      <c r="H170" s="153">
        <v>14</v>
      </c>
      <c r="I170" s="154"/>
      <c r="J170" s="155">
        <f>ROUND(I170*H170,2)</f>
        <v>0</v>
      </c>
      <c r="K170" s="156"/>
      <c r="L170" s="32"/>
      <c r="M170" s="157" t="s">
        <v>1</v>
      </c>
      <c r="N170" s="158" t="s">
        <v>37</v>
      </c>
      <c r="O170" s="57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61" t="s">
        <v>139</v>
      </c>
      <c r="AT170" s="161" t="s">
        <v>135</v>
      </c>
      <c r="AU170" s="161" t="s">
        <v>81</v>
      </c>
      <c r="AY170" s="16" t="s">
        <v>133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6" t="s">
        <v>79</v>
      </c>
      <c r="BK170" s="162">
        <f>ROUND(I170*H170,2)</f>
        <v>0</v>
      </c>
      <c r="BL170" s="16" t="s">
        <v>139</v>
      </c>
      <c r="BM170" s="161" t="s">
        <v>622</v>
      </c>
    </row>
    <row r="171" spans="1:65" s="13" customFormat="1" ht="11.25">
      <c r="B171" s="163"/>
      <c r="D171" s="164" t="s">
        <v>141</v>
      </c>
      <c r="E171" s="165" t="s">
        <v>1</v>
      </c>
      <c r="F171" s="166" t="s">
        <v>592</v>
      </c>
      <c r="H171" s="167">
        <v>14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141</v>
      </c>
      <c r="AU171" s="165" t="s">
        <v>81</v>
      </c>
      <c r="AV171" s="13" t="s">
        <v>81</v>
      </c>
      <c r="AW171" s="13" t="s">
        <v>29</v>
      </c>
      <c r="AX171" s="13" t="s">
        <v>79</v>
      </c>
      <c r="AY171" s="165" t="s">
        <v>133</v>
      </c>
    </row>
    <row r="172" spans="1:65" s="2" customFormat="1" ht="16.5" customHeight="1">
      <c r="A172" s="31"/>
      <c r="B172" s="148"/>
      <c r="C172" s="172" t="s">
        <v>241</v>
      </c>
      <c r="D172" s="172" t="s">
        <v>218</v>
      </c>
      <c r="E172" s="173" t="s">
        <v>623</v>
      </c>
      <c r="F172" s="174" t="s">
        <v>624</v>
      </c>
      <c r="G172" s="175" t="s">
        <v>205</v>
      </c>
      <c r="H172" s="176">
        <v>2.52</v>
      </c>
      <c r="I172" s="177"/>
      <c r="J172" s="178">
        <f>ROUND(I172*H172,2)</f>
        <v>0</v>
      </c>
      <c r="K172" s="179"/>
      <c r="L172" s="180"/>
      <c r="M172" s="181" t="s">
        <v>1</v>
      </c>
      <c r="N172" s="182" t="s">
        <v>37</v>
      </c>
      <c r="O172" s="57"/>
      <c r="P172" s="159">
        <f>O172*H172</f>
        <v>0</v>
      </c>
      <c r="Q172" s="159">
        <v>1</v>
      </c>
      <c r="R172" s="159">
        <f>Q172*H172</f>
        <v>2.52</v>
      </c>
      <c r="S172" s="159">
        <v>0</v>
      </c>
      <c r="T172" s="160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61" t="s">
        <v>172</v>
      </c>
      <c r="AT172" s="161" t="s">
        <v>218</v>
      </c>
      <c r="AU172" s="161" t="s">
        <v>81</v>
      </c>
      <c r="AY172" s="16" t="s">
        <v>133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6" t="s">
        <v>79</v>
      </c>
      <c r="BK172" s="162">
        <f>ROUND(I172*H172,2)</f>
        <v>0</v>
      </c>
      <c r="BL172" s="16" t="s">
        <v>139</v>
      </c>
      <c r="BM172" s="161" t="s">
        <v>625</v>
      </c>
    </row>
    <row r="173" spans="1:65" s="2" customFormat="1" ht="24.2" customHeight="1">
      <c r="A173" s="31"/>
      <c r="B173" s="148"/>
      <c r="C173" s="149" t="s">
        <v>247</v>
      </c>
      <c r="D173" s="149" t="s">
        <v>135</v>
      </c>
      <c r="E173" s="150" t="s">
        <v>626</v>
      </c>
      <c r="F173" s="151" t="s">
        <v>627</v>
      </c>
      <c r="G173" s="152" t="s">
        <v>138</v>
      </c>
      <c r="H173" s="153">
        <v>14</v>
      </c>
      <c r="I173" s="154"/>
      <c r="J173" s="155">
        <f>ROUND(I173*H173,2)</f>
        <v>0</v>
      </c>
      <c r="K173" s="156"/>
      <c r="L173" s="32"/>
      <c r="M173" s="157" t="s">
        <v>1</v>
      </c>
      <c r="N173" s="158" t="s">
        <v>37</v>
      </c>
      <c r="O173" s="57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1" t="s">
        <v>139</v>
      </c>
      <c r="AT173" s="161" t="s">
        <v>135</v>
      </c>
      <c r="AU173" s="161" t="s">
        <v>81</v>
      </c>
      <c r="AY173" s="16" t="s">
        <v>133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6" t="s">
        <v>79</v>
      </c>
      <c r="BK173" s="162">
        <f>ROUND(I173*H173,2)</f>
        <v>0</v>
      </c>
      <c r="BL173" s="16" t="s">
        <v>139</v>
      </c>
      <c r="BM173" s="161" t="s">
        <v>628</v>
      </c>
    </row>
    <row r="174" spans="1:65" s="13" customFormat="1" ht="11.25">
      <c r="B174" s="163"/>
      <c r="D174" s="164" t="s">
        <v>141</v>
      </c>
      <c r="E174" s="165" t="s">
        <v>1</v>
      </c>
      <c r="F174" s="166" t="s">
        <v>592</v>
      </c>
      <c r="H174" s="167">
        <v>14</v>
      </c>
      <c r="I174" s="168"/>
      <c r="L174" s="163"/>
      <c r="M174" s="169"/>
      <c r="N174" s="170"/>
      <c r="O174" s="170"/>
      <c r="P174" s="170"/>
      <c r="Q174" s="170"/>
      <c r="R174" s="170"/>
      <c r="S174" s="170"/>
      <c r="T174" s="171"/>
      <c r="AT174" s="165" t="s">
        <v>141</v>
      </c>
      <c r="AU174" s="165" t="s">
        <v>81</v>
      </c>
      <c r="AV174" s="13" t="s">
        <v>81</v>
      </c>
      <c r="AW174" s="13" t="s">
        <v>29</v>
      </c>
      <c r="AX174" s="13" t="s">
        <v>79</v>
      </c>
      <c r="AY174" s="165" t="s">
        <v>133</v>
      </c>
    </row>
    <row r="175" spans="1:65" s="2" customFormat="1" ht="16.5" customHeight="1">
      <c r="A175" s="31"/>
      <c r="B175" s="148"/>
      <c r="C175" s="172" t="s">
        <v>251</v>
      </c>
      <c r="D175" s="172" t="s">
        <v>218</v>
      </c>
      <c r="E175" s="173" t="s">
        <v>629</v>
      </c>
      <c r="F175" s="174" t="s">
        <v>630</v>
      </c>
      <c r="G175" s="175" t="s">
        <v>631</v>
      </c>
      <c r="H175" s="176">
        <v>0.28000000000000003</v>
      </c>
      <c r="I175" s="177"/>
      <c r="J175" s="178">
        <f>ROUND(I175*H175,2)</f>
        <v>0</v>
      </c>
      <c r="K175" s="179"/>
      <c r="L175" s="180"/>
      <c r="M175" s="181" t="s">
        <v>1</v>
      </c>
      <c r="N175" s="182" t="s">
        <v>37</v>
      </c>
      <c r="O175" s="57"/>
      <c r="P175" s="159">
        <f>O175*H175</f>
        <v>0</v>
      </c>
      <c r="Q175" s="159">
        <v>1E-3</v>
      </c>
      <c r="R175" s="159">
        <f>Q175*H175</f>
        <v>2.8000000000000003E-4</v>
      </c>
      <c r="S175" s="159">
        <v>0</v>
      </c>
      <c r="T175" s="160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61" t="s">
        <v>172</v>
      </c>
      <c r="AT175" s="161" t="s">
        <v>218</v>
      </c>
      <c r="AU175" s="161" t="s">
        <v>81</v>
      </c>
      <c r="AY175" s="16" t="s">
        <v>133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6" t="s">
        <v>79</v>
      </c>
      <c r="BK175" s="162">
        <f>ROUND(I175*H175,2)</f>
        <v>0</v>
      </c>
      <c r="BL175" s="16" t="s">
        <v>139</v>
      </c>
      <c r="BM175" s="161" t="s">
        <v>632</v>
      </c>
    </row>
    <row r="176" spans="1:65" s="13" customFormat="1" ht="11.25">
      <c r="B176" s="163"/>
      <c r="D176" s="164" t="s">
        <v>141</v>
      </c>
      <c r="F176" s="166" t="s">
        <v>633</v>
      </c>
      <c r="H176" s="167">
        <v>0.28000000000000003</v>
      </c>
      <c r="I176" s="168"/>
      <c r="L176" s="163"/>
      <c r="M176" s="169"/>
      <c r="N176" s="170"/>
      <c r="O176" s="170"/>
      <c r="P176" s="170"/>
      <c r="Q176" s="170"/>
      <c r="R176" s="170"/>
      <c r="S176" s="170"/>
      <c r="T176" s="171"/>
      <c r="AT176" s="165" t="s">
        <v>141</v>
      </c>
      <c r="AU176" s="165" t="s">
        <v>81</v>
      </c>
      <c r="AV176" s="13" t="s">
        <v>81</v>
      </c>
      <c r="AW176" s="13" t="s">
        <v>3</v>
      </c>
      <c r="AX176" s="13" t="s">
        <v>79</v>
      </c>
      <c r="AY176" s="165" t="s">
        <v>133</v>
      </c>
    </row>
    <row r="177" spans="1:65" s="2" customFormat="1" ht="24.2" customHeight="1">
      <c r="A177" s="31"/>
      <c r="B177" s="148"/>
      <c r="C177" s="149" t="s">
        <v>255</v>
      </c>
      <c r="D177" s="149" t="s">
        <v>135</v>
      </c>
      <c r="E177" s="150" t="s">
        <v>232</v>
      </c>
      <c r="F177" s="151" t="s">
        <v>233</v>
      </c>
      <c r="G177" s="152" t="s">
        <v>138</v>
      </c>
      <c r="H177" s="153">
        <v>80.400000000000006</v>
      </c>
      <c r="I177" s="154"/>
      <c r="J177" s="155">
        <f>ROUND(I177*H177,2)</f>
        <v>0</v>
      </c>
      <c r="K177" s="156"/>
      <c r="L177" s="32"/>
      <c r="M177" s="157" t="s">
        <v>1</v>
      </c>
      <c r="N177" s="158" t="s">
        <v>37</v>
      </c>
      <c r="O177" s="57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1" t="s">
        <v>139</v>
      </c>
      <c r="AT177" s="161" t="s">
        <v>135</v>
      </c>
      <c r="AU177" s="161" t="s">
        <v>81</v>
      </c>
      <c r="AY177" s="16" t="s">
        <v>133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6" t="s">
        <v>79</v>
      </c>
      <c r="BK177" s="162">
        <f>ROUND(I177*H177,2)</f>
        <v>0</v>
      </c>
      <c r="BL177" s="16" t="s">
        <v>139</v>
      </c>
      <c r="BM177" s="161" t="s">
        <v>634</v>
      </c>
    </row>
    <row r="178" spans="1:65" s="12" customFormat="1" ht="22.9" customHeight="1">
      <c r="B178" s="135"/>
      <c r="D178" s="136" t="s">
        <v>71</v>
      </c>
      <c r="E178" s="146" t="s">
        <v>81</v>
      </c>
      <c r="F178" s="146" t="s">
        <v>235</v>
      </c>
      <c r="I178" s="138"/>
      <c r="J178" s="147">
        <f>BK178</f>
        <v>0</v>
      </c>
      <c r="L178" s="135"/>
      <c r="M178" s="140"/>
      <c r="N178" s="141"/>
      <c r="O178" s="141"/>
      <c r="P178" s="142">
        <f>P179</f>
        <v>0</v>
      </c>
      <c r="Q178" s="141"/>
      <c r="R178" s="142">
        <f>R179</f>
        <v>20.440000000000001</v>
      </c>
      <c r="S178" s="141"/>
      <c r="T178" s="143">
        <f>T179</f>
        <v>0</v>
      </c>
      <c r="AR178" s="136" t="s">
        <v>79</v>
      </c>
      <c r="AT178" s="144" t="s">
        <v>71</v>
      </c>
      <c r="AU178" s="144" t="s">
        <v>79</v>
      </c>
      <c r="AY178" s="136" t="s">
        <v>133</v>
      </c>
      <c r="BK178" s="145">
        <f>BK179</f>
        <v>0</v>
      </c>
    </row>
    <row r="179" spans="1:65" s="2" customFormat="1" ht="44.25" customHeight="1">
      <c r="A179" s="31"/>
      <c r="B179" s="148"/>
      <c r="C179" s="149" t="s">
        <v>259</v>
      </c>
      <c r="D179" s="149" t="s">
        <v>135</v>
      </c>
      <c r="E179" s="150" t="s">
        <v>237</v>
      </c>
      <c r="F179" s="151" t="s">
        <v>238</v>
      </c>
      <c r="G179" s="152" t="s">
        <v>159</v>
      </c>
      <c r="H179" s="153">
        <v>100</v>
      </c>
      <c r="I179" s="154"/>
      <c r="J179" s="155">
        <f>ROUND(I179*H179,2)</f>
        <v>0</v>
      </c>
      <c r="K179" s="156"/>
      <c r="L179" s="32"/>
      <c r="M179" s="157" t="s">
        <v>1</v>
      </c>
      <c r="N179" s="158" t="s">
        <v>37</v>
      </c>
      <c r="O179" s="57"/>
      <c r="P179" s="159">
        <f>O179*H179</f>
        <v>0</v>
      </c>
      <c r="Q179" s="159">
        <v>0.2044</v>
      </c>
      <c r="R179" s="159">
        <f>Q179*H179</f>
        <v>20.440000000000001</v>
      </c>
      <c r="S179" s="159">
        <v>0</v>
      </c>
      <c r="T179" s="160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61" t="s">
        <v>139</v>
      </c>
      <c r="AT179" s="161" t="s">
        <v>135</v>
      </c>
      <c r="AU179" s="161" t="s">
        <v>81</v>
      </c>
      <c r="AY179" s="16" t="s">
        <v>133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6" t="s">
        <v>79</v>
      </c>
      <c r="BK179" s="162">
        <f>ROUND(I179*H179,2)</f>
        <v>0</v>
      </c>
      <c r="BL179" s="16" t="s">
        <v>139</v>
      </c>
      <c r="BM179" s="161" t="s">
        <v>635</v>
      </c>
    </row>
    <row r="180" spans="1:65" s="12" customFormat="1" ht="22.9" customHeight="1">
      <c r="B180" s="135"/>
      <c r="D180" s="136" t="s">
        <v>71</v>
      </c>
      <c r="E180" s="146" t="s">
        <v>139</v>
      </c>
      <c r="F180" s="146" t="s">
        <v>240</v>
      </c>
      <c r="I180" s="138"/>
      <c r="J180" s="147">
        <f>BK180</f>
        <v>0</v>
      </c>
      <c r="L180" s="135"/>
      <c r="M180" s="140"/>
      <c r="N180" s="141"/>
      <c r="O180" s="141"/>
      <c r="P180" s="142">
        <f>SUM(P181:P182)</f>
        <v>0</v>
      </c>
      <c r="Q180" s="141"/>
      <c r="R180" s="142">
        <f>SUM(R181:R182)</f>
        <v>15.12616</v>
      </c>
      <c r="S180" s="141"/>
      <c r="T180" s="143">
        <f>SUM(T181:T182)</f>
        <v>0</v>
      </c>
      <c r="AR180" s="136" t="s">
        <v>79</v>
      </c>
      <c r="AT180" s="144" t="s">
        <v>71</v>
      </c>
      <c r="AU180" s="144" t="s">
        <v>79</v>
      </c>
      <c r="AY180" s="136" t="s">
        <v>133</v>
      </c>
      <c r="BK180" s="145">
        <f>SUM(BK181:BK182)</f>
        <v>0</v>
      </c>
    </row>
    <row r="181" spans="1:65" s="2" customFormat="1" ht="24.2" customHeight="1">
      <c r="A181" s="31"/>
      <c r="B181" s="148"/>
      <c r="C181" s="149" t="s">
        <v>263</v>
      </c>
      <c r="D181" s="149" t="s">
        <v>135</v>
      </c>
      <c r="E181" s="150" t="s">
        <v>242</v>
      </c>
      <c r="F181" s="151" t="s">
        <v>243</v>
      </c>
      <c r="G181" s="152" t="s">
        <v>164</v>
      </c>
      <c r="H181" s="153">
        <v>8</v>
      </c>
      <c r="I181" s="154"/>
      <c r="J181" s="155">
        <f>ROUND(I181*H181,2)</f>
        <v>0</v>
      </c>
      <c r="K181" s="156"/>
      <c r="L181" s="32"/>
      <c r="M181" s="157" t="s">
        <v>1</v>
      </c>
      <c r="N181" s="158" t="s">
        <v>37</v>
      </c>
      <c r="O181" s="57"/>
      <c r="P181" s="159">
        <f>O181*H181</f>
        <v>0</v>
      </c>
      <c r="Q181" s="159">
        <v>1.8907700000000001</v>
      </c>
      <c r="R181" s="159">
        <f>Q181*H181</f>
        <v>15.12616</v>
      </c>
      <c r="S181" s="159">
        <v>0</v>
      </c>
      <c r="T181" s="160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61" t="s">
        <v>139</v>
      </c>
      <c r="AT181" s="161" t="s">
        <v>135</v>
      </c>
      <c r="AU181" s="161" t="s">
        <v>81</v>
      </c>
      <c r="AY181" s="16" t="s">
        <v>133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6" t="s">
        <v>79</v>
      </c>
      <c r="BK181" s="162">
        <f>ROUND(I181*H181,2)</f>
        <v>0</v>
      </c>
      <c r="BL181" s="16" t="s">
        <v>139</v>
      </c>
      <c r="BM181" s="161" t="s">
        <v>636</v>
      </c>
    </row>
    <row r="182" spans="1:65" s="13" customFormat="1" ht="11.25">
      <c r="B182" s="163"/>
      <c r="D182" s="164" t="s">
        <v>141</v>
      </c>
      <c r="E182" s="165" t="s">
        <v>1</v>
      </c>
      <c r="F182" s="166" t="s">
        <v>637</v>
      </c>
      <c r="H182" s="167">
        <v>8</v>
      </c>
      <c r="I182" s="168"/>
      <c r="L182" s="163"/>
      <c r="M182" s="169"/>
      <c r="N182" s="170"/>
      <c r="O182" s="170"/>
      <c r="P182" s="170"/>
      <c r="Q182" s="170"/>
      <c r="R182" s="170"/>
      <c r="S182" s="170"/>
      <c r="T182" s="171"/>
      <c r="AT182" s="165" t="s">
        <v>141</v>
      </c>
      <c r="AU182" s="165" t="s">
        <v>81</v>
      </c>
      <c r="AV182" s="13" t="s">
        <v>81</v>
      </c>
      <c r="AW182" s="13" t="s">
        <v>29</v>
      </c>
      <c r="AX182" s="13" t="s">
        <v>79</v>
      </c>
      <c r="AY182" s="165" t="s">
        <v>133</v>
      </c>
    </row>
    <row r="183" spans="1:65" s="12" customFormat="1" ht="22.9" customHeight="1">
      <c r="B183" s="135"/>
      <c r="D183" s="136" t="s">
        <v>71</v>
      </c>
      <c r="E183" s="146" t="s">
        <v>156</v>
      </c>
      <c r="F183" s="146" t="s">
        <v>246</v>
      </c>
      <c r="I183" s="138"/>
      <c r="J183" s="147">
        <f>BK183</f>
        <v>0</v>
      </c>
      <c r="L183" s="135"/>
      <c r="M183" s="140"/>
      <c r="N183" s="141"/>
      <c r="O183" s="141"/>
      <c r="P183" s="142">
        <f>SUM(P184:P191)</f>
        <v>0</v>
      </c>
      <c r="Q183" s="141"/>
      <c r="R183" s="142">
        <f>SUM(R184:R191)</f>
        <v>150.11898500000001</v>
      </c>
      <c r="S183" s="141"/>
      <c r="T183" s="143">
        <f>SUM(T184:T191)</f>
        <v>0</v>
      </c>
      <c r="AR183" s="136" t="s">
        <v>79</v>
      </c>
      <c r="AT183" s="144" t="s">
        <v>71</v>
      </c>
      <c r="AU183" s="144" t="s">
        <v>79</v>
      </c>
      <c r="AY183" s="136" t="s">
        <v>133</v>
      </c>
      <c r="BK183" s="145">
        <f>SUM(BK184:BK191)</f>
        <v>0</v>
      </c>
    </row>
    <row r="184" spans="1:65" s="2" customFormat="1" ht="24.2" customHeight="1">
      <c r="A184" s="31"/>
      <c r="B184" s="148"/>
      <c r="C184" s="149" t="s">
        <v>268</v>
      </c>
      <c r="D184" s="149" t="s">
        <v>135</v>
      </c>
      <c r="E184" s="150" t="s">
        <v>248</v>
      </c>
      <c r="F184" s="151" t="s">
        <v>249</v>
      </c>
      <c r="G184" s="152" t="s">
        <v>138</v>
      </c>
      <c r="H184" s="153">
        <v>80.400000000000006</v>
      </c>
      <c r="I184" s="154"/>
      <c r="J184" s="155">
        <f t="shared" ref="J184:J190" si="0">ROUND(I184*H184,2)</f>
        <v>0</v>
      </c>
      <c r="K184" s="156"/>
      <c r="L184" s="32"/>
      <c r="M184" s="157" t="s">
        <v>1</v>
      </c>
      <c r="N184" s="158" t="s">
        <v>37</v>
      </c>
      <c r="O184" s="57"/>
      <c r="P184" s="159">
        <f t="shared" ref="P184:P190" si="1">O184*H184</f>
        <v>0</v>
      </c>
      <c r="Q184" s="159">
        <v>0.46</v>
      </c>
      <c r="R184" s="159">
        <f t="shared" ref="R184:R190" si="2">Q184*H184</f>
        <v>36.984000000000002</v>
      </c>
      <c r="S184" s="159">
        <v>0</v>
      </c>
      <c r="T184" s="160">
        <f t="shared" ref="T184:T190" si="3"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61" t="s">
        <v>139</v>
      </c>
      <c r="AT184" s="161" t="s">
        <v>135</v>
      </c>
      <c r="AU184" s="161" t="s">
        <v>81</v>
      </c>
      <c r="AY184" s="16" t="s">
        <v>133</v>
      </c>
      <c r="BE184" s="162">
        <f t="shared" ref="BE184:BE190" si="4">IF(N184="základní",J184,0)</f>
        <v>0</v>
      </c>
      <c r="BF184" s="162">
        <f t="shared" ref="BF184:BF190" si="5">IF(N184="snížená",J184,0)</f>
        <v>0</v>
      </c>
      <c r="BG184" s="162">
        <f t="shared" ref="BG184:BG190" si="6">IF(N184="zákl. přenesená",J184,0)</f>
        <v>0</v>
      </c>
      <c r="BH184" s="162">
        <f t="shared" ref="BH184:BH190" si="7">IF(N184="sníž. přenesená",J184,0)</f>
        <v>0</v>
      </c>
      <c r="BI184" s="162">
        <f t="shared" ref="BI184:BI190" si="8">IF(N184="nulová",J184,0)</f>
        <v>0</v>
      </c>
      <c r="BJ184" s="16" t="s">
        <v>79</v>
      </c>
      <c r="BK184" s="162">
        <f t="shared" ref="BK184:BK190" si="9">ROUND(I184*H184,2)</f>
        <v>0</v>
      </c>
      <c r="BL184" s="16" t="s">
        <v>139</v>
      </c>
      <c r="BM184" s="161" t="s">
        <v>638</v>
      </c>
    </row>
    <row r="185" spans="1:65" s="2" customFormat="1" ht="37.9" customHeight="1">
      <c r="A185" s="31"/>
      <c r="B185" s="148"/>
      <c r="C185" s="149" t="s">
        <v>272</v>
      </c>
      <c r="D185" s="149" t="s">
        <v>135</v>
      </c>
      <c r="E185" s="150" t="s">
        <v>252</v>
      </c>
      <c r="F185" s="151" t="s">
        <v>253</v>
      </c>
      <c r="G185" s="152" t="s">
        <v>138</v>
      </c>
      <c r="H185" s="153">
        <v>103.68</v>
      </c>
      <c r="I185" s="154"/>
      <c r="J185" s="155">
        <f t="shared" si="0"/>
        <v>0</v>
      </c>
      <c r="K185" s="156"/>
      <c r="L185" s="32"/>
      <c r="M185" s="157" t="s">
        <v>1</v>
      </c>
      <c r="N185" s="158" t="s">
        <v>37</v>
      </c>
      <c r="O185" s="57"/>
      <c r="P185" s="159">
        <f t="shared" si="1"/>
        <v>0</v>
      </c>
      <c r="Q185" s="159">
        <v>0.39561000000000002</v>
      </c>
      <c r="R185" s="159">
        <f t="shared" si="2"/>
        <v>41.016844800000001</v>
      </c>
      <c r="S185" s="159">
        <v>0</v>
      </c>
      <c r="T185" s="160">
        <f t="shared" si="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61" t="s">
        <v>139</v>
      </c>
      <c r="AT185" s="161" t="s">
        <v>135</v>
      </c>
      <c r="AU185" s="161" t="s">
        <v>81</v>
      </c>
      <c r="AY185" s="16" t="s">
        <v>133</v>
      </c>
      <c r="BE185" s="162">
        <f t="shared" si="4"/>
        <v>0</v>
      </c>
      <c r="BF185" s="162">
        <f t="shared" si="5"/>
        <v>0</v>
      </c>
      <c r="BG185" s="162">
        <f t="shared" si="6"/>
        <v>0</v>
      </c>
      <c r="BH185" s="162">
        <f t="shared" si="7"/>
        <v>0</v>
      </c>
      <c r="BI185" s="162">
        <f t="shared" si="8"/>
        <v>0</v>
      </c>
      <c r="BJ185" s="16" t="s">
        <v>79</v>
      </c>
      <c r="BK185" s="162">
        <f t="shared" si="9"/>
        <v>0</v>
      </c>
      <c r="BL185" s="16" t="s">
        <v>139</v>
      </c>
      <c r="BM185" s="161" t="s">
        <v>639</v>
      </c>
    </row>
    <row r="186" spans="1:65" s="2" customFormat="1" ht="37.9" customHeight="1">
      <c r="A186" s="31"/>
      <c r="B186" s="148"/>
      <c r="C186" s="149" t="s">
        <v>276</v>
      </c>
      <c r="D186" s="149" t="s">
        <v>135</v>
      </c>
      <c r="E186" s="150" t="s">
        <v>256</v>
      </c>
      <c r="F186" s="151" t="s">
        <v>257</v>
      </c>
      <c r="G186" s="152" t="s">
        <v>138</v>
      </c>
      <c r="H186" s="153">
        <v>77.760000000000005</v>
      </c>
      <c r="I186" s="154"/>
      <c r="J186" s="155">
        <f t="shared" si="0"/>
        <v>0</v>
      </c>
      <c r="K186" s="156"/>
      <c r="L186" s="32"/>
      <c r="M186" s="157" t="s">
        <v>1</v>
      </c>
      <c r="N186" s="158" t="s">
        <v>37</v>
      </c>
      <c r="O186" s="57"/>
      <c r="P186" s="159">
        <f t="shared" si="1"/>
        <v>0</v>
      </c>
      <c r="Q186" s="159">
        <v>0.49985000000000002</v>
      </c>
      <c r="R186" s="159">
        <f t="shared" si="2"/>
        <v>38.868336000000006</v>
      </c>
      <c r="S186" s="159">
        <v>0</v>
      </c>
      <c r="T186" s="160">
        <f t="shared" si="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61" t="s">
        <v>139</v>
      </c>
      <c r="AT186" s="161" t="s">
        <v>135</v>
      </c>
      <c r="AU186" s="161" t="s">
        <v>81</v>
      </c>
      <c r="AY186" s="16" t="s">
        <v>133</v>
      </c>
      <c r="BE186" s="162">
        <f t="shared" si="4"/>
        <v>0</v>
      </c>
      <c r="BF186" s="162">
        <f t="shared" si="5"/>
        <v>0</v>
      </c>
      <c r="BG186" s="162">
        <f t="shared" si="6"/>
        <v>0</v>
      </c>
      <c r="BH186" s="162">
        <f t="shared" si="7"/>
        <v>0</v>
      </c>
      <c r="BI186" s="162">
        <f t="shared" si="8"/>
        <v>0</v>
      </c>
      <c r="BJ186" s="16" t="s">
        <v>79</v>
      </c>
      <c r="BK186" s="162">
        <f t="shared" si="9"/>
        <v>0</v>
      </c>
      <c r="BL186" s="16" t="s">
        <v>139</v>
      </c>
      <c r="BM186" s="161" t="s">
        <v>640</v>
      </c>
    </row>
    <row r="187" spans="1:65" s="2" customFormat="1" ht="21.75" customHeight="1">
      <c r="A187" s="31"/>
      <c r="B187" s="148"/>
      <c r="C187" s="149" t="s">
        <v>280</v>
      </c>
      <c r="D187" s="149" t="s">
        <v>135</v>
      </c>
      <c r="E187" s="150" t="s">
        <v>260</v>
      </c>
      <c r="F187" s="151" t="s">
        <v>261</v>
      </c>
      <c r="G187" s="152" t="s">
        <v>138</v>
      </c>
      <c r="H187" s="153">
        <v>129.6</v>
      </c>
      <c r="I187" s="154"/>
      <c r="J187" s="155">
        <f t="shared" si="0"/>
        <v>0</v>
      </c>
      <c r="K187" s="156"/>
      <c r="L187" s="32"/>
      <c r="M187" s="157" t="s">
        <v>1</v>
      </c>
      <c r="N187" s="158" t="s">
        <v>37</v>
      </c>
      <c r="O187" s="57"/>
      <c r="P187" s="159">
        <f t="shared" si="1"/>
        <v>0</v>
      </c>
      <c r="Q187" s="159">
        <v>0</v>
      </c>
      <c r="R187" s="159">
        <f t="shared" si="2"/>
        <v>0</v>
      </c>
      <c r="S187" s="159">
        <v>0</v>
      </c>
      <c r="T187" s="160">
        <f t="shared" si="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61" t="s">
        <v>139</v>
      </c>
      <c r="AT187" s="161" t="s">
        <v>135</v>
      </c>
      <c r="AU187" s="161" t="s">
        <v>81</v>
      </c>
      <c r="AY187" s="16" t="s">
        <v>133</v>
      </c>
      <c r="BE187" s="162">
        <f t="shared" si="4"/>
        <v>0</v>
      </c>
      <c r="BF187" s="162">
        <f t="shared" si="5"/>
        <v>0</v>
      </c>
      <c r="BG187" s="162">
        <f t="shared" si="6"/>
        <v>0</v>
      </c>
      <c r="BH187" s="162">
        <f t="shared" si="7"/>
        <v>0</v>
      </c>
      <c r="BI187" s="162">
        <f t="shared" si="8"/>
        <v>0</v>
      </c>
      <c r="BJ187" s="16" t="s">
        <v>79</v>
      </c>
      <c r="BK187" s="162">
        <f t="shared" si="9"/>
        <v>0</v>
      </c>
      <c r="BL187" s="16" t="s">
        <v>139</v>
      </c>
      <c r="BM187" s="161" t="s">
        <v>641</v>
      </c>
    </row>
    <row r="188" spans="1:65" s="2" customFormat="1" ht="33" customHeight="1">
      <c r="A188" s="31"/>
      <c r="B188" s="148"/>
      <c r="C188" s="149" t="s">
        <v>285</v>
      </c>
      <c r="D188" s="149" t="s">
        <v>135</v>
      </c>
      <c r="E188" s="150" t="s">
        <v>264</v>
      </c>
      <c r="F188" s="151" t="s">
        <v>265</v>
      </c>
      <c r="G188" s="152" t="s">
        <v>138</v>
      </c>
      <c r="H188" s="153">
        <v>129.6</v>
      </c>
      <c r="I188" s="154"/>
      <c r="J188" s="155">
        <f t="shared" si="0"/>
        <v>0</v>
      </c>
      <c r="K188" s="156"/>
      <c r="L188" s="32"/>
      <c r="M188" s="157" t="s">
        <v>1</v>
      </c>
      <c r="N188" s="158" t="s">
        <v>37</v>
      </c>
      <c r="O188" s="57"/>
      <c r="P188" s="159">
        <f t="shared" si="1"/>
        <v>0</v>
      </c>
      <c r="Q188" s="159">
        <v>0.20745</v>
      </c>
      <c r="R188" s="159">
        <f t="shared" si="2"/>
        <v>26.88552</v>
      </c>
      <c r="S188" s="159">
        <v>0</v>
      </c>
      <c r="T188" s="160">
        <f t="shared" si="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61" t="s">
        <v>139</v>
      </c>
      <c r="AT188" s="161" t="s">
        <v>135</v>
      </c>
      <c r="AU188" s="161" t="s">
        <v>81</v>
      </c>
      <c r="AY188" s="16" t="s">
        <v>133</v>
      </c>
      <c r="BE188" s="162">
        <f t="shared" si="4"/>
        <v>0</v>
      </c>
      <c r="BF188" s="162">
        <f t="shared" si="5"/>
        <v>0</v>
      </c>
      <c r="BG188" s="162">
        <f t="shared" si="6"/>
        <v>0</v>
      </c>
      <c r="BH188" s="162">
        <f t="shared" si="7"/>
        <v>0</v>
      </c>
      <c r="BI188" s="162">
        <f t="shared" si="8"/>
        <v>0</v>
      </c>
      <c r="BJ188" s="16" t="s">
        <v>79</v>
      </c>
      <c r="BK188" s="162">
        <f t="shared" si="9"/>
        <v>0</v>
      </c>
      <c r="BL188" s="16" t="s">
        <v>139</v>
      </c>
      <c r="BM188" s="161" t="s">
        <v>642</v>
      </c>
    </row>
    <row r="189" spans="1:65" s="2" customFormat="1" ht="33" customHeight="1">
      <c r="A189" s="31"/>
      <c r="B189" s="148"/>
      <c r="C189" s="149" t="s">
        <v>292</v>
      </c>
      <c r="D189" s="149" t="s">
        <v>135</v>
      </c>
      <c r="E189" s="150" t="s">
        <v>643</v>
      </c>
      <c r="F189" s="151" t="s">
        <v>644</v>
      </c>
      <c r="G189" s="152" t="s">
        <v>138</v>
      </c>
      <c r="H189" s="153">
        <v>28.56</v>
      </c>
      <c r="I189" s="154"/>
      <c r="J189" s="155">
        <f t="shared" si="0"/>
        <v>0</v>
      </c>
      <c r="K189" s="156"/>
      <c r="L189" s="32"/>
      <c r="M189" s="157" t="s">
        <v>1</v>
      </c>
      <c r="N189" s="158" t="s">
        <v>37</v>
      </c>
      <c r="O189" s="57"/>
      <c r="P189" s="159">
        <f t="shared" si="1"/>
        <v>0</v>
      </c>
      <c r="Q189" s="159">
        <v>8.9219999999999994E-2</v>
      </c>
      <c r="R189" s="159">
        <f t="shared" si="2"/>
        <v>2.5481231999999996</v>
      </c>
      <c r="S189" s="159">
        <v>0</v>
      </c>
      <c r="T189" s="160">
        <f t="shared" si="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61" t="s">
        <v>139</v>
      </c>
      <c r="AT189" s="161" t="s">
        <v>135</v>
      </c>
      <c r="AU189" s="161" t="s">
        <v>81</v>
      </c>
      <c r="AY189" s="16" t="s">
        <v>133</v>
      </c>
      <c r="BE189" s="162">
        <f t="shared" si="4"/>
        <v>0</v>
      </c>
      <c r="BF189" s="162">
        <f t="shared" si="5"/>
        <v>0</v>
      </c>
      <c r="BG189" s="162">
        <f t="shared" si="6"/>
        <v>0</v>
      </c>
      <c r="BH189" s="162">
        <f t="shared" si="7"/>
        <v>0</v>
      </c>
      <c r="BI189" s="162">
        <f t="shared" si="8"/>
        <v>0</v>
      </c>
      <c r="BJ189" s="16" t="s">
        <v>79</v>
      </c>
      <c r="BK189" s="162">
        <f t="shared" si="9"/>
        <v>0</v>
      </c>
      <c r="BL189" s="16" t="s">
        <v>139</v>
      </c>
      <c r="BM189" s="161" t="s">
        <v>645</v>
      </c>
    </row>
    <row r="190" spans="1:65" s="2" customFormat="1" ht="24.2" customHeight="1">
      <c r="A190" s="31"/>
      <c r="B190" s="148"/>
      <c r="C190" s="172" t="s">
        <v>296</v>
      </c>
      <c r="D190" s="172" t="s">
        <v>218</v>
      </c>
      <c r="E190" s="173" t="s">
        <v>646</v>
      </c>
      <c r="F190" s="174" t="s">
        <v>647</v>
      </c>
      <c r="G190" s="175" t="s">
        <v>138</v>
      </c>
      <c r="H190" s="176">
        <v>29.131</v>
      </c>
      <c r="I190" s="177"/>
      <c r="J190" s="178">
        <f t="shared" si="0"/>
        <v>0</v>
      </c>
      <c r="K190" s="179"/>
      <c r="L190" s="180"/>
      <c r="M190" s="181" t="s">
        <v>1</v>
      </c>
      <c r="N190" s="182" t="s">
        <v>37</v>
      </c>
      <c r="O190" s="57"/>
      <c r="P190" s="159">
        <f t="shared" si="1"/>
        <v>0</v>
      </c>
      <c r="Q190" s="159">
        <v>0.13100000000000001</v>
      </c>
      <c r="R190" s="159">
        <f t="shared" si="2"/>
        <v>3.8161610000000001</v>
      </c>
      <c r="S190" s="159">
        <v>0</v>
      </c>
      <c r="T190" s="160">
        <f t="shared" si="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61" t="s">
        <v>172</v>
      </c>
      <c r="AT190" s="161" t="s">
        <v>218</v>
      </c>
      <c r="AU190" s="161" t="s">
        <v>81</v>
      </c>
      <c r="AY190" s="16" t="s">
        <v>133</v>
      </c>
      <c r="BE190" s="162">
        <f t="shared" si="4"/>
        <v>0</v>
      </c>
      <c r="BF190" s="162">
        <f t="shared" si="5"/>
        <v>0</v>
      </c>
      <c r="BG190" s="162">
        <f t="shared" si="6"/>
        <v>0</v>
      </c>
      <c r="BH190" s="162">
        <f t="shared" si="7"/>
        <v>0</v>
      </c>
      <c r="BI190" s="162">
        <f t="shared" si="8"/>
        <v>0</v>
      </c>
      <c r="BJ190" s="16" t="s">
        <v>79</v>
      </c>
      <c r="BK190" s="162">
        <f t="shared" si="9"/>
        <v>0</v>
      </c>
      <c r="BL190" s="16" t="s">
        <v>139</v>
      </c>
      <c r="BM190" s="161" t="s">
        <v>648</v>
      </c>
    </row>
    <row r="191" spans="1:65" s="13" customFormat="1" ht="11.25">
      <c r="B191" s="163"/>
      <c r="D191" s="164" t="s">
        <v>141</v>
      </c>
      <c r="F191" s="166" t="s">
        <v>649</v>
      </c>
      <c r="H191" s="167">
        <v>29.131</v>
      </c>
      <c r="I191" s="168"/>
      <c r="L191" s="163"/>
      <c r="M191" s="169"/>
      <c r="N191" s="170"/>
      <c r="O191" s="170"/>
      <c r="P191" s="170"/>
      <c r="Q191" s="170"/>
      <c r="R191" s="170"/>
      <c r="S191" s="170"/>
      <c r="T191" s="171"/>
      <c r="AT191" s="165" t="s">
        <v>141</v>
      </c>
      <c r="AU191" s="165" t="s">
        <v>81</v>
      </c>
      <c r="AV191" s="13" t="s">
        <v>81</v>
      </c>
      <c r="AW191" s="13" t="s">
        <v>3</v>
      </c>
      <c r="AX191" s="13" t="s">
        <v>79</v>
      </c>
      <c r="AY191" s="165" t="s">
        <v>133</v>
      </c>
    </row>
    <row r="192" spans="1:65" s="12" customFormat="1" ht="22.9" customHeight="1">
      <c r="B192" s="135"/>
      <c r="D192" s="136" t="s">
        <v>71</v>
      </c>
      <c r="E192" s="146" t="s">
        <v>172</v>
      </c>
      <c r="F192" s="146" t="s">
        <v>650</v>
      </c>
      <c r="I192" s="138"/>
      <c r="J192" s="147">
        <f>BK192</f>
        <v>0</v>
      </c>
      <c r="L192" s="135"/>
      <c r="M192" s="140"/>
      <c r="N192" s="141"/>
      <c r="O192" s="141"/>
      <c r="P192" s="142">
        <f>P193</f>
        <v>0</v>
      </c>
      <c r="Q192" s="141"/>
      <c r="R192" s="142">
        <f>R193</f>
        <v>0</v>
      </c>
      <c r="S192" s="141"/>
      <c r="T192" s="143">
        <f>T193</f>
        <v>0.5</v>
      </c>
      <c r="AR192" s="136" t="s">
        <v>79</v>
      </c>
      <c r="AT192" s="144" t="s">
        <v>71</v>
      </c>
      <c r="AU192" s="144" t="s">
        <v>79</v>
      </c>
      <c r="AY192" s="136" t="s">
        <v>133</v>
      </c>
      <c r="BK192" s="145">
        <f>BK193</f>
        <v>0</v>
      </c>
    </row>
    <row r="193" spans="1:65" s="2" customFormat="1" ht="21.75" customHeight="1">
      <c r="A193" s="31"/>
      <c r="B193" s="148"/>
      <c r="C193" s="149" t="s">
        <v>300</v>
      </c>
      <c r="D193" s="149" t="s">
        <v>135</v>
      </c>
      <c r="E193" s="150" t="s">
        <v>651</v>
      </c>
      <c r="F193" s="151" t="s">
        <v>652</v>
      </c>
      <c r="G193" s="152" t="s">
        <v>159</v>
      </c>
      <c r="H193" s="153">
        <v>100</v>
      </c>
      <c r="I193" s="154"/>
      <c r="J193" s="155">
        <f>ROUND(I193*H193,2)</f>
        <v>0</v>
      </c>
      <c r="K193" s="156"/>
      <c r="L193" s="32"/>
      <c r="M193" s="157" t="s">
        <v>1</v>
      </c>
      <c r="N193" s="158" t="s">
        <v>37</v>
      </c>
      <c r="O193" s="57"/>
      <c r="P193" s="159">
        <f>O193*H193</f>
        <v>0</v>
      </c>
      <c r="Q193" s="159">
        <v>0</v>
      </c>
      <c r="R193" s="159">
        <f>Q193*H193</f>
        <v>0</v>
      </c>
      <c r="S193" s="159">
        <v>5.0000000000000001E-3</v>
      </c>
      <c r="T193" s="160">
        <f>S193*H193</f>
        <v>0.5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61" t="s">
        <v>139</v>
      </c>
      <c r="AT193" s="161" t="s">
        <v>135</v>
      </c>
      <c r="AU193" s="161" t="s">
        <v>81</v>
      </c>
      <c r="AY193" s="16" t="s">
        <v>133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6" t="s">
        <v>79</v>
      </c>
      <c r="BK193" s="162">
        <f>ROUND(I193*H193,2)</f>
        <v>0</v>
      </c>
      <c r="BL193" s="16" t="s">
        <v>139</v>
      </c>
      <c r="BM193" s="161" t="s">
        <v>653</v>
      </c>
    </row>
    <row r="194" spans="1:65" s="12" customFormat="1" ht="22.9" customHeight="1">
      <c r="B194" s="135"/>
      <c r="D194" s="136" t="s">
        <v>71</v>
      </c>
      <c r="E194" s="146" t="s">
        <v>177</v>
      </c>
      <c r="F194" s="146" t="s">
        <v>267</v>
      </c>
      <c r="I194" s="138"/>
      <c r="J194" s="147">
        <f>BK194</f>
        <v>0</v>
      </c>
      <c r="L194" s="135"/>
      <c r="M194" s="140"/>
      <c r="N194" s="141"/>
      <c r="O194" s="141"/>
      <c r="P194" s="142">
        <f>SUM(P195:P202)</f>
        <v>0</v>
      </c>
      <c r="Q194" s="141"/>
      <c r="R194" s="142">
        <f>SUM(R195:R202)</f>
        <v>4.3606019200000006</v>
      </c>
      <c r="S194" s="141"/>
      <c r="T194" s="143">
        <f>SUM(T195:T202)</f>
        <v>0</v>
      </c>
      <c r="AR194" s="136" t="s">
        <v>79</v>
      </c>
      <c r="AT194" s="144" t="s">
        <v>71</v>
      </c>
      <c r="AU194" s="144" t="s">
        <v>79</v>
      </c>
      <c r="AY194" s="136" t="s">
        <v>133</v>
      </c>
      <c r="BK194" s="145">
        <f>SUM(BK195:BK202)</f>
        <v>0</v>
      </c>
    </row>
    <row r="195" spans="1:65" s="2" customFormat="1" ht="24.2" customHeight="1">
      <c r="A195" s="31"/>
      <c r="B195" s="148"/>
      <c r="C195" s="149" t="s">
        <v>304</v>
      </c>
      <c r="D195" s="149" t="s">
        <v>135</v>
      </c>
      <c r="E195" s="150" t="s">
        <v>269</v>
      </c>
      <c r="F195" s="151" t="s">
        <v>270</v>
      </c>
      <c r="G195" s="152" t="s">
        <v>159</v>
      </c>
      <c r="H195" s="153">
        <v>129.6</v>
      </c>
      <c r="I195" s="154"/>
      <c r="J195" s="155">
        <f>ROUND(I195*H195,2)</f>
        <v>0</v>
      </c>
      <c r="K195" s="156"/>
      <c r="L195" s="32"/>
      <c r="M195" s="157" t="s">
        <v>1</v>
      </c>
      <c r="N195" s="158" t="s">
        <v>37</v>
      </c>
      <c r="O195" s="57"/>
      <c r="P195" s="159">
        <f>O195*H195</f>
        <v>0</v>
      </c>
      <c r="Q195" s="159">
        <v>2.2399999999999998E-3</v>
      </c>
      <c r="R195" s="159">
        <f>Q195*H195</f>
        <v>0.29030399999999995</v>
      </c>
      <c r="S195" s="159">
        <v>0</v>
      </c>
      <c r="T195" s="160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61" t="s">
        <v>139</v>
      </c>
      <c r="AT195" s="161" t="s">
        <v>135</v>
      </c>
      <c r="AU195" s="161" t="s">
        <v>81</v>
      </c>
      <c r="AY195" s="16" t="s">
        <v>133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6" t="s">
        <v>79</v>
      </c>
      <c r="BK195" s="162">
        <f>ROUND(I195*H195,2)</f>
        <v>0</v>
      </c>
      <c r="BL195" s="16" t="s">
        <v>139</v>
      </c>
      <c r="BM195" s="161" t="s">
        <v>654</v>
      </c>
    </row>
    <row r="196" spans="1:65" s="2" customFormat="1" ht="24.2" customHeight="1">
      <c r="A196" s="31"/>
      <c r="B196" s="148"/>
      <c r="C196" s="149" t="s">
        <v>308</v>
      </c>
      <c r="D196" s="149" t="s">
        <v>135</v>
      </c>
      <c r="E196" s="150" t="s">
        <v>273</v>
      </c>
      <c r="F196" s="151" t="s">
        <v>274</v>
      </c>
      <c r="G196" s="152" t="s">
        <v>159</v>
      </c>
      <c r="H196" s="153">
        <v>9</v>
      </c>
      <c r="I196" s="154"/>
      <c r="J196" s="155">
        <f>ROUND(I196*H196,2)</f>
        <v>0</v>
      </c>
      <c r="K196" s="156"/>
      <c r="L196" s="32"/>
      <c r="M196" s="157" t="s">
        <v>1</v>
      </c>
      <c r="N196" s="158" t="s">
        <v>37</v>
      </c>
      <c r="O196" s="57"/>
      <c r="P196" s="159">
        <f>O196*H196</f>
        <v>0</v>
      </c>
      <c r="Q196" s="159">
        <v>0.20219000000000001</v>
      </c>
      <c r="R196" s="159">
        <f>Q196*H196</f>
        <v>1.8197100000000002</v>
      </c>
      <c r="S196" s="159">
        <v>0</v>
      </c>
      <c r="T196" s="160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61" t="s">
        <v>139</v>
      </c>
      <c r="AT196" s="161" t="s">
        <v>135</v>
      </c>
      <c r="AU196" s="161" t="s">
        <v>81</v>
      </c>
      <c r="AY196" s="16" t="s">
        <v>133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6" t="s">
        <v>79</v>
      </c>
      <c r="BK196" s="162">
        <f>ROUND(I196*H196,2)</f>
        <v>0</v>
      </c>
      <c r="BL196" s="16" t="s">
        <v>139</v>
      </c>
      <c r="BM196" s="161" t="s">
        <v>655</v>
      </c>
    </row>
    <row r="197" spans="1:65" s="13" customFormat="1" ht="11.25">
      <c r="B197" s="163"/>
      <c r="D197" s="164" t="s">
        <v>141</v>
      </c>
      <c r="E197" s="165" t="s">
        <v>1</v>
      </c>
      <c r="F197" s="166" t="s">
        <v>588</v>
      </c>
      <c r="H197" s="167">
        <v>9</v>
      </c>
      <c r="I197" s="168"/>
      <c r="L197" s="163"/>
      <c r="M197" s="169"/>
      <c r="N197" s="170"/>
      <c r="O197" s="170"/>
      <c r="P197" s="170"/>
      <c r="Q197" s="170"/>
      <c r="R197" s="170"/>
      <c r="S197" s="170"/>
      <c r="T197" s="171"/>
      <c r="AT197" s="165" t="s">
        <v>141</v>
      </c>
      <c r="AU197" s="165" t="s">
        <v>81</v>
      </c>
      <c r="AV197" s="13" t="s">
        <v>81</v>
      </c>
      <c r="AW197" s="13" t="s">
        <v>29</v>
      </c>
      <c r="AX197" s="13" t="s">
        <v>79</v>
      </c>
      <c r="AY197" s="165" t="s">
        <v>133</v>
      </c>
    </row>
    <row r="198" spans="1:65" s="2" customFormat="1" ht="16.5" customHeight="1">
      <c r="A198" s="31"/>
      <c r="B198" s="148"/>
      <c r="C198" s="172" t="s">
        <v>312</v>
      </c>
      <c r="D198" s="172" t="s">
        <v>218</v>
      </c>
      <c r="E198" s="173" t="s">
        <v>277</v>
      </c>
      <c r="F198" s="174" t="s">
        <v>278</v>
      </c>
      <c r="G198" s="175" t="s">
        <v>159</v>
      </c>
      <c r="H198" s="176">
        <v>10</v>
      </c>
      <c r="I198" s="177"/>
      <c r="J198" s="178">
        <f>ROUND(I198*H198,2)</f>
        <v>0</v>
      </c>
      <c r="K198" s="179"/>
      <c r="L198" s="180"/>
      <c r="M198" s="181" t="s">
        <v>1</v>
      </c>
      <c r="N198" s="182" t="s">
        <v>37</v>
      </c>
      <c r="O198" s="57"/>
      <c r="P198" s="159">
        <f>O198*H198</f>
        <v>0</v>
      </c>
      <c r="Q198" s="159">
        <v>4.7E-2</v>
      </c>
      <c r="R198" s="159">
        <f>Q198*H198</f>
        <v>0.47</v>
      </c>
      <c r="S198" s="159">
        <v>0</v>
      </c>
      <c r="T198" s="160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61" t="s">
        <v>172</v>
      </c>
      <c r="AT198" s="161" t="s">
        <v>218</v>
      </c>
      <c r="AU198" s="161" t="s">
        <v>81</v>
      </c>
      <c r="AY198" s="16" t="s">
        <v>133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6" t="s">
        <v>79</v>
      </c>
      <c r="BK198" s="162">
        <f>ROUND(I198*H198,2)</f>
        <v>0</v>
      </c>
      <c r="BL198" s="16" t="s">
        <v>139</v>
      </c>
      <c r="BM198" s="161" t="s">
        <v>656</v>
      </c>
    </row>
    <row r="199" spans="1:65" s="2" customFormat="1" ht="24.2" customHeight="1">
      <c r="A199" s="31"/>
      <c r="B199" s="148"/>
      <c r="C199" s="149" t="s">
        <v>319</v>
      </c>
      <c r="D199" s="149" t="s">
        <v>135</v>
      </c>
      <c r="E199" s="150" t="s">
        <v>281</v>
      </c>
      <c r="F199" s="151" t="s">
        <v>282</v>
      </c>
      <c r="G199" s="152" t="s">
        <v>164</v>
      </c>
      <c r="H199" s="153">
        <v>0.78800000000000003</v>
      </c>
      <c r="I199" s="154"/>
      <c r="J199" s="155">
        <f>ROUND(I199*H199,2)</f>
        <v>0</v>
      </c>
      <c r="K199" s="156"/>
      <c r="L199" s="32"/>
      <c r="M199" s="157" t="s">
        <v>1</v>
      </c>
      <c r="N199" s="158" t="s">
        <v>37</v>
      </c>
      <c r="O199" s="57"/>
      <c r="P199" s="159">
        <f>O199*H199</f>
        <v>0</v>
      </c>
      <c r="Q199" s="159">
        <v>2.2563399999999998</v>
      </c>
      <c r="R199" s="159">
        <f>Q199*H199</f>
        <v>1.77799592</v>
      </c>
      <c r="S199" s="159">
        <v>0</v>
      </c>
      <c r="T199" s="160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61" t="s">
        <v>139</v>
      </c>
      <c r="AT199" s="161" t="s">
        <v>135</v>
      </c>
      <c r="AU199" s="161" t="s">
        <v>81</v>
      </c>
      <c r="AY199" s="16" t="s">
        <v>133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6" t="s">
        <v>79</v>
      </c>
      <c r="BK199" s="162">
        <f>ROUND(I199*H199,2)</f>
        <v>0</v>
      </c>
      <c r="BL199" s="16" t="s">
        <v>139</v>
      </c>
      <c r="BM199" s="161" t="s">
        <v>657</v>
      </c>
    </row>
    <row r="200" spans="1:65" s="13" customFormat="1" ht="11.25">
      <c r="B200" s="163"/>
      <c r="D200" s="164" t="s">
        <v>141</v>
      </c>
      <c r="E200" s="165" t="s">
        <v>1</v>
      </c>
      <c r="F200" s="166" t="s">
        <v>658</v>
      </c>
      <c r="H200" s="167">
        <v>0.78800000000000003</v>
      </c>
      <c r="I200" s="168"/>
      <c r="L200" s="163"/>
      <c r="M200" s="169"/>
      <c r="N200" s="170"/>
      <c r="O200" s="170"/>
      <c r="P200" s="170"/>
      <c r="Q200" s="170"/>
      <c r="R200" s="170"/>
      <c r="S200" s="170"/>
      <c r="T200" s="171"/>
      <c r="AT200" s="165" t="s">
        <v>141</v>
      </c>
      <c r="AU200" s="165" t="s">
        <v>81</v>
      </c>
      <c r="AV200" s="13" t="s">
        <v>81</v>
      </c>
      <c r="AW200" s="13" t="s">
        <v>29</v>
      </c>
      <c r="AX200" s="13" t="s">
        <v>79</v>
      </c>
      <c r="AY200" s="165" t="s">
        <v>133</v>
      </c>
    </row>
    <row r="201" spans="1:65" s="2" customFormat="1" ht="24.2" customHeight="1">
      <c r="A201" s="31"/>
      <c r="B201" s="148"/>
      <c r="C201" s="149" t="s">
        <v>415</v>
      </c>
      <c r="D201" s="149" t="s">
        <v>135</v>
      </c>
      <c r="E201" s="150" t="s">
        <v>286</v>
      </c>
      <c r="F201" s="151" t="s">
        <v>287</v>
      </c>
      <c r="G201" s="152" t="s">
        <v>159</v>
      </c>
      <c r="H201" s="153">
        <v>129.6</v>
      </c>
      <c r="I201" s="154"/>
      <c r="J201" s="155">
        <f>ROUND(I201*H201,2)</f>
        <v>0</v>
      </c>
      <c r="K201" s="156"/>
      <c r="L201" s="32"/>
      <c r="M201" s="157" t="s">
        <v>1</v>
      </c>
      <c r="N201" s="158" t="s">
        <v>37</v>
      </c>
      <c r="O201" s="57"/>
      <c r="P201" s="159">
        <f>O201*H201</f>
        <v>0</v>
      </c>
      <c r="Q201" s="159">
        <v>2.0000000000000002E-5</v>
      </c>
      <c r="R201" s="159">
        <f>Q201*H201</f>
        <v>2.5920000000000001E-3</v>
      </c>
      <c r="S201" s="159">
        <v>0</v>
      </c>
      <c r="T201" s="160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61" t="s">
        <v>139</v>
      </c>
      <c r="AT201" s="161" t="s">
        <v>135</v>
      </c>
      <c r="AU201" s="161" t="s">
        <v>81</v>
      </c>
      <c r="AY201" s="16" t="s">
        <v>133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6" t="s">
        <v>79</v>
      </c>
      <c r="BK201" s="162">
        <f>ROUND(I201*H201,2)</f>
        <v>0</v>
      </c>
      <c r="BL201" s="16" t="s">
        <v>139</v>
      </c>
      <c r="BM201" s="161" t="s">
        <v>659</v>
      </c>
    </row>
    <row r="202" spans="1:65" s="13" customFormat="1" ht="11.25">
      <c r="B202" s="163"/>
      <c r="D202" s="164" t="s">
        <v>141</v>
      </c>
      <c r="E202" s="165" t="s">
        <v>1</v>
      </c>
      <c r="F202" s="166" t="s">
        <v>660</v>
      </c>
      <c r="H202" s="167">
        <v>129.6</v>
      </c>
      <c r="I202" s="168"/>
      <c r="L202" s="163"/>
      <c r="M202" s="169"/>
      <c r="N202" s="170"/>
      <c r="O202" s="170"/>
      <c r="P202" s="170"/>
      <c r="Q202" s="170"/>
      <c r="R202" s="170"/>
      <c r="S202" s="170"/>
      <c r="T202" s="171"/>
      <c r="AT202" s="165" t="s">
        <v>141</v>
      </c>
      <c r="AU202" s="165" t="s">
        <v>81</v>
      </c>
      <c r="AV202" s="13" t="s">
        <v>81</v>
      </c>
      <c r="AW202" s="13" t="s">
        <v>29</v>
      </c>
      <c r="AX202" s="13" t="s">
        <v>79</v>
      </c>
      <c r="AY202" s="165" t="s">
        <v>133</v>
      </c>
    </row>
    <row r="203" spans="1:65" s="12" customFormat="1" ht="22.9" customHeight="1">
      <c r="B203" s="135"/>
      <c r="D203" s="136" t="s">
        <v>71</v>
      </c>
      <c r="E203" s="146" t="s">
        <v>290</v>
      </c>
      <c r="F203" s="146" t="s">
        <v>291</v>
      </c>
      <c r="I203" s="138"/>
      <c r="J203" s="147">
        <f>BK203</f>
        <v>0</v>
      </c>
      <c r="L203" s="135"/>
      <c r="M203" s="140"/>
      <c r="N203" s="141"/>
      <c r="O203" s="141"/>
      <c r="P203" s="142">
        <f>SUM(P204:P211)</f>
        <v>0</v>
      </c>
      <c r="Q203" s="141"/>
      <c r="R203" s="142">
        <f>SUM(R204:R211)</f>
        <v>0</v>
      </c>
      <c r="S203" s="141"/>
      <c r="T203" s="143">
        <f>SUM(T204:T211)</f>
        <v>0</v>
      </c>
      <c r="AR203" s="136" t="s">
        <v>79</v>
      </c>
      <c r="AT203" s="144" t="s">
        <v>71</v>
      </c>
      <c r="AU203" s="144" t="s">
        <v>79</v>
      </c>
      <c r="AY203" s="136" t="s">
        <v>133</v>
      </c>
      <c r="BK203" s="145">
        <f>SUM(BK204:BK211)</f>
        <v>0</v>
      </c>
    </row>
    <row r="204" spans="1:65" s="2" customFormat="1" ht="21.75" customHeight="1">
      <c r="A204" s="31"/>
      <c r="B204" s="148"/>
      <c r="C204" s="149" t="s">
        <v>469</v>
      </c>
      <c r="D204" s="149" t="s">
        <v>135</v>
      </c>
      <c r="E204" s="150" t="s">
        <v>293</v>
      </c>
      <c r="F204" s="151" t="s">
        <v>294</v>
      </c>
      <c r="G204" s="152" t="s">
        <v>205</v>
      </c>
      <c r="H204" s="153">
        <v>146.38</v>
      </c>
      <c r="I204" s="154"/>
      <c r="J204" s="155">
        <f>ROUND(I204*H204,2)</f>
        <v>0</v>
      </c>
      <c r="K204" s="156"/>
      <c r="L204" s="32"/>
      <c r="M204" s="157" t="s">
        <v>1</v>
      </c>
      <c r="N204" s="158" t="s">
        <v>37</v>
      </c>
      <c r="O204" s="57"/>
      <c r="P204" s="159">
        <f>O204*H204</f>
        <v>0</v>
      </c>
      <c r="Q204" s="159">
        <v>0</v>
      </c>
      <c r="R204" s="159">
        <f>Q204*H204</f>
        <v>0</v>
      </c>
      <c r="S204" s="159">
        <v>0</v>
      </c>
      <c r="T204" s="160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61" t="s">
        <v>139</v>
      </c>
      <c r="AT204" s="161" t="s">
        <v>135</v>
      </c>
      <c r="AU204" s="161" t="s">
        <v>81</v>
      </c>
      <c r="AY204" s="16" t="s">
        <v>133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6" t="s">
        <v>79</v>
      </c>
      <c r="BK204" s="162">
        <f>ROUND(I204*H204,2)</f>
        <v>0</v>
      </c>
      <c r="BL204" s="16" t="s">
        <v>139</v>
      </c>
      <c r="BM204" s="161" t="s">
        <v>661</v>
      </c>
    </row>
    <row r="205" spans="1:65" s="2" customFormat="1" ht="24.2" customHeight="1">
      <c r="A205" s="31"/>
      <c r="B205" s="148"/>
      <c r="C205" s="149" t="s">
        <v>448</v>
      </c>
      <c r="D205" s="149" t="s">
        <v>135</v>
      </c>
      <c r="E205" s="150" t="s">
        <v>297</v>
      </c>
      <c r="F205" s="151" t="s">
        <v>298</v>
      </c>
      <c r="G205" s="152" t="s">
        <v>205</v>
      </c>
      <c r="H205" s="153">
        <v>2195.6999999999998</v>
      </c>
      <c r="I205" s="154"/>
      <c r="J205" s="155">
        <f>ROUND(I205*H205,2)</f>
        <v>0</v>
      </c>
      <c r="K205" s="156"/>
      <c r="L205" s="32"/>
      <c r="M205" s="157" t="s">
        <v>1</v>
      </c>
      <c r="N205" s="158" t="s">
        <v>37</v>
      </c>
      <c r="O205" s="57"/>
      <c r="P205" s="159">
        <f>O205*H205</f>
        <v>0</v>
      </c>
      <c r="Q205" s="159">
        <v>0</v>
      </c>
      <c r="R205" s="159">
        <f>Q205*H205</f>
        <v>0</v>
      </c>
      <c r="S205" s="159">
        <v>0</v>
      </c>
      <c r="T205" s="160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61" t="s">
        <v>139</v>
      </c>
      <c r="AT205" s="161" t="s">
        <v>135</v>
      </c>
      <c r="AU205" s="161" t="s">
        <v>81</v>
      </c>
      <c r="AY205" s="16" t="s">
        <v>133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6" t="s">
        <v>79</v>
      </c>
      <c r="BK205" s="162">
        <f>ROUND(I205*H205,2)</f>
        <v>0</v>
      </c>
      <c r="BL205" s="16" t="s">
        <v>139</v>
      </c>
      <c r="BM205" s="161" t="s">
        <v>662</v>
      </c>
    </row>
    <row r="206" spans="1:65" s="13" customFormat="1" ht="11.25">
      <c r="B206" s="163"/>
      <c r="D206" s="164" t="s">
        <v>141</v>
      </c>
      <c r="E206" s="165" t="s">
        <v>1</v>
      </c>
      <c r="F206" s="166" t="s">
        <v>663</v>
      </c>
      <c r="H206" s="167">
        <v>2195.6999999999998</v>
      </c>
      <c r="I206" s="168"/>
      <c r="L206" s="163"/>
      <c r="M206" s="169"/>
      <c r="N206" s="170"/>
      <c r="O206" s="170"/>
      <c r="P206" s="170"/>
      <c r="Q206" s="170"/>
      <c r="R206" s="170"/>
      <c r="S206" s="170"/>
      <c r="T206" s="171"/>
      <c r="AT206" s="165" t="s">
        <v>141</v>
      </c>
      <c r="AU206" s="165" t="s">
        <v>81</v>
      </c>
      <c r="AV206" s="13" t="s">
        <v>81</v>
      </c>
      <c r="AW206" s="13" t="s">
        <v>29</v>
      </c>
      <c r="AX206" s="13" t="s">
        <v>79</v>
      </c>
      <c r="AY206" s="165" t="s">
        <v>133</v>
      </c>
    </row>
    <row r="207" spans="1:65" s="2" customFormat="1" ht="24.2" customHeight="1">
      <c r="A207" s="31"/>
      <c r="B207" s="148"/>
      <c r="C207" s="149" t="s">
        <v>429</v>
      </c>
      <c r="D207" s="149" t="s">
        <v>135</v>
      </c>
      <c r="E207" s="150" t="s">
        <v>301</v>
      </c>
      <c r="F207" s="151" t="s">
        <v>302</v>
      </c>
      <c r="G207" s="152" t="s">
        <v>205</v>
      </c>
      <c r="H207" s="153">
        <v>146.38</v>
      </c>
      <c r="I207" s="154"/>
      <c r="J207" s="155">
        <f>ROUND(I207*H207,2)</f>
        <v>0</v>
      </c>
      <c r="K207" s="156"/>
      <c r="L207" s="32"/>
      <c r="M207" s="157" t="s">
        <v>1</v>
      </c>
      <c r="N207" s="158" t="s">
        <v>37</v>
      </c>
      <c r="O207" s="57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61" t="s">
        <v>139</v>
      </c>
      <c r="AT207" s="161" t="s">
        <v>135</v>
      </c>
      <c r="AU207" s="161" t="s">
        <v>81</v>
      </c>
      <c r="AY207" s="16" t="s">
        <v>133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6" t="s">
        <v>79</v>
      </c>
      <c r="BK207" s="162">
        <f>ROUND(I207*H207,2)</f>
        <v>0</v>
      </c>
      <c r="BL207" s="16" t="s">
        <v>139</v>
      </c>
      <c r="BM207" s="161" t="s">
        <v>664</v>
      </c>
    </row>
    <row r="208" spans="1:65" s="2" customFormat="1" ht="37.9" customHeight="1">
      <c r="A208" s="31"/>
      <c r="B208" s="148"/>
      <c r="C208" s="149" t="s">
        <v>408</v>
      </c>
      <c r="D208" s="149" t="s">
        <v>135</v>
      </c>
      <c r="E208" s="150" t="s">
        <v>665</v>
      </c>
      <c r="F208" s="151" t="s">
        <v>666</v>
      </c>
      <c r="G208" s="152" t="s">
        <v>205</v>
      </c>
      <c r="H208" s="153">
        <v>0.5</v>
      </c>
      <c r="I208" s="154"/>
      <c r="J208" s="155">
        <f>ROUND(I208*H208,2)</f>
        <v>0</v>
      </c>
      <c r="K208" s="156"/>
      <c r="L208" s="32"/>
      <c r="M208" s="157" t="s">
        <v>1</v>
      </c>
      <c r="N208" s="158" t="s">
        <v>37</v>
      </c>
      <c r="O208" s="57"/>
      <c r="P208" s="159">
        <f>O208*H208</f>
        <v>0</v>
      </c>
      <c r="Q208" s="159">
        <v>0</v>
      </c>
      <c r="R208" s="159">
        <f>Q208*H208</f>
        <v>0</v>
      </c>
      <c r="S208" s="159">
        <v>0</v>
      </c>
      <c r="T208" s="160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61" t="s">
        <v>139</v>
      </c>
      <c r="AT208" s="161" t="s">
        <v>135</v>
      </c>
      <c r="AU208" s="161" t="s">
        <v>81</v>
      </c>
      <c r="AY208" s="16" t="s">
        <v>133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16" t="s">
        <v>79</v>
      </c>
      <c r="BK208" s="162">
        <f>ROUND(I208*H208,2)</f>
        <v>0</v>
      </c>
      <c r="BL208" s="16" t="s">
        <v>139</v>
      </c>
      <c r="BM208" s="161" t="s">
        <v>667</v>
      </c>
    </row>
    <row r="209" spans="1:65" s="2" customFormat="1" ht="37.9" customHeight="1">
      <c r="A209" s="31"/>
      <c r="B209" s="148"/>
      <c r="C209" s="149" t="s">
        <v>422</v>
      </c>
      <c r="D209" s="149" t="s">
        <v>135</v>
      </c>
      <c r="E209" s="150" t="s">
        <v>305</v>
      </c>
      <c r="F209" s="151" t="s">
        <v>306</v>
      </c>
      <c r="G209" s="152" t="s">
        <v>205</v>
      </c>
      <c r="H209" s="153">
        <v>56.03</v>
      </c>
      <c r="I209" s="154"/>
      <c r="J209" s="155">
        <f>ROUND(I209*H209,2)</f>
        <v>0</v>
      </c>
      <c r="K209" s="156"/>
      <c r="L209" s="32"/>
      <c r="M209" s="157" t="s">
        <v>1</v>
      </c>
      <c r="N209" s="158" t="s">
        <v>37</v>
      </c>
      <c r="O209" s="57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61" t="s">
        <v>139</v>
      </c>
      <c r="AT209" s="161" t="s">
        <v>135</v>
      </c>
      <c r="AU209" s="161" t="s">
        <v>81</v>
      </c>
      <c r="AY209" s="16" t="s">
        <v>133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6" t="s">
        <v>79</v>
      </c>
      <c r="BK209" s="162">
        <f>ROUND(I209*H209,2)</f>
        <v>0</v>
      </c>
      <c r="BL209" s="16" t="s">
        <v>139</v>
      </c>
      <c r="BM209" s="161" t="s">
        <v>668</v>
      </c>
    </row>
    <row r="210" spans="1:65" s="2" customFormat="1" ht="44.25" customHeight="1">
      <c r="A210" s="31"/>
      <c r="B210" s="148"/>
      <c r="C210" s="149" t="s">
        <v>384</v>
      </c>
      <c r="D210" s="149" t="s">
        <v>135</v>
      </c>
      <c r="E210" s="150" t="s">
        <v>309</v>
      </c>
      <c r="F210" s="151" t="s">
        <v>310</v>
      </c>
      <c r="G210" s="152" t="s">
        <v>205</v>
      </c>
      <c r="H210" s="153">
        <v>23.315999999999999</v>
      </c>
      <c r="I210" s="154"/>
      <c r="J210" s="155">
        <f>ROUND(I210*H210,2)</f>
        <v>0</v>
      </c>
      <c r="K210" s="156"/>
      <c r="L210" s="32"/>
      <c r="M210" s="157" t="s">
        <v>1</v>
      </c>
      <c r="N210" s="158" t="s">
        <v>37</v>
      </c>
      <c r="O210" s="57"/>
      <c r="P210" s="159">
        <f>O210*H210</f>
        <v>0</v>
      </c>
      <c r="Q210" s="159">
        <v>0</v>
      </c>
      <c r="R210" s="159">
        <f>Q210*H210</f>
        <v>0</v>
      </c>
      <c r="S210" s="159">
        <v>0</v>
      </c>
      <c r="T210" s="160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61" t="s">
        <v>139</v>
      </c>
      <c r="AT210" s="161" t="s">
        <v>135</v>
      </c>
      <c r="AU210" s="161" t="s">
        <v>81</v>
      </c>
      <c r="AY210" s="16" t="s">
        <v>133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16" t="s">
        <v>79</v>
      </c>
      <c r="BK210" s="162">
        <f>ROUND(I210*H210,2)</f>
        <v>0</v>
      </c>
      <c r="BL210" s="16" t="s">
        <v>139</v>
      </c>
      <c r="BM210" s="161" t="s">
        <v>669</v>
      </c>
    </row>
    <row r="211" spans="1:65" s="2" customFormat="1" ht="44.25" customHeight="1">
      <c r="A211" s="31"/>
      <c r="B211" s="148"/>
      <c r="C211" s="149" t="s">
        <v>380</v>
      </c>
      <c r="D211" s="149" t="s">
        <v>135</v>
      </c>
      <c r="E211" s="150" t="s">
        <v>313</v>
      </c>
      <c r="F211" s="151" t="s">
        <v>314</v>
      </c>
      <c r="G211" s="152" t="s">
        <v>205</v>
      </c>
      <c r="H211" s="153">
        <v>61.46</v>
      </c>
      <c r="I211" s="154"/>
      <c r="J211" s="155">
        <f>ROUND(I211*H211,2)</f>
        <v>0</v>
      </c>
      <c r="K211" s="156"/>
      <c r="L211" s="32"/>
      <c r="M211" s="157" t="s">
        <v>1</v>
      </c>
      <c r="N211" s="158" t="s">
        <v>37</v>
      </c>
      <c r="O211" s="57"/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61" t="s">
        <v>139</v>
      </c>
      <c r="AT211" s="161" t="s">
        <v>135</v>
      </c>
      <c r="AU211" s="161" t="s">
        <v>81</v>
      </c>
      <c r="AY211" s="16" t="s">
        <v>133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6" t="s">
        <v>79</v>
      </c>
      <c r="BK211" s="162">
        <f>ROUND(I211*H211,2)</f>
        <v>0</v>
      </c>
      <c r="BL211" s="16" t="s">
        <v>139</v>
      </c>
      <c r="BM211" s="161" t="s">
        <v>670</v>
      </c>
    </row>
    <row r="212" spans="1:65" s="12" customFormat="1" ht="22.9" customHeight="1">
      <c r="B212" s="135"/>
      <c r="D212" s="136" t="s">
        <v>71</v>
      </c>
      <c r="E212" s="146" t="s">
        <v>317</v>
      </c>
      <c r="F212" s="146" t="s">
        <v>318</v>
      </c>
      <c r="I212" s="138"/>
      <c r="J212" s="147">
        <f>BK212</f>
        <v>0</v>
      </c>
      <c r="L212" s="135"/>
      <c r="M212" s="140"/>
      <c r="N212" s="141"/>
      <c r="O212" s="141"/>
      <c r="P212" s="142">
        <f>P213</f>
        <v>0</v>
      </c>
      <c r="Q212" s="141"/>
      <c r="R212" s="142">
        <f>R213</f>
        <v>0</v>
      </c>
      <c r="S212" s="141"/>
      <c r="T212" s="143">
        <f>T213</f>
        <v>0</v>
      </c>
      <c r="AR212" s="136" t="s">
        <v>79</v>
      </c>
      <c r="AT212" s="144" t="s">
        <v>71</v>
      </c>
      <c r="AU212" s="144" t="s">
        <v>79</v>
      </c>
      <c r="AY212" s="136" t="s">
        <v>133</v>
      </c>
      <c r="BK212" s="145">
        <f>BK213</f>
        <v>0</v>
      </c>
    </row>
    <row r="213" spans="1:65" s="2" customFormat="1" ht="24.2" customHeight="1">
      <c r="A213" s="31"/>
      <c r="B213" s="148"/>
      <c r="C213" s="149" t="s">
        <v>396</v>
      </c>
      <c r="D213" s="149" t="s">
        <v>135</v>
      </c>
      <c r="E213" s="150" t="s">
        <v>320</v>
      </c>
      <c r="F213" s="151" t="s">
        <v>321</v>
      </c>
      <c r="G213" s="152" t="s">
        <v>205</v>
      </c>
      <c r="H213" s="153">
        <v>319.78300000000002</v>
      </c>
      <c r="I213" s="154"/>
      <c r="J213" s="155">
        <f>ROUND(I213*H213,2)</f>
        <v>0</v>
      </c>
      <c r="K213" s="156"/>
      <c r="L213" s="32"/>
      <c r="M213" s="183" t="s">
        <v>1</v>
      </c>
      <c r="N213" s="184" t="s">
        <v>37</v>
      </c>
      <c r="O213" s="185"/>
      <c r="P213" s="186">
        <f>O213*H213</f>
        <v>0</v>
      </c>
      <c r="Q213" s="186">
        <v>0</v>
      </c>
      <c r="R213" s="186">
        <f>Q213*H213</f>
        <v>0</v>
      </c>
      <c r="S213" s="186">
        <v>0</v>
      </c>
      <c r="T213" s="187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61" t="s">
        <v>139</v>
      </c>
      <c r="AT213" s="161" t="s">
        <v>135</v>
      </c>
      <c r="AU213" s="161" t="s">
        <v>81</v>
      </c>
      <c r="AY213" s="16" t="s">
        <v>133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6" t="s">
        <v>79</v>
      </c>
      <c r="BK213" s="162">
        <f>ROUND(I213*H213,2)</f>
        <v>0</v>
      </c>
      <c r="BL213" s="16" t="s">
        <v>139</v>
      </c>
      <c r="BM213" s="161" t="s">
        <v>671</v>
      </c>
    </row>
    <row r="214" spans="1:65" s="2" customFormat="1" ht="6.95" customHeight="1">
      <c r="A214" s="31"/>
      <c r="B214" s="46"/>
      <c r="C214" s="47"/>
      <c r="D214" s="47"/>
      <c r="E214" s="47"/>
      <c r="F214" s="47"/>
      <c r="G214" s="47"/>
      <c r="H214" s="47"/>
      <c r="I214" s="47"/>
      <c r="J214" s="47"/>
      <c r="K214" s="47"/>
      <c r="L214" s="32"/>
      <c r="M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</row>
  </sheetData>
  <autoFilter ref="C124:K213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6" t="s">
        <v>96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1:46" s="1" customFormat="1" ht="24.95" customHeight="1">
      <c r="B4" s="19"/>
      <c r="D4" s="20" t="s">
        <v>102</v>
      </c>
      <c r="L4" s="19"/>
      <c r="M4" s="97" t="s">
        <v>10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39" t="str">
        <f>'Rekapitulace stavby'!K6</f>
        <v>Vodovod Šaldova</v>
      </c>
      <c r="F7" s="240"/>
      <c r="G7" s="240"/>
      <c r="H7" s="240"/>
      <c r="L7" s="19"/>
    </row>
    <row r="8" spans="1:46" s="1" customFormat="1" ht="12" customHeight="1">
      <c r="B8" s="19"/>
      <c r="D8" s="26" t="s">
        <v>103</v>
      </c>
      <c r="L8" s="19"/>
    </row>
    <row r="9" spans="1:46" s="2" customFormat="1" ht="16.5" customHeight="1">
      <c r="A9" s="31"/>
      <c r="B9" s="32"/>
      <c r="C9" s="31"/>
      <c r="D9" s="31"/>
      <c r="E9" s="239" t="s">
        <v>570</v>
      </c>
      <c r="F9" s="241"/>
      <c r="G9" s="241"/>
      <c r="H9" s="241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323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196" t="s">
        <v>672</v>
      </c>
      <c r="F11" s="241"/>
      <c r="G11" s="241"/>
      <c r="H11" s="241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1.25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17</v>
      </c>
      <c r="E13" s="31"/>
      <c r="F13" s="24" t="s">
        <v>1</v>
      </c>
      <c r="G13" s="31"/>
      <c r="H13" s="31"/>
      <c r="I13" s="26" t="s">
        <v>18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19</v>
      </c>
      <c r="E14" s="31"/>
      <c r="F14" s="24" t="s">
        <v>20</v>
      </c>
      <c r="G14" s="31"/>
      <c r="H14" s="31"/>
      <c r="I14" s="26" t="s">
        <v>21</v>
      </c>
      <c r="J14" s="54" t="str">
        <f>'Rekapitulace stavby'!AN8</f>
        <v>27. 3. 2024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23</v>
      </c>
      <c r="E16" s="31"/>
      <c r="F16" s="31"/>
      <c r="G16" s="31"/>
      <c r="H16" s="31"/>
      <c r="I16" s="26" t="s">
        <v>24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 xml:space="preserve"> </v>
      </c>
      <c r="F17" s="31"/>
      <c r="G17" s="31"/>
      <c r="H17" s="31"/>
      <c r="I17" s="26" t="s">
        <v>25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26</v>
      </c>
      <c r="E19" s="31"/>
      <c r="F19" s="31"/>
      <c r="G19" s="31"/>
      <c r="H19" s="31"/>
      <c r="I19" s="26" t="s">
        <v>24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2" t="str">
        <f>'Rekapitulace stavby'!E14</f>
        <v>Vyplň údaj</v>
      </c>
      <c r="F20" s="222"/>
      <c r="G20" s="222"/>
      <c r="H20" s="222"/>
      <c r="I20" s="26" t="s">
        <v>25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28</v>
      </c>
      <c r="E22" s="31"/>
      <c r="F22" s="31"/>
      <c r="G22" s="31"/>
      <c r="H22" s="31"/>
      <c r="I22" s="26" t="s">
        <v>24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 xml:space="preserve"> </v>
      </c>
      <c r="F23" s="31"/>
      <c r="G23" s="31"/>
      <c r="H23" s="31"/>
      <c r="I23" s="26" t="s">
        <v>25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30</v>
      </c>
      <c r="E25" s="31"/>
      <c r="F25" s="31"/>
      <c r="G25" s="31"/>
      <c r="H25" s="31"/>
      <c r="I25" s="26" t="s">
        <v>24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 xml:space="preserve"> </v>
      </c>
      <c r="F26" s="31"/>
      <c r="G26" s="31"/>
      <c r="H26" s="31"/>
      <c r="I26" s="26" t="s">
        <v>25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31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27" t="s">
        <v>1</v>
      </c>
      <c r="F29" s="227"/>
      <c r="G29" s="227"/>
      <c r="H29" s="227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0">
        <f>ROUND(J127,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26" t="s">
        <v>37</v>
      </c>
      <c r="F35" s="103">
        <f>ROUND((SUM(BE127:BE162)),  2)</f>
        <v>0</v>
      </c>
      <c r="G35" s="31"/>
      <c r="H35" s="31"/>
      <c r="I35" s="104">
        <v>0.21</v>
      </c>
      <c r="J35" s="103">
        <f>ROUND(((SUM(BE127:BE162))*I35),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6" t="s">
        <v>38</v>
      </c>
      <c r="F36" s="103">
        <f>ROUND((SUM(BF127:BF162)),  2)</f>
        <v>0</v>
      </c>
      <c r="G36" s="31"/>
      <c r="H36" s="31"/>
      <c r="I36" s="104">
        <v>0.12</v>
      </c>
      <c r="J36" s="103">
        <f>ROUND(((SUM(BF127:BF162))*I36),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3">
        <f>ROUND((SUM(BG127:BG162)),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3">
        <f>ROUND((SUM(BH127:BH162)),  2)</f>
        <v>0</v>
      </c>
      <c r="G38" s="31"/>
      <c r="H38" s="31"/>
      <c r="I38" s="104">
        <v>0.12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6" t="s">
        <v>41</v>
      </c>
      <c r="F39" s="103">
        <f>ROUND((SUM(BI127:BI162)),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42</v>
      </c>
      <c r="E41" s="59"/>
      <c r="F41" s="59"/>
      <c r="G41" s="107" t="s">
        <v>43</v>
      </c>
      <c r="H41" s="108" t="s">
        <v>44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45</v>
      </c>
      <c r="E50" s="43"/>
      <c r="F50" s="43"/>
      <c r="G50" s="42" t="s">
        <v>46</v>
      </c>
      <c r="H50" s="43"/>
      <c r="I50" s="43"/>
      <c r="J50" s="43"/>
      <c r="K50" s="43"/>
      <c r="L50" s="4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4" t="s">
        <v>47</v>
      </c>
      <c r="E61" s="34"/>
      <c r="F61" s="111" t="s">
        <v>48</v>
      </c>
      <c r="G61" s="44" t="s">
        <v>47</v>
      </c>
      <c r="H61" s="34"/>
      <c r="I61" s="34"/>
      <c r="J61" s="112" t="s">
        <v>48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2" t="s">
        <v>49</v>
      </c>
      <c r="E65" s="45"/>
      <c r="F65" s="45"/>
      <c r="G65" s="42" t="s">
        <v>50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4" t="s">
        <v>47</v>
      </c>
      <c r="E76" s="34"/>
      <c r="F76" s="111" t="s">
        <v>48</v>
      </c>
      <c r="G76" s="44" t="s">
        <v>47</v>
      </c>
      <c r="H76" s="34"/>
      <c r="I76" s="34"/>
      <c r="J76" s="112" t="s">
        <v>48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0" t="s">
        <v>105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39" t="str">
        <f>E7</f>
        <v>Vodovod Šaldova</v>
      </c>
      <c r="F85" s="240"/>
      <c r="G85" s="240"/>
      <c r="H85" s="240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103</v>
      </c>
      <c r="L86" s="19"/>
    </row>
    <row r="87" spans="1:31" s="2" customFormat="1" ht="16.5" customHeight="1">
      <c r="A87" s="31"/>
      <c r="B87" s="32"/>
      <c r="C87" s="31"/>
      <c r="D87" s="31"/>
      <c r="E87" s="239" t="s">
        <v>570</v>
      </c>
      <c r="F87" s="241"/>
      <c r="G87" s="241"/>
      <c r="H87" s="241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323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196" t="str">
        <f>E11</f>
        <v>02a - Materiál a montáž vodovodních přípojek</v>
      </c>
      <c r="F89" s="241"/>
      <c r="G89" s="241"/>
      <c r="H89" s="241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19</v>
      </c>
      <c r="D91" s="31"/>
      <c r="E91" s="31"/>
      <c r="F91" s="24" t="str">
        <f>F14</f>
        <v xml:space="preserve"> </v>
      </c>
      <c r="G91" s="31"/>
      <c r="H91" s="31"/>
      <c r="I91" s="26" t="s">
        <v>21</v>
      </c>
      <c r="J91" s="54" t="str">
        <f>IF(J14="","",J14)</f>
        <v>27. 3. 2024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6" t="s">
        <v>23</v>
      </c>
      <c r="D93" s="31"/>
      <c r="E93" s="31"/>
      <c r="F93" s="24" t="str">
        <f>E17</f>
        <v xml:space="preserve"> </v>
      </c>
      <c r="G93" s="31"/>
      <c r="H93" s="31"/>
      <c r="I93" s="26" t="s">
        <v>28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6" t="s">
        <v>26</v>
      </c>
      <c r="D94" s="31"/>
      <c r="E94" s="31"/>
      <c r="F94" s="24" t="str">
        <f>IF(E20="","",E20)</f>
        <v>Vyplň údaj</v>
      </c>
      <c r="G94" s="31"/>
      <c r="H94" s="31"/>
      <c r="I94" s="26" t="s">
        <v>30</v>
      </c>
      <c r="J94" s="29" t="str">
        <f>E26</f>
        <v xml:space="preserve"> 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106</v>
      </c>
      <c r="D96" s="105"/>
      <c r="E96" s="105"/>
      <c r="F96" s="105"/>
      <c r="G96" s="105"/>
      <c r="H96" s="105"/>
      <c r="I96" s="105"/>
      <c r="J96" s="114" t="s">
        <v>107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108</v>
      </c>
      <c r="D98" s="31"/>
      <c r="E98" s="31"/>
      <c r="F98" s="31"/>
      <c r="G98" s="31"/>
      <c r="H98" s="31"/>
      <c r="I98" s="31"/>
      <c r="J98" s="70">
        <f>J127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109</v>
      </c>
    </row>
    <row r="99" spans="1:47" s="9" customFormat="1" ht="24.95" customHeight="1">
      <c r="B99" s="116"/>
      <c r="D99" s="117" t="s">
        <v>673</v>
      </c>
      <c r="E99" s="118"/>
      <c r="F99" s="118"/>
      <c r="G99" s="118"/>
      <c r="H99" s="118"/>
      <c r="I99" s="118"/>
      <c r="J99" s="119">
        <f>J128</f>
        <v>0</v>
      </c>
      <c r="L99" s="116"/>
    </row>
    <row r="100" spans="1:47" s="9" customFormat="1" ht="24.95" customHeight="1">
      <c r="B100" s="116"/>
      <c r="D100" s="117" t="s">
        <v>326</v>
      </c>
      <c r="E100" s="118"/>
      <c r="F100" s="118"/>
      <c r="G100" s="118"/>
      <c r="H100" s="118"/>
      <c r="I100" s="118"/>
      <c r="J100" s="119">
        <f>J130</f>
        <v>0</v>
      </c>
      <c r="L100" s="116"/>
    </row>
    <row r="101" spans="1:47" s="9" customFormat="1" ht="24.95" customHeight="1">
      <c r="B101" s="116"/>
      <c r="D101" s="117" t="s">
        <v>327</v>
      </c>
      <c r="E101" s="118"/>
      <c r="F101" s="118"/>
      <c r="G101" s="118"/>
      <c r="H101" s="118"/>
      <c r="I101" s="118"/>
      <c r="J101" s="119">
        <f>J135</f>
        <v>0</v>
      </c>
      <c r="L101" s="116"/>
    </row>
    <row r="102" spans="1:47" s="9" customFormat="1" ht="24.95" customHeight="1">
      <c r="B102" s="116"/>
      <c r="D102" s="117" t="s">
        <v>328</v>
      </c>
      <c r="E102" s="118"/>
      <c r="F102" s="118"/>
      <c r="G102" s="118"/>
      <c r="H102" s="118"/>
      <c r="I102" s="118"/>
      <c r="J102" s="119">
        <f>J147</f>
        <v>0</v>
      </c>
      <c r="L102" s="116"/>
    </row>
    <row r="103" spans="1:47" s="9" customFormat="1" ht="24.95" customHeight="1">
      <c r="B103" s="116"/>
      <c r="D103" s="117" t="s">
        <v>329</v>
      </c>
      <c r="E103" s="118"/>
      <c r="F103" s="118"/>
      <c r="G103" s="118"/>
      <c r="H103" s="118"/>
      <c r="I103" s="118"/>
      <c r="J103" s="119">
        <f>J149</f>
        <v>0</v>
      </c>
      <c r="L103" s="116"/>
    </row>
    <row r="104" spans="1:47" s="9" customFormat="1" ht="24.95" customHeight="1">
      <c r="B104" s="116"/>
      <c r="D104" s="117" t="s">
        <v>330</v>
      </c>
      <c r="E104" s="118"/>
      <c r="F104" s="118"/>
      <c r="G104" s="118"/>
      <c r="H104" s="118"/>
      <c r="I104" s="118"/>
      <c r="J104" s="119">
        <f>J157</f>
        <v>0</v>
      </c>
      <c r="L104" s="116"/>
    </row>
    <row r="105" spans="1:47" s="9" customFormat="1" ht="24.95" customHeight="1">
      <c r="B105" s="116"/>
      <c r="D105" s="117" t="s">
        <v>674</v>
      </c>
      <c r="E105" s="118"/>
      <c r="F105" s="118"/>
      <c r="G105" s="118"/>
      <c r="H105" s="118"/>
      <c r="I105" s="118"/>
      <c r="J105" s="119">
        <f>J159</f>
        <v>0</v>
      </c>
      <c r="L105" s="116"/>
    </row>
    <row r="106" spans="1:47" s="2" customFormat="1" ht="21.75" customHeight="1">
      <c r="A106" s="31"/>
      <c r="B106" s="32"/>
      <c r="C106" s="31"/>
      <c r="D106" s="31"/>
      <c r="E106" s="31"/>
      <c r="F106" s="31"/>
      <c r="G106" s="31"/>
      <c r="H106" s="31"/>
      <c r="I106" s="31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6.95" customHeight="1">
      <c r="A107" s="31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11" spans="1:47" s="2" customFormat="1" ht="6.95" customHeight="1">
      <c r="A111" s="31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24.95" customHeight="1">
      <c r="A112" s="31"/>
      <c r="B112" s="32"/>
      <c r="C112" s="20" t="s">
        <v>118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6.95" customHeight="1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12" customHeight="1">
      <c r="A114" s="31"/>
      <c r="B114" s="32"/>
      <c r="C114" s="26" t="s">
        <v>16</v>
      </c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16.5" customHeight="1">
      <c r="A115" s="31"/>
      <c r="B115" s="32"/>
      <c r="C115" s="31"/>
      <c r="D115" s="31"/>
      <c r="E115" s="239" t="str">
        <f>E7</f>
        <v>Vodovod Šaldova</v>
      </c>
      <c r="F115" s="240"/>
      <c r="G115" s="240"/>
      <c r="H115" s="240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1" customFormat="1" ht="12" customHeight="1">
      <c r="B116" s="19"/>
      <c r="C116" s="26" t="s">
        <v>103</v>
      </c>
      <c r="L116" s="19"/>
    </row>
    <row r="117" spans="1:63" s="2" customFormat="1" ht="16.5" customHeight="1">
      <c r="A117" s="31"/>
      <c r="B117" s="32"/>
      <c r="C117" s="31"/>
      <c r="D117" s="31"/>
      <c r="E117" s="239" t="s">
        <v>570</v>
      </c>
      <c r="F117" s="241"/>
      <c r="G117" s="241"/>
      <c r="H117" s="24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2" customHeight="1">
      <c r="A118" s="31"/>
      <c r="B118" s="32"/>
      <c r="C118" s="26" t="s">
        <v>323</v>
      </c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6.5" customHeight="1">
      <c r="A119" s="31"/>
      <c r="B119" s="32"/>
      <c r="C119" s="31"/>
      <c r="D119" s="31"/>
      <c r="E119" s="196" t="str">
        <f>E11</f>
        <v>02a - Materiál a montáž vodovodních přípojek</v>
      </c>
      <c r="F119" s="241"/>
      <c r="G119" s="241"/>
      <c r="H119" s="24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6.9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2" customHeight="1">
      <c r="A121" s="31"/>
      <c r="B121" s="32"/>
      <c r="C121" s="26" t="s">
        <v>19</v>
      </c>
      <c r="D121" s="31"/>
      <c r="E121" s="31"/>
      <c r="F121" s="24" t="str">
        <f>F14</f>
        <v xml:space="preserve"> </v>
      </c>
      <c r="G121" s="31"/>
      <c r="H121" s="31"/>
      <c r="I121" s="26" t="s">
        <v>21</v>
      </c>
      <c r="J121" s="54" t="str">
        <f>IF(J14="","",J14)</f>
        <v>27. 3. 2024</v>
      </c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6.9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6" t="s">
        <v>23</v>
      </c>
      <c r="D123" s="31"/>
      <c r="E123" s="31"/>
      <c r="F123" s="24" t="str">
        <f>E17</f>
        <v xml:space="preserve"> </v>
      </c>
      <c r="G123" s="31"/>
      <c r="H123" s="31"/>
      <c r="I123" s="26" t="s">
        <v>28</v>
      </c>
      <c r="J123" s="29" t="str">
        <f>E23</f>
        <v xml:space="preserve"> </v>
      </c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26</v>
      </c>
      <c r="D124" s="31"/>
      <c r="E124" s="31"/>
      <c r="F124" s="24" t="str">
        <f>IF(E20="","",E20)</f>
        <v>Vyplň údaj</v>
      </c>
      <c r="G124" s="31"/>
      <c r="H124" s="31"/>
      <c r="I124" s="26" t="s">
        <v>30</v>
      </c>
      <c r="J124" s="29" t="str">
        <f>E26</f>
        <v xml:space="preserve"> 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0.35" customHeight="1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11" customFormat="1" ht="29.25" customHeight="1">
      <c r="A126" s="124"/>
      <c r="B126" s="125"/>
      <c r="C126" s="126" t="s">
        <v>119</v>
      </c>
      <c r="D126" s="127" t="s">
        <v>57</v>
      </c>
      <c r="E126" s="127" t="s">
        <v>53</v>
      </c>
      <c r="F126" s="127" t="s">
        <v>54</v>
      </c>
      <c r="G126" s="127" t="s">
        <v>120</v>
      </c>
      <c r="H126" s="127" t="s">
        <v>121</v>
      </c>
      <c r="I126" s="127" t="s">
        <v>122</v>
      </c>
      <c r="J126" s="128" t="s">
        <v>107</v>
      </c>
      <c r="K126" s="129" t="s">
        <v>123</v>
      </c>
      <c r="L126" s="130"/>
      <c r="M126" s="61" t="s">
        <v>1</v>
      </c>
      <c r="N126" s="62" t="s">
        <v>36</v>
      </c>
      <c r="O126" s="62" t="s">
        <v>124</v>
      </c>
      <c r="P126" s="62" t="s">
        <v>125</v>
      </c>
      <c r="Q126" s="62" t="s">
        <v>126</v>
      </c>
      <c r="R126" s="62" t="s">
        <v>127</v>
      </c>
      <c r="S126" s="62" t="s">
        <v>128</v>
      </c>
      <c r="T126" s="63" t="s">
        <v>129</v>
      </c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</row>
    <row r="127" spans="1:63" s="2" customFormat="1" ht="22.9" customHeight="1">
      <c r="A127" s="31"/>
      <c r="B127" s="32"/>
      <c r="C127" s="68" t="s">
        <v>130</v>
      </c>
      <c r="D127" s="31"/>
      <c r="E127" s="31"/>
      <c r="F127" s="31"/>
      <c r="G127" s="31"/>
      <c r="H127" s="31"/>
      <c r="I127" s="31"/>
      <c r="J127" s="131">
        <f>BK127</f>
        <v>0</v>
      </c>
      <c r="K127" s="31"/>
      <c r="L127" s="32"/>
      <c r="M127" s="64"/>
      <c r="N127" s="55"/>
      <c r="O127" s="65"/>
      <c r="P127" s="132">
        <f>P128+P130+P135+P147+P149+P157+P159</f>
        <v>0</v>
      </c>
      <c r="Q127" s="65"/>
      <c r="R127" s="132">
        <f>R128+R130+R135+R147+R149+R157+R159</f>
        <v>0</v>
      </c>
      <c r="S127" s="65"/>
      <c r="T127" s="133">
        <f>T128+T130+T135+T147+T149+T157+T159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6" t="s">
        <v>71</v>
      </c>
      <c r="AU127" s="16" t="s">
        <v>109</v>
      </c>
      <c r="BK127" s="134">
        <f>BK128+BK130+BK135+BK147+BK149+BK157+BK159</f>
        <v>0</v>
      </c>
    </row>
    <row r="128" spans="1:63" s="12" customFormat="1" ht="25.9" customHeight="1">
      <c r="B128" s="135"/>
      <c r="D128" s="136" t="s">
        <v>71</v>
      </c>
      <c r="E128" s="137" t="s">
        <v>675</v>
      </c>
      <c r="F128" s="137" t="s">
        <v>676</v>
      </c>
      <c r="I128" s="138"/>
      <c r="J128" s="139">
        <f>BK128</f>
        <v>0</v>
      </c>
      <c r="L128" s="135"/>
      <c r="M128" s="140"/>
      <c r="N128" s="141"/>
      <c r="O128" s="141"/>
      <c r="P128" s="142">
        <f>P129</f>
        <v>0</v>
      </c>
      <c r="Q128" s="141"/>
      <c r="R128" s="142">
        <f>R129</f>
        <v>0</v>
      </c>
      <c r="S128" s="141"/>
      <c r="T128" s="143">
        <f>T129</f>
        <v>0</v>
      </c>
      <c r="AR128" s="136" t="s">
        <v>79</v>
      </c>
      <c r="AT128" s="144" t="s">
        <v>71</v>
      </c>
      <c r="AU128" s="144" t="s">
        <v>72</v>
      </c>
      <c r="AY128" s="136" t="s">
        <v>133</v>
      </c>
      <c r="BK128" s="145">
        <f>BK129</f>
        <v>0</v>
      </c>
    </row>
    <row r="129" spans="1:65" s="2" customFormat="1" ht="21.75" customHeight="1">
      <c r="A129" s="31"/>
      <c r="B129" s="148"/>
      <c r="C129" s="149" t="s">
        <v>139</v>
      </c>
      <c r="D129" s="149" t="s">
        <v>135</v>
      </c>
      <c r="E129" s="150" t="s">
        <v>677</v>
      </c>
      <c r="F129" s="151" t="s">
        <v>678</v>
      </c>
      <c r="G129" s="152" t="s">
        <v>159</v>
      </c>
      <c r="H129" s="153">
        <v>100</v>
      </c>
      <c r="I129" s="154"/>
      <c r="J129" s="155">
        <f>ROUND(I129*H129,2)</f>
        <v>0</v>
      </c>
      <c r="K129" s="156"/>
      <c r="L129" s="32"/>
      <c r="M129" s="157" t="s">
        <v>1</v>
      </c>
      <c r="N129" s="158" t="s">
        <v>37</v>
      </c>
      <c r="O129" s="57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1" t="s">
        <v>139</v>
      </c>
      <c r="AT129" s="161" t="s">
        <v>135</v>
      </c>
      <c r="AU129" s="161" t="s">
        <v>79</v>
      </c>
      <c r="AY129" s="16" t="s">
        <v>133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6" t="s">
        <v>79</v>
      </c>
      <c r="BK129" s="162">
        <f>ROUND(I129*H129,2)</f>
        <v>0</v>
      </c>
      <c r="BL129" s="16" t="s">
        <v>139</v>
      </c>
      <c r="BM129" s="161" t="s">
        <v>679</v>
      </c>
    </row>
    <row r="130" spans="1:65" s="12" customFormat="1" ht="25.9" customHeight="1">
      <c r="B130" s="135"/>
      <c r="D130" s="136" t="s">
        <v>71</v>
      </c>
      <c r="E130" s="137" t="s">
        <v>352</v>
      </c>
      <c r="F130" s="137" t="s">
        <v>353</v>
      </c>
      <c r="I130" s="138"/>
      <c r="J130" s="139">
        <f>BK130</f>
        <v>0</v>
      </c>
      <c r="L130" s="135"/>
      <c r="M130" s="140"/>
      <c r="N130" s="141"/>
      <c r="O130" s="141"/>
      <c r="P130" s="142">
        <f>SUM(P131:P134)</f>
        <v>0</v>
      </c>
      <c r="Q130" s="141"/>
      <c r="R130" s="142">
        <f>SUM(R131:R134)</f>
        <v>0</v>
      </c>
      <c r="S130" s="141"/>
      <c r="T130" s="143">
        <f>SUM(T131:T134)</f>
        <v>0</v>
      </c>
      <c r="AR130" s="136" t="s">
        <v>79</v>
      </c>
      <c r="AT130" s="144" t="s">
        <v>71</v>
      </c>
      <c r="AU130" s="144" t="s">
        <v>72</v>
      </c>
      <c r="AY130" s="136" t="s">
        <v>133</v>
      </c>
      <c r="BK130" s="145">
        <f>SUM(BK131:BK134)</f>
        <v>0</v>
      </c>
    </row>
    <row r="131" spans="1:65" s="2" customFormat="1" ht="16.5" customHeight="1">
      <c r="A131" s="31"/>
      <c r="B131" s="148"/>
      <c r="C131" s="149" t="s">
        <v>172</v>
      </c>
      <c r="D131" s="149" t="s">
        <v>135</v>
      </c>
      <c r="E131" s="150" t="s">
        <v>680</v>
      </c>
      <c r="F131" s="151" t="s">
        <v>681</v>
      </c>
      <c r="G131" s="152" t="s">
        <v>338</v>
      </c>
      <c r="H131" s="153">
        <v>12</v>
      </c>
      <c r="I131" s="154"/>
      <c r="J131" s="155">
        <f>ROUND(I131*H131,2)</f>
        <v>0</v>
      </c>
      <c r="K131" s="156"/>
      <c r="L131" s="32"/>
      <c r="M131" s="157" t="s">
        <v>1</v>
      </c>
      <c r="N131" s="158" t="s">
        <v>37</v>
      </c>
      <c r="O131" s="57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1" t="s">
        <v>139</v>
      </c>
      <c r="AT131" s="161" t="s">
        <v>135</v>
      </c>
      <c r="AU131" s="161" t="s">
        <v>79</v>
      </c>
      <c r="AY131" s="16" t="s">
        <v>133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6" t="s">
        <v>79</v>
      </c>
      <c r="BK131" s="162">
        <f>ROUND(I131*H131,2)</f>
        <v>0</v>
      </c>
      <c r="BL131" s="16" t="s">
        <v>139</v>
      </c>
      <c r="BM131" s="161" t="s">
        <v>682</v>
      </c>
    </row>
    <row r="132" spans="1:65" s="2" customFormat="1" ht="16.5" customHeight="1">
      <c r="A132" s="31"/>
      <c r="B132" s="148"/>
      <c r="C132" s="149" t="s">
        <v>167</v>
      </c>
      <c r="D132" s="149" t="s">
        <v>135</v>
      </c>
      <c r="E132" s="150" t="s">
        <v>683</v>
      </c>
      <c r="F132" s="151" t="s">
        <v>684</v>
      </c>
      <c r="G132" s="152" t="s">
        <v>338</v>
      </c>
      <c r="H132" s="153">
        <v>12</v>
      </c>
      <c r="I132" s="154"/>
      <c r="J132" s="155">
        <f>ROUND(I132*H132,2)</f>
        <v>0</v>
      </c>
      <c r="K132" s="156"/>
      <c r="L132" s="32"/>
      <c r="M132" s="157" t="s">
        <v>1</v>
      </c>
      <c r="N132" s="158" t="s">
        <v>37</v>
      </c>
      <c r="O132" s="57"/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1" t="s">
        <v>139</v>
      </c>
      <c r="AT132" s="161" t="s">
        <v>135</v>
      </c>
      <c r="AU132" s="161" t="s">
        <v>79</v>
      </c>
      <c r="AY132" s="16" t="s">
        <v>133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6" t="s">
        <v>79</v>
      </c>
      <c r="BK132" s="162">
        <f>ROUND(I132*H132,2)</f>
        <v>0</v>
      </c>
      <c r="BL132" s="16" t="s">
        <v>139</v>
      </c>
      <c r="BM132" s="161" t="s">
        <v>685</v>
      </c>
    </row>
    <row r="133" spans="1:65" s="2" customFormat="1" ht="16.5" customHeight="1">
      <c r="A133" s="31"/>
      <c r="B133" s="148"/>
      <c r="C133" s="149" t="s">
        <v>156</v>
      </c>
      <c r="D133" s="149" t="s">
        <v>135</v>
      </c>
      <c r="E133" s="150" t="s">
        <v>686</v>
      </c>
      <c r="F133" s="151" t="s">
        <v>687</v>
      </c>
      <c r="G133" s="152" t="s">
        <v>159</v>
      </c>
      <c r="H133" s="153">
        <v>100</v>
      </c>
      <c r="I133" s="154"/>
      <c r="J133" s="155">
        <f>ROUND(I133*H133,2)</f>
        <v>0</v>
      </c>
      <c r="K133" s="156"/>
      <c r="L133" s="32"/>
      <c r="M133" s="157" t="s">
        <v>1</v>
      </c>
      <c r="N133" s="158" t="s">
        <v>37</v>
      </c>
      <c r="O133" s="57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1" t="s">
        <v>139</v>
      </c>
      <c r="AT133" s="161" t="s">
        <v>135</v>
      </c>
      <c r="AU133" s="161" t="s">
        <v>79</v>
      </c>
      <c r="AY133" s="16" t="s">
        <v>133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6" t="s">
        <v>79</v>
      </c>
      <c r="BK133" s="162">
        <f>ROUND(I133*H133,2)</f>
        <v>0</v>
      </c>
      <c r="BL133" s="16" t="s">
        <v>139</v>
      </c>
      <c r="BM133" s="161" t="s">
        <v>688</v>
      </c>
    </row>
    <row r="134" spans="1:65" s="2" customFormat="1" ht="16.5" customHeight="1">
      <c r="A134" s="31"/>
      <c r="B134" s="148"/>
      <c r="C134" s="149" t="s">
        <v>161</v>
      </c>
      <c r="D134" s="149" t="s">
        <v>135</v>
      </c>
      <c r="E134" s="150" t="s">
        <v>689</v>
      </c>
      <c r="F134" s="151" t="s">
        <v>690</v>
      </c>
      <c r="G134" s="152" t="s">
        <v>159</v>
      </c>
      <c r="H134" s="153">
        <v>100</v>
      </c>
      <c r="I134" s="154"/>
      <c r="J134" s="155">
        <f>ROUND(I134*H134,2)</f>
        <v>0</v>
      </c>
      <c r="K134" s="156"/>
      <c r="L134" s="32"/>
      <c r="M134" s="157" t="s">
        <v>1</v>
      </c>
      <c r="N134" s="158" t="s">
        <v>37</v>
      </c>
      <c r="O134" s="57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1" t="s">
        <v>139</v>
      </c>
      <c r="AT134" s="161" t="s">
        <v>135</v>
      </c>
      <c r="AU134" s="161" t="s">
        <v>79</v>
      </c>
      <c r="AY134" s="16" t="s">
        <v>133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6" t="s">
        <v>79</v>
      </c>
      <c r="BK134" s="162">
        <f>ROUND(I134*H134,2)</f>
        <v>0</v>
      </c>
      <c r="BL134" s="16" t="s">
        <v>139</v>
      </c>
      <c r="BM134" s="161" t="s">
        <v>691</v>
      </c>
    </row>
    <row r="135" spans="1:65" s="12" customFormat="1" ht="25.9" customHeight="1">
      <c r="B135" s="135"/>
      <c r="D135" s="136" t="s">
        <v>71</v>
      </c>
      <c r="E135" s="137" t="s">
        <v>378</v>
      </c>
      <c r="F135" s="137" t="s">
        <v>379</v>
      </c>
      <c r="I135" s="138"/>
      <c r="J135" s="139">
        <f>BK135</f>
        <v>0</v>
      </c>
      <c r="L135" s="135"/>
      <c r="M135" s="140"/>
      <c r="N135" s="141"/>
      <c r="O135" s="141"/>
      <c r="P135" s="142">
        <f>SUM(P136:P146)</f>
        <v>0</v>
      </c>
      <c r="Q135" s="141"/>
      <c r="R135" s="142">
        <f>SUM(R136:R146)</f>
        <v>0</v>
      </c>
      <c r="S135" s="141"/>
      <c r="T135" s="143">
        <f>SUM(T136:T146)</f>
        <v>0</v>
      </c>
      <c r="AR135" s="136" t="s">
        <v>79</v>
      </c>
      <c r="AT135" s="144" t="s">
        <v>71</v>
      </c>
      <c r="AU135" s="144" t="s">
        <v>72</v>
      </c>
      <c r="AY135" s="136" t="s">
        <v>133</v>
      </c>
      <c r="BK135" s="145">
        <f>SUM(BK136:BK146)</f>
        <v>0</v>
      </c>
    </row>
    <row r="136" spans="1:65" s="2" customFormat="1" ht="16.5" customHeight="1">
      <c r="A136" s="31"/>
      <c r="B136" s="148"/>
      <c r="C136" s="149" t="s">
        <v>7</v>
      </c>
      <c r="D136" s="149" t="s">
        <v>135</v>
      </c>
      <c r="E136" s="150" t="s">
        <v>389</v>
      </c>
      <c r="F136" s="151" t="s">
        <v>390</v>
      </c>
      <c r="G136" s="152" t="s">
        <v>159</v>
      </c>
      <c r="H136" s="153">
        <v>100</v>
      </c>
      <c r="I136" s="154"/>
      <c r="J136" s="155">
        <f t="shared" ref="J136:J146" si="0">ROUND(I136*H136,2)</f>
        <v>0</v>
      </c>
      <c r="K136" s="156"/>
      <c r="L136" s="32"/>
      <c r="M136" s="157" t="s">
        <v>1</v>
      </c>
      <c r="N136" s="158" t="s">
        <v>37</v>
      </c>
      <c r="O136" s="57"/>
      <c r="P136" s="159">
        <f t="shared" ref="P136:P146" si="1">O136*H136</f>
        <v>0</v>
      </c>
      <c r="Q136" s="159">
        <v>0</v>
      </c>
      <c r="R136" s="159">
        <f t="shared" ref="R136:R146" si="2">Q136*H136</f>
        <v>0</v>
      </c>
      <c r="S136" s="159">
        <v>0</v>
      </c>
      <c r="T136" s="160">
        <f t="shared" ref="T136:T146" si="3"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1" t="s">
        <v>139</v>
      </c>
      <c r="AT136" s="161" t="s">
        <v>135</v>
      </c>
      <c r="AU136" s="161" t="s">
        <v>79</v>
      </c>
      <c r="AY136" s="16" t="s">
        <v>133</v>
      </c>
      <c r="BE136" s="162">
        <f t="shared" ref="BE136:BE146" si="4">IF(N136="základní",J136,0)</f>
        <v>0</v>
      </c>
      <c r="BF136" s="162">
        <f t="shared" ref="BF136:BF146" si="5">IF(N136="snížená",J136,0)</f>
        <v>0</v>
      </c>
      <c r="BG136" s="162">
        <f t="shared" ref="BG136:BG146" si="6">IF(N136="zákl. přenesená",J136,0)</f>
        <v>0</v>
      </c>
      <c r="BH136" s="162">
        <f t="shared" ref="BH136:BH146" si="7">IF(N136="sníž. přenesená",J136,0)</f>
        <v>0</v>
      </c>
      <c r="BI136" s="162">
        <f t="shared" ref="BI136:BI146" si="8">IF(N136="nulová",J136,0)</f>
        <v>0</v>
      </c>
      <c r="BJ136" s="16" t="s">
        <v>79</v>
      </c>
      <c r="BK136" s="162">
        <f t="shared" ref="BK136:BK146" si="9">ROUND(I136*H136,2)</f>
        <v>0</v>
      </c>
      <c r="BL136" s="16" t="s">
        <v>139</v>
      </c>
      <c r="BM136" s="161" t="s">
        <v>692</v>
      </c>
    </row>
    <row r="137" spans="1:65" s="2" customFormat="1" ht="16.5" customHeight="1">
      <c r="A137" s="31"/>
      <c r="B137" s="148"/>
      <c r="C137" s="149" t="s">
        <v>255</v>
      </c>
      <c r="D137" s="149" t="s">
        <v>135</v>
      </c>
      <c r="E137" s="150" t="s">
        <v>693</v>
      </c>
      <c r="F137" s="151" t="s">
        <v>694</v>
      </c>
      <c r="G137" s="152" t="s">
        <v>338</v>
      </c>
      <c r="H137" s="153">
        <v>12</v>
      </c>
      <c r="I137" s="154"/>
      <c r="J137" s="155">
        <f t="shared" si="0"/>
        <v>0</v>
      </c>
      <c r="K137" s="156"/>
      <c r="L137" s="32"/>
      <c r="M137" s="157" t="s">
        <v>1</v>
      </c>
      <c r="N137" s="158" t="s">
        <v>37</v>
      </c>
      <c r="O137" s="57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1" t="s">
        <v>139</v>
      </c>
      <c r="AT137" s="161" t="s">
        <v>135</v>
      </c>
      <c r="AU137" s="161" t="s">
        <v>79</v>
      </c>
      <c r="AY137" s="16" t="s">
        <v>133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6" t="s">
        <v>79</v>
      </c>
      <c r="BK137" s="162">
        <f t="shared" si="9"/>
        <v>0</v>
      </c>
      <c r="BL137" s="16" t="s">
        <v>139</v>
      </c>
      <c r="BM137" s="161" t="s">
        <v>695</v>
      </c>
    </row>
    <row r="138" spans="1:65" s="2" customFormat="1" ht="24.2" customHeight="1">
      <c r="A138" s="31"/>
      <c r="B138" s="148"/>
      <c r="C138" s="149" t="s">
        <v>241</v>
      </c>
      <c r="D138" s="149" t="s">
        <v>135</v>
      </c>
      <c r="E138" s="150" t="s">
        <v>696</v>
      </c>
      <c r="F138" s="151" t="s">
        <v>697</v>
      </c>
      <c r="G138" s="152" t="s">
        <v>159</v>
      </c>
      <c r="H138" s="153">
        <v>100</v>
      </c>
      <c r="I138" s="154"/>
      <c r="J138" s="155">
        <f t="shared" si="0"/>
        <v>0</v>
      </c>
      <c r="K138" s="156"/>
      <c r="L138" s="32"/>
      <c r="M138" s="157" t="s">
        <v>1</v>
      </c>
      <c r="N138" s="158" t="s">
        <v>37</v>
      </c>
      <c r="O138" s="57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1" t="s">
        <v>139</v>
      </c>
      <c r="AT138" s="161" t="s">
        <v>135</v>
      </c>
      <c r="AU138" s="161" t="s">
        <v>79</v>
      </c>
      <c r="AY138" s="16" t="s">
        <v>133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6" t="s">
        <v>79</v>
      </c>
      <c r="BK138" s="162">
        <f t="shared" si="9"/>
        <v>0</v>
      </c>
      <c r="BL138" s="16" t="s">
        <v>139</v>
      </c>
      <c r="BM138" s="161" t="s">
        <v>698</v>
      </c>
    </row>
    <row r="139" spans="1:65" s="2" customFormat="1" ht="24.2" customHeight="1">
      <c r="A139" s="31"/>
      <c r="B139" s="148"/>
      <c r="C139" s="149" t="s">
        <v>251</v>
      </c>
      <c r="D139" s="149" t="s">
        <v>135</v>
      </c>
      <c r="E139" s="150" t="s">
        <v>699</v>
      </c>
      <c r="F139" s="151" t="s">
        <v>700</v>
      </c>
      <c r="G139" s="152" t="s">
        <v>338</v>
      </c>
      <c r="H139" s="153">
        <v>12</v>
      </c>
      <c r="I139" s="154"/>
      <c r="J139" s="155">
        <f t="shared" si="0"/>
        <v>0</v>
      </c>
      <c r="K139" s="156"/>
      <c r="L139" s="32"/>
      <c r="M139" s="157" t="s">
        <v>1</v>
      </c>
      <c r="N139" s="158" t="s">
        <v>37</v>
      </c>
      <c r="O139" s="57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1" t="s">
        <v>139</v>
      </c>
      <c r="AT139" s="161" t="s">
        <v>135</v>
      </c>
      <c r="AU139" s="161" t="s">
        <v>79</v>
      </c>
      <c r="AY139" s="16" t="s">
        <v>133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6" t="s">
        <v>79</v>
      </c>
      <c r="BK139" s="162">
        <f t="shared" si="9"/>
        <v>0</v>
      </c>
      <c r="BL139" s="16" t="s">
        <v>139</v>
      </c>
      <c r="BM139" s="161" t="s">
        <v>701</v>
      </c>
    </row>
    <row r="140" spans="1:65" s="2" customFormat="1" ht="16.5" customHeight="1">
      <c r="A140" s="31"/>
      <c r="B140" s="148"/>
      <c r="C140" s="149" t="s">
        <v>247</v>
      </c>
      <c r="D140" s="149" t="s">
        <v>135</v>
      </c>
      <c r="E140" s="150" t="s">
        <v>702</v>
      </c>
      <c r="F140" s="151" t="s">
        <v>703</v>
      </c>
      <c r="G140" s="152" t="s">
        <v>338</v>
      </c>
      <c r="H140" s="153">
        <v>48</v>
      </c>
      <c r="I140" s="154"/>
      <c r="J140" s="155">
        <f t="shared" si="0"/>
        <v>0</v>
      </c>
      <c r="K140" s="156"/>
      <c r="L140" s="32"/>
      <c r="M140" s="157" t="s">
        <v>1</v>
      </c>
      <c r="N140" s="158" t="s">
        <v>37</v>
      </c>
      <c r="O140" s="57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1" t="s">
        <v>139</v>
      </c>
      <c r="AT140" s="161" t="s">
        <v>135</v>
      </c>
      <c r="AU140" s="161" t="s">
        <v>79</v>
      </c>
      <c r="AY140" s="16" t="s">
        <v>133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6" t="s">
        <v>79</v>
      </c>
      <c r="BK140" s="162">
        <f t="shared" si="9"/>
        <v>0</v>
      </c>
      <c r="BL140" s="16" t="s">
        <v>139</v>
      </c>
      <c r="BM140" s="161" t="s">
        <v>704</v>
      </c>
    </row>
    <row r="141" spans="1:65" s="2" customFormat="1" ht="16.5" customHeight="1">
      <c r="A141" s="31"/>
      <c r="B141" s="148"/>
      <c r="C141" s="149" t="s">
        <v>227</v>
      </c>
      <c r="D141" s="149" t="s">
        <v>135</v>
      </c>
      <c r="E141" s="150" t="s">
        <v>405</v>
      </c>
      <c r="F141" s="151" t="s">
        <v>406</v>
      </c>
      <c r="G141" s="152" t="s">
        <v>159</v>
      </c>
      <c r="H141" s="153">
        <v>100</v>
      </c>
      <c r="I141" s="154"/>
      <c r="J141" s="155">
        <f t="shared" si="0"/>
        <v>0</v>
      </c>
      <c r="K141" s="156"/>
      <c r="L141" s="32"/>
      <c r="M141" s="157" t="s">
        <v>1</v>
      </c>
      <c r="N141" s="158" t="s">
        <v>37</v>
      </c>
      <c r="O141" s="57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1" t="s">
        <v>139</v>
      </c>
      <c r="AT141" s="161" t="s">
        <v>135</v>
      </c>
      <c r="AU141" s="161" t="s">
        <v>79</v>
      </c>
      <c r="AY141" s="16" t="s">
        <v>133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6" t="s">
        <v>79</v>
      </c>
      <c r="BK141" s="162">
        <f t="shared" si="9"/>
        <v>0</v>
      </c>
      <c r="BL141" s="16" t="s">
        <v>139</v>
      </c>
      <c r="BM141" s="161" t="s">
        <v>705</v>
      </c>
    </row>
    <row r="142" spans="1:65" s="2" customFormat="1" ht="16.5" customHeight="1">
      <c r="A142" s="31"/>
      <c r="B142" s="148"/>
      <c r="C142" s="149" t="s">
        <v>259</v>
      </c>
      <c r="D142" s="149" t="s">
        <v>135</v>
      </c>
      <c r="E142" s="150" t="s">
        <v>706</v>
      </c>
      <c r="F142" s="151" t="s">
        <v>707</v>
      </c>
      <c r="G142" s="152" t="s">
        <v>338</v>
      </c>
      <c r="H142" s="153">
        <v>12</v>
      </c>
      <c r="I142" s="154"/>
      <c r="J142" s="155">
        <f t="shared" si="0"/>
        <v>0</v>
      </c>
      <c r="K142" s="156"/>
      <c r="L142" s="32"/>
      <c r="M142" s="157" t="s">
        <v>1</v>
      </c>
      <c r="N142" s="158" t="s">
        <v>37</v>
      </c>
      <c r="O142" s="57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1" t="s">
        <v>139</v>
      </c>
      <c r="AT142" s="161" t="s">
        <v>135</v>
      </c>
      <c r="AU142" s="161" t="s">
        <v>79</v>
      </c>
      <c r="AY142" s="16" t="s">
        <v>133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6" t="s">
        <v>79</v>
      </c>
      <c r="BK142" s="162">
        <f t="shared" si="9"/>
        <v>0</v>
      </c>
      <c r="BL142" s="16" t="s">
        <v>139</v>
      </c>
      <c r="BM142" s="161" t="s">
        <v>708</v>
      </c>
    </row>
    <row r="143" spans="1:65" s="2" customFormat="1" ht="21.75" customHeight="1">
      <c r="A143" s="31"/>
      <c r="B143" s="148"/>
      <c r="C143" s="149" t="s">
        <v>222</v>
      </c>
      <c r="D143" s="149" t="s">
        <v>135</v>
      </c>
      <c r="E143" s="150" t="s">
        <v>709</v>
      </c>
      <c r="F143" s="151" t="s">
        <v>710</v>
      </c>
      <c r="G143" s="152" t="s">
        <v>338</v>
      </c>
      <c r="H143" s="153">
        <v>12</v>
      </c>
      <c r="I143" s="154"/>
      <c r="J143" s="155">
        <f t="shared" si="0"/>
        <v>0</v>
      </c>
      <c r="K143" s="156"/>
      <c r="L143" s="32"/>
      <c r="M143" s="157" t="s">
        <v>1</v>
      </c>
      <c r="N143" s="158" t="s">
        <v>37</v>
      </c>
      <c r="O143" s="57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61" t="s">
        <v>139</v>
      </c>
      <c r="AT143" s="161" t="s">
        <v>135</v>
      </c>
      <c r="AU143" s="161" t="s">
        <v>79</v>
      </c>
      <c r="AY143" s="16" t="s">
        <v>133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6" t="s">
        <v>79</v>
      </c>
      <c r="BK143" s="162">
        <f t="shared" si="9"/>
        <v>0</v>
      </c>
      <c r="BL143" s="16" t="s">
        <v>139</v>
      </c>
      <c r="BM143" s="161" t="s">
        <v>711</v>
      </c>
    </row>
    <row r="144" spans="1:65" s="2" customFormat="1" ht="16.5" customHeight="1">
      <c r="A144" s="31"/>
      <c r="B144" s="148"/>
      <c r="C144" s="149" t="s">
        <v>236</v>
      </c>
      <c r="D144" s="149" t="s">
        <v>135</v>
      </c>
      <c r="E144" s="150" t="s">
        <v>712</v>
      </c>
      <c r="F144" s="151" t="s">
        <v>713</v>
      </c>
      <c r="G144" s="152" t="s">
        <v>338</v>
      </c>
      <c r="H144" s="153">
        <v>12</v>
      </c>
      <c r="I144" s="154"/>
      <c r="J144" s="155">
        <f t="shared" si="0"/>
        <v>0</v>
      </c>
      <c r="K144" s="156"/>
      <c r="L144" s="32"/>
      <c r="M144" s="157" t="s">
        <v>1</v>
      </c>
      <c r="N144" s="158" t="s">
        <v>37</v>
      </c>
      <c r="O144" s="57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61" t="s">
        <v>139</v>
      </c>
      <c r="AT144" s="161" t="s">
        <v>135</v>
      </c>
      <c r="AU144" s="161" t="s">
        <v>79</v>
      </c>
      <c r="AY144" s="16" t="s">
        <v>133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6" t="s">
        <v>79</v>
      </c>
      <c r="BK144" s="162">
        <f t="shared" si="9"/>
        <v>0</v>
      </c>
      <c r="BL144" s="16" t="s">
        <v>139</v>
      </c>
      <c r="BM144" s="161" t="s">
        <v>714</v>
      </c>
    </row>
    <row r="145" spans="1:65" s="2" customFormat="1" ht="16.5" customHeight="1">
      <c r="A145" s="31"/>
      <c r="B145" s="148"/>
      <c r="C145" s="149" t="s">
        <v>217</v>
      </c>
      <c r="D145" s="149" t="s">
        <v>135</v>
      </c>
      <c r="E145" s="150" t="s">
        <v>715</v>
      </c>
      <c r="F145" s="151" t="s">
        <v>716</v>
      </c>
      <c r="G145" s="152" t="s">
        <v>338</v>
      </c>
      <c r="H145" s="153">
        <v>12</v>
      </c>
      <c r="I145" s="154"/>
      <c r="J145" s="155">
        <f t="shared" si="0"/>
        <v>0</v>
      </c>
      <c r="K145" s="156"/>
      <c r="L145" s="32"/>
      <c r="M145" s="157" t="s">
        <v>1</v>
      </c>
      <c r="N145" s="158" t="s">
        <v>37</v>
      </c>
      <c r="O145" s="57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1" t="s">
        <v>139</v>
      </c>
      <c r="AT145" s="161" t="s">
        <v>135</v>
      </c>
      <c r="AU145" s="161" t="s">
        <v>79</v>
      </c>
      <c r="AY145" s="16" t="s">
        <v>133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6" t="s">
        <v>79</v>
      </c>
      <c r="BK145" s="162">
        <f t="shared" si="9"/>
        <v>0</v>
      </c>
      <c r="BL145" s="16" t="s">
        <v>139</v>
      </c>
      <c r="BM145" s="161" t="s">
        <v>717</v>
      </c>
    </row>
    <row r="146" spans="1:65" s="2" customFormat="1" ht="16.5" customHeight="1">
      <c r="A146" s="31"/>
      <c r="B146" s="148"/>
      <c r="C146" s="149" t="s">
        <v>263</v>
      </c>
      <c r="D146" s="149" t="s">
        <v>135</v>
      </c>
      <c r="E146" s="150" t="s">
        <v>466</v>
      </c>
      <c r="F146" s="151" t="s">
        <v>718</v>
      </c>
      <c r="G146" s="152" t="s">
        <v>338</v>
      </c>
      <c r="H146" s="153">
        <v>12</v>
      </c>
      <c r="I146" s="154"/>
      <c r="J146" s="155">
        <f t="shared" si="0"/>
        <v>0</v>
      </c>
      <c r="K146" s="156"/>
      <c r="L146" s="32"/>
      <c r="M146" s="157" t="s">
        <v>1</v>
      </c>
      <c r="N146" s="158" t="s">
        <v>37</v>
      </c>
      <c r="O146" s="57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61" t="s">
        <v>139</v>
      </c>
      <c r="AT146" s="161" t="s">
        <v>135</v>
      </c>
      <c r="AU146" s="161" t="s">
        <v>79</v>
      </c>
      <c r="AY146" s="16" t="s">
        <v>133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6" t="s">
        <v>79</v>
      </c>
      <c r="BK146" s="162">
        <f t="shared" si="9"/>
        <v>0</v>
      </c>
      <c r="BL146" s="16" t="s">
        <v>139</v>
      </c>
      <c r="BM146" s="161" t="s">
        <v>719</v>
      </c>
    </row>
    <row r="147" spans="1:65" s="12" customFormat="1" ht="25.9" customHeight="1">
      <c r="B147" s="135"/>
      <c r="D147" s="136" t="s">
        <v>71</v>
      </c>
      <c r="E147" s="137" t="s">
        <v>485</v>
      </c>
      <c r="F147" s="137" t="s">
        <v>486</v>
      </c>
      <c r="I147" s="138"/>
      <c r="J147" s="139">
        <f>BK147</f>
        <v>0</v>
      </c>
      <c r="L147" s="135"/>
      <c r="M147" s="140"/>
      <c r="N147" s="141"/>
      <c r="O147" s="141"/>
      <c r="P147" s="142">
        <f>P148</f>
        <v>0</v>
      </c>
      <c r="Q147" s="141"/>
      <c r="R147" s="142">
        <f>R148</f>
        <v>0</v>
      </c>
      <c r="S147" s="141"/>
      <c r="T147" s="143">
        <f>T148</f>
        <v>0</v>
      </c>
      <c r="AR147" s="136" t="s">
        <v>79</v>
      </c>
      <c r="AT147" s="144" t="s">
        <v>71</v>
      </c>
      <c r="AU147" s="144" t="s">
        <v>72</v>
      </c>
      <c r="AY147" s="136" t="s">
        <v>133</v>
      </c>
      <c r="BK147" s="145">
        <f>BK148</f>
        <v>0</v>
      </c>
    </row>
    <row r="148" spans="1:65" s="2" customFormat="1" ht="16.5" customHeight="1">
      <c r="A148" s="31"/>
      <c r="B148" s="148"/>
      <c r="C148" s="149" t="s">
        <v>177</v>
      </c>
      <c r="D148" s="149" t="s">
        <v>135</v>
      </c>
      <c r="E148" s="150" t="s">
        <v>487</v>
      </c>
      <c r="F148" s="151" t="s">
        <v>488</v>
      </c>
      <c r="G148" s="152" t="s">
        <v>205</v>
      </c>
      <c r="H148" s="153">
        <v>22</v>
      </c>
      <c r="I148" s="154"/>
      <c r="J148" s="155">
        <f>ROUND(I148*H148,2)</f>
        <v>0</v>
      </c>
      <c r="K148" s="156"/>
      <c r="L148" s="32"/>
      <c r="M148" s="157" t="s">
        <v>1</v>
      </c>
      <c r="N148" s="158" t="s">
        <v>37</v>
      </c>
      <c r="O148" s="57"/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1" t="s">
        <v>139</v>
      </c>
      <c r="AT148" s="161" t="s">
        <v>135</v>
      </c>
      <c r="AU148" s="161" t="s">
        <v>79</v>
      </c>
      <c r="AY148" s="16" t="s">
        <v>133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6" t="s">
        <v>79</v>
      </c>
      <c r="BK148" s="162">
        <f>ROUND(I148*H148,2)</f>
        <v>0</v>
      </c>
      <c r="BL148" s="16" t="s">
        <v>139</v>
      </c>
      <c r="BM148" s="161" t="s">
        <v>720</v>
      </c>
    </row>
    <row r="149" spans="1:65" s="12" customFormat="1" ht="25.9" customHeight="1">
      <c r="B149" s="135"/>
      <c r="D149" s="136" t="s">
        <v>71</v>
      </c>
      <c r="E149" s="137" t="s">
        <v>490</v>
      </c>
      <c r="F149" s="137" t="s">
        <v>491</v>
      </c>
      <c r="I149" s="138"/>
      <c r="J149" s="139">
        <f>BK149</f>
        <v>0</v>
      </c>
      <c r="L149" s="135"/>
      <c r="M149" s="140"/>
      <c r="N149" s="141"/>
      <c r="O149" s="141"/>
      <c r="P149" s="142">
        <f>SUM(P150:P156)</f>
        <v>0</v>
      </c>
      <c r="Q149" s="141"/>
      <c r="R149" s="142">
        <f>SUM(R150:R156)</f>
        <v>0</v>
      </c>
      <c r="S149" s="141"/>
      <c r="T149" s="143">
        <f>SUM(T150:T156)</f>
        <v>0</v>
      </c>
      <c r="AR149" s="136" t="s">
        <v>79</v>
      </c>
      <c r="AT149" s="144" t="s">
        <v>71</v>
      </c>
      <c r="AU149" s="144" t="s">
        <v>72</v>
      </c>
      <c r="AY149" s="136" t="s">
        <v>133</v>
      </c>
      <c r="BK149" s="145">
        <f>SUM(BK150:BK156)</f>
        <v>0</v>
      </c>
    </row>
    <row r="150" spans="1:65" s="2" customFormat="1" ht="16.5" customHeight="1">
      <c r="A150" s="31"/>
      <c r="B150" s="148"/>
      <c r="C150" s="149" t="s">
        <v>208</v>
      </c>
      <c r="D150" s="149" t="s">
        <v>135</v>
      </c>
      <c r="E150" s="150" t="s">
        <v>492</v>
      </c>
      <c r="F150" s="151" t="s">
        <v>493</v>
      </c>
      <c r="G150" s="152" t="s">
        <v>494</v>
      </c>
      <c r="H150" s="153">
        <v>1</v>
      </c>
      <c r="I150" s="154"/>
      <c r="J150" s="155">
        <f t="shared" ref="J150:J156" si="10">ROUND(I150*H150,2)</f>
        <v>0</v>
      </c>
      <c r="K150" s="156"/>
      <c r="L150" s="32"/>
      <c r="M150" s="157" t="s">
        <v>1</v>
      </c>
      <c r="N150" s="158" t="s">
        <v>37</v>
      </c>
      <c r="O150" s="57"/>
      <c r="P150" s="159">
        <f t="shared" ref="P150:P156" si="11">O150*H150</f>
        <v>0</v>
      </c>
      <c r="Q150" s="159">
        <v>0</v>
      </c>
      <c r="R150" s="159">
        <f t="shared" ref="R150:R156" si="12">Q150*H150</f>
        <v>0</v>
      </c>
      <c r="S150" s="159">
        <v>0</v>
      </c>
      <c r="T150" s="160">
        <f t="shared" ref="T150:T156" si="13"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1" t="s">
        <v>139</v>
      </c>
      <c r="AT150" s="161" t="s">
        <v>135</v>
      </c>
      <c r="AU150" s="161" t="s">
        <v>79</v>
      </c>
      <c r="AY150" s="16" t="s">
        <v>133</v>
      </c>
      <c r="BE150" s="162">
        <f t="shared" ref="BE150:BE156" si="14">IF(N150="základní",J150,0)</f>
        <v>0</v>
      </c>
      <c r="BF150" s="162">
        <f t="shared" ref="BF150:BF156" si="15">IF(N150="snížená",J150,0)</f>
        <v>0</v>
      </c>
      <c r="BG150" s="162">
        <f t="shared" ref="BG150:BG156" si="16">IF(N150="zákl. přenesená",J150,0)</f>
        <v>0</v>
      </c>
      <c r="BH150" s="162">
        <f t="shared" ref="BH150:BH156" si="17">IF(N150="sníž. přenesená",J150,0)</f>
        <v>0</v>
      </c>
      <c r="BI150" s="162">
        <f t="shared" ref="BI150:BI156" si="18">IF(N150="nulová",J150,0)</f>
        <v>0</v>
      </c>
      <c r="BJ150" s="16" t="s">
        <v>79</v>
      </c>
      <c r="BK150" s="162">
        <f t="shared" ref="BK150:BK156" si="19">ROUND(I150*H150,2)</f>
        <v>0</v>
      </c>
      <c r="BL150" s="16" t="s">
        <v>139</v>
      </c>
      <c r="BM150" s="161" t="s">
        <v>721</v>
      </c>
    </row>
    <row r="151" spans="1:65" s="2" customFormat="1" ht="16.5" customHeight="1">
      <c r="A151" s="31"/>
      <c r="B151" s="148"/>
      <c r="C151" s="149" t="s">
        <v>193</v>
      </c>
      <c r="D151" s="149" t="s">
        <v>135</v>
      </c>
      <c r="E151" s="150" t="s">
        <v>502</v>
      </c>
      <c r="F151" s="151" t="s">
        <v>503</v>
      </c>
      <c r="G151" s="152" t="s">
        <v>494</v>
      </c>
      <c r="H151" s="153">
        <v>1</v>
      </c>
      <c r="I151" s="154"/>
      <c r="J151" s="155">
        <f t="shared" si="10"/>
        <v>0</v>
      </c>
      <c r="K151" s="156"/>
      <c r="L151" s="32"/>
      <c r="M151" s="157" t="s">
        <v>1</v>
      </c>
      <c r="N151" s="158" t="s">
        <v>37</v>
      </c>
      <c r="O151" s="57"/>
      <c r="P151" s="159">
        <f t="shared" si="11"/>
        <v>0</v>
      </c>
      <c r="Q151" s="159">
        <v>0</v>
      </c>
      <c r="R151" s="159">
        <f t="shared" si="12"/>
        <v>0</v>
      </c>
      <c r="S151" s="159">
        <v>0</v>
      </c>
      <c r="T151" s="160">
        <f t="shared" si="1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1" t="s">
        <v>139</v>
      </c>
      <c r="AT151" s="161" t="s">
        <v>135</v>
      </c>
      <c r="AU151" s="161" t="s">
        <v>79</v>
      </c>
      <c r="AY151" s="16" t="s">
        <v>133</v>
      </c>
      <c r="BE151" s="162">
        <f t="shared" si="14"/>
        <v>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16" t="s">
        <v>79</v>
      </c>
      <c r="BK151" s="162">
        <f t="shared" si="19"/>
        <v>0</v>
      </c>
      <c r="BL151" s="16" t="s">
        <v>139</v>
      </c>
      <c r="BM151" s="161" t="s">
        <v>722</v>
      </c>
    </row>
    <row r="152" spans="1:65" s="2" customFormat="1" ht="16.5" customHeight="1">
      <c r="A152" s="31"/>
      <c r="B152" s="148"/>
      <c r="C152" s="149" t="s">
        <v>186</v>
      </c>
      <c r="D152" s="149" t="s">
        <v>135</v>
      </c>
      <c r="E152" s="150" t="s">
        <v>508</v>
      </c>
      <c r="F152" s="151" t="s">
        <v>509</v>
      </c>
      <c r="G152" s="152" t="s">
        <v>159</v>
      </c>
      <c r="H152" s="153">
        <v>100</v>
      </c>
      <c r="I152" s="154"/>
      <c r="J152" s="155">
        <f t="shared" si="10"/>
        <v>0</v>
      </c>
      <c r="K152" s="156"/>
      <c r="L152" s="32"/>
      <c r="M152" s="157" t="s">
        <v>1</v>
      </c>
      <c r="N152" s="158" t="s">
        <v>37</v>
      </c>
      <c r="O152" s="57"/>
      <c r="P152" s="159">
        <f t="shared" si="11"/>
        <v>0</v>
      </c>
      <c r="Q152" s="159">
        <v>0</v>
      </c>
      <c r="R152" s="159">
        <f t="shared" si="12"/>
        <v>0</v>
      </c>
      <c r="S152" s="159">
        <v>0</v>
      </c>
      <c r="T152" s="160">
        <f t="shared" si="1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61" t="s">
        <v>139</v>
      </c>
      <c r="AT152" s="161" t="s">
        <v>135</v>
      </c>
      <c r="AU152" s="161" t="s">
        <v>79</v>
      </c>
      <c r="AY152" s="16" t="s">
        <v>133</v>
      </c>
      <c r="BE152" s="162">
        <f t="shared" si="14"/>
        <v>0</v>
      </c>
      <c r="BF152" s="162">
        <f t="shared" si="15"/>
        <v>0</v>
      </c>
      <c r="BG152" s="162">
        <f t="shared" si="16"/>
        <v>0</v>
      </c>
      <c r="BH152" s="162">
        <f t="shared" si="17"/>
        <v>0</v>
      </c>
      <c r="BI152" s="162">
        <f t="shared" si="18"/>
        <v>0</v>
      </c>
      <c r="BJ152" s="16" t="s">
        <v>79</v>
      </c>
      <c r="BK152" s="162">
        <f t="shared" si="19"/>
        <v>0</v>
      </c>
      <c r="BL152" s="16" t="s">
        <v>139</v>
      </c>
      <c r="BM152" s="161" t="s">
        <v>723</v>
      </c>
    </row>
    <row r="153" spans="1:65" s="2" customFormat="1" ht="16.5" customHeight="1">
      <c r="A153" s="31"/>
      <c r="B153" s="148"/>
      <c r="C153" s="149" t="s">
        <v>8</v>
      </c>
      <c r="D153" s="149" t="s">
        <v>135</v>
      </c>
      <c r="E153" s="150" t="s">
        <v>511</v>
      </c>
      <c r="F153" s="151" t="s">
        <v>512</v>
      </c>
      <c r="G153" s="152" t="s">
        <v>159</v>
      </c>
      <c r="H153" s="153">
        <v>100</v>
      </c>
      <c r="I153" s="154"/>
      <c r="J153" s="155">
        <f t="shared" si="10"/>
        <v>0</v>
      </c>
      <c r="K153" s="156"/>
      <c r="L153" s="32"/>
      <c r="M153" s="157" t="s">
        <v>1</v>
      </c>
      <c r="N153" s="158" t="s">
        <v>37</v>
      </c>
      <c r="O153" s="57"/>
      <c r="P153" s="159">
        <f t="shared" si="11"/>
        <v>0</v>
      </c>
      <c r="Q153" s="159">
        <v>0</v>
      </c>
      <c r="R153" s="159">
        <f t="shared" si="12"/>
        <v>0</v>
      </c>
      <c r="S153" s="159">
        <v>0</v>
      </c>
      <c r="T153" s="160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1" t="s">
        <v>139</v>
      </c>
      <c r="AT153" s="161" t="s">
        <v>135</v>
      </c>
      <c r="AU153" s="161" t="s">
        <v>79</v>
      </c>
      <c r="AY153" s="16" t="s">
        <v>133</v>
      </c>
      <c r="BE153" s="162">
        <f t="shared" si="14"/>
        <v>0</v>
      </c>
      <c r="BF153" s="162">
        <f t="shared" si="15"/>
        <v>0</v>
      </c>
      <c r="BG153" s="162">
        <f t="shared" si="16"/>
        <v>0</v>
      </c>
      <c r="BH153" s="162">
        <f t="shared" si="17"/>
        <v>0</v>
      </c>
      <c r="BI153" s="162">
        <f t="shared" si="18"/>
        <v>0</v>
      </c>
      <c r="BJ153" s="16" t="s">
        <v>79</v>
      </c>
      <c r="BK153" s="162">
        <f t="shared" si="19"/>
        <v>0</v>
      </c>
      <c r="BL153" s="16" t="s">
        <v>139</v>
      </c>
      <c r="BM153" s="161" t="s">
        <v>724</v>
      </c>
    </row>
    <row r="154" spans="1:65" s="2" customFormat="1" ht="16.5" customHeight="1">
      <c r="A154" s="31"/>
      <c r="B154" s="148"/>
      <c r="C154" s="149" t="s">
        <v>198</v>
      </c>
      <c r="D154" s="149" t="s">
        <v>135</v>
      </c>
      <c r="E154" s="150" t="s">
        <v>517</v>
      </c>
      <c r="F154" s="151" t="s">
        <v>725</v>
      </c>
      <c r="G154" s="152" t="s">
        <v>338</v>
      </c>
      <c r="H154" s="153">
        <v>12</v>
      </c>
      <c r="I154" s="154"/>
      <c r="J154" s="155">
        <f t="shared" si="10"/>
        <v>0</v>
      </c>
      <c r="K154" s="156"/>
      <c r="L154" s="32"/>
      <c r="M154" s="157" t="s">
        <v>1</v>
      </c>
      <c r="N154" s="158" t="s">
        <v>37</v>
      </c>
      <c r="O154" s="57"/>
      <c r="P154" s="159">
        <f t="shared" si="11"/>
        <v>0</v>
      </c>
      <c r="Q154" s="159">
        <v>0</v>
      </c>
      <c r="R154" s="159">
        <f t="shared" si="12"/>
        <v>0</v>
      </c>
      <c r="S154" s="159">
        <v>0</v>
      </c>
      <c r="T154" s="160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1" t="s">
        <v>139</v>
      </c>
      <c r="AT154" s="161" t="s">
        <v>135</v>
      </c>
      <c r="AU154" s="161" t="s">
        <v>79</v>
      </c>
      <c r="AY154" s="16" t="s">
        <v>133</v>
      </c>
      <c r="BE154" s="162">
        <f t="shared" si="14"/>
        <v>0</v>
      </c>
      <c r="BF154" s="162">
        <f t="shared" si="15"/>
        <v>0</v>
      </c>
      <c r="BG154" s="162">
        <f t="shared" si="16"/>
        <v>0</v>
      </c>
      <c r="BH154" s="162">
        <f t="shared" si="17"/>
        <v>0</v>
      </c>
      <c r="BI154" s="162">
        <f t="shared" si="18"/>
        <v>0</v>
      </c>
      <c r="BJ154" s="16" t="s">
        <v>79</v>
      </c>
      <c r="BK154" s="162">
        <f t="shared" si="19"/>
        <v>0</v>
      </c>
      <c r="BL154" s="16" t="s">
        <v>139</v>
      </c>
      <c r="BM154" s="161" t="s">
        <v>726</v>
      </c>
    </row>
    <row r="155" spans="1:65" s="2" customFormat="1" ht="16.5" customHeight="1">
      <c r="A155" s="31"/>
      <c r="B155" s="148"/>
      <c r="C155" s="149" t="s">
        <v>181</v>
      </c>
      <c r="D155" s="149" t="s">
        <v>135</v>
      </c>
      <c r="E155" s="150" t="s">
        <v>520</v>
      </c>
      <c r="F155" s="151" t="s">
        <v>521</v>
      </c>
      <c r="G155" s="152" t="s">
        <v>338</v>
      </c>
      <c r="H155" s="153">
        <v>12</v>
      </c>
      <c r="I155" s="154"/>
      <c r="J155" s="155">
        <f t="shared" si="10"/>
        <v>0</v>
      </c>
      <c r="K155" s="156"/>
      <c r="L155" s="32"/>
      <c r="M155" s="157" t="s">
        <v>1</v>
      </c>
      <c r="N155" s="158" t="s">
        <v>37</v>
      </c>
      <c r="O155" s="57"/>
      <c r="P155" s="159">
        <f t="shared" si="11"/>
        <v>0</v>
      </c>
      <c r="Q155" s="159">
        <v>0</v>
      </c>
      <c r="R155" s="159">
        <f t="shared" si="12"/>
        <v>0</v>
      </c>
      <c r="S155" s="159">
        <v>0</v>
      </c>
      <c r="T155" s="160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61" t="s">
        <v>139</v>
      </c>
      <c r="AT155" s="161" t="s">
        <v>135</v>
      </c>
      <c r="AU155" s="161" t="s">
        <v>79</v>
      </c>
      <c r="AY155" s="16" t="s">
        <v>133</v>
      </c>
      <c r="BE155" s="162">
        <f t="shared" si="14"/>
        <v>0</v>
      </c>
      <c r="BF155" s="162">
        <f t="shared" si="15"/>
        <v>0</v>
      </c>
      <c r="BG155" s="162">
        <f t="shared" si="16"/>
        <v>0</v>
      </c>
      <c r="BH155" s="162">
        <f t="shared" si="17"/>
        <v>0</v>
      </c>
      <c r="BI155" s="162">
        <f t="shared" si="18"/>
        <v>0</v>
      </c>
      <c r="BJ155" s="16" t="s">
        <v>79</v>
      </c>
      <c r="BK155" s="162">
        <f t="shared" si="19"/>
        <v>0</v>
      </c>
      <c r="BL155" s="16" t="s">
        <v>139</v>
      </c>
      <c r="BM155" s="161" t="s">
        <v>727</v>
      </c>
    </row>
    <row r="156" spans="1:65" s="2" customFormat="1" ht="16.5" customHeight="1">
      <c r="A156" s="31"/>
      <c r="B156" s="148"/>
      <c r="C156" s="149" t="s">
        <v>202</v>
      </c>
      <c r="D156" s="149" t="s">
        <v>135</v>
      </c>
      <c r="E156" s="150" t="s">
        <v>523</v>
      </c>
      <c r="F156" s="151" t="s">
        <v>728</v>
      </c>
      <c r="G156" s="152" t="s">
        <v>494</v>
      </c>
      <c r="H156" s="153">
        <v>12</v>
      </c>
      <c r="I156" s="154"/>
      <c r="J156" s="155">
        <f t="shared" si="10"/>
        <v>0</v>
      </c>
      <c r="K156" s="156"/>
      <c r="L156" s="32"/>
      <c r="M156" s="157" t="s">
        <v>1</v>
      </c>
      <c r="N156" s="158" t="s">
        <v>37</v>
      </c>
      <c r="O156" s="57"/>
      <c r="P156" s="159">
        <f t="shared" si="11"/>
        <v>0</v>
      </c>
      <c r="Q156" s="159">
        <v>0</v>
      </c>
      <c r="R156" s="159">
        <f t="shared" si="12"/>
        <v>0</v>
      </c>
      <c r="S156" s="159">
        <v>0</v>
      </c>
      <c r="T156" s="160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61" t="s">
        <v>139</v>
      </c>
      <c r="AT156" s="161" t="s">
        <v>135</v>
      </c>
      <c r="AU156" s="161" t="s">
        <v>79</v>
      </c>
      <c r="AY156" s="16" t="s">
        <v>133</v>
      </c>
      <c r="BE156" s="162">
        <f t="shared" si="14"/>
        <v>0</v>
      </c>
      <c r="BF156" s="162">
        <f t="shared" si="15"/>
        <v>0</v>
      </c>
      <c r="BG156" s="162">
        <f t="shared" si="16"/>
        <v>0</v>
      </c>
      <c r="BH156" s="162">
        <f t="shared" si="17"/>
        <v>0</v>
      </c>
      <c r="BI156" s="162">
        <f t="shared" si="18"/>
        <v>0</v>
      </c>
      <c r="BJ156" s="16" t="s">
        <v>79</v>
      </c>
      <c r="BK156" s="162">
        <f t="shared" si="19"/>
        <v>0</v>
      </c>
      <c r="BL156" s="16" t="s">
        <v>139</v>
      </c>
      <c r="BM156" s="161" t="s">
        <v>729</v>
      </c>
    </row>
    <row r="157" spans="1:65" s="12" customFormat="1" ht="25.9" customHeight="1">
      <c r="B157" s="135"/>
      <c r="D157" s="136" t="s">
        <v>71</v>
      </c>
      <c r="E157" s="137" t="s">
        <v>526</v>
      </c>
      <c r="F157" s="137" t="s">
        <v>527</v>
      </c>
      <c r="I157" s="138"/>
      <c r="J157" s="139">
        <f>BK157</f>
        <v>0</v>
      </c>
      <c r="L157" s="135"/>
      <c r="M157" s="140"/>
      <c r="N157" s="141"/>
      <c r="O157" s="141"/>
      <c r="P157" s="142">
        <f>P158</f>
        <v>0</v>
      </c>
      <c r="Q157" s="141"/>
      <c r="R157" s="142">
        <f>R158</f>
        <v>0</v>
      </c>
      <c r="S157" s="141"/>
      <c r="T157" s="143">
        <f>T158</f>
        <v>0</v>
      </c>
      <c r="AR157" s="136" t="s">
        <v>79</v>
      </c>
      <c r="AT157" s="144" t="s">
        <v>71</v>
      </c>
      <c r="AU157" s="144" t="s">
        <v>72</v>
      </c>
      <c r="AY157" s="136" t="s">
        <v>133</v>
      </c>
      <c r="BK157" s="145">
        <f>BK158</f>
        <v>0</v>
      </c>
    </row>
    <row r="158" spans="1:65" s="2" customFormat="1" ht="16.5" customHeight="1">
      <c r="A158" s="31"/>
      <c r="B158" s="148"/>
      <c r="C158" s="149" t="s">
        <v>212</v>
      </c>
      <c r="D158" s="149" t="s">
        <v>135</v>
      </c>
      <c r="E158" s="150" t="s">
        <v>531</v>
      </c>
      <c r="F158" s="151" t="s">
        <v>532</v>
      </c>
      <c r="G158" s="152" t="s">
        <v>533</v>
      </c>
      <c r="H158" s="153">
        <v>100</v>
      </c>
      <c r="I158" s="154"/>
      <c r="J158" s="155">
        <f>ROUND(I158*H158,2)</f>
        <v>0</v>
      </c>
      <c r="K158" s="156"/>
      <c r="L158" s="32"/>
      <c r="M158" s="157" t="s">
        <v>1</v>
      </c>
      <c r="N158" s="158" t="s">
        <v>37</v>
      </c>
      <c r="O158" s="57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61" t="s">
        <v>139</v>
      </c>
      <c r="AT158" s="161" t="s">
        <v>135</v>
      </c>
      <c r="AU158" s="161" t="s">
        <v>79</v>
      </c>
      <c r="AY158" s="16" t="s">
        <v>133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6" t="s">
        <v>79</v>
      </c>
      <c r="BK158" s="162">
        <f>ROUND(I158*H158,2)</f>
        <v>0</v>
      </c>
      <c r="BL158" s="16" t="s">
        <v>139</v>
      </c>
      <c r="BM158" s="161" t="s">
        <v>730</v>
      </c>
    </row>
    <row r="159" spans="1:65" s="12" customFormat="1" ht="25.9" customHeight="1">
      <c r="B159" s="135"/>
      <c r="D159" s="136" t="s">
        <v>71</v>
      </c>
      <c r="E159" s="137" t="s">
        <v>547</v>
      </c>
      <c r="F159" s="137" t="s">
        <v>731</v>
      </c>
      <c r="I159" s="138"/>
      <c r="J159" s="139">
        <f>BK159</f>
        <v>0</v>
      </c>
      <c r="L159" s="135"/>
      <c r="M159" s="140"/>
      <c r="N159" s="141"/>
      <c r="O159" s="141"/>
      <c r="P159" s="142">
        <f>SUM(P160:P162)</f>
        <v>0</v>
      </c>
      <c r="Q159" s="141"/>
      <c r="R159" s="142">
        <f>SUM(R160:R162)</f>
        <v>0</v>
      </c>
      <c r="S159" s="141"/>
      <c r="T159" s="143">
        <f>SUM(T160:T162)</f>
        <v>0</v>
      </c>
      <c r="AR159" s="136" t="s">
        <v>81</v>
      </c>
      <c r="AT159" s="144" t="s">
        <v>71</v>
      </c>
      <c r="AU159" s="144" t="s">
        <v>72</v>
      </c>
      <c r="AY159" s="136" t="s">
        <v>133</v>
      </c>
      <c r="BK159" s="145">
        <f>SUM(BK160:BK162)</f>
        <v>0</v>
      </c>
    </row>
    <row r="160" spans="1:65" s="2" customFormat="1" ht="16.5" customHeight="1">
      <c r="A160" s="31"/>
      <c r="B160" s="148"/>
      <c r="C160" s="149" t="s">
        <v>79</v>
      </c>
      <c r="D160" s="149" t="s">
        <v>135</v>
      </c>
      <c r="E160" s="150" t="s">
        <v>732</v>
      </c>
      <c r="F160" s="151" t="s">
        <v>733</v>
      </c>
      <c r="G160" s="152" t="s">
        <v>338</v>
      </c>
      <c r="H160" s="153">
        <v>12</v>
      </c>
      <c r="I160" s="154"/>
      <c r="J160" s="155">
        <f>ROUND(I160*H160,2)</f>
        <v>0</v>
      </c>
      <c r="K160" s="156"/>
      <c r="L160" s="32"/>
      <c r="M160" s="157" t="s">
        <v>1</v>
      </c>
      <c r="N160" s="158" t="s">
        <v>37</v>
      </c>
      <c r="O160" s="57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61" t="s">
        <v>208</v>
      </c>
      <c r="AT160" s="161" t="s">
        <v>135</v>
      </c>
      <c r="AU160" s="161" t="s">
        <v>79</v>
      </c>
      <c r="AY160" s="16" t="s">
        <v>133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6" t="s">
        <v>79</v>
      </c>
      <c r="BK160" s="162">
        <f>ROUND(I160*H160,2)</f>
        <v>0</v>
      </c>
      <c r="BL160" s="16" t="s">
        <v>208</v>
      </c>
      <c r="BM160" s="161" t="s">
        <v>734</v>
      </c>
    </row>
    <row r="161" spans="1:65" s="2" customFormat="1" ht="16.5" customHeight="1">
      <c r="A161" s="31"/>
      <c r="B161" s="148"/>
      <c r="C161" s="149" t="s">
        <v>147</v>
      </c>
      <c r="D161" s="149" t="s">
        <v>135</v>
      </c>
      <c r="E161" s="150" t="s">
        <v>735</v>
      </c>
      <c r="F161" s="151" t="s">
        <v>736</v>
      </c>
      <c r="G161" s="152" t="s">
        <v>338</v>
      </c>
      <c r="H161" s="153">
        <v>24</v>
      </c>
      <c r="I161" s="154"/>
      <c r="J161" s="155">
        <f>ROUND(I161*H161,2)</f>
        <v>0</v>
      </c>
      <c r="K161" s="156"/>
      <c r="L161" s="32"/>
      <c r="M161" s="157" t="s">
        <v>1</v>
      </c>
      <c r="N161" s="158" t="s">
        <v>37</v>
      </c>
      <c r="O161" s="57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1" t="s">
        <v>208</v>
      </c>
      <c r="AT161" s="161" t="s">
        <v>135</v>
      </c>
      <c r="AU161" s="161" t="s">
        <v>79</v>
      </c>
      <c r="AY161" s="16" t="s">
        <v>133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6" t="s">
        <v>79</v>
      </c>
      <c r="BK161" s="162">
        <f>ROUND(I161*H161,2)</f>
        <v>0</v>
      </c>
      <c r="BL161" s="16" t="s">
        <v>208</v>
      </c>
      <c r="BM161" s="161" t="s">
        <v>737</v>
      </c>
    </row>
    <row r="162" spans="1:65" s="2" customFormat="1" ht="16.5" customHeight="1">
      <c r="A162" s="31"/>
      <c r="B162" s="148"/>
      <c r="C162" s="149" t="s">
        <v>81</v>
      </c>
      <c r="D162" s="149" t="s">
        <v>135</v>
      </c>
      <c r="E162" s="150" t="s">
        <v>738</v>
      </c>
      <c r="F162" s="151" t="s">
        <v>739</v>
      </c>
      <c r="G162" s="152" t="s">
        <v>338</v>
      </c>
      <c r="H162" s="153">
        <v>24</v>
      </c>
      <c r="I162" s="154"/>
      <c r="J162" s="155">
        <f>ROUND(I162*H162,2)</f>
        <v>0</v>
      </c>
      <c r="K162" s="156"/>
      <c r="L162" s="32"/>
      <c r="M162" s="183" t="s">
        <v>1</v>
      </c>
      <c r="N162" s="184" t="s">
        <v>37</v>
      </c>
      <c r="O162" s="185"/>
      <c r="P162" s="186">
        <f>O162*H162</f>
        <v>0</v>
      </c>
      <c r="Q162" s="186">
        <v>0</v>
      </c>
      <c r="R162" s="186">
        <f>Q162*H162</f>
        <v>0</v>
      </c>
      <c r="S162" s="186">
        <v>0</v>
      </c>
      <c r="T162" s="187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61" t="s">
        <v>208</v>
      </c>
      <c r="AT162" s="161" t="s">
        <v>135</v>
      </c>
      <c r="AU162" s="161" t="s">
        <v>79</v>
      </c>
      <c r="AY162" s="16" t="s">
        <v>133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6" t="s">
        <v>79</v>
      </c>
      <c r="BK162" s="162">
        <f>ROUND(I162*H162,2)</f>
        <v>0</v>
      </c>
      <c r="BL162" s="16" t="s">
        <v>208</v>
      </c>
      <c r="BM162" s="161" t="s">
        <v>740</v>
      </c>
    </row>
    <row r="163" spans="1:65" s="2" customFormat="1" ht="6.95" customHeight="1">
      <c r="A163" s="31"/>
      <c r="B163" s="46"/>
      <c r="C163" s="47"/>
      <c r="D163" s="47"/>
      <c r="E163" s="47"/>
      <c r="F163" s="47"/>
      <c r="G163" s="47"/>
      <c r="H163" s="47"/>
      <c r="I163" s="47"/>
      <c r="J163" s="47"/>
      <c r="K163" s="47"/>
      <c r="L163" s="32"/>
      <c r="M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</row>
  </sheetData>
  <autoFilter ref="C126:K162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6" t="s">
        <v>98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1:46" s="1" customFormat="1" ht="24.95" customHeight="1">
      <c r="B4" s="19"/>
      <c r="D4" s="20" t="s">
        <v>102</v>
      </c>
      <c r="L4" s="19"/>
      <c r="M4" s="97" t="s">
        <v>10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39" t="str">
        <f>'Rekapitulace stavby'!K6</f>
        <v>Vodovod Šaldova</v>
      </c>
      <c r="F7" s="240"/>
      <c r="G7" s="240"/>
      <c r="H7" s="240"/>
      <c r="L7" s="19"/>
    </row>
    <row r="8" spans="1:46" s="1" customFormat="1" ht="12" customHeight="1">
      <c r="B8" s="19"/>
      <c r="D8" s="26" t="s">
        <v>103</v>
      </c>
      <c r="L8" s="19"/>
    </row>
    <row r="9" spans="1:46" s="2" customFormat="1" ht="16.5" customHeight="1">
      <c r="A9" s="31"/>
      <c r="B9" s="32"/>
      <c r="C9" s="31"/>
      <c r="D9" s="31"/>
      <c r="E9" s="239" t="s">
        <v>570</v>
      </c>
      <c r="F9" s="241"/>
      <c r="G9" s="241"/>
      <c r="H9" s="241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323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196" t="s">
        <v>741</v>
      </c>
      <c r="F11" s="241"/>
      <c r="G11" s="241"/>
      <c r="H11" s="241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1.25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17</v>
      </c>
      <c r="E13" s="31"/>
      <c r="F13" s="24" t="s">
        <v>1</v>
      </c>
      <c r="G13" s="31"/>
      <c r="H13" s="31"/>
      <c r="I13" s="26" t="s">
        <v>18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19</v>
      </c>
      <c r="E14" s="31"/>
      <c r="F14" s="24" t="s">
        <v>20</v>
      </c>
      <c r="G14" s="31"/>
      <c r="H14" s="31"/>
      <c r="I14" s="26" t="s">
        <v>21</v>
      </c>
      <c r="J14" s="54" t="str">
        <f>'Rekapitulace stavby'!AN8</f>
        <v>27. 3. 2024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23</v>
      </c>
      <c r="E16" s="31"/>
      <c r="F16" s="31"/>
      <c r="G16" s="31"/>
      <c r="H16" s="31"/>
      <c r="I16" s="26" t="s">
        <v>24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 xml:space="preserve"> </v>
      </c>
      <c r="F17" s="31"/>
      <c r="G17" s="31"/>
      <c r="H17" s="31"/>
      <c r="I17" s="26" t="s">
        <v>25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26</v>
      </c>
      <c r="E19" s="31"/>
      <c r="F19" s="31"/>
      <c r="G19" s="31"/>
      <c r="H19" s="31"/>
      <c r="I19" s="26" t="s">
        <v>24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42" t="str">
        <f>'Rekapitulace stavby'!E14</f>
        <v>Vyplň údaj</v>
      </c>
      <c r="F20" s="222"/>
      <c r="G20" s="222"/>
      <c r="H20" s="222"/>
      <c r="I20" s="26" t="s">
        <v>25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28</v>
      </c>
      <c r="E22" s="31"/>
      <c r="F22" s="31"/>
      <c r="G22" s="31"/>
      <c r="H22" s="31"/>
      <c r="I22" s="26" t="s">
        <v>24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 xml:space="preserve"> </v>
      </c>
      <c r="F23" s="31"/>
      <c r="G23" s="31"/>
      <c r="H23" s="31"/>
      <c r="I23" s="26" t="s">
        <v>25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30</v>
      </c>
      <c r="E25" s="31"/>
      <c r="F25" s="31"/>
      <c r="G25" s="31"/>
      <c r="H25" s="31"/>
      <c r="I25" s="26" t="s">
        <v>24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 xml:space="preserve"> </v>
      </c>
      <c r="F26" s="31"/>
      <c r="G26" s="31"/>
      <c r="H26" s="31"/>
      <c r="I26" s="26" t="s">
        <v>25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31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98"/>
      <c r="B29" s="99"/>
      <c r="C29" s="98"/>
      <c r="D29" s="98"/>
      <c r="E29" s="227" t="s">
        <v>1</v>
      </c>
      <c r="F29" s="227"/>
      <c r="G29" s="227"/>
      <c r="H29" s="227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0">
        <f>ROUND(J126,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5"/>
      <c r="E33" s="65"/>
      <c r="F33" s="65"/>
      <c r="G33" s="65"/>
      <c r="H33" s="65"/>
      <c r="I33" s="65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26" t="s">
        <v>37</v>
      </c>
      <c r="F35" s="103">
        <f>ROUND((SUM(BE126:BE136)),  2)</f>
        <v>0</v>
      </c>
      <c r="G35" s="31"/>
      <c r="H35" s="31"/>
      <c r="I35" s="104">
        <v>0.21</v>
      </c>
      <c r="J35" s="103">
        <f>ROUND(((SUM(BE126:BE136))*I35),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26" t="s">
        <v>38</v>
      </c>
      <c r="F36" s="103">
        <f>ROUND((SUM(BF126:BF136)),  2)</f>
        <v>0</v>
      </c>
      <c r="G36" s="31"/>
      <c r="H36" s="31"/>
      <c r="I36" s="104">
        <v>0.12</v>
      </c>
      <c r="J36" s="103">
        <f>ROUND(((SUM(BF126:BF136))*I36),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3">
        <f>ROUND((SUM(BG126:BG136)),  2)</f>
        <v>0</v>
      </c>
      <c r="G37" s="31"/>
      <c r="H37" s="31"/>
      <c r="I37" s="104">
        <v>0.21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3">
        <f>ROUND((SUM(BH126:BH136)),  2)</f>
        <v>0</v>
      </c>
      <c r="G38" s="31"/>
      <c r="H38" s="31"/>
      <c r="I38" s="104">
        <v>0.12</v>
      </c>
      <c r="J38" s="103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26" t="s">
        <v>41</v>
      </c>
      <c r="F39" s="103">
        <f>ROUND((SUM(BI126:BI136)),  2)</f>
        <v>0</v>
      </c>
      <c r="G39" s="31"/>
      <c r="H39" s="31"/>
      <c r="I39" s="104">
        <v>0</v>
      </c>
      <c r="J39" s="103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5"/>
      <c r="D41" s="106" t="s">
        <v>42</v>
      </c>
      <c r="E41" s="59"/>
      <c r="F41" s="59"/>
      <c r="G41" s="107" t="s">
        <v>43</v>
      </c>
      <c r="H41" s="108" t="s">
        <v>44</v>
      </c>
      <c r="I41" s="59"/>
      <c r="J41" s="109">
        <f>SUM(J32:J39)</f>
        <v>0</v>
      </c>
      <c r="K41" s="110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45</v>
      </c>
      <c r="E50" s="43"/>
      <c r="F50" s="43"/>
      <c r="G50" s="42" t="s">
        <v>46</v>
      </c>
      <c r="H50" s="43"/>
      <c r="I50" s="43"/>
      <c r="J50" s="43"/>
      <c r="K50" s="43"/>
      <c r="L50" s="4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4" t="s">
        <v>47</v>
      </c>
      <c r="E61" s="34"/>
      <c r="F61" s="111" t="s">
        <v>48</v>
      </c>
      <c r="G61" s="44" t="s">
        <v>47</v>
      </c>
      <c r="H61" s="34"/>
      <c r="I61" s="34"/>
      <c r="J61" s="112" t="s">
        <v>48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2" t="s">
        <v>49</v>
      </c>
      <c r="E65" s="45"/>
      <c r="F65" s="45"/>
      <c r="G65" s="42" t="s">
        <v>50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4" t="s">
        <v>47</v>
      </c>
      <c r="E76" s="34"/>
      <c r="F76" s="111" t="s">
        <v>48</v>
      </c>
      <c r="G76" s="44" t="s">
        <v>47</v>
      </c>
      <c r="H76" s="34"/>
      <c r="I76" s="34"/>
      <c r="J76" s="112" t="s">
        <v>48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0" t="s">
        <v>105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39" t="str">
        <f>E7</f>
        <v>Vodovod Šaldova</v>
      </c>
      <c r="F85" s="240"/>
      <c r="G85" s="240"/>
      <c r="H85" s="240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103</v>
      </c>
      <c r="L86" s="19"/>
    </row>
    <row r="87" spans="1:31" s="2" customFormat="1" ht="16.5" customHeight="1">
      <c r="A87" s="31"/>
      <c r="B87" s="32"/>
      <c r="C87" s="31"/>
      <c r="D87" s="31"/>
      <c r="E87" s="239" t="s">
        <v>570</v>
      </c>
      <c r="F87" s="241"/>
      <c r="G87" s="241"/>
      <c r="H87" s="241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323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196" t="str">
        <f>E11</f>
        <v>02v - VRN</v>
      </c>
      <c r="F89" s="241"/>
      <c r="G89" s="241"/>
      <c r="H89" s="241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19</v>
      </c>
      <c r="D91" s="31"/>
      <c r="E91" s="31"/>
      <c r="F91" s="24" t="str">
        <f>F14</f>
        <v xml:space="preserve"> </v>
      </c>
      <c r="G91" s="31"/>
      <c r="H91" s="31"/>
      <c r="I91" s="26" t="s">
        <v>21</v>
      </c>
      <c r="J91" s="54" t="str">
        <f>IF(J14="","",J14)</f>
        <v>27. 3. 2024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6" t="s">
        <v>23</v>
      </c>
      <c r="D93" s="31"/>
      <c r="E93" s="31"/>
      <c r="F93" s="24" t="str">
        <f>E17</f>
        <v xml:space="preserve"> </v>
      </c>
      <c r="G93" s="31"/>
      <c r="H93" s="31"/>
      <c r="I93" s="26" t="s">
        <v>28</v>
      </c>
      <c r="J93" s="29" t="str">
        <f>E23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6" t="s">
        <v>26</v>
      </c>
      <c r="D94" s="31"/>
      <c r="E94" s="31"/>
      <c r="F94" s="24" t="str">
        <f>IF(E20="","",E20)</f>
        <v>Vyplň údaj</v>
      </c>
      <c r="G94" s="31"/>
      <c r="H94" s="31"/>
      <c r="I94" s="26" t="s">
        <v>30</v>
      </c>
      <c r="J94" s="29" t="str">
        <f>E26</f>
        <v xml:space="preserve"> 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13" t="s">
        <v>106</v>
      </c>
      <c r="D96" s="105"/>
      <c r="E96" s="105"/>
      <c r="F96" s="105"/>
      <c r="G96" s="105"/>
      <c r="H96" s="105"/>
      <c r="I96" s="105"/>
      <c r="J96" s="114" t="s">
        <v>107</v>
      </c>
      <c r="K96" s="105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15" t="s">
        <v>108</v>
      </c>
      <c r="D98" s="31"/>
      <c r="E98" s="31"/>
      <c r="F98" s="31"/>
      <c r="G98" s="31"/>
      <c r="H98" s="31"/>
      <c r="I98" s="31"/>
      <c r="J98" s="70">
        <f>J126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109</v>
      </c>
    </row>
    <row r="99" spans="1:47" s="9" customFormat="1" ht="24.95" customHeight="1">
      <c r="B99" s="116"/>
      <c r="D99" s="117" t="s">
        <v>539</v>
      </c>
      <c r="E99" s="118"/>
      <c r="F99" s="118"/>
      <c r="G99" s="118"/>
      <c r="H99" s="118"/>
      <c r="I99" s="118"/>
      <c r="J99" s="119">
        <f>J127</f>
        <v>0</v>
      </c>
      <c r="L99" s="116"/>
    </row>
    <row r="100" spans="1:47" s="10" customFormat="1" ht="19.899999999999999" customHeight="1">
      <c r="B100" s="120"/>
      <c r="D100" s="121" t="s">
        <v>540</v>
      </c>
      <c r="E100" s="122"/>
      <c r="F100" s="122"/>
      <c r="G100" s="122"/>
      <c r="H100" s="122"/>
      <c r="I100" s="122"/>
      <c r="J100" s="123">
        <f>J128</f>
        <v>0</v>
      </c>
      <c r="L100" s="120"/>
    </row>
    <row r="101" spans="1:47" s="9" customFormat="1" ht="24.95" customHeight="1">
      <c r="B101" s="116"/>
      <c r="D101" s="117" t="s">
        <v>541</v>
      </c>
      <c r="E101" s="118"/>
      <c r="F101" s="118"/>
      <c r="G101" s="118"/>
      <c r="H101" s="118"/>
      <c r="I101" s="118"/>
      <c r="J101" s="119">
        <f>J130</f>
        <v>0</v>
      </c>
      <c r="L101" s="116"/>
    </row>
    <row r="102" spans="1:47" s="10" customFormat="1" ht="19.899999999999999" customHeight="1">
      <c r="B102" s="120"/>
      <c r="D102" s="121" t="s">
        <v>542</v>
      </c>
      <c r="E102" s="122"/>
      <c r="F102" s="122"/>
      <c r="G102" s="122"/>
      <c r="H102" s="122"/>
      <c r="I102" s="122"/>
      <c r="J102" s="123">
        <f>J131</f>
        <v>0</v>
      </c>
      <c r="L102" s="120"/>
    </row>
    <row r="103" spans="1:47" s="10" customFormat="1" ht="19.899999999999999" customHeight="1">
      <c r="B103" s="120"/>
      <c r="D103" s="121" t="s">
        <v>543</v>
      </c>
      <c r="E103" s="122"/>
      <c r="F103" s="122"/>
      <c r="G103" s="122"/>
      <c r="H103" s="122"/>
      <c r="I103" s="122"/>
      <c r="J103" s="123">
        <f>J133</f>
        <v>0</v>
      </c>
      <c r="L103" s="120"/>
    </row>
    <row r="104" spans="1:47" s="10" customFormat="1" ht="19.899999999999999" customHeight="1">
      <c r="B104" s="120"/>
      <c r="D104" s="121" t="s">
        <v>544</v>
      </c>
      <c r="E104" s="122"/>
      <c r="F104" s="122"/>
      <c r="G104" s="122"/>
      <c r="H104" s="122"/>
      <c r="I104" s="122"/>
      <c r="J104" s="123">
        <f>J135</f>
        <v>0</v>
      </c>
      <c r="L104" s="120"/>
    </row>
    <row r="105" spans="1:47" s="2" customFormat="1" ht="21.75" customHeight="1">
      <c r="A105" s="31"/>
      <c r="B105" s="32"/>
      <c r="C105" s="31"/>
      <c r="D105" s="31"/>
      <c r="E105" s="31"/>
      <c r="F105" s="31"/>
      <c r="G105" s="31"/>
      <c r="H105" s="31"/>
      <c r="I105" s="31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6.95" customHeight="1">
      <c r="A106" s="31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47" s="2" customFormat="1" ht="6.95" customHeight="1">
      <c r="A110" s="31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24.95" customHeight="1">
      <c r="A111" s="31"/>
      <c r="B111" s="32"/>
      <c r="C111" s="20" t="s">
        <v>118</v>
      </c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6.95" customHeight="1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12" customHeight="1">
      <c r="A113" s="31"/>
      <c r="B113" s="32"/>
      <c r="C113" s="26" t="s">
        <v>16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16.5" customHeight="1">
      <c r="A114" s="31"/>
      <c r="B114" s="32"/>
      <c r="C114" s="31"/>
      <c r="D114" s="31"/>
      <c r="E114" s="239" t="str">
        <f>E7</f>
        <v>Vodovod Šaldova</v>
      </c>
      <c r="F114" s="240"/>
      <c r="G114" s="240"/>
      <c r="H114" s="240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1" customFormat="1" ht="12" customHeight="1">
      <c r="B115" s="19"/>
      <c r="C115" s="26" t="s">
        <v>103</v>
      </c>
      <c r="L115" s="19"/>
    </row>
    <row r="116" spans="1:63" s="2" customFormat="1" ht="16.5" customHeight="1">
      <c r="A116" s="31"/>
      <c r="B116" s="32"/>
      <c r="C116" s="31"/>
      <c r="D116" s="31"/>
      <c r="E116" s="239" t="s">
        <v>570</v>
      </c>
      <c r="F116" s="241"/>
      <c r="G116" s="241"/>
      <c r="H116" s="24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323</v>
      </c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1"/>
      <c r="D118" s="31"/>
      <c r="E118" s="196" t="str">
        <f>E11</f>
        <v>02v - VRN</v>
      </c>
      <c r="F118" s="241"/>
      <c r="G118" s="241"/>
      <c r="H118" s="24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2" customHeight="1">
      <c r="A120" s="31"/>
      <c r="B120" s="32"/>
      <c r="C120" s="26" t="s">
        <v>19</v>
      </c>
      <c r="D120" s="31"/>
      <c r="E120" s="31"/>
      <c r="F120" s="24" t="str">
        <f>F14</f>
        <v xml:space="preserve"> </v>
      </c>
      <c r="G120" s="31"/>
      <c r="H120" s="31"/>
      <c r="I120" s="26" t="s">
        <v>21</v>
      </c>
      <c r="J120" s="54" t="str">
        <f>IF(J14="","",J14)</f>
        <v>27. 3. 2024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5.2" customHeight="1">
      <c r="A122" s="31"/>
      <c r="B122" s="32"/>
      <c r="C122" s="26" t="s">
        <v>23</v>
      </c>
      <c r="D122" s="31"/>
      <c r="E122" s="31"/>
      <c r="F122" s="24" t="str">
        <f>E17</f>
        <v xml:space="preserve"> </v>
      </c>
      <c r="G122" s="31"/>
      <c r="H122" s="31"/>
      <c r="I122" s="26" t="s">
        <v>28</v>
      </c>
      <c r="J122" s="29" t="str">
        <f>E23</f>
        <v xml:space="preserve"> </v>
      </c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6" t="s">
        <v>26</v>
      </c>
      <c r="D123" s="31"/>
      <c r="E123" s="31"/>
      <c r="F123" s="24" t="str">
        <f>IF(E20="","",E20)</f>
        <v>Vyplň údaj</v>
      </c>
      <c r="G123" s="31"/>
      <c r="H123" s="31"/>
      <c r="I123" s="26" t="s">
        <v>30</v>
      </c>
      <c r="J123" s="29" t="str">
        <f>E26</f>
        <v xml:space="preserve"> </v>
      </c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0.3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11" customFormat="1" ht="29.25" customHeight="1">
      <c r="A125" s="124"/>
      <c r="B125" s="125"/>
      <c r="C125" s="126" t="s">
        <v>119</v>
      </c>
      <c r="D125" s="127" t="s">
        <v>57</v>
      </c>
      <c r="E125" s="127" t="s">
        <v>53</v>
      </c>
      <c r="F125" s="127" t="s">
        <v>54</v>
      </c>
      <c r="G125" s="127" t="s">
        <v>120</v>
      </c>
      <c r="H125" s="127" t="s">
        <v>121</v>
      </c>
      <c r="I125" s="127" t="s">
        <v>122</v>
      </c>
      <c r="J125" s="128" t="s">
        <v>107</v>
      </c>
      <c r="K125" s="129" t="s">
        <v>123</v>
      </c>
      <c r="L125" s="130"/>
      <c r="M125" s="61" t="s">
        <v>1</v>
      </c>
      <c r="N125" s="62" t="s">
        <v>36</v>
      </c>
      <c r="O125" s="62" t="s">
        <v>124</v>
      </c>
      <c r="P125" s="62" t="s">
        <v>125</v>
      </c>
      <c r="Q125" s="62" t="s">
        <v>126</v>
      </c>
      <c r="R125" s="62" t="s">
        <v>127</v>
      </c>
      <c r="S125" s="62" t="s">
        <v>128</v>
      </c>
      <c r="T125" s="63" t="s">
        <v>129</v>
      </c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</row>
    <row r="126" spans="1:63" s="2" customFormat="1" ht="22.9" customHeight="1">
      <c r="A126" s="31"/>
      <c r="B126" s="32"/>
      <c r="C126" s="68" t="s">
        <v>130</v>
      </c>
      <c r="D126" s="31"/>
      <c r="E126" s="31"/>
      <c r="F126" s="31"/>
      <c r="G126" s="31"/>
      <c r="H126" s="31"/>
      <c r="I126" s="31"/>
      <c r="J126" s="131">
        <f>BK126</f>
        <v>0</v>
      </c>
      <c r="K126" s="31"/>
      <c r="L126" s="32"/>
      <c r="M126" s="64"/>
      <c r="N126" s="55"/>
      <c r="O126" s="65"/>
      <c r="P126" s="132">
        <f>P127+P130</f>
        <v>0</v>
      </c>
      <c r="Q126" s="65"/>
      <c r="R126" s="132">
        <f>R127+R130</f>
        <v>1E-3</v>
      </c>
      <c r="S126" s="65"/>
      <c r="T126" s="133">
        <f>T127+T130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6" t="s">
        <v>71</v>
      </c>
      <c r="AU126" s="16" t="s">
        <v>109</v>
      </c>
      <c r="BK126" s="134">
        <f>BK127+BK130</f>
        <v>0</v>
      </c>
    </row>
    <row r="127" spans="1:63" s="12" customFormat="1" ht="25.9" customHeight="1">
      <c r="B127" s="135"/>
      <c r="D127" s="136" t="s">
        <v>71</v>
      </c>
      <c r="E127" s="137" t="s">
        <v>545</v>
      </c>
      <c r="F127" s="137" t="s">
        <v>546</v>
      </c>
      <c r="I127" s="138"/>
      <c r="J127" s="139">
        <f>BK127</f>
        <v>0</v>
      </c>
      <c r="L127" s="135"/>
      <c r="M127" s="140"/>
      <c r="N127" s="141"/>
      <c r="O127" s="141"/>
      <c r="P127" s="142">
        <f>P128</f>
        <v>0</v>
      </c>
      <c r="Q127" s="141"/>
      <c r="R127" s="142">
        <f>R128</f>
        <v>1E-3</v>
      </c>
      <c r="S127" s="141"/>
      <c r="T127" s="143">
        <f>T128</f>
        <v>0</v>
      </c>
      <c r="AR127" s="136" t="s">
        <v>81</v>
      </c>
      <c r="AT127" s="144" t="s">
        <v>71</v>
      </c>
      <c r="AU127" s="144" t="s">
        <v>72</v>
      </c>
      <c r="AY127" s="136" t="s">
        <v>133</v>
      </c>
      <c r="BK127" s="145">
        <f>BK128</f>
        <v>0</v>
      </c>
    </row>
    <row r="128" spans="1:63" s="12" customFormat="1" ht="22.9" customHeight="1">
      <c r="B128" s="135"/>
      <c r="D128" s="136" t="s">
        <v>71</v>
      </c>
      <c r="E128" s="146" t="s">
        <v>547</v>
      </c>
      <c r="F128" s="146" t="s">
        <v>548</v>
      </c>
      <c r="I128" s="138"/>
      <c r="J128" s="147">
        <f>BK128</f>
        <v>0</v>
      </c>
      <c r="L128" s="135"/>
      <c r="M128" s="140"/>
      <c r="N128" s="141"/>
      <c r="O128" s="141"/>
      <c r="P128" s="142">
        <f>P129</f>
        <v>0</v>
      </c>
      <c r="Q128" s="141"/>
      <c r="R128" s="142">
        <f>R129</f>
        <v>1E-3</v>
      </c>
      <c r="S128" s="141"/>
      <c r="T128" s="143">
        <f>T129</f>
        <v>0</v>
      </c>
      <c r="AR128" s="136" t="s">
        <v>81</v>
      </c>
      <c r="AT128" s="144" t="s">
        <v>71</v>
      </c>
      <c r="AU128" s="144" t="s">
        <v>79</v>
      </c>
      <c r="AY128" s="136" t="s">
        <v>133</v>
      </c>
      <c r="BK128" s="145">
        <f>BK129</f>
        <v>0</v>
      </c>
    </row>
    <row r="129" spans="1:65" s="2" customFormat="1" ht="21.75" customHeight="1">
      <c r="A129" s="31"/>
      <c r="B129" s="148"/>
      <c r="C129" s="149" t="s">
        <v>79</v>
      </c>
      <c r="D129" s="149" t="s">
        <v>135</v>
      </c>
      <c r="E129" s="150" t="s">
        <v>549</v>
      </c>
      <c r="F129" s="151" t="s">
        <v>550</v>
      </c>
      <c r="G129" s="152" t="s">
        <v>159</v>
      </c>
      <c r="H129" s="153">
        <v>100</v>
      </c>
      <c r="I129" s="154"/>
      <c r="J129" s="155">
        <f>ROUND(I129*H129,2)</f>
        <v>0</v>
      </c>
      <c r="K129" s="156"/>
      <c r="L129" s="32"/>
      <c r="M129" s="157" t="s">
        <v>1</v>
      </c>
      <c r="N129" s="158" t="s">
        <v>37</v>
      </c>
      <c r="O129" s="57"/>
      <c r="P129" s="159">
        <f>O129*H129</f>
        <v>0</v>
      </c>
      <c r="Q129" s="159">
        <v>1.0000000000000001E-5</v>
      </c>
      <c r="R129" s="159">
        <f>Q129*H129</f>
        <v>1E-3</v>
      </c>
      <c r="S129" s="159">
        <v>0</v>
      </c>
      <c r="T129" s="160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1" t="s">
        <v>208</v>
      </c>
      <c r="AT129" s="161" t="s">
        <v>135</v>
      </c>
      <c r="AU129" s="161" t="s">
        <v>81</v>
      </c>
      <c r="AY129" s="16" t="s">
        <v>133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6" t="s">
        <v>79</v>
      </c>
      <c r="BK129" s="162">
        <f>ROUND(I129*H129,2)</f>
        <v>0</v>
      </c>
      <c r="BL129" s="16" t="s">
        <v>208</v>
      </c>
      <c r="BM129" s="161" t="s">
        <v>742</v>
      </c>
    </row>
    <row r="130" spans="1:65" s="12" customFormat="1" ht="25.9" customHeight="1">
      <c r="B130" s="135"/>
      <c r="D130" s="136" t="s">
        <v>71</v>
      </c>
      <c r="E130" s="137" t="s">
        <v>89</v>
      </c>
      <c r="F130" s="137" t="s">
        <v>552</v>
      </c>
      <c r="I130" s="138"/>
      <c r="J130" s="139">
        <f>BK130</f>
        <v>0</v>
      </c>
      <c r="L130" s="135"/>
      <c r="M130" s="140"/>
      <c r="N130" s="141"/>
      <c r="O130" s="141"/>
      <c r="P130" s="142">
        <f>P131+P133+P135</f>
        <v>0</v>
      </c>
      <c r="Q130" s="141"/>
      <c r="R130" s="142">
        <f>R131+R133+R135</f>
        <v>0</v>
      </c>
      <c r="S130" s="141"/>
      <c r="T130" s="143">
        <f>T131+T133+T135</f>
        <v>0</v>
      </c>
      <c r="AR130" s="136" t="s">
        <v>156</v>
      </c>
      <c r="AT130" s="144" t="s">
        <v>71</v>
      </c>
      <c r="AU130" s="144" t="s">
        <v>72</v>
      </c>
      <c r="AY130" s="136" t="s">
        <v>133</v>
      </c>
      <c r="BK130" s="145">
        <f>BK131+BK133+BK135</f>
        <v>0</v>
      </c>
    </row>
    <row r="131" spans="1:65" s="12" customFormat="1" ht="22.9" customHeight="1">
      <c r="B131" s="135"/>
      <c r="D131" s="136" t="s">
        <v>71</v>
      </c>
      <c r="E131" s="146" t="s">
        <v>553</v>
      </c>
      <c r="F131" s="146" t="s">
        <v>554</v>
      </c>
      <c r="I131" s="138"/>
      <c r="J131" s="147">
        <f>BK131</f>
        <v>0</v>
      </c>
      <c r="L131" s="135"/>
      <c r="M131" s="140"/>
      <c r="N131" s="141"/>
      <c r="O131" s="141"/>
      <c r="P131" s="142">
        <f>P132</f>
        <v>0</v>
      </c>
      <c r="Q131" s="141"/>
      <c r="R131" s="142">
        <f>R132</f>
        <v>0</v>
      </c>
      <c r="S131" s="141"/>
      <c r="T131" s="143">
        <f>T132</f>
        <v>0</v>
      </c>
      <c r="AR131" s="136" t="s">
        <v>156</v>
      </c>
      <c r="AT131" s="144" t="s">
        <v>71</v>
      </c>
      <c r="AU131" s="144" t="s">
        <v>79</v>
      </c>
      <c r="AY131" s="136" t="s">
        <v>133</v>
      </c>
      <c r="BK131" s="145">
        <f>BK132</f>
        <v>0</v>
      </c>
    </row>
    <row r="132" spans="1:65" s="2" customFormat="1" ht="16.5" customHeight="1">
      <c r="A132" s="31"/>
      <c r="B132" s="148"/>
      <c r="C132" s="149" t="s">
        <v>81</v>
      </c>
      <c r="D132" s="149" t="s">
        <v>135</v>
      </c>
      <c r="E132" s="150" t="s">
        <v>555</v>
      </c>
      <c r="F132" s="151" t="s">
        <v>556</v>
      </c>
      <c r="G132" s="152" t="s">
        <v>557</v>
      </c>
      <c r="H132" s="153">
        <v>1</v>
      </c>
      <c r="I132" s="154"/>
      <c r="J132" s="155">
        <f>ROUND(I132*H132,2)</f>
        <v>0</v>
      </c>
      <c r="K132" s="156"/>
      <c r="L132" s="32"/>
      <c r="M132" s="157" t="s">
        <v>1</v>
      </c>
      <c r="N132" s="158" t="s">
        <v>37</v>
      </c>
      <c r="O132" s="57"/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1" t="s">
        <v>558</v>
      </c>
      <c r="AT132" s="161" t="s">
        <v>135</v>
      </c>
      <c r="AU132" s="161" t="s">
        <v>81</v>
      </c>
      <c r="AY132" s="16" t="s">
        <v>133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6" t="s">
        <v>79</v>
      </c>
      <c r="BK132" s="162">
        <f>ROUND(I132*H132,2)</f>
        <v>0</v>
      </c>
      <c r="BL132" s="16" t="s">
        <v>558</v>
      </c>
      <c r="BM132" s="161" t="s">
        <v>743</v>
      </c>
    </row>
    <row r="133" spans="1:65" s="12" customFormat="1" ht="22.9" customHeight="1">
      <c r="B133" s="135"/>
      <c r="D133" s="136" t="s">
        <v>71</v>
      </c>
      <c r="E133" s="146" t="s">
        <v>560</v>
      </c>
      <c r="F133" s="146" t="s">
        <v>561</v>
      </c>
      <c r="I133" s="138"/>
      <c r="J133" s="147">
        <f>BK133</f>
        <v>0</v>
      </c>
      <c r="L133" s="135"/>
      <c r="M133" s="140"/>
      <c r="N133" s="141"/>
      <c r="O133" s="141"/>
      <c r="P133" s="142">
        <f>P134</f>
        <v>0</v>
      </c>
      <c r="Q133" s="141"/>
      <c r="R133" s="142">
        <f>R134</f>
        <v>0</v>
      </c>
      <c r="S133" s="141"/>
      <c r="T133" s="143">
        <f>T134</f>
        <v>0</v>
      </c>
      <c r="AR133" s="136" t="s">
        <v>156</v>
      </c>
      <c r="AT133" s="144" t="s">
        <v>71</v>
      </c>
      <c r="AU133" s="144" t="s">
        <v>79</v>
      </c>
      <c r="AY133" s="136" t="s">
        <v>133</v>
      </c>
      <c r="BK133" s="145">
        <f>BK134</f>
        <v>0</v>
      </c>
    </row>
    <row r="134" spans="1:65" s="2" customFormat="1" ht="16.5" customHeight="1">
      <c r="A134" s="31"/>
      <c r="B134" s="148"/>
      <c r="C134" s="149" t="s">
        <v>147</v>
      </c>
      <c r="D134" s="149" t="s">
        <v>135</v>
      </c>
      <c r="E134" s="150" t="s">
        <v>562</v>
      </c>
      <c r="F134" s="151" t="s">
        <v>563</v>
      </c>
      <c r="G134" s="152" t="s">
        <v>557</v>
      </c>
      <c r="H134" s="153">
        <v>1</v>
      </c>
      <c r="I134" s="154"/>
      <c r="J134" s="155">
        <f>ROUND(I134*H134,2)</f>
        <v>0</v>
      </c>
      <c r="K134" s="156"/>
      <c r="L134" s="32"/>
      <c r="M134" s="157" t="s">
        <v>1</v>
      </c>
      <c r="N134" s="158" t="s">
        <v>37</v>
      </c>
      <c r="O134" s="57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1" t="s">
        <v>558</v>
      </c>
      <c r="AT134" s="161" t="s">
        <v>135</v>
      </c>
      <c r="AU134" s="161" t="s">
        <v>81</v>
      </c>
      <c r="AY134" s="16" t="s">
        <v>133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6" t="s">
        <v>79</v>
      </c>
      <c r="BK134" s="162">
        <f>ROUND(I134*H134,2)</f>
        <v>0</v>
      </c>
      <c r="BL134" s="16" t="s">
        <v>558</v>
      </c>
      <c r="BM134" s="161" t="s">
        <v>744</v>
      </c>
    </row>
    <row r="135" spans="1:65" s="12" customFormat="1" ht="22.9" customHeight="1">
      <c r="B135" s="135"/>
      <c r="D135" s="136" t="s">
        <v>71</v>
      </c>
      <c r="E135" s="146" t="s">
        <v>565</v>
      </c>
      <c r="F135" s="146" t="s">
        <v>566</v>
      </c>
      <c r="I135" s="138"/>
      <c r="J135" s="147">
        <f>BK135</f>
        <v>0</v>
      </c>
      <c r="L135" s="135"/>
      <c r="M135" s="140"/>
      <c r="N135" s="141"/>
      <c r="O135" s="141"/>
      <c r="P135" s="142">
        <f>P136</f>
        <v>0</v>
      </c>
      <c r="Q135" s="141"/>
      <c r="R135" s="142">
        <f>R136</f>
        <v>0</v>
      </c>
      <c r="S135" s="141"/>
      <c r="T135" s="143">
        <f>T136</f>
        <v>0</v>
      </c>
      <c r="AR135" s="136" t="s">
        <v>156</v>
      </c>
      <c r="AT135" s="144" t="s">
        <v>71</v>
      </c>
      <c r="AU135" s="144" t="s">
        <v>79</v>
      </c>
      <c r="AY135" s="136" t="s">
        <v>133</v>
      </c>
      <c r="BK135" s="145">
        <f>BK136</f>
        <v>0</v>
      </c>
    </row>
    <row r="136" spans="1:65" s="2" customFormat="1" ht="16.5" customHeight="1">
      <c r="A136" s="31"/>
      <c r="B136" s="148"/>
      <c r="C136" s="149" t="s">
        <v>139</v>
      </c>
      <c r="D136" s="149" t="s">
        <v>135</v>
      </c>
      <c r="E136" s="150" t="s">
        <v>567</v>
      </c>
      <c r="F136" s="151" t="s">
        <v>568</v>
      </c>
      <c r="G136" s="152" t="s">
        <v>557</v>
      </c>
      <c r="H136" s="153">
        <v>1</v>
      </c>
      <c r="I136" s="154"/>
      <c r="J136" s="155">
        <f>ROUND(I136*H136,2)</f>
        <v>0</v>
      </c>
      <c r="K136" s="156"/>
      <c r="L136" s="32"/>
      <c r="M136" s="183" t="s">
        <v>1</v>
      </c>
      <c r="N136" s="184" t="s">
        <v>37</v>
      </c>
      <c r="O136" s="185"/>
      <c r="P136" s="186">
        <f>O136*H136</f>
        <v>0</v>
      </c>
      <c r="Q136" s="186">
        <v>0</v>
      </c>
      <c r="R136" s="186">
        <f>Q136*H136</f>
        <v>0</v>
      </c>
      <c r="S136" s="186">
        <v>0</v>
      </c>
      <c r="T136" s="187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1" t="s">
        <v>558</v>
      </c>
      <c r="AT136" s="161" t="s">
        <v>135</v>
      </c>
      <c r="AU136" s="161" t="s">
        <v>81</v>
      </c>
      <c r="AY136" s="16" t="s">
        <v>133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6" t="s">
        <v>79</v>
      </c>
      <c r="BK136" s="162">
        <f>ROUND(I136*H136,2)</f>
        <v>0</v>
      </c>
      <c r="BL136" s="16" t="s">
        <v>558</v>
      </c>
      <c r="BM136" s="161" t="s">
        <v>745</v>
      </c>
    </row>
    <row r="137" spans="1:65" s="2" customFormat="1" ht="6.95" customHeight="1">
      <c r="A137" s="31"/>
      <c r="B137" s="46"/>
      <c r="C137" s="47"/>
      <c r="D137" s="47"/>
      <c r="E137" s="47"/>
      <c r="F137" s="47"/>
      <c r="G137" s="47"/>
      <c r="H137" s="47"/>
      <c r="I137" s="47"/>
      <c r="J137" s="47"/>
      <c r="K137" s="47"/>
      <c r="L137" s="32"/>
      <c r="M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</sheetData>
  <autoFilter ref="C125:K136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6" t="s">
        <v>101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1:46" s="1" customFormat="1" ht="24.95" customHeight="1">
      <c r="B4" s="19"/>
      <c r="D4" s="20" t="s">
        <v>102</v>
      </c>
      <c r="L4" s="19"/>
      <c r="M4" s="97" t="s">
        <v>10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39" t="str">
        <f>'Rekapitulace stavby'!K6</f>
        <v>Vodovod Šaldova</v>
      </c>
      <c r="F7" s="240"/>
      <c r="G7" s="240"/>
      <c r="H7" s="240"/>
      <c r="L7" s="19"/>
    </row>
    <row r="8" spans="1:46" s="2" customFormat="1" ht="12" customHeight="1">
      <c r="A8" s="31"/>
      <c r="B8" s="32"/>
      <c r="C8" s="31"/>
      <c r="D8" s="26" t="s">
        <v>103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196" t="s">
        <v>746</v>
      </c>
      <c r="F9" s="241"/>
      <c r="G9" s="241"/>
      <c r="H9" s="241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4" t="str">
        <f>'Rekapitulace stavby'!AN8</f>
        <v>27. 3. 2024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23</v>
      </c>
      <c r="E14" s="31"/>
      <c r="F14" s="31"/>
      <c r="G14" s="31"/>
      <c r="H14" s="31"/>
      <c r="I14" s="26" t="s">
        <v>24</v>
      </c>
      <c r="J14" s="24" t="str">
        <f>IF('Rekapitulace stavby'!AN10="","",'Rekapitulace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tr">
        <f>IF('Rekapitulace stavby'!E11="","",'Rekapitulace stavby'!E11)</f>
        <v xml:space="preserve"> </v>
      </c>
      <c r="F15" s="31"/>
      <c r="G15" s="31"/>
      <c r="H15" s="31"/>
      <c r="I15" s="26" t="s">
        <v>25</v>
      </c>
      <c r="J15" s="24" t="str">
        <f>IF('Rekapitulace stavby'!AN11="","",'Rekapitulace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26</v>
      </c>
      <c r="E17" s="31"/>
      <c r="F17" s="31"/>
      <c r="G17" s="31"/>
      <c r="H17" s="31"/>
      <c r="I17" s="26" t="s">
        <v>24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42" t="str">
        <f>'Rekapitulace stavby'!E14</f>
        <v>Vyplň údaj</v>
      </c>
      <c r="F18" s="222"/>
      <c r="G18" s="222"/>
      <c r="H18" s="222"/>
      <c r="I18" s="26" t="s">
        <v>25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26" t="s">
        <v>24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26" t="s">
        <v>25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24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26" t="s">
        <v>25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8"/>
      <c r="B27" s="99"/>
      <c r="C27" s="98"/>
      <c r="D27" s="98"/>
      <c r="E27" s="227" t="s">
        <v>1</v>
      </c>
      <c r="F27" s="227"/>
      <c r="G27" s="227"/>
      <c r="H27" s="227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1" t="s">
        <v>32</v>
      </c>
      <c r="E30" s="31"/>
      <c r="F30" s="31"/>
      <c r="G30" s="31"/>
      <c r="H30" s="31"/>
      <c r="I30" s="31"/>
      <c r="J30" s="70">
        <f>ROUND(J123,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34</v>
      </c>
      <c r="G32" s="31"/>
      <c r="H32" s="31"/>
      <c r="I32" s="35" t="s">
        <v>33</v>
      </c>
      <c r="J32" s="35" t="s">
        <v>35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2" t="s">
        <v>36</v>
      </c>
      <c r="E33" s="26" t="s">
        <v>37</v>
      </c>
      <c r="F33" s="103">
        <f>ROUND((SUM(BE123:BE159)),  2)</f>
        <v>0</v>
      </c>
      <c r="G33" s="31"/>
      <c r="H33" s="31"/>
      <c r="I33" s="104">
        <v>0.21</v>
      </c>
      <c r="J33" s="103">
        <f>ROUND(((SUM(BE123:BE159))*I33),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38</v>
      </c>
      <c r="F34" s="103">
        <f>ROUND((SUM(BF123:BF159)),  2)</f>
        <v>0</v>
      </c>
      <c r="G34" s="31"/>
      <c r="H34" s="31"/>
      <c r="I34" s="104">
        <v>0.12</v>
      </c>
      <c r="J34" s="103">
        <f>ROUND(((SUM(BF123:BF159))*I34),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39</v>
      </c>
      <c r="F35" s="103">
        <f>ROUND((SUM(BG123:BG159)),  2)</f>
        <v>0</v>
      </c>
      <c r="G35" s="31"/>
      <c r="H35" s="31"/>
      <c r="I35" s="104">
        <v>0.21</v>
      </c>
      <c r="J35" s="103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40</v>
      </c>
      <c r="F36" s="103">
        <f>ROUND((SUM(BH123:BH159)),  2)</f>
        <v>0</v>
      </c>
      <c r="G36" s="31"/>
      <c r="H36" s="31"/>
      <c r="I36" s="104">
        <v>0.12</v>
      </c>
      <c r="J36" s="103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41</v>
      </c>
      <c r="F37" s="103">
        <f>ROUND((SUM(BI123:BI159)),  2)</f>
        <v>0</v>
      </c>
      <c r="G37" s="31"/>
      <c r="H37" s="31"/>
      <c r="I37" s="104">
        <v>0</v>
      </c>
      <c r="J37" s="10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5"/>
      <c r="D39" s="106" t="s">
        <v>42</v>
      </c>
      <c r="E39" s="59"/>
      <c r="F39" s="59"/>
      <c r="G39" s="107" t="s">
        <v>43</v>
      </c>
      <c r="H39" s="108" t="s">
        <v>44</v>
      </c>
      <c r="I39" s="59"/>
      <c r="J39" s="109">
        <f>SUM(J30:J37)</f>
        <v>0</v>
      </c>
      <c r="K39" s="110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45</v>
      </c>
      <c r="E50" s="43"/>
      <c r="F50" s="43"/>
      <c r="G50" s="42" t="s">
        <v>46</v>
      </c>
      <c r="H50" s="43"/>
      <c r="I50" s="43"/>
      <c r="J50" s="43"/>
      <c r="K50" s="43"/>
      <c r="L50" s="4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4" t="s">
        <v>47</v>
      </c>
      <c r="E61" s="34"/>
      <c r="F61" s="111" t="s">
        <v>48</v>
      </c>
      <c r="G61" s="44" t="s">
        <v>47</v>
      </c>
      <c r="H61" s="34"/>
      <c r="I61" s="34"/>
      <c r="J61" s="112" t="s">
        <v>48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2" t="s">
        <v>49</v>
      </c>
      <c r="E65" s="45"/>
      <c r="F65" s="45"/>
      <c r="G65" s="42" t="s">
        <v>50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4" t="s">
        <v>47</v>
      </c>
      <c r="E76" s="34"/>
      <c r="F76" s="111" t="s">
        <v>48</v>
      </c>
      <c r="G76" s="44" t="s">
        <v>47</v>
      </c>
      <c r="H76" s="34"/>
      <c r="I76" s="34"/>
      <c r="J76" s="112" t="s">
        <v>48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105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39" t="str">
        <f>E7</f>
        <v>Vodovod Šaldova</v>
      </c>
      <c r="F85" s="240"/>
      <c r="G85" s="240"/>
      <c r="H85" s="240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103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196" t="str">
        <f>E9</f>
        <v>03 - Náhradní zásobování vodou</v>
      </c>
      <c r="F87" s="241"/>
      <c r="G87" s="241"/>
      <c r="H87" s="241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 xml:space="preserve"> </v>
      </c>
      <c r="G89" s="31"/>
      <c r="H89" s="31"/>
      <c r="I89" s="26" t="s">
        <v>21</v>
      </c>
      <c r="J89" s="54" t="str">
        <f>IF(J12="","",J12)</f>
        <v>27. 3. 2024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23</v>
      </c>
      <c r="D91" s="31"/>
      <c r="E91" s="31"/>
      <c r="F91" s="24" t="str">
        <f>E15</f>
        <v xml:space="preserve"> </v>
      </c>
      <c r="G91" s="31"/>
      <c r="H91" s="31"/>
      <c r="I91" s="26" t="s">
        <v>28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3" t="s">
        <v>106</v>
      </c>
      <c r="D94" s="105"/>
      <c r="E94" s="105"/>
      <c r="F94" s="105"/>
      <c r="G94" s="105"/>
      <c r="H94" s="105"/>
      <c r="I94" s="105"/>
      <c r="J94" s="114" t="s">
        <v>107</v>
      </c>
      <c r="K94" s="105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5" t="s">
        <v>108</v>
      </c>
      <c r="D96" s="31"/>
      <c r="E96" s="31"/>
      <c r="F96" s="31"/>
      <c r="G96" s="31"/>
      <c r="H96" s="31"/>
      <c r="I96" s="31"/>
      <c r="J96" s="70">
        <f>J123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109</v>
      </c>
    </row>
    <row r="97" spans="1:31" s="9" customFormat="1" ht="24.95" customHeight="1">
      <c r="B97" s="116"/>
      <c r="D97" s="117" t="s">
        <v>673</v>
      </c>
      <c r="E97" s="118"/>
      <c r="F97" s="118"/>
      <c r="G97" s="118"/>
      <c r="H97" s="118"/>
      <c r="I97" s="118"/>
      <c r="J97" s="119">
        <f>J124</f>
        <v>0</v>
      </c>
      <c r="L97" s="116"/>
    </row>
    <row r="98" spans="1:31" s="9" customFormat="1" ht="24.95" customHeight="1">
      <c r="B98" s="116"/>
      <c r="D98" s="117" t="s">
        <v>326</v>
      </c>
      <c r="E98" s="118"/>
      <c r="F98" s="118"/>
      <c r="G98" s="118"/>
      <c r="H98" s="118"/>
      <c r="I98" s="118"/>
      <c r="J98" s="119">
        <f>J126</f>
        <v>0</v>
      </c>
      <c r="L98" s="116"/>
    </row>
    <row r="99" spans="1:31" s="9" customFormat="1" ht="24.95" customHeight="1">
      <c r="B99" s="116"/>
      <c r="D99" s="117" t="s">
        <v>327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31" s="9" customFormat="1" ht="24.95" customHeight="1">
      <c r="B100" s="116"/>
      <c r="D100" s="117" t="s">
        <v>328</v>
      </c>
      <c r="E100" s="118"/>
      <c r="F100" s="118"/>
      <c r="G100" s="118"/>
      <c r="H100" s="118"/>
      <c r="I100" s="118"/>
      <c r="J100" s="119">
        <f>J148</f>
        <v>0</v>
      </c>
      <c r="L100" s="116"/>
    </row>
    <row r="101" spans="1:31" s="9" customFormat="1" ht="24.95" customHeight="1">
      <c r="B101" s="116"/>
      <c r="D101" s="117" t="s">
        <v>329</v>
      </c>
      <c r="E101" s="118"/>
      <c r="F101" s="118"/>
      <c r="G101" s="118"/>
      <c r="H101" s="118"/>
      <c r="I101" s="118"/>
      <c r="J101" s="119">
        <f>J150</f>
        <v>0</v>
      </c>
      <c r="L101" s="116"/>
    </row>
    <row r="102" spans="1:31" s="9" customFormat="1" ht="24.95" customHeight="1">
      <c r="B102" s="116"/>
      <c r="D102" s="117" t="s">
        <v>330</v>
      </c>
      <c r="E102" s="118"/>
      <c r="F102" s="118"/>
      <c r="G102" s="118"/>
      <c r="H102" s="118"/>
      <c r="I102" s="118"/>
      <c r="J102" s="119">
        <f>J154</f>
        <v>0</v>
      </c>
      <c r="L102" s="116"/>
    </row>
    <row r="103" spans="1:31" s="9" customFormat="1" ht="24.95" customHeight="1">
      <c r="B103" s="116"/>
      <c r="D103" s="117" t="s">
        <v>674</v>
      </c>
      <c r="E103" s="118"/>
      <c r="F103" s="118"/>
      <c r="G103" s="118"/>
      <c r="H103" s="118"/>
      <c r="I103" s="118"/>
      <c r="J103" s="119">
        <f>J157</f>
        <v>0</v>
      </c>
      <c r="L103" s="116"/>
    </row>
    <row r="104" spans="1:31" s="2" customFormat="1" ht="21.75" customHeight="1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9" spans="1:31" s="2" customFormat="1" ht="6.95" customHeight="1">
      <c r="A109" s="31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4.95" customHeight="1">
      <c r="A110" s="31"/>
      <c r="B110" s="32"/>
      <c r="C110" s="20" t="s">
        <v>118</v>
      </c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16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239" t="str">
        <f>E7</f>
        <v>Vodovod Šaldova</v>
      </c>
      <c r="F113" s="240"/>
      <c r="G113" s="240"/>
      <c r="H113" s="240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103</v>
      </c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196" t="str">
        <f>E9</f>
        <v>03 - Náhradní zásobování vodou</v>
      </c>
      <c r="F115" s="241"/>
      <c r="G115" s="241"/>
      <c r="H115" s="24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19</v>
      </c>
      <c r="D117" s="31"/>
      <c r="E117" s="31"/>
      <c r="F117" s="24" t="str">
        <f>F12</f>
        <v xml:space="preserve"> </v>
      </c>
      <c r="G117" s="31"/>
      <c r="H117" s="31"/>
      <c r="I117" s="26" t="s">
        <v>21</v>
      </c>
      <c r="J117" s="54" t="str">
        <f>IF(J12="","",J12)</f>
        <v>27. 3. 2024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23</v>
      </c>
      <c r="D119" s="31"/>
      <c r="E119" s="31"/>
      <c r="F119" s="24" t="str">
        <f>E15</f>
        <v xml:space="preserve"> </v>
      </c>
      <c r="G119" s="31"/>
      <c r="H119" s="31"/>
      <c r="I119" s="26" t="s">
        <v>28</v>
      </c>
      <c r="J119" s="29" t="str">
        <f>E21</f>
        <v xml:space="preserve"> 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26</v>
      </c>
      <c r="D120" s="31"/>
      <c r="E120" s="31"/>
      <c r="F120" s="24" t="str">
        <f>IF(E18="","",E18)</f>
        <v>Vyplň údaj</v>
      </c>
      <c r="G120" s="31"/>
      <c r="H120" s="31"/>
      <c r="I120" s="26" t="s">
        <v>30</v>
      </c>
      <c r="J120" s="29" t="str">
        <f>E24</f>
        <v xml:space="preserve"> 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24"/>
      <c r="B122" s="125"/>
      <c r="C122" s="126" t="s">
        <v>119</v>
      </c>
      <c r="D122" s="127" t="s">
        <v>57</v>
      </c>
      <c r="E122" s="127" t="s">
        <v>53</v>
      </c>
      <c r="F122" s="127" t="s">
        <v>54</v>
      </c>
      <c r="G122" s="127" t="s">
        <v>120</v>
      </c>
      <c r="H122" s="127" t="s">
        <v>121</v>
      </c>
      <c r="I122" s="127" t="s">
        <v>122</v>
      </c>
      <c r="J122" s="128" t="s">
        <v>107</v>
      </c>
      <c r="K122" s="129" t="s">
        <v>123</v>
      </c>
      <c r="L122" s="130"/>
      <c r="M122" s="61" t="s">
        <v>1</v>
      </c>
      <c r="N122" s="62" t="s">
        <v>36</v>
      </c>
      <c r="O122" s="62" t="s">
        <v>124</v>
      </c>
      <c r="P122" s="62" t="s">
        <v>125</v>
      </c>
      <c r="Q122" s="62" t="s">
        <v>126</v>
      </c>
      <c r="R122" s="62" t="s">
        <v>127</v>
      </c>
      <c r="S122" s="62" t="s">
        <v>128</v>
      </c>
      <c r="T122" s="63" t="s">
        <v>129</v>
      </c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</row>
    <row r="123" spans="1:65" s="2" customFormat="1" ht="22.9" customHeight="1">
      <c r="A123" s="31"/>
      <c r="B123" s="32"/>
      <c r="C123" s="68" t="s">
        <v>130</v>
      </c>
      <c r="D123" s="31"/>
      <c r="E123" s="31"/>
      <c r="F123" s="31"/>
      <c r="G123" s="31"/>
      <c r="H123" s="31"/>
      <c r="I123" s="31"/>
      <c r="J123" s="131">
        <f>BK123</f>
        <v>0</v>
      </c>
      <c r="K123" s="31"/>
      <c r="L123" s="32"/>
      <c r="M123" s="64"/>
      <c r="N123" s="55"/>
      <c r="O123" s="65"/>
      <c r="P123" s="132">
        <f>P124+P126+P131+P148+P150+P154+P157</f>
        <v>0</v>
      </c>
      <c r="Q123" s="65"/>
      <c r="R123" s="132">
        <f>R124+R126+R131+R148+R150+R154+R157</f>
        <v>0</v>
      </c>
      <c r="S123" s="65"/>
      <c r="T123" s="133">
        <f>T124+T126+T131+T148+T150+T154+T157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71</v>
      </c>
      <c r="AU123" s="16" t="s">
        <v>109</v>
      </c>
      <c r="BK123" s="134">
        <f>BK124+BK126+BK131+BK148+BK150+BK154+BK157</f>
        <v>0</v>
      </c>
    </row>
    <row r="124" spans="1:65" s="12" customFormat="1" ht="25.9" customHeight="1">
      <c r="B124" s="135"/>
      <c r="D124" s="136" t="s">
        <v>71</v>
      </c>
      <c r="E124" s="137" t="s">
        <v>675</v>
      </c>
      <c r="F124" s="137" t="s">
        <v>676</v>
      </c>
      <c r="I124" s="138"/>
      <c r="J124" s="139">
        <f>BK124</f>
        <v>0</v>
      </c>
      <c r="L124" s="135"/>
      <c r="M124" s="140"/>
      <c r="N124" s="141"/>
      <c r="O124" s="141"/>
      <c r="P124" s="142">
        <f>P125</f>
        <v>0</v>
      </c>
      <c r="Q124" s="141"/>
      <c r="R124" s="142">
        <f>R125</f>
        <v>0</v>
      </c>
      <c r="S124" s="141"/>
      <c r="T124" s="143">
        <f>T125</f>
        <v>0</v>
      </c>
      <c r="AR124" s="136" t="s">
        <v>79</v>
      </c>
      <c r="AT124" s="144" t="s">
        <v>71</v>
      </c>
      <c r="AU124" s="144" t="s">
        <v>72</v>
      </c>
      <c r="AY124" s="136" t="s">
        <v>133</v>
      </c>
      <c r="BK124" s="145">
        <f>BK125</f>
        <v>0</v>
      </c>
    </row>
    <row r="125" spans="1:65" s="2" customFormat="1" ht="21.75" customHeight="1">
      <c r="A125" s="31"/>
      <c r="B125" s="148"/>
      <c r="C125" s="149" t="s">
        <v>147</v>
      </c>
      <c r="D125" s="149" t="s">
        <v>135</v>
      </c>
      <c r="E125" s="150" t="s">
        <v>677</v>
      </c>
      <c r="F125" s="151" t="s">
        <v>678</v>
      </c>
      <c r="G125" s="152" t="s">
        <v>159</v>
      </c>
      <c r="H125" s="153">
        <v>100</v>
      </c>
      <c r="I125" s="154"/>
      <c r="J125" s="155">
        <f>ROUND(I125*H125,2)</f>
        <v>0</v>
      </c>
      <c r="K125" s="156"/>
      <c r="L125" s="32"/>
      <c r="M125" s="157" t="s">
        <v>1</v>
      </c>
      <c r="N125" s="158" t="s">
        <v>37</v>
      </c>
      <c r="O125" s="57"/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61" t="s">
        <v>139</v>
      </c>
      <c r="AT125" s="161" t="s">
        <v>135</v>
      </c>
      <c r="AU125" s="161" t="s">
        <v>79</v>
      </c>
      <c r="AY125" s="16" t="s">
        <v>133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6" t="s">
        <v>79</v>
      </c>
      <c r="BK125" s="162">
        <f>ROUND(I125*H125,2)</f>
        <v>0</v>
      </c>
      <c r="BL125" s="16" t="s">
        <v>139</v>
      </c>
      <c r="BM125" s="161" t="s">
        <v>747</v>
      </c>
    </row>
    <row r="126" spans="1:65" s="12" customFormat="1" ht="25.9" customHeight="1">
      <c r="B126" s="135"/>
      <c r="D126" s="136" t="s">
        <v>71</v>
      </c>
      <c r="E126" s="137" t="s">
        <v>352</v>
      </c>
      <c r="F126" s="137" t="s">
        <v>353</v>
      </c>
      <c r="I126" s="138"/>
      <c r="J126" s="139">
        <f>BK126</f>
        <v>0</v>
      </c>
      <c r="L126" s="135"/>
      <c r="M126" s="140"/>
      <c r="N126" s="141"/>
      <c r="O126" s="141"/>
      <c r="P126" s="142">
        <f>SUM(P127:P130)</f>
        <v>0</v>
      </c>
      <c r="Q126" s="141"/>
      <c r="R126" s="142">
        <f>SUM(R127:R130)</f>
        <v>0</v>
      </c>
      <c r="S126" s="141"/>
      <c r="T126" s="143">
        <f>SUM(T127:T130)</f>
        <v>0</v>
      </c>
      <c r="AR126" s="136" t="s">
        <v>79</v>
      </c>
      <c r="AT126" s="144" t="s">
        <v>71</v>
      </c>
      <c r="AU126" s="144" t="s">
        <v>72</v>
      </c>
      <c r="AY126" s="136" t="s">
        <v>133</v>
      </c>
      <c r="BK126" s="145">
        <f>SUM(BK127:BK130)</f>
        <v>0</v>
      </c>
    </row>
    <row r="127" spans="1:65" s="2" customFormat="1" ht="16.5" customHeight="1">
      <c r="A127" s="31"/>
      <c r="B127" s="148"/>
      <c r="C127" s="149" t="s">
        <v>139</v>
      </c>
      <c r="D127" s="149" t="s">
        <v>135</v>
      </c>
      <c r="E127" s="150" t="s">
        <v>354</v>
      </c>
      <c r="F127" s="151" t="s">
        <v>355</v>
      </c>
      <c r="G127" s="152" t="s">
        <v>338</v>
      </c>
      <c r="H127" s="153">
        <v>1</v>
      </c>
      <c r="I127" s="154"/>
      <c r="J127" s="155">
        <f>ROUND(I127*H127,2)</f>
        <v>0</v>
      </c>
      <c r="K127" s="156"/>
      <c r="L127" s="32"/>
      <c r="M127" s="157" t="s">
        <v>1</v>
      </c>
      <c r="N127" s="158" t="s">
        <v>37</v>
      </c>
      <c r="O127" s="57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61" t="s">
        <v>139</v>
      </c>
      <c r="AT127" s="161" t="s">
        <v>135</v>
      </c>
      <c r="AU127" s="161" t="s">
        <v>79</v>
      </c>
      <c r="AY127" s="16" t="s">
        <v>133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6" t="s">
        <v>79</v>
      </c>
      <c r="BK127" s="162">
        <f>ROUND(I127*H127,2)</f>
        <v>0</v>
      </c>
      <c r="BL127" s="16" t="s">
        <v>139</v>
      </c>
      <c r="BM127" s="161" t="s">
        <v>748</v>
      </c>
    </row>
    <row r="128" spans="1:65" s="2" customFormat="1" ht="16.5" customHeight="1">
      <c r="A128" s="31"/>
      <c r="B128" s="148"/>
      <c r="C128" s="149" t="s">
        <v>161</v>
      </c>
      <c r="D128" s="149" t="s">
        <v>135</v>
      </c>
      <c r="E128" s="150" t="s">
        <v>686</v>
      </c>
      <c r="F128" s="151" t="s">
        <v>749</v>
      </c>
      <c r="G128" s="152" t="s">
        <v>159</v>
      </c>
      <c r="H128" s="153">
        <v>90</v>
      </c>
      <c r="I128" s="154"/>
      <c r="J128" s="155">
        <f>ROUND(I128*H128,2)</f>
        <v>0</v>
      </c>
      <c r="K128" s="156"/>
      <c r="L128" s="32"/>
      <c r="M128" s="157" t="s">
        <v>1</v>
      </c>
      <c r="N128" s="158" t="s">
        <v>37</v>
      </c>
      <c r="O128" s="57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1" t="s">
        <v>139</v>
      </c>
      <c r="AT128" s="161" t="s">
        <v>135</v>
      </c>
      <c r="AU128" s="161" t="s">
        <v>79</v>
      </c>
      <c r="AY128" s="16" t="s">
        <v>133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6" t="s">
        <v>79</v>
      </c>
      <c r="BK128" s="162">
        <f>ROUND(I128*H128,2)</f>
        <v>0</v>
      </c>
      <c r="BL128" s="16" t="s">
        <v>139</v>
      </c>
      <c r="BM128" s="161" t="s">
        <v>750</v>
      </c>
    </row>
    <row r="129" spans="1:65" s="2" customFormat="1" ht="16.5" customHeight="1">
      <c r="A129" s="31"/>
      <c r="B129" s="148"/>
      <c r="C129" s="149" t="s">
        <v>156</v>
      </c>
      <c r="D129" s="149" t="s">
        <v>135</v>
      </c>
      <c r="E129" s="150" t="s">
        <v>689</v>
      </c>
      <c r="F129" s="151" t="s">
        <v>690</v>
      </c>
      <c r="G129" s="152" t="s">
        <v>159</v>
      </c>
      <c r="H129" s="153">
        <v>90</v>
      </c>
      <c r="I129" s="154"/>
      <c r="J129" s="155">
        <f>ROUND(I129*H129,2)</f>
        <v>0</v>
      </c>
      <c r="K129" s="156"/>
      <c r="L129" s="32"/>
      <c r="M129" s="157" t="s">
        <v>1</v>
      </c>
      <c r="N129" s="158" t="s">
        <v>37</v>
      </c>
      <c r="O129" s="57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1" t="s">
        <v>139</v>
      </c>
      <c r="AT129" s="161" t="s">
        <v>135</v>
      </c>
      <c r="AU129" s="161" t="s">
        <v>79</v>
      </c>
      <c r="AY129" s="16" t="s">
        <v>133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6" t="s">
        <v>79</v>
      </c>
      <c r="BK129" s="162">
        <f>ROUND(I129*H129,2)</f>
        <v>0</v>
      </c>
      <c r="BL129" s="16" t="s">
        <v>139</v>
      </c>
      <c r="BM129" s="161" t="s">
        <v>751</v>
      </c>
    </row>
    <row r="130" spans="1:65" s="2" customFormat="1" ht="16.5" customHeight="1">
      <c r="A130" s="31"/>
      <c r="B130" s="148"/>
      <c r="C130" s="149" t="s">
        <v>167</v>
      </c>
      <c r="D130" s="149" t="s">
        <v>135</v>
      </c>
      <c r="E130" s="150" t="s">
        <v>369</v>
      </c>
      <c r="F130" s="151" t="s">
        <v>370</v>
      </c>
      <c r="G130" s="152" t="s">
        <v>338</v>
      </c>
      <c r="H130" s="153">
        <v>2</v>
      </c>
      <c r="I130" s="154"/>
      <c r="J130" s="155">
        <f>ROUND(I130*H130,2)</f>
        <v>0</v>
      </c>
      <c r="K130" s="156"/>
      <c r="L130" s="32"/>
      <c r="M130" s="157" t="s">
        <v>1</v>
      </c>
      <c r="N130" s="158" t="s">
        <v>37</v>
      </c>
      <c r="O130" s="57"/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1" t="s">
        <v>139</v>
      </c>
      <c r="AT130" s="161" t="s">
        <v>135</v>
      </c>
      <c r="AU130" s="161" t="s">
        <v>79</v>
      </c>
      <c r="AY130" s="16" t="s">
        <v>133</v>
      </c>
      <c r="BE130" s="162">
        <f>IF(N130="základní",J130,0)</f>
        <v>0</v>
      </c>
      <c r="BF130" s="162">
        <f>IF(N130="snížená",J130,0)</f>
        <v>0</v>
      </c>
      <c r="BG130" s="162">
        <f>IF(N130="zákl. přenesená",J130,0)</f>
        <v>0</v>
      </c>
      <c r="BH130" s="162">
        <f>IF(N130="sníž. přenesená",J130,0)</f>
        <v>0</v>
      </c>
      <c r="BI130" s="162">
        <f>IF(N130="nulová",J130,0)</f>
        <v>0</v>
      </c>
      <c r="BJ130" s="16" t="s">
        <v>79</v>
      </c>
      <c r="BK130" s="162">
        <f>ROUND(I130*H130,2)</f>
        <v>0</v>
      </c>
      <c r="BL130" s="16" t="s">
        <v>139</v>
      </c>
      <c r="BM130" s="161" t="s">
        <v>752</v>
      </c>
    </row>
    <row r="131" spans="1:65" s="12" customFormat="1" ht="25.9" customHeight="1">
      <c r="B131" s="135"/>
      <c r="D131" s="136" t="s">
        <v>71</v>
      </c>
      <c r="E131" s="137" t="s">
        <v>378</v>
      </c>
      <c r="F131" s="137" t="s">
        <v>379</v>
      </c>
      <c r="I131" s="138"/>
      <c r="J131" s="139">
        <f>BK131</f>
        <v>0</v>
      </c>
      <c r="L131" s="135"/>
      <c r="M131" s="140"/>
      <c r="N131" s="141"/>
      <c r="O131" s="141"/>
      <c r="P131" s="142">
        <f>SUM(P132:P147)</f>
        <v>0</v>
      </c>
      <c r="Q131" s="141"/>
      <c r="R131" s="142">
        <f>SUM(R132:R147)</f>
        <v>0</v>
      </c>
      <c r="S131" s="141"/>
      <c r="T131" s="143">
        <f>SUM(T132:T147)</f>
        <v>0</v>
      </c>
      <c r="AR131" s="136" t="s">
        <v>79</v>
      </c>
      <c r="AT131" s="144" t="s">
        <v>71</v>
      </c>
      <c r="AU131" s="144" t="s">
        <v>72</v>
      </c>
      <c r="AY131" s="136" t="s">
        <v>133</v>
      </c>
      <c r="BK131" s="145">
        <f>SUM(BK132:BK147)</f>
        <v>0</v>
      </c>
    </row>
    <row r="132" spans="1:65" s="2" customFormat="1" ht="24.2" customHeight="1">
      <c r="A132" s="31"/>
      <c r="B132" s="148"/>
      <c r="C132" s="149" t="s">
        <v>241</v>
      </c>
      <c r="D132" s="149" t="s">
        <v>135</v>
      </c>
      <c r="E132" s="150" t="s">
        <v>381</v>
      </c>
      <c r="F132" s="151" t="s">
        <v>382</v>
      </c>
      <c r="G132" s="152" t="s">
        <v>338</v>
      </c>
      <c r="H132" s="153">
        <v>2</v>
      </c>
      <c r="I132" s="154"/>
      <c r="J132" s="155">
        <f t="shared" ref="J132:J147" si="0">ROUND(I132*H132,2)</f>
        <v>0</v>
      </c>
      <c r="K132" s="156"/>
      <c r="L132" s="32"/>
      <c r="M132" s="157" t="s">
        <v>1</v>
      </c>
      <c r="N132" s="158" t="s">
        <v>37</v>
      </c>
      <c r="O132" s="57"/>
      <c r="P132" s="159">
        <f t="shared" ref="P132:P147" si="1">O132*H132</f>
        <v>0</v>
      </c>
      <c r="Q132" s="159">
        <v>0</v>
      </c>
      <c r="R132" s="159">
        <f t="shared" ref="R132:R147" si="2">Q132*H132</f>
        <v>0</v>
      </c>
      <c r="S132" s="159">
        <v>0</v>
      </c>
      <c r="T132" s="160">
        <f t="shared" ref="T132:T147" si="3"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1" t="s">
        <v>139</v>
      </c>
      <c r="AT132" s="161" t="s">
        <v>135</v>
      </c>
      <c r="AU132" s="161" t="s">
        <v>79</v>
      </c>
      <c r="AY132" s="16" t="s">
        <v>133</v>
      </c>
      <c r="BE132" s="162">
        <f t="shared" ref="BE132:BE147" si="4">IF(N132="základní",J132,0)</f>
        <v>0</v>
      </c>
      <c r="BF132" s="162">
        <f t="shared" ref="BF132:BF147" si="5">IF(N132="snížená",J132,0)</f>
        <v>0</v>
      </c>
      <c r="BG132" s="162">
        <f t="shared" ref="BG132:BG147" si="6">IF(N132="zákl. přenesená",J132,0)</f>
        <v>0</v>
      </c>
      <c r="BH132" s="162">
        <f t="shared" ref="BH132:BH147" si="7">IF(N132="sníž. přenesená",J132,0)</f>
        <v>0</v>
      </c>
      <c r="BI132" s="162">
        <f t="shared" ref="BI132:BI147" si="8">IF(N132="nulová",J132,0)</f>
        <v>0</v>
      </c>
      <c r="BJ132" s="16" t="s">
        <v>79</v>
      </c>
      <c r="BK132" s="162">
        <f t="shared" ref="BK132:BK147" si="9">ROUND(I132*H132,2)</f>
        <v>0</v>
      </c>
      <c r="BL132" s="16" t="s">
        <v>139</v>
      </c>
      <c r="BM132" s="161" t="s">
        <v>753</v>
      </c>
    </row>
    <row r="133" spans="1:65" s="2" customFormat="1" ht="16.5" customHeight="1">
      <c r="A133" s="31"/>
      <c r="B133" s="148"/>
      <c r="C133" s="149" t="s">
        <v>208</v>
      </c>
      <c r="D133" s="149" t="s">
        <v>135</v>
      </c>
      <c r="E133" s="150" t="s">
        <v>754</v>
      </c>
      <c r="F133" s="151" t="s">
        <v>755</v>
      </c>
      <c r="G133" s="152" t="s">
        <v>338</v>
      </c>
      <c r="H133" s="153">
        <v>12</v>
      </c>
      <c r="I133" s="154"/>
      <c r="J133" s="155">
        <f t="shared" si="0"/>
        <v>0</v>
      </c>
      <c r="K133" s="156"/>
      <c r="L133" s="32"/>
      <c r="M133" s="157" t="s">
        <v>1</v>
      </c>
      <c r="N133" s="158" t="s">
        <v>37</v>
      </c>
      <c r="O133" s="57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1" t="s">
        <v>139</v>
      </c>
      <c r="AT133" s="161" t="s">
        <v>135</v>
      </c>
      <c r="AU133" s="161" t="s">
        <v>79</v>
      </c>
      <c r="AY133" s="16" t="s">
        <v>133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6" t="s">
        <v>79</v>
      </c>
      <c r="BK133" s="162">
        <f t="shared" si="9"/>
        <v>0</v>
      </c>
      <c r="BL133" s="16" t="s">
        <v>139</v>
      </c>
      <c r="BM133" s="161" t="s">
        <v>756</v>
      </c>
    </row>
    <row r="134" spans="1:65" s="2" customFormat="1" ht="16.5" customHeight="1">
      <c r="A134" s="31"/>
      <c r="B134" s="148"/>
      <c r="C134" s="149" t="s">
        <v>212</v>
      </c>
      <c r="D134" s="149" t="s">
        <v>135</v>
      </c>
      <c r="E134" s="150" t="s">
        <v>757</v>
      </c>
      <c r="F134" s="151" t="s">
        <v>758</v>
      </c>
      <c r="G134" s="152" t="s">
        <v>338</v>
      </c>
      <c r="H134" s="153">
        <v>6</v>
      </c>
      <c r="I134" s="154"/>
      <c r="J134" s="155">
        <f t="shared" si="0"/>
        <v>0</v>
      </c>
      <c r="K134" s="156"/>
      <c r="L134" s="32"/>
      <c r="M134" s="157" t="s">
        <v>1</v>
      </c>
      <c r="N134" s="158" t="s">
        <v>37</v>
      </c>
      <c r="O134" s="57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1" t="s">
        <v>139</v>
      </c>
      <c r="AT134" s="161" t="s">
        <v>135</v>
      </c>
      <c r="AU134" s="161" t="s">
        <v>79</v>
      </c>
      <c r="AY134" s="16" t="s">
        <v>133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6" t="s">
        <v>79</v>
      </c>
      <c r="BK134" s="162">
        <f t="shared" si="9"/>
        <v>0</v>
      </c>
      <c r="BL134" s="16" t="s">
        <v>139</v>
      </c>
      <c r="BM134" s="161" t="s">
        <v>759</v>
      </c>
    </row>
    <row r="135" spans="1:65" s="2" customFormat="1" ht="21.75" customHeight="1">
      <c r="A135" s="31"/>
      <c r="B135" s="148"/>
      <c r="C135" s="149" t="s">
        <v>247</v>
      </c>
      <c r="D135" s="149" t="s">
        <v>135</v>
      </c>
      <c r="E135" s="150" t="s">
        <v>760</v>
      </c>
      <c r="F135" s="151" t="s">
        <v>761</v>
      </c>
      <c r="G135" s="152" t="s">
        <v>338</v>
      </c>
      <c r="H135" s="153">
        <v>12</v>
      </c>
      <c r="I135" s="154"/>
      <c r="J135" s="155">
        <f t="shared" si="0"/>
        <v>0</v>
      </c>
      <c r="K135" s="156"/>
      <c r="L135" s="32"/>
      <c r="M135" s="157" t="s">
        <v>1</v>
      </c>
      <c r="N135" s="158" t="s">
        <v>37</v>
      </c>
      <c r="O135" s="57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1" t="s">
        <v>139</v>
      </c>
      <c r="AT135" s="161" t="s">
        <v>135</v>
      </c>
      <c r="AU135" s="161" t="s">
        <v>79</v>
      </c>
      <c r="AY135" s="16" t="s">
        <v>133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6" t="s">
        <v>79</v>
      </c>
      <c r="BK135" s="162">
        <f t="shared" si="9"/>
        <v>0</v>
      </c>
      <c r="BL135" s="16" t="s">
        <v>139</v>
      </c>
      <c r="BM135" s="161" t="s">
        <v>762</v>
      </c>
    </row>
    <row r="136" spans="1:65" s="2" customFormat="1" ht="24.2" customHeight="1">
      <c r="A136" s="31"/>
      <c r="B136" s="148"/>
      <c r="C136" s="149" t="s">
        <v>202</v>
      </c>
      <c r="D136" s="149" t="s">
        <v>135</v>
      </c>
      <c r="E136" s="150" t="s">
        <v>763</v>
      </c>
      <c r="F136" s="151" t="s">
        <v>764</v>
      </c>
      <c r="G136" s="152" t="s">
        <v>338</v>
      </c>
      <c r="H136" s="153">
        <v>15</v>
      </c>
      <c r="I136" s="154"/>
      <c r="J136" s="155">
        <f t="shared" si="0"/>
        <v>0</v>
      </c>
      <c r="K136" s="156"/>
      <c r="L136" s="32"/>
      <c r="M136" s="157" t="s">
        <v>1</v>
      </c>
      <c r="N136" s="158" t="s">
        <v>37</v>
      </c>
      <c r="O136" s="57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1" t="s">
        <v>139</v>
      </c>
      <c r="AT136" s="161" t="s">
        <v>135</v>
      </c>
      <c r="AU136" s="161" t="s">
        <v>79</v>
      </c>
      <c r="AY136" s="16" t="s">
        <v>133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6" t="s">
        <v>79</v>
      </c>
      <c r="BK136" s="162">
        <f t="shared" si="9"/>
        <v>0</v>
      </c>
      <c r="BL136" s="16" t="s">
        <v>139</v>
      </c>
      <c r="BM136" s="161" t="s">
        <v>765</v>
      </c>
    </row>
    <row r="137" spans="1:65" s="2" customFormat="1" ht="16.5" customHeight="1">
      <c r="A137" s="31"/>
      <c r="B137" s="148"/>
      <c r="C137" s="149" t="s">
        <v>263</v>
      </c>
      <c r="D137" s="149" t="s">
        <v>135</v>
      </c>
      <c r="E137" s="150" t="s">
        <v>693</v>
      </c>
      <c r="F137" s="151" t="s">
        <v>694</v>
      </c>
      <c r="G137" s="152" t="s">
        <v>338</v>
      </c>
      <c r="H137" s="153">
        <v>12</v>
      </c>
      <c r="I137" s="154"/>
      <c r="J137" s="155">
        <f t="shared" si="0"/>
        <v>0</v>
      </c>
      <c r="K137" s="156"/>
      <c r="L137" s="32"/>
      <c r="M137" s="157" t="s">
        <v>1</v>
      </c>
      <c r="N137" s="158" t="s">
        <v>37</v>
      </c>
      <c r="O137" s="57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1" t="s">
        <v>139</v>
      </c>
      <c r="AT137" s="161" t="s">
        <v>135</v>
      </c>
      <c r="AU137" s="161" t="s">
        <v>79</v>
      </c>
      <c r="AY137" s="16" t="s">
        <v>133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6" t="s">
        <v>79</v>
      </c>
      <c r="BK137" s="162">
        <f t="shared" si="9"/>
        <v>0</v>
      </c>
      <c r="BL137" s="16" t="s">
        <v>139</v>
      </c>
      <c r="BM137" s="161" t="s">
        <v>766</v>
      </c>
    </row>
    <row r="138" spans="1:65" s="2" customFormat="1" ht="24.2" customHeight="1">
      <c r="A138" s="31"/>
      <c r="B138" s="148"/>
      <c r="C138" s="149" t="s">
        <v>251</v>
      </c>
      <c r="D138" s="149" t="s">
        <v>135</v>
      </c>
      <c r="E138" s="150" t="s">
        <v>696</v>
      </c>
      <c r="F138" s="151" t="s">
        <v>697</v>
      </c>
      <c r="G138" s="152" t="s">
        <v>159</v>
      </c>
      <c r="H138" s="153">
        <v>100</v>
      </c>
      <c r="I138" s="154"/>
      <c r="J138" s="155">
        <f t="shared" si="0"/>
        <v>0</v>
      </c>
      <c r="K138" s="156"/>
      <c r="L138" s="32"/>
      <c r="M138" s="157" t="s">
        <v>1</v>
      </c>
      <c r="N138" s="158" t="s">
        <v>37</v>
      </c>
      <c r="O138" s="57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1" t="s">
        <v>139</v>
      </c>
      <c r="AT138" s="161" t="s">
        <v>135</v>
      </c>
      <c r="AU138" s="161" t="s">
        <v>79</v>
      </c>
      <c r="AY138" s="16" t="s">
        <v>133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6" t="s">
        <v>79</v>
      </c>
      <c r="BK138" s="162">
        <f t="shared" si="9"/>
        <v>0</v>
      </c>
      <c r="BL138" s="16" t="s">
        <v>139</v>
      </c>
      <c r="BM138" s="161" t="s">
        <v>767</v>
      </c>
    </row>
    <row r="139" spans="1:65" s="2" customFormat="1" ht="24.2" customHeight="1">
      <c r="A139" s="31"/>
      <c r="B139" s="148"/>
      <c r="C139" s="149" t="s">
        <v>198</v>
      </c>
      <c r="D139" s="149" t="s">
        <v>135</v>
      </c>
      <c r="E139" s="150" t="s">
        <v>768</v>
      </c>
      <c r="F139" s="151" t="s">
        <v>769</v>
      </c>
      <c r="G139" s="152" t="s">
        <v>159</v>
      </c>
      <c r="H139" s="153">
        <v>90</v>
      </c>
      <c r="I139" s="154"/>
      <c r="J139" s="155">
        <f t="shared" si="0"/>
        <v>0</v>
      </c>
      <c r="K139" s="156"/>
      <c r="L139" s="32"/>
      <c r="M139" s="157" t="s">
        <v>1</v>
      </c>
      <c r="N139" s="158" t="s">
        <v>37</v>
      </c>
      <c r="O139" s="57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1" t="s">
        <v>139</v>
      </c>
      <c r="AT139" s="161" t="s">
        <v>135</v>
      </c>
      <c r="AU139" s="161" t="s">
        <v>79</v>
      </c>
      <c r="AY139" s="16" t="s">
        <v>133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6" t="s">
        <v>79</v>
      </c>
      <c r="BK139" s="162">
        <f t="shared" si="9"/>
        <v>0</v>
      </c>
      <c r="BL139" s="16" t="s">
        <v>139</v>
      </c>
      <c r="BM139" s="161" t="s">
        <v>770</v>
      </c>
    </row>
    <row r="140" spans="1:65" s="2" customFormat="1" ht="24.2" customHeight="1">
      <c r="A140" s="31"/>
      <c r="B140" s="148"/>
      <c r="C140" s="149" t="s">
        <v>259</v>
      </c>
      <c r="D140" s="149" t="s">
        <v>135</v>
      </c>
      <c r="E140" s="150" t="s">
        <v>699</v>
      </c>
      <c r="F140" s="151" t="s">
        <v>700</v>
      </c>
      <c r="G140" s="152" t="s">
        <v>338</v>
      </c>
      <c r="H140" s="153">
        <v>24</v>
      </c>
      <c r="I140" s="154"/>
      <c r="J140" s="155">
        <f t="shared" si="0"/>
        <v>0</v>
      </c>
      <c r="K140" s="156"/>
      <c r="L140" s="32"/>
      <c r="M140" s="157" t="s">
        <v>1</v>
      </c>
      <c r="N140" s="158" t="s">
        <v>37</v>
      </c>
      <c r="O140" s="57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1" t="s">
        <v>139</v>
      </c>
      <c r="AT140" s="161" t="s">
        <v>135</v>
      </c>
      <c r="AU140" s="161" t="s">
        <v>79</v>
      </c>
      <c r="AY140" s="16" t="s">
        <v>133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6" t="s">
        <v>79</v>
      </c>
      <c r="BK140" s="162">
        <f t="shared" si="9"/>
        <v>0</v>
      </c>
      <c r="BL140" s="16" t="s">
        <v>139</v>
      </c>
      <c r="BM140" s="161" t="s">
        <v>771</v>
      </c>
    </row>
    <row r="141" spans="1:65" s="2" customFormat="1" ht="16.5" customHeight="1">
      <c r="A141" s="31"/>
      <c r="B141" s="148"/>
      <c r="C141" s="149" t="s">
        <v>255</v>
      </c>
      <c r="D141" s="149" t="s">
        <v>135</v>
      </c>
      <c r="E141" s="150" t="s">
        <v>702</v>
      </c>
      <c r="F141" s="151" t="s">
        <v>703</v>
      </c>
      <c r="G141" s="152" t="s">
        <v>338</v>
      </c>
      <c r="H141" s="153">
        <v>48</v>
      </c>
      <c r="I141" s="154"/>
      <c r="J141" s="155">
        <f t="shared" si="0"/>
        <v>0</v>
      </c>
      <c r="K141" s="156"/>
      <c r="L141" s="32"/>
      <c r="M141" s="157" t="s">
        <v>1</v>
      </c>
      <c r="N141" s="158" t="s">
        <v>37</v>
      </c>
      <c r="O141" s="57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1" t="s">
        <v>139</v>
      </c>
      <c r="AT141" s="161" t="s">
        <v>135</v>
      </c>
      <c r="AU141" s="161" t="s">
        <v>79</v>
      </c>
      <c r="AY141" s="16" t="s">
        <v>133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6" t="s">
        <v>79</v>
      </c>
      <c r="BK141" s="162">
        <f t="shared" si="9"/>
        <v>0</v>
      </c>
      <c r="BL141" s="16" t="s">
        <v>139</v>
      </c>
      <c r="BM141" s="161" t="s">
        <v>772</v>
      </c>
    </row>
    <row r="142" spans="1:65" s="2" customFormat="1" ht="16.5" customHeight="1">
      <c r="A142" s="31"/>
      <c r="B142" s="148"/>
      <c r="C142" s="149" t="s">
        <v>7</v>
      </c>
      <c r="D142" s="149" t="s">
        <v>135</v>
      </c>
      <c r="E142" s="150" t="s">
        <v>397</v>
      </c>
      <c r="F142" s="151" t="s">
        <v>398</v>
      </c>
      <c r="G142" s="152" t="s">
        <v>338</v>
      </c>
      <c r="H142" s="153">
        <v>16</v>
      </c>
      <c r="I142" s="154"/>
      <c r="J142" s="155">
        <f t="shared" si="0"/>
        <v>0</v>
      </c>
      <c r="K142" s="156"/>
      <c r="L142" s="32"/>
      <c r="M142" s="157" t="s">
        <v>1</v>
      </c>
      <c r="N142" s="158" t="s">
        <v>37</v>
      </c>
      <c r="O142" s="57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1" t="s">
        <v>139</v>
      </c>
      <c r="AT142" s="161" t="s">
        <v>135</v>
      </c>
      <c r="AU142" s="161" t="s">
        <v>79</v>
      </c>
      <c r="AY142" s="16" t="s">
        <v>133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6" t="s">
        <v>79</v>
      </c>
      <c r="BK142" s="162">
        <f t="shared" si="9"/>
        <v>0</v>
      </c>
      <c r="BL142" s="16" t="s">
        <v>139</v>
      </c>
      <c r="BM142" s="161" t="s">
        <v>773</v>
      </c>
    </row>
    <row r="143" spans="1:65" s="2" customFormat="1" ht="16.5" customHeight="1">
      <c r="A143" s="31"/>
      <c r="B143" s="148"/>
      <c r="C143" s="149" t="s">
        <v>236</v>
      </c>
      <c r="D143" s="149" t="s">
        <v>135</v>
      </c>
      <c r="E143" s="150" t="s">
        <v>401</v>
      </c>
      <c r="F143" s="151" t="s">
        <v>402</v>
      </c>
      <c r="G143" s="152" t="s">
        <v>338</v>
      </c>
      <c r="H143" s="153">
        <v>16</v>
      </c>
      <c r="I143" s="154"/>
      <c r="J143" s="155">
        <f t="shared" si="0"/>
        <v>0</v>
      </c>
      <c r="K143" s="156"/>
      <c r="L143" s="32"/>
      <c r="M143" s="157" t="s">
        <v>1</v>
      </c>
      <c r="N143" s="158" t="s">
        <v>37</v>
      </c>
      <c r="O143" s="57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61" t="s">
        <v>139</v>
      </c>
      <c r="AT143" s="161" t="s">
        <v>135</v>
      </c>
      <c r="AU143" s="161" t="s">
        <v>79</v>
      </c>
      <c r="AY143" s="16" t="s">
        <v>133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6" t="s">
        <v>79</v>
      </c>
      <c r="BK143" s="162">
        <f t="shared" si="9"/>
        <v>0</v>
      </c>
      <c r="BL143" s="16" t="s">
        <v>139</v>
      </c>
      <c r="BM143" s="161" t="s">
        <v>774</v>
      </c>
    </row>
    <row r="144" spans="1:65" s="2" customFormat="1" ht="16.5" customHeight="1">
      <c r="A144" s="31"/>
      <c r="B144" s="148"/>
      <c r="C144" s="149" t="s">
        <v>268</v>
      </c>
      <c r="D144" s="149" t="s">
        <v>135</v>
      </c>
      <c r="E144" s="150" t="s">
        <v>706</v>
      </c>
      <c r="F144" s="151" t="s">
        <v>707</v>
      </c>
      <c r="G144" s="152" t="s">
        <v>338</v>
      </c>
      <c r="H144" s="153">
        <v>12</v>
      </c>
      <c r="I144" s="154"/>
      <c r="J144" s="155">
        <f t="shared" si="0"/>
        <v>0</v>
      </c>
      <c r="K144" s="156"/>
      <c r="L144" s="32"/>
      <c r="M144" s="157" t="s">
        <v>1</v>
      </c>
      <c r="N144" s="158" t="s">
        <v>37</v>
      </c>
      <c r="O144" s="57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61" t="s">
        <v>139</v>
      </c>
      <c r="AT144" s="161" t="s">
        <v>135</v>
      </c>
      <c r="AU144" s="161" t="s">
        <v>79</v>
      </c>
      <c r="AY144" s="16" t="s">
        <v>133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6" t="s">
        <v>79</v>
      </c>
      <c r="BK144" s="162">
        <f t="shared" si="9"/>
        <v>0</v>
      </c>
      <c r="BL144" s="16" t="s">
        <v>139</v>
      </c>
      <c r="BM144" s="161" t="s">
        <v>775</v>
      </c>
    </row>
    <row r="145" spans="1:65" s="2" customFormat="1" ht="16.5" customHeight="1">
      <c r="A145" s="31"/>
      <c r="B145" s="148"/>
      <c r="C145" s="149" t="s">
        <v>217</v>
      </c>
      <c r="D145" s="149" t="s">
        <v>135</v>
      </c>
      <c r="E145" s="150" t="s">
        <v>776</v>
      </c>
      <c r="F145" s="151" t="s">
        <v>777</v>
      </c>
      <c r="G145" s="152" t="s">
        <v>338</v>
      </c>
      <c r="H145" s="153">
        <v>2</v>
      </c>
      <c r="I145" s="154"/>
      <c r="J145" s="155">
        <f t="shared" si="0"/>
        <v>0</v>
      </c>
      <c r="K145" s="156"/>
      <c r="L145" s="32"/>
      <c r="M145" s="157" t="s">
        <v>1</v>
      </c>
      <c r="N145" s="158" t="s">
        <v>37</v>
      </c>
      <c r="O145" s="57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1" t="s">
        <v>139</v>
      </c>
      <c r="AT145" s="161" t="s">
        <v>135</v>
      </c>
      <c r="AU145" s="161" t="s">
        <v>79</v>
      </c>
      <c r="AY145" s="16" t="s">
        <v>133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6" t="s">
        <v>79</v>
      </c>
      <c r="BK145" s="162">
        <f t="shared" si="9"/>
        <v>0</v>
      </c>
      <c r="BL145" s="16" t="s">
        <v>139</v>
      </c>
      <c r="BM145" s="161" t="s">
        <v>778</v>
      </c>
    </row>
    <row r="146" spans="1:65" s="2" customFormat="1" ht="16.5" customHeight="1">
      <c r="A146" s="31"/>
      <c r="B146" s="148"/>
      <c r="C146" s="149" t="s">
        <v>227</v>
      </c>
      <c r="D146" s="149" t="s">
        <v>135</v>
      </c>
      <c r="E146" s="150" t="s">
        <v>449</v>
      </c>
      <c r="F146" s="151" t="s">
        <v>779</v>
      </c>
      <c r="G146" s="152" t="s">
        <v>338</v>
      </c>
      <c r="H146" s="153">
        <v>1</v>
      </c>
      <c r="I146" s="154"/>
      <c r="J146" s="155">
        <f t="shared" si="0"/>
        <v>0</v>
      </c>
      <c r="K146" s="156"/>
      <c r="L146" s="32"/>
      <c r="M146" s="157" t="s">
        <v>1</v>
      </c>
      <c r="N146" s="158" t="s">
        <v>37</v>
      </c>
      <c r="O146" s="57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61" t="s">
        <v>139</v>
      </c>
      <c r="AT146" s="161" t="s">
        <v>135</v>
      </c>
      <c r="AU146" s="161" t="s">
        <v>79</v>
      </c>
      <c r="AY146" s="16" t="s">
        <v>133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6" t="s">
        <v>79</v>
      </c>
      <c r="BK146" s="162">
        <f t="shared" si="9"/>
        <v>0</v>
      </c>
      <c r="BL146" s="16" t="s">
        <v>139</v>
      </c>
      <c r="BM146" s="161" t="s">
        <v>780</v>
      </c>
    </row>
    <row r="147" spans="1:65" s="2" customFormat="1" ht="21.75" customHeight="1">
      <c r="A147" s="31"/>
      <c r="B147" s="148"/>
      <c r="C147" s="149" t="s">
        <v>222</v>
      </c>
      <c r="D147" s="149" t="s">
        <v>135</v>
      </c>
      <c r="E147" s="150" t="s">
        <v>452</v>
      </c>
      <c r="F147" s="151" t="s">
        <v>453</v>
      </c>
      <c r="G147" s="152" t="s">
        <v>338</v>
      </c>
      <c r="H147" s="153">
        <v>1</v>
      </c>
      <c r="I147" s="154"/>
      <c r="J147" s="155">
        <f t="shared" si="0"/>
        <v>0</v>
      </c>
      <c r="K147" s="156"/>
      <c r="L147" s="32"/>
      <c r="M147" s="157" t="s">
        <v>1</v>
      </c>
      <c r="N147" s="158" t="s">
        <v>37</v>
      </c>
      <c r="O147" s="57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1" t="s">
        <v>139</v>
      </c>
      <c r="AT147" s="161" t="s">
        <v>135</v>
      </c>
      <c r="AU147" s="161" t="s">
        <v>79</v>
      </c>
      <c r="AY147" s="16" t="s">
        <v>133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6" t="s">
        <v>79</v>
      </c>
      <c r="BK147" s="162">
        <f t="shared" si="9"/>
        <v>0</v>
      </c>
      <c r="BL147" s="16" t="s">
        <v>139</v>
      </c>
      <c r="BM147" s="161" t="s">
        <v>781</v>
      </c>
    </row>
    <row r="148" spans="1:65" s="12" customFormat="1" ht="25.9" customHeight="1">
      <c r="B148" s="135"/>
      <c r="D148" s="136" t="s">
        <v>71</v>
      </c>
      <c r="E148" s="137" t="s">
        <v>485</v>
      </c>
      <c r="F148" s="137" t="s">
        <v>486</v>
      </c>
      <c r="I148" s="138"/>
      <c r="J148" s="139">
        <f>BK148</f>
        <v>0</v>
      </c>
      <c r="L148" s="135"/>
      <c r="M148" s="140"/>
      <c r="N148" s="141"/>
      <c r="O148" s="141"/>
      <c r="P148" s="142">
        <f>P149</f>
        <v>0</v>
      </c>
      <c r="Q148" s="141"/>
      <c r="R148" s="142">
        <f>R149</f>
        <v>0</v>
      </c>
      <c r="S148" s="141"/>
      <c r="T148" s="143">
        <f>T149</f>
        <v>0</v>
      </c>
      <c r="AR148" s="136" t="s">
        <v>79</v>
      </c>
      <c r="AT148" s="144" t="s">
        <v>71</v>
      </c>
      <c r="AU148" s="144" t="s">
        <v>72</v>
      </c>
      <c r="AY148" s="136" t="s">
        <v>133</v>
      </c>
      <c r="BK148" s="145">
        <f>BK149</f>
        <v>0</v>
      </c>
    </row>
    <row r="149" spans="1:65" s="2" customFormat="1" ht="16.5" customHeight="1">
      <c r="A149" s="31"/>
      <c r="B149" s="148"/>
      <c r="C149" s="149" t="s">
        <v>172</v>
      </c>
      <c r="D149" s="149" t="s">
        <v>135</v>
      </c>
      <c r="E149" s="150" t="s">
        <v>782</v>
      </c>
      <c r="F149" s="151" t="s">
        <v>783</v>
      </c>
      <c r="G149" s="152" t="s">
        <v>205</v>
      </c>
      <c r="H149" s="153">
        <v>20.399999999999999</v>
      </c>
      <c r="I149" s="154"/>
      <c r="J149" s="155">
        <f>ROUND(I149*H149,2)</f>
        <v>0</v>
      </c>
      <c r="K149" s="156"/>
      <c r="L149" s="32"/>
      <c r="M149" s="157" t="s">
        <v>1</v>
      </c>
      <c r="N149" s="158" t="s">
        <v>37</v>
      </c>
      <c r="O149" s="57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1" t="s">
        <v>139</v>
      </c>
      <c r="AT149" s="161" t="s">
        <v>135</v>
      </c>
      <c r="AU149" s="161" t="s">
        <v>79</v>
      </c>
      <c r="AY149" s="16" t="s">
        <v>133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6" t="s">
        <v>79</v>
      </c>
      <c r="BK149" s="162">
        <f>ROUND(I149*H149,2)</f>
        <v>0</v>
      </c>
      <c r="BL149" s="16" t="s">
        <v>139</v>
      </c>
      <c r="BM149" s="161" t="s">
        <v>784</v>
      </c>
    </row>
    <row r="150" spans="1:65" s="12" customFormat="1" ht="25.9" customHeight="1">
      <c r="B150" s="135"/>
      <c r="D150" s="136" t="s">
        <v>71</v>
      </c>
      <c r="E150" s="137" t="s">
        <v>490</v>
      </c>
      <c r="F150" s="137" t="s">
        <v>491</v>
      </c>
      <c r="I150" s="138"/>
      <c r="J150" s="139">
        <f>BK150</f>
        <v>0</v>
      </c>
      <c r="L150" s="135"/>
      <c r="M150" s="140"/>
      <c r="N150" s="141"/>
      <c r="O150" s="141"/>
      <c r="P150" s="142">
        <f>SUM(P151:P153)</f>
        <v>0</v>
      </c>
      <c r="Q150" s="141"/>
      <c r="R150" s="142">
        <f>SUM(R151:R153)</f>
        <v>0</v>
      </c>
      <c r="S150" s="141"/>
      <c r="T150" s="143">
        <f>SUM(T151:T153)</f>
        <v>0</v>
      </c>
      <c r="AR150" s="136" t="s">
        <v>79</v>
      </c>
      <c r="AT150" s="144" t="s">
        <v>71</v>
      </c>
      <c r="AU150" s="144" t="s">
        <v>72</v>
      </c>
      <c r="AY150" s="136" t="s">
        <v>133</v>
      </c>
      <c r="BK150" s="145">
        <f>SUM(BK151:BK153)</f>
        <v>0</v>
      </c>
    </row>
    <row r="151" spans="1:65" s="2" customFormat="1" ht="21.75" customHeight="1">
      <c r="A151" s="31"/>
      <c r="B151" s="148"/>
      <c r="C151" s="149" t="s">
        <v>177</v>
      </c>
      <c r="D151" s="149" t="s">
        <v>135</v>
      </c>
      <c r="E151" s="150" t="s">
        <v>785</v>
      </c>
      <c r="F151" s="151" t="s">
        <v>786</v>
      </c>
      <c r="G151" s="152" t="s">
        <v>159</v>
      </c>
      <c r="H151" s="153">
        <v>90</v>
      </c>
      <c r="I151" s="154"/>
      <c r="J151" s="155">
        <f>ROUND(I151*H151,2)</f>
        <v>0</v>
      </c>
      <c r="K151" s="156"/>
      <c r="L151" s="32"/>
      <c r="M151" s="157" t="s">
        <v>1</v>
      </c>
      <c r="N151" s="158" t="s">
        <v>37</v>
      </c>
      <c r="O151" s="57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1" t="s">
        <v>139</v>
      </c>
      <c r="AT151" s="161" t="s">
        <v>135</v>
      </c>
      <c r="AU151" s="161" t="s">
        <v>79</v>
      </c>
      <c r="AY151" s="16" t="s">
        <v>133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6" t="s">
        <v>79</v>
      </c>
      <c r="BK151" s="162">
        <f>ROUND(I151*H151,2)</f>
        <v>0</v>
      </c>
      <c r="BL151" s="16" t="s">
        <v>139</v>
      </c>
      <c r="BM151" s="161" t="s">
        <v>787</v>
      </c>
    </row>
    <row r="152" spans="1:65" s="2" customFormat="1" ht="16.5" customHeight="1">
      <c r="A152" s="31"/>
      <c r="B152" s="148"/>
      <c r="C152" s="149" t="s">
        <v>181</v>
      </c>
      <c r="D152" s="149" t="s">
        <v>135</v>
      </c>
      <c r="E152" s="150" t="s">
        <v>788</v>
      </c>
      <c r="F152" s="151" t="s">
        <v>789</v>
      </c>
      <c r="G152" s="152" t="s">
        <v>338</v>
      </c>
      <c r="H152" s="153">
        <v>45</v>
      </c>
      <c r="I152" s="154"/>
      <c r="J152" s="155">
        <f>ROUND(I152*H152,2)</f>
        <v>0</v>
      </c>
      <c r="K152" s="156"/>
      <c r="L152" s="32"/>
      <c r="M152" s="157" t="s">
        <v>1</v>
      </c>
      <c r="N152" s="158" t="s">
        <v>37</v>
      </c>
      <c r="O152" s="57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61" t="s">
        <v>139</v>
      </c>
      <c r="AT152" s="161" t="s">
        <v>135</v>
      </c>
      <c r="AU152" s="161" t="s">
        <v>79</v>
      </c>
      <c r="AY152" s="16" t="s">
        <v>133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6" t="s">
        <v>79</v>
      </c>
      <c r="BK152" s="162">
        <f>ROUND(I152*H152,2)</f>
        <v>0</v>
      </c>
      <c r="BL152" s="16" t="s">
        <v>139</v>
      </c>
      <c r="BM152" s="161" t="s">
        <v>790</v>
      </c>
    </row>
    <row r="153" spans="1:65" s="2" customFormat="1" ht="16.5" customHeight="1">
      <c r="A153" s="31"/>
      <c r="B153" s="148"/>
      <c r="C153" s="149" t="s">
        <v>186</v>
      </c>
      <c r="D153" s="149" t="s">
        <v>135</v>
      </c>
      <c r="E153" s="150" t="s">
        <v>523</v>
      </c>
      <c r="F153" s="151" t="s">
        <v>728</v>
      </c>
      <c r="G153" s="152" t="s">
        <v>494</v>
      </c>
      <c r="H153" s="153">
        <v>12</v>
      </c>
      <c r="I153" s="154"/>
      <c r="J153" s="155">
        <f>ROUND(I153*H153,2)</f>
        <v>0</v>
      </c>
      <c r="K153" s="156"/>
      <c r="L153" s="32"/>
      <c r="M153" s="157" t="s">
        <v>1</v>
      </c>
      <c r="N153" s="158" t="s">
        <v>37</v>
      </c>
      <c r="O153" s="57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1" t="s">
        <v>139</v>
      </c>
      <c r="AT153" s="161" t="s">
        <v>135</v>
      </c>
      <c r="AU153" s="161" t="s">
        <v>79</v>
      </c>
      <c r="AY153" s="16" t="s">
        <v>133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6" t="s">
        <v>79</v>
      </c>
      <c r="BK153" s="162">
        <f>ROUND(I153*H153,2)</f>
        <v>0</v>
      </c>
      <c r="BL153" s="16" t="s">
        <v>139</v>
      </c>
      <c r="BM153" s="161" t="s">
        <v>791</v>
      </c>
    </row>
    <row r="154" spans="1:65" s="12" customFormat="1" ht="25.9" customHeight="1">
      <c r="B154" s="135"/>
      <c r="D154" s="136" t="s">
        <v>71</v>
      </c>
      <c r="E154" s="137" t="s">
        <v>526</v>
      </c>
      <c r="F154" s="137" t="s">
        <v>527</v>
      </c>
      <c r="I154" s="138"/>
      <c r="J154" s="139">
        <f>BK154</f>
        <v>0</v>
      </c>
      <c r="L154" s="135"/>
      <c r="M154" s="140"/>
      <c r="N154" s="141"/>
      <c r="O154" s="141"/>
      <c r="P154" s="142">
        <f>SUM(P155:P156)</f>
        <v>0</v>
      </c>
      <c r="Q154" s="141"/>
      <c r="R154" s="142">
        <f>SUM(R155:R156)</f>
        <v>0</v>
      </c>
      <c r="S154" s="141"/>
      <c r="T154" s="143">
        <f>SUM(T155:T156)</f>
        <v>0</v>
      </c>
      <c r="AR154" s="136" t="s">
        <v>79</v>
      </c>
      <c r="AT154" s="144" t="s">
        <v>71</v>
      </c>
      <c r="AU154" s="144" t="s">
        <v>72</v>
      </c>
      <c r="AY154" s="136" t="s">
        <v>133</v>
      </c>
      <c r="BK154" s="145">
        <f>SUM(BK155:BK156)</f>
        <v>0</v>
      </c>
    </row>
    <row r="155" spans="1:65" s="2" customFormat="1" ht="24.2" customHeight="1">
      <c r="A155" s="31"/>
      <c r="B155" s="148"/>
      <c r="C155" s="149" t="s">
        <v>8</v>
      </c>
      <c r="D155" s="149" t="s">
        <v>135</v>
      </c>
      <c r="E155" s="150" t="s">
        <v>528</v>
      </c>
      <c r="F155" s="151" t="s">
        <v>792</v>
      </c>
      <c r="G155" s="152" t="s">
        <v>494</v>
      </c>
      <c r="H155" s="153">
        <v>1</v>
      </c>
      <c r="I155" s="154"/>
      <c r="J155" s="155">
        <f>ROUND(I155*H155,2)</f>
        <v>0</v>
      </c>
      <c r="K155" s="156"/>
      <c r="L155" s="32"/>
      <c r="M155" s="157" t="s">
        <v>1</v>
      </c>
      <c r="N155" s="158" t="s">
        <v>37</v>
      </c>
      <c r="O155" s="57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61" t="s">
        <v>139</v>
      </c>
      <c r="AT155" s="161" t="s">
        <v>135</v>
      </c>
      <c r="AU155" s="161" t="s">
        <v>79</v>
      </c>
      <c r="AY155" s="16" t="s">
        <v>133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6" t="s">
        <v>79</v>
      </c>
      <c r="BK155" s="162">
        <f>ROUND(I155*H155,2)</f>
        <v>0</v>
      </c>
      <c r="BL155" s="16" t="s">
        <v>139</v>
      </c>
      <c r="BM155" s="161" t="s">
        <v>793</v>
      </c>
    </row>
    <row r="156" spans="1:65" s="2" customFormat="1" ht="16.5" customHeight="1">
      <c r="A156" s="31"/>
      <c r="B156" s="148"/>
      <c r="C156" s="149" t="s">
        <v>193</v>
      </c>
      <c r="D156" s="149" t="s">
        <v>135</v>
      </c>
      <c r="E156" s="150" t="s">
        <v>531</v>
      </c>
      <c r="F156" s="151" t="s">
        <v>532</v>
      </c>
      <c r="G156" s="152" t="s">
        <v>533</v>
      </c>
      <c r="H156" s="153">
        <v>200</v>
      </c>
      <c r="I156" s="154"/>
      <c r="J156" s="155">
        <f>ROUND(I156*H156,2)</f>
        <v>0</v>
      </c>
      <c r="K156" s="156"/>
      <c r="L156" s="32"/>
      <c r="M156" s="157" t="s">
        <v>1</v>
      </c>
      <c r="N156" s="158" t="s">
        <v>37</v>
      </c>
      <c r="O156" s="57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61" t="s">
        <v>139</v>
      </c>
      <c r="AT156" s="161" t="s">
        <v>135</v>
      </c>
      <c r="AU156" s="161" t="s">
        <v>79</v>
      </c>
      <c r="AY156" s="16" t="s">
        <v>133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6" t="s">
        <v>79</v>
      </c>
      <c r="BK156" s="162">
        <f>ROUND(I156*H156,2)</f>
        <v>0</v>
      </c>
      <c r="BL156" s="16" t="s">
        <v>139</v>
      </c>
      <c r="BM156" s="161" t="s">
        <v>794</v>
      </c>
    </row>
    <row r="157" spans="1:65" s="12" customFormat="1" ht="25.9" customHeight="1">
      <c r="B157" s="135"/>
      <c r="D157" s="136" t="s">
        <v>71</v>
      </c>
      <c r="E157" s="137" t="s">
        <v>547</v>
      </c>
      <c r="F157" s="137" t="s">
        <v>731</v>
      </c>
      <c r="I157" s="138"/>
      <c r="J157" s="139">
        <f>BK157</f>
        <v>0</v>
      </c>
      <c r="L157" s="135"/>
      <c r="M157" s="140"/>
      <c r="N157" s="141"/>
      <c r="O157" s="141"/>
      <c r="P157" s="142">
        <f>SUM(P158:P159)</f>
        <v>0</v>
      </c>
      <c r="Q157" s="141"/>
      <c r="R157" s="142">
        <f>SUM(R158:R159)</f>
        <v>0</v>
      </c>
      <c r="S157" s="141"/>
      <c r="T157" s="143">
        <f>SUM(T158:T159)</f>
        <v>0</v>
      </c>
      <c r="AR157" s="136" t="s">
        <v>81</v>
      </c>
      <c r="AT157" s="144" t="s">
        <v>71</v>
      </c>
      <c r="AU157" s="144" t="s">
        <v>72</v>
      </c>
      <c r="AY157" s="136" t="s">
        <v>133</v>
      </c>
      <c r="BK157" s="145">
        <f>SUM(BK158:BK159)</f>
        <v>0</v>
      </c>
    </row>
    <row r="158" spans="1:65" s="2" customFormat="1" ht="16.5" customHeight="1">
      <c r="A158" s="31"/>
      <c r="B158" s="148"/>
      <c r="C158" s="149" t="s">
        <v>81</v>
      </c>
      <c r="D158" s="149" t="s">
        <v>135</v>
      </c>
      <c r="E158" s="150" t="s">
        <v>735</v>
      </c>
      <c r="F158" s="151" t="s">
        <v>736</v>
      </c>
      <c r="G158" s="152" t="s">
        <v>338</v>
      </c>
      <c r="H158" s="153">
        <v>24</v>
      </c>
      <c r="I158" s="154"/>
      <c r="J158" s="155">
        <f>ROUND(I158*H158,2)</f>
        <v>0</v>
      </c>
      <c r="K158" s="156"/>
      <c r="L158" s="32"/>
      <c r="M158" s="157" t="s">
        <v>1</v>
      </c>
      <c r="N158" s="158" t="s">
        <v>37</v>
      </c>
      <c r="O158" s="57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61" t="s">
        <v>208</v>
      </c>
      <c r="AT158" s="161" t="s">
        <v>135</v>
      </c>
      <c r="AU158" s="161" t="s">
        <v>79</v>
      </c>
      <c r="AY158" s="16" t="s">
        <v>133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6" t="s">
        <v>79</v>
      </c>
      <c r="BK158" s="162">
        <f>ROUND(I158*H158,2)</f>
        <v>0</v>
      </c>
      <c r="BL158" s="16" t="s">
        <v>208</v>
      </c>
      <c r="BM158" s="161" t="s">
        <v>795</v>
      </c>
    </row>
    <row r="159" spans="1:65" s="2" customFormat="1" ht="16.5" customHeight="1">
      <c r="A159" s="31"/>
      <c r="B159" s="148"/>
      <c r="C159" s="149" t="s">
        <v>79</v>
      </c>
      <c r="D159" s="149" t="s">
        <v>135</v>
      </c>
      <c r="E159" s="150" t="s">
        <v>738</v>
      </c>
      <c r="F159" s="151" t="s">
        <v>739</v>
      </c>
      <c r="G159" s="152" t="s">
        <v>338</v>
      </c>
      <c r="H159" s="153">
        <v>12</v>
      </c>
      <c r="I159" s="154"/>
      <c r="J159" s="155">
        <f>ROUND(I159*H159,2)</f>
        <v>0</v>
      </c>
      <c r="K159" s="156"/>
      <c r="L159" s="32"/>
      <c r="M159" s="183" t="s">
        <v>1</v>
      </c>
      <c r="N159" s="184" t="s">
        <v>37</v>
      </c>
      <c r="O159" s="185"/>
      <c r="P159" s="186">
        <f>O159*H159</f>
        <v>0</v>
      </c>
      <c r="Q159" s="186">
        <v>0</v>
      </c>
      <c r="R159" s="186">
        <f>Q159*H159</f>
        <v>0</v>
      </c>
      <c r="S159" s="186">
        <v>0</v>
      </c>
      <c r="T159" s="18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61" t="s">
        <v>208</v>
      </c>
      <c r="AT159" s="161" t="s">
        <v>135</v>
      </c>
      <c r="AU159" s="161" t="s">
        <v>79</v>
      </c>
      <c r="AY159" s="16" t="s">
        <v>133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6" t="s">
        <v>79</v>
      </c>
      <c r="BK159" s="162">
        <f>ROUND(I159*H159,2)</f>
        <v>0</v>
      </c>
      <c r="BL159" s="16" t="s">
        <v>208</v>
      </c>
      <c r="BM159" s="161" t="s">
        <v>796</v>
      </c>
    </row>
    <row r="160" spans="1:65" s="2" customFormat="1" ht="6.95" customHeight="1">
      <c r="A160" s="31"/>
      <c r="B160" s="46"/>
      <c r="C160" s="47"/>
      <c r="D160" s="47"/>
      <c r="E160" s="47"/>
      <c r="F160" s="47"/>
      <c r="G160" s="47"/>
      <c r="H160" s="47"/>
      <c r="I160" s="47"/>
      <c r="J160" s="47"/>
      <c r="K160" s="47"/>
      <c r="L160" s="32"/>
      <c r="M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</row>
  </sheetData>
  <autoFilter ref="C122:K159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01 - Vodovod Šaldova</vt:lpstr>
      <vt:lpstr>01a - Materiál a montáž v...</vt:lpstr>
      <vt:lpstr>01v - VRN</vt:lpstr>
      <vt:lpstr>02 - Nové vodovodní přípojky</vt:lpstr>
      <vt:lpstr>02a - Materiál a montáž v...</vt:lpstr>
      <vt:lpstr>02v - VRN</vt:lpstr>
      <vt:lpstr>03 - Náhradní zásobování ...</vt:lpstr>
      <vt:lpstr>'01 - Vodovod Šaldova'!Názvy_tisku</vt:lpstr>
      <vt:lpstr>'01a - Materiál a montáž v...'!Názvy_tisku</vt:lpstr>
      <vt:lpstr>'01v - VRN'!Názvy_tisku</vt:lpstr>
      <vt:lpstr>'02 - Nové vodovodní přípojky'!Názvy_tisku</vt:lpstr>
      <vt:lpstr>'02a - Materiál a montáž v...'!Názvy_tisku</vt:lpstr>
      <vt:lpstr>'02v - VRN'!Názvy_tisku</vt:lpstr>
      <vt:lpstr>'03 - Náhradní zásobování ...'!Názvy_tisku</vt:lpstr>
      <vt:lpstr>'Rekapitulace stavby'!Názvy_tisku</vt:lpstr>
      <vt:lpstr>'01 - Vodovod Šaldova'!Oblast_tisku</vt:lpstr>
      <vt:lpstr>'01a - Materiál a montáž v...'!Oblast_tisku</vt:lpstr>
      <vt:lpstr>'01v - VRN'!Oblast_tisku</vt:lpstr>
      <vt:lpstr>'02 - Nové vodovodní přípojky'!Oblast_tisku</vt:lpstr>
      <vt:lpstr>'02a - Materiál a montáž v...'!Oblast_tisku</vt:lpstr>
      <vt:lpstr>'02v - VRN'!Oblast_tisku</vt:lpstr>
      <vt:lpstr>'03 - Náhradní zásobování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2024-04-16T06:20:19Z</dcterms:created>
  <dcterms:modified xsi:type="dcterms:W3CDTF">2024-04-16T06:22:10Z</dcterms:modified>
</cp:coreProperties>
</file>