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iganek\Desktop\ALPY\Nová složka\"/>
    </mc:Choice>
  </mc:AlternateContent>
  <bookViews>
    <workbookView xWindow="0" yWindow="0" windowWidth="17970" windowHeight="6075"/>
  </bookViews>
  <sheets>
    <sheet name="Rekapitulace stavby" sheetId="1" r:id="rId1"/>
    <sheet name="090 - Vedlejší a ostatní ..." sheetId="2" r:id="rId2"/>
    <sheet name="310 - Kanalizační stoka" sheetId="3" r:id="rId3"/>
    <sheet name="320 - Kanalizační přípojky" sheetId="4" r:id="rId4"/>
    <sheet name="350 - Odvodnění základové..." sheetId="5" r:id="rId5"/>
    <sheet name="Seznam figur" sheetId="6" r:id="rId6"/>
  </sheets>
  <definedNames>
    <definedName name="_xlnm._FilterDatabase" localSheetId="1" hidden="1">'090 - Vedlejší a ostatní ...'!$C$117:$K$148</definedName>
    <definedName name="_xlnm._FilterDatabase" localSheetId="2" hidden="1">'310 - Kanalizační stoka'!$C$130:$K$617</definedName>
    <definedName name="_xlnm._FilterDatabase" localSheetId="3" hidden="1">'320 - Kanalizační přípojky'!$C$125:$K$360</definedName>
    <definedName name="_xlnm._FilterDatabase" localSheetId="4" hidden="1">'350 - Odvodnění základové...'!$C$119:$K$186</definedName>
    <definedName name="_xlnm.Print_Titles" localSheetId="1">'090 - Vedlejší a ostatní ...'!$117:$117</definedName>
    <definedName name="_xlnm.Print_Titles" localSheetId="2">'310 - Kanalizační stoka'!$130:$130</definedName>
    <definedName name="_xlnm.Print_Titles" localSheetId="3">'320 - Kanalizační přípojky'!$125:$125</definedName>
    <definedName name="_xlnm.Print_Titles" localSheetId="4">'350 - Odvodnění základové...'!$119:$119</definedName>
    <definedName name="_xlnm.Print_Titles" localSheetId="0">'Rekapitulace stavby'!$92:$92</definedName>
    <definedName name="_xlnm.Print_Titles" localSheetId="5">'Seznam figur'!$9:$9</definedName>
    <definedName name="_xlnm.Print_Area" localSheetId="1">'090 - Vedlejší a ostatní ...'!$C$4:$J$76,'090 - Vedlejší a ostatní ...'!$C$82:$J$99,'090 - Vedlejší a ostatní ...'!$C$105:$K$148</definedName>
    <definedName name="_xlnm.Print_Area" localSheetId="2">'310 - Kanalizační stoka'!$C$4:$J$76,'310 - Kanalizační stoka'!$C$82:$J$112,'310 - Kanalizační stoka'!$C$118:$K$617</definedName>
    <definedName name="_xlnm.Print_Area" localSheetId="3">'320 - Kanalizační přípojky'!$C$4:$J$76,'320 - Kanalizační přípojky'!$C$82:$J$107,'320 - Kanalizační přípojky'!$C$113:$K$360</definedName>
    <definedName name="_xlnm.Print_Area" localSheetId="4">'350 - Odvodnění základové...'!$C$4:$J$76,'350 - Odvodnění základové...'!$C$82:$J$101,'350 - Odvodnění základové...'!$C$107:$K$186</definedName>
    <definedName name="_xlnm.Print_Area" localSheetId="0">'Rekapitulace stavby'!$D$4:$AO$76,'Rekapitulace stavby'!$C$82:$AQ$99</definedName>
    <definedName name="_xlnm.Print_Area" localSheetId="5">'Seznam figur'!$C$4:$G$31</definedName>
  </definedNames>
  <calcPr calcId="162913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/>
  <c r="BI186" i="5"/>
  <c r="BH186" i="5"/>
  <c r="BG186" i="5"/>
  <c r="BF186" i="5"/>
  <c r="T186" i="5"/>
  <c r="T185" i="5"/>
  <c r="R186" i="5"/>
  <c r="R185" i="5"/>
  <c r="P186" i="5"/>
  <c r="P185" i="5"/>
  <c r="BI179" i="5"/>
  <c r="BH179" i="5"/>
  <c r="BG179" i="5"/>
  <c r="BF179" i="5"/>
  <c r="T179" i="5"/>
  <c r="R179" i="5"/>
  <c r="P179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F114" i="5"/>
  <c r="E112" i="5"/>
  <c r="F89" i="5"/>
  <c r="E87" i="5"/>
  <c r="J24" i="5"/>
  <c r="E24" i="5"/>
  <c r="J117" i="5"/>
  <c r="J23" i="5"/>
  <c r="J21" i="5"/>
  <c r="E21" i="5"/>
  <c r="J116" i="5"/>
  <c r="J20" i="5"/>
  <c r="J18" i="5"/>
  <c r="E18" i="5"/>
  <c r="F92" i="5"/>
  <c r="J17" i="5"/>
  <c r="J15" i="5"/>
  <c r="E15" i="5"/>
  <c r="F91" i="5"/>
  <c r="J14" i="5"/>
  <c r="J12" i="5"/>
  <c r="J114" i="5"/>
  <c r="E7" i="5"/>
  <c r="E85" i="5" s="1"/>
  <c r="J37" i="4"/>
  <c r="J36" i="4"/>
  <c r="AY97" i="1"/>
  <c r="J35" i="4"/>
  <c r="AX97" i="1"/>
  <c r="BI360" i="4"/>
  <c r="BH360" i="4"/>
  <c r="BG360" i="4"/>
  <c r="BF360" i="4"/>
  <c r="T360" i="4"/>
  <c r="T359" i="4"/>
  <c r="R360" i="4"/>
  <c r="R359" i="4"/>
  <c r="P360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1" i="4"/>
  <c r="BH341" i="4"/>
  <c r="BG341" i="4"/>
  <c r="BF341" i="4"/>
  <c r="T341" i="4"/>
  <c r="R341" i="4"/>
  <c r="P341" i="4"/>
  <c r="BI334" i="4"/>
  <c r="BH334" i="4"/>
  <c r="BG334" i="4"/>
  <c r="BF334" i="4"/>
  <c r="T334" i="4"/>
  <c r="R334" i="4"/>
  <c r="P334" i="4"/>
  <c r="BI324" i="4"/>
  <c r="BH324" i="4"/>
  <c r="BG324" i="4"/>
  <c r="BF324" i="4"/>
  <c r="T324" i="4"/>
  <c r="T323" i="4" s="1"/>
  <c r="R324" i="4"/>
  <c r="R323" i="4" s="1"/>
  <c r="P324" i="4"/>
  <c r="P323" i="4" s="1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6" i="4"/>
  <c r="BH246" i="4"/>
  <c r="BG246" i="4"/>
  <c r="BF246" i="4"/>
  <c r="T246" i="4"/>
  <c r="R246" i="4"/>
  <c r="P246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1" i="4"/>
  <c r="BH231" i="4"/>
  <c r="BG231" i="4"/>
  <c r="BF231" i="4"/>
  <c r="T231" i="4"/>
  <c r="R231" i="4"/>
  <c r="P231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F120" i="4"/>
  <c r="E118" i="4"/>
  <c r="F89" i="4"/>
  <c r="E87" i="4"/>
  <c r="J24" i="4"/>
  <c r="E24" i="4"/>
  <c r="J123" i="4"/>
  <c r="J23" i="4"/>
  <c r="J21" i="4"/>
  <c r="E21" i="4"/>
  <c r="J122" i="4"/>
  <c r="J20" i="4"/>
  <c r="J18" i="4"/>
  <c r="E18" i="4"/>
  <c r="F123" i="4"/>
  <c r="J17" i="4"/>
  <c r="J15" i="4"/>
  <c r="E15" i="4"/>
  <c r="F91" i="4"/>
  <c r="J14" i="4"/>
  <c r="J12" i="4"/>
  <c r="J89" i="4"/>
  <c r="E7" i="4"/>
  <c r="E116" i="4" s="1"/>
  <c r="J37" i="3"/>
  <c r="J36" i="3"/>
  <c r="AY96" i="1"/>
  <c r="J35" i="3"/>
  <c r="AX96" i="1"/>
  <c r="BI617" i="3"/>
  <c r="BH617" i="3"/>
  <c r="BG617" i="3"/>
  <c r="BF617" i="3"/>
  <c r="T617" i="3"/>
  <c r="T616" i="3"/>
  <c r="R617" i="3"/>
  <c r="R616" i="3"/>
  <c r="P617" i="3"/>
  <c r="P616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06" i="3"/>
  <c r="BH606" i="3"/>
  <c r="BG606" i="3"/>
  <c r="BF606" i="3"/>
  <c r="T606" i="3"/>
  <c r="R606" i="3"/>
  <c r="P606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95" i="3"/>
  <c r="BH595" i="3"/>
  <c r="BG595" i="3"/>
  <c r="BF595" i="3"/>
  <c r="T595" i="3"/>
  <c r="R595" i="3"/>
  <c r="P595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6" i="3"/>
  <c r="BH506" i="3"/>
  <c r="BG506" i="3"/>
  <c r="BF506" i="3"/>
  <c r="T506" i="3"/>
  <c r="R506" i="3"/>
  <c r="P506" i="3"/>
  <c r="BI498" i="3"/>
  <c r="BH498" i="3"/>
  <c r="BG498" i="3"/>
  <c r="BF498" i="3"/>
  <c r="T498" i="3"/>
  <c r="R498" i="3"/>
  <c r="P498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72" i="3"/>
  <c r="BH472" i="3"/>
  <c r="BG472" i="3"/>
  <c r="BF472" i="3"/>
  <c r="T472" i="3"/>
  <c r="R472" i="3"/>
  <c r="P472" i="3"/>
  <c r="BI466" i="3"/>
  <c r="BH466" i="3"/>
  <c r="BG466" i="3"/>
  <c r="BF466" i="3"/>
  <c r="T466" i="3"/>
  <c r="R466" i="3"/>
  <c r="P466" i="3"/>
  <c r="BI458" i="3"/>
  <c r="BH458" i="3"/>
  <c r="BG458" i="3"/>
  <c r="BF458" i="3"/>
  <c r="T458" i="3"/>
  <c r="R458" i="3"/>
  <c r="P458" i="3"/>
  <c r="BI450" i="3"/>
  <c r="BH450" i="3"/>
  <c r="BG450" i="3"/>
  <c r="BF450" i="3"/>
  <c r="T450" i="3"/>
  <c r="R450" i="3"/>
  <c r="P450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26" i="3"/>
  <c r="BH426" i="3"/>
  <c r="BG426" i="3"/>
  <c r="BF426" i="3"/>
  <c r="T426" i="3"/>
  <c r="R426" i="3"/>
  <c r="P426" i="3"/>
  <c r="BI418" i="3"/>
  <c r="BH418" i="3"/>
  <c r="BG418" i="3"/>
  <c r="BF418" i="3"/>
  <c r="T418" i="3"/>
  <c r="R418" i="3"/>
  <c r="P418" i="3"/>
  <c r="BI412" i="3"/>
  <c r="BH412" i="3"/>
  <c r="BG412" i="3"/>
  <c r="BF412" i="3"/>
  <c r="T412" i="3"/>
  <c r="R412" i="3"/>
  <c r="P412" i="3"/>
  <c r="BI403" i="3"/>
  <c r="BH403" i="3"/>
  <c r="BG403" i="3"/>
  <c r="BF403" i="3"/>
  <c r="T403" i="3"/>
  <c r="R403" i="3"/>
  <c r="P403" i="3"/>
  <c r="BI396" i="3"/>
  <c r="BH396" i="3"/>
  <c r="BG396" i="3"/>
  <c r="BF396" i="3"/>
  <c r="T396" i="3"/>
  <c r="R396" i="3"/>
  <c r="P396" i="3"/>
  <c r="BI390" i="3"/>
  <c r="BH390" i="3"/>
  <c r="BG390" i="3"/>
  <c r="BF390" i="3"/>
  <c r="T390" i="3"/>
  <c r="R390" i="3"/>
  <c r="P390" i="3"/>
  <c r="BI382" i="3"/>
  <c r="BH382" i="3"/>
  <c r="BG382" i="3"/>
  <c r="BF382" i="3"/>
  <c r="T382" i="3"/>
  <c r="R382" i="3"/>
  <c r="P382" i="3"/>
  <c r="BI373" i="3"/>
  <c r="BH373" i="3"/>
  <c r="BG373" i="3"/>
  <c r="BF373" i="3"/>
  <c r="T373" i="3"/>
  <c r="R373" i="3"/>
  <c r="P373" i="3"/>
  <c r="BI366" i="3"/>
  <c r="BH366" i="3"/>
  <c r="BG366" i="3"/>
  <c r="BF366" i="3"/>
  <c r="T366" i="3"/>
  <c r="R366" i="3"/>
  <c r="P366" i="3"/>
  <c r="BI360" i="3"/>
  <c r="BH360" i="3"/>
  <c r="BG360" i="3"/>
  <c r="BF360" i="3"/>
  <c r="T360" i="3"/>
  <c r="R360" i="3"/>
  <c r="P360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T312" i="3"/>
  <c r="R313" i="3"/>
  <c r="R312" i="3"/>
  <c r="P313" i="3"/>
  <c r="P312" i="3"/>
  <c r="BI311" i="3"/>
  <c r="BH311" i="3"/>
  <c r="BG311" i="3"/>
  <c r="BF311" i="3"/>
  <c r="T311" i="3"/>
  <c r="R311" i="3"/>
  <c r="P311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197" i="3"/>
  <c r="BH197" i="3"/>
  <c r="BG197" i="3"/>
  <c r="BF197" i="3"/>
  <c r="T197" i="3"/>
  <c r="R197" i="3"/>
  <c r="P197" i="3"/>
  <c r="BI189" i="3"/>
  <c r="BH189" i="3"/>
  <c r="BG189" i="3"/>
  <c r="BF189" i="3"/>
  <c r="T189" i="3"/>
  <c r="R189" i="3"/>
  <c r="P189" i="3"/>
  <c r="BI181" i="3"/>
  <c r="BH181" i="3"/>
  <c r="BG181" i="3"/>
  <c r="BF181" i="3"/>
  <c r="T181" i="3"/>
  <c r="R181" i="3"/>
  <c r="P181" i="3"/>
  <c r="BI166" i="3"/>
  <c r="BH166" i="3"/>
  <c r="BG166" i="3"/>
  <c r="BF166" i="3"/>
  <c r="T166" i="3"/>
  <c r="R166" i="3"/>
  <c r="P16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34" i="3"/>
  <c r="BH134" i="3"/>
  <c r="BG134" i="3"/>
  <c r="BF134" i="3"/>
  <c r="T134" i="3"/>
  <c r="R134" i="3"/>
  <c r="P134" i="3"/>
  <c r="F125" i="3"/>
  <c r="E123" i="3"/>
  <c r="F89" i="3"/>
  <c r="E87" i="3"/>
  <c r="J24" i="3"/>
  <c r="E24" i="3"/>
  <c r="J128" i="3"/>
  <c r="J23" i="3"/>
  <c r="J21" i="3"/>
  <c r="E21" i="3"/>
  <c r="J91" i="3"/>
  <c r="J20" i="3"/>
  <c r="J18" i="3"/>
  <c r="E18" i="3"/>
  <c r="F128" i="3"/>
  <c r="J17" i="3"/>
  <c r="J15" i="3"/>
  <c r="E15" i="3"/>
  <c r="F127" i="3"/>
  <c r="J14" i="3"/>
  <c r="J12" i="3"/>
  <c r="J89" i="3"/>
  <c r="E7" i="3"/>
  <c r="E85" i="3" s="1"/>
  <c r="J37" i="2"/>
  <c r="J36" i="2"/>
  <c r="AY95" i="1"/>
  <c r="J35" i="2"/>
  <c r="AX95" i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115" i="2"/>
  <c r="J23" i="2"/>
  <c r="J21" i="2"/>
  <c r="E21" i="2"/>
  <c r="J114" i="2"/>
  <c r="J20" i="2"/>
  <c r="J18" i="2"/>
  <c r="E18" i="2"/>
  <c r="F115" i="2"/>
  <c r="J17" i="2"/>
  <c r="J15" i="2"/>
  <c r="E15" i="2"/>
  <c r="F114" i="2"/>
  <c r="J14" i="2"/>
  <c r="J12" i="2"/>
  <c r="J112" i="2" s="1"/>
  <c r="E7" i="2"/>
  <c r="E85" i="2"/>
  <c r="L90" i="1"/>
  <c r="AM90" i="1"/>
  <c r="AM89" i="1"/>
  <c r="L89" i="1"/>
  <c r="AM87" i="1"/>
  <c r="L87" i="1"/>
  <c r="L85" i="1"/>
  <c r="L84" i="1"/>
  <c r="J137" i="2"/>
  <c r="BK129" i="2"/>
  <c r="J122" i="2"/>
  <c r="BK147" i="2"/>
  <c r="J144" i="2"/>
  <c r="J127" i="2"/>
  <c r="BK124" i="2"/>
  <c r="BK123" i="2"/>
  <c r="J121" i="2"/>
  <c r="J146" i="2"/>
  <c r="BK137" i="2"/>
  <c r="J133" i="2"/>
  <c r="J126" i="2"/>
  <c r="BK125" i="2"/>
  <c r="BK121" i="2"/>
  <c r="J147" i="2"/>
  <c r="BK127" i="2"/>
  <c r="J125" i="2"/>
  <c r="J612" i="3"/>
  <c r="J604" i="3"/>
  <c r="BK601" i="3"/>
  <c r="BK582" i="3"/>
  <c r="J574" i="3"/>
  <c r="J571" i="3"/>
  <c r="BK559" i="3"/>
  <c r="J551" i="3"/>
  <c r="J537" i="3"/>
  <c r="BK525" i="3"/>
  <c r="J521" i="3"/>
  <c r="J512" i="3"/>
  <c r="BK498" i="3"/>
  <c r="BK487" i="3"/>
  <c r="J352" i="3"/>
  <c r="BK349" i="3"/>
  <c r="J343" i="3"/>
  <c r="J339" i="3"/>
  <c r="BK328" i="3"/>
  <c r="J315" i="3"/>
  <c r="BK311" i="3"/>
  <c r="J278" i="3"/>
  <c r="BK274" i="3"/>
  <c r="J270" i="3"/>
  <c r="BK248" i="3"/>
  <c r="J242" i="3"/>
  <c r="BK239" i="3"/>
  <c r="J234" i="3"/>
  <c r="J229" i="3"/>
  <c r="BK222" i="3"/>
  <c r="J217" i="3"/>
  <c r="BK189" i="3"/>
  <c r="J149" i="3"/>
  <c r="J617" i="3"/>
  <c r="BK612" i="3"/>
  <c r="BK604" i="3"/>
  <c r="J597" i="3"/>
  <c r="BK593" i="3"/>
  <c r="J588" i="3"/>
  <c r="BK563" i="3"/>
  <c r="BK555" i="3"/>
  <c r="J554" i="3"/>
  <c r="J547" i="3"/>
  <c r="J535" i="3"/>
  <c r="J525" i="3"/>
  <c r="J434" i="3"/>
  <c r="BK412" i="3"/>
  <c r="J390" i="3"/>
  <c r="J373" i="3"/>
  <c r="BK360" i="3"/>
  <c r="BK347" i="3"/>
  <c r="J336" i="3"/>
  <c r="BK330" i="3"/>
  <c r="BK324" i="3"/>
  <c r="J313" i="3"/>
  <c r="J279" i="3"/>
  <c r="J274" i="3"/>
  <c r="J268" i="3"/>
  <c r="BK197" i="3"/>
  <c r="BK152" i="3"/>
  <c r="BK519" i="3"/>
  <c r="BK515" i="3"/>
  <c r="BK492" i="3"/>
  <c r="J472" i="3"/>
  <c r="BK458" i="3"/>
  <c r="J442" i="3"/>
  <c r="BK418" i="3"/>
  <c r="J403" i="3"/>
  <c r="BK382" i="3"/>
  <c r="J360" i="3"/>
  <c r="BK350" i="3"/>
  <c r="J347" i="3"/>
  <c r="BK343" i="3"/>
  <c r="BK333" i="3"/>
  <c r="J328" i="3"/>
  <c r="J324" i="3"/>
  <c r="BK315" i="3"/>
  <c r="J304" i="3"/>
  <c r="BK276" i="3"/>
  <c r="BK268" i="3"/>
  <c r="BK266" i="3"/>
  <c r="BK232" i="3"/>
  <c r="J227" i="3"/>
  <c r="J221" i="3"/>
  <c r="BK209" i="3"/>
  <c r="J197" i="3"/>
  <c r="BK181" i="3"/>
  <c r="J152" i="3"/>
  <c r="J134" i="3"/>
  <c r="BK602" i="3"/>
  <c r="BK597" i="3"/>
  <c r="J593" i="3"/>
  <c r="BK588" i="3"/>
  <c r="J579" i="3"/>
  <c r="BK571" i="3"/>
  <c r="J570" i="3"/>
  <c r="J561" i="3"/>
  <c r="J557" i="3"/>
  <c r="BK554" i="3"/>
  <c r="BK549" i="3"/>
  <c r="BK538" i="3"/>
  <c r="BK535" i="3"/>
  <c r="BK521" i="3"/>
  <c r="BK518" i="3"/>
  <c r="J498" i="3"/>
  <c r="BK472" i="3"/>
  <c r="J450" i="3"/>
  <c r="BK426" i="3"/>
  <c r="BK143" i="4"/>
  <c r="BK129" i="4"/>
  <c r="BK186" i="5"/>
  <c r="BK172" i="5"/>
  <c r="J169" i="5"/>
  <c r="J166" i="5"/>
  <c r="BK162" i="5"/>
  <c r="J155" i="5"/>
  <c r="J149" i="5"/>
  <c r="J144" i="5"/>
  <c r="J142" i="5"/>
  <c r="J131" i="5"/>
  <c r="BK126" i="5"/>
  <c r="J186" i="5"/>
  <c r="J172" i="5"/>
  <c r="BK169" i="5"/>
  <c r="BK164" i="5"/>
  <c r="J158" i="5"/>
  <c r="J152" i="5"/>
  <c r="BK147" i="5"/>
  <c r="BK142" i="5"/>
  <c r="BK131" i="5"/>
  <c r="BK125" i="5"/>
  <c r="BK144" i="2"/>
  <c r="BK133" i="2"/>
  <c r="BK128" i="2"/>
  <c r="J148" i="2"/>
  <c r="BK146" i="2"/>
  <c r="J129" i="2"/>
  <c r="BK126" i="2"/>
  <c r="J124" i="2"/>
  <c r="BK122" i="2"/>
  <c r="AS94" i="1"/>
  <c r="BK148" i="2"/>
  <c r="J128" i="2"/>
  <c r="J123" i="2"/>
  <c r="J614" i="3"/>
  <c r="J606" i="3"/>
  <c r="J602" i="3"/>
  <c r="J599" i="3"/>
  <c r="J572" i="3"/>
  <c r="BK561" i="3"/>
  <c r="BK553" i="3"/>
  <c r="J549" i="3"/>
  <c r="BK528" i="3"/>
  <c r="J523" i="3"/>
  <c r="J515" i="3"/>
  <c r="J506" i="3"/>
  <c r="J492" i="3"/>
  <c r="J487" i="3"/>
  <c r="J350" i="3"/>
  <c r="J345" i="3"/>
  <c r="BK341" i="3"/>
  <c r="BK336" i="3"/>
  <c r="J318" i="3"/>
  <c r="BK313" i="3"/>
  <c r="BK302" i="3"/>
  <c r="J276" i="3"/>
  <c r="BK272" i="3"/>
  <c r="BK263" i="3"/>
  <c r="BK242" i="3"/>
  <c r="J236" i="3"/>
  <c r="J232" i="3"/>
  <c r="J225" i="3"/>
  <c r="BK221" i="3"/>
  <c r="J209" i="3"/>
  <c r="BK166" i="3"/>
  <c r="BK134" i="3"/>
  <c r="BK614" i="3"/>
  <c r="BK606" i="3"/>
  <c r="J601" i="3"/>
  <c r="J595" i="3"/>
  <c r="J590" i="3"/>
  <c r="BK579" i="3"/>
  <c r="BK557" i="3"/>
  <c r="J553" i="3"/>
  <c r="J538" i="3"/>
  <c r="J528" i="3"/>
  <c r="J466" i="3"/>
  <c r="J426" i="3"/>
  <c r="J396" i="3"/>
  <c r="J366" i="3"/>
  <c r="BK352" i="3"/>
  <c r="J341" i="3"/>
  <c r="J333" i="3"/>
  <c r="BK326" i="3"/>
  <c r="BK304" i="3"/>
  <c r="J302" i="3"/>
  <c r="BK278" i="3"/>
  <c r="BK270" i="3"/>
  <c r="J222" i="3"/>
  <c r="J181" i="3"/>
  <c r="BK574" i="3"/>
  <c r="J518" i="3"/>
  <c r="BK506" i="3"/>
  <c r="J489" i="3"/>
  <c r="BK466" i="3"/>
  <c r="BK450" i="3"/>
  <c r="BK434" i="3"/>
  <c r="J412" i="3"/>
  <c r="BK390" i="3"/>
  <c r="BK373" i="3"/>
  <c r="J349" i="3"/>
  <c r="BK345" i="3"/>
  <c r="BK339" i="3"/>
  <c r="J330" i="3"/>
  <c r="J326" i="3"/>
  <c r="BK318" i="3"/>
  <c r="J311" i="3"/>
  <c r="BK279" i="3"/>
  <c r="J272" i="3"/>
  <c r="J239" i="3"/>
  <c r="BK229" i="3"/>
  <c r="BK225" i="3"/>
  <c r="BK217" i="3"/>
  <c r="J189" i="3"/>
  <c r="J166" i="3"/>
  <c r="BK149" i="3"/>
  <c r="BK617" i="3"/>
  <c r="BK599" i="3"/>
  <c r="BK595" i="3"/>
  <c r="BK590" i="3"/>
  <c r="J582" i="3"/>
  <c r="BK572" i="3"/>
  <c r="BK570" i="3"/>
  <c r="J563" i="3"/>
  <c r="J559" i="3"/>
  <c r="J555" i="3"/>
  <c r="BK551" i="3"/>
  <c r="BK547" i="3"/>
  <c r="BK537" i="3"/>
  <c r="BK523" i="3"/>
  <c r="J519" i="3"/>
  <c r="BK512" i="3"/>
  <c r="BK489" i="3"/>
  <c r="J458" i="3"/>
  <c r="BK442" i="3"/>
  <c r="J418" i="3"/>
  <c r="BK403" i="3"/>
  <c r="BK396" i="3"/>
  <c r="J382" i="3"/>
  <c r="BK366" i="3"/>
  <c r="J266" i="3"/>
  <c r="J263" i="3"/>
  <c r="BK262" i="3"/>
  <c r="J262" i="3"/>
  <c r="J248" i="3"/>
  <c r="BK236" i="3"/>
  <c r="BK234" i="3"/>
  <c r="J312" i="4"/>
  <c r="BK310" i="4"/>
  <c r="BK308" i="4"/>
  <c r="J307" i="4"/>
  <c r="BK305" i="4"/>
  <c r="J304" i="4"/>
  <c r="BK301" i="4"/>
  <c r="BK297" i="4"/>
  <c r="BK291" i="4"/>
  <c r="BK288" i="4"/>
  <c r="J276" i="4"/>
  <c r="BK264" i="4"/>
  <c r="J252" i="4"/>
  <c r="J240" i="4"/>
  <c r="BK231" i="4"/>
  <c r="J215" i="4"/>
  <c r="J205" i="4"/>
  <c r="BK196" i="4"/>
  <c r="J182" i="4"/>
  <c r="J178" i="4"/>
  <c r="BK174" i="4"/>
  <c r="BK170" i="4"/>
  <c r="BK167" i="4"/>
  <c r="J166" i="4"/>
  <c r="J159" i="4"/>
  <c r="J155" i="4"/>
  <c r="BK149" i="4"/>
  <c r="BK135" i="4"/>
  <c r="J357" i="4"/>
  <c r="J351" i="4"/>
  <c r="J348" i="4"/>
  <c r="BK343" i="4"/>
  <c r="BK324" i="4"/>
  <c r="J320" i="4"/>
  <c r="BK317" i="4"/>
  <c r="BK314" i="4"/>
  <c r="J310" i="4"/>
  <c r="BK307" i="4"/>
  <c r="BK304" i="4"/>
  <c r="J301" i="4"/>
  <c r="J297" i="4"/>
  <c r="BK295" i="4"/>
  <c r="BK282" i="4"/>
  <c r="BK270" i="4"/>
  <c r="BK252" i="4"/>
  <c r="BK240" i="4"/>
  <c r="J231" i="4"/>
  <c r="J218" i="4"/>
  <c r="J207" i="4"/>
  <c r="BK198" i="4"/>
  <c r="BK183" i="4"/>
  <c r="BK178" i="4"/>
  <c r="BK176" i="4"/>
  <c r="J170" i="4"/>
  <c r="BK360" i="4"/>
  <c r="BK357" i="4"/>
  <c r="BK353" i="4"/>
  <c r="BK349" i="4"/>
  <c r="J345" i="4"/>
  <c r="BK341" i="4"/>
  <c r="J324" i="4"/>
  <c r="BK319" i="4"/>
  <c r="J316" i="4"/>
  <c r="BK166" i="4"/>
  <c r="J149" i="4"/>
  <c r="J135" i="4"/>
  <c r="J179" i="5"/>
  <c r="J170" i="5"/>
  <c r="J164" i="5"/>
  <c r="BK158" i="5"/>
  <c r="BK152" i="5"/>
  <c r="J147" i="5"/>
  <c r="J136" i="5"/>
  <c r="J125" i="5"/>
  <c r="J123" i="5"/>
  <c r="BK179" i="5"/>
  <c r="BK170" i="5"/>
  <c r="BK166" i="5"/>
  <c r="J162" i="5"/>
  <c r="BK155" i="5"/>
  <c r="BK149" i="5"/>
  <c r="BK144" i="5"/>
  <c r="BK136" i="5"/>
  <c r="J126" i="5"/>
  <c r="BK123" i="5"/>
  <c r="BK227" i="3"/>
  <c r="BK302" i="4"/>
  <c r="J299" i="4"/>
  <c r="J295" i="4"/>
  <c r="J291" i="4"/>
  <c r="J282" i="4"/>
  <c r="J270" i="4"/>
  <c r="J258" i="4"/>
  <c r="J246" i="4"/>
  <c r="BK237" i="4"/>
  <c r="J221" i="4"/>
  <c r="BK218" i="4"/>
  <c r="BK207" i="4"/>
  <c r="J198" i="4"/>
  <c r="J183" i="4"/>
  <c r="J180" i="4"/>
  <c r="J176" i="4"/>
  <c r="J172" i="4"/>
  <c r="BK169" i="4"/>
  <c r="J167" i="4"/>
  <c r="BK157" i="4"/>
  <c r="J152" i="4"/>
  <c r="J143" i="4"/>
  <c r="J129" i="4"/>
  <c r="J355" i="4"/>
  <c r="J353" i="4"/>
  <c r="J349" i="4"/>
  <c r="BK345" i="4"/>
  <c r="J341" i="4"/>
  <c r="BK334" i="4"/>
  <c r="J322" i="4"/>
  <c r="J319" i="4"/>
  <c r="BK316" i="4"/>
  <c r="BK312" i="4"/>
  <c r="J308" i="4"/>
  <c r="J305" i="4"/>
  <c r="J302" i="4"/>
  <c r="BK299" i="4"/>
  <c r="J288" i="4"/>
  <c r="BK276" i="4"/>
  <c r="J264" i="4"/>
  <c r="BK258" i="4"/>
  <c r="BK246" i="4"/>
  <c r="J237" i="4"/>
  <c r="BK221" i="4"/>
  <c r="BK215" i="4"/>
  <c r="BK205" i="4"/>
  <c r="J196" i="4"/>
  <c r="BK182" i="4"/>
  <c r="BK180" i="4"/>
  <c r="J174" i="4"/>
  <c r="BK172" i="4"/>
  <c r="J169" i="4"/>
  <c r="J360" i="4"/>
  <c r="BK355" i="4"/>
  <c r="BK351" i="4"/>
  <c r="BK348" i="4"/>
  <c r="J343" i="4"/>
  <c r="J334" i="4"/>
  <c r="BK322" i="4"/>
  <c r="BK320" i="4"/>
  <c r="J317" i="4"/>
  <c r="J314" i="4"/>
  <c r="BK159" i="4"/>
  <c r="J157" i="4"/>
  <c r="BK155" i="4"/>
  <c r="BK152" i="4"/>
  <c r="P120" i="2" l="1"/>
  <c r="P119" i="2" s="1"/>
  <c r="P118" i="2" s="1"/>
  <c r="AU95" i="1" s="1"/>
  <c r="T120" i="2"/>
  <c r="T119" i="2" s="1"/>
  <c r="T118" i="2" s="1"/>
  <c r="BK133" i="3"/>
  <c r="J133" i="3" s="1"/>
  <c r="J98" i="3" s="1"/>
  <c r="T133" i="3"/>
  <c r="P314" i="3"/>
  <c r="BK323" i="3"/>
  <c r="J323" i="3" s="1"/>
  <c r="J101" i="3" s="1"/>
  <c r="R323" i="3"/>
  <c r="BK332" i="3"/>
  <c r="J332" i="3" s="1"/>
  <c r="J102" i="3" s="1"/>
  <c r="R332" i="3"/>
  <c r="BK372" i="3"/>
  <c r="J372" i="3" s="1"/>
  <c r="J103" i="3" s="1"/>
  <c r="R372" i="3"/>
  <c r="P491" i="3"/>
  <c r="R491" i="3"/>
  <c r="BK517" i="3"/>
  <c r="J517" i="3"/>
  <c r="J106" i="3" s="1"/>
  <c r="R517" i="3"/>
  <c r="BK527" i="3"/>
  <c r="J527" i="3"/>
  <c r="J107" i="3" s="1"/>
  <c r="R527" i="3"/>
  <c r="R516" i="3"/>
  <c r="BK592" i="3"/>
  <c r="J592" i="3" s="1"/>
  <c r="J109" i="3" s="1"/>
  <c r="R592" i="3"/>
  <c r="BK600" i="3"/>
  <c r="J600" i="3" s="1"/>
  <c r="J110" i="3" s="1"/>
  <c r="T600" i="3"/>
  <c r="BK128" i="4"/>
  <c r="J128" i="4" s="1"/>
  <c r="J98" i="4" s="1"/>
  <c r="T128" i="4"/>
  <c r="P206" i="4"/>
  <c r="BK230" i="4"/>
  <c r="J230" i="4" s="1"/>
  <c r="J100" i="4" s="1"/>
  <c r="R230" i="4"/>
  <c r="BK294" i="4"/>
  <c r="J294" i="4" s="1"/>
  <c r="J102" i="4" s="1"/>
  <c r="R294" i="4"/>
  <c r="R293" i="4" s="1"/>
  <c r="R347" i="4"/>
  <c r="R340" i="4"/>
  <c r="P122" i="5"/>
  <c r="BK120" i="2"/>
  <c r="J120" i="2" s="1"/>
  <c r="J98" i="2" s="1"/>
  <c r="R120" i="2"/>
  <c r="R119" i="2" s="1"/>
  <c r="R118" i="2" s="1"/>
  <c r="P133" i="3"/>
  <c r="R133" i="3"/>
  <c r="BK314" i="3"/>
  <c r="J314" i="3" s="1"/>
  <c r="J100" i="3" s="1"/>
  <c r="R314" i="3"/>
  <c r="T314" i="3"/>
  <c r="P323" i="3"/>
  <c r="T323" i="3"/>
  <c r="P332" i="3"/>
  <c r="T332" i="3"/>
  <c r="P372" i="3"/>
  <c r="T372" i="3"/>
  <c r="BK491" i="3"/>
  <c r="J491" i="3" s="1"/>
  <c r="J104" i="3" s="1"/>
  <c r="T491" i="3"/>
  <c r="P517" i="3"/>
  <c r="T517" i="3"/>
  <c r="P527" i="3"/>
  <c r="T527" i="3"/>
  <c r="P592" i="3"/>
  <c r="T592" i="3"/>
  <c r="T591" i="3" s="1"/>
  <c r="P600" i="3"/>
  <c r="R600" i="3"/>
  <c r="P128" i="4"/>
  <c r="R128" i="4"/>
  <c r="BK206" i="4"/>
  <c r="J206" i="4"/>
  <c r="J99" i="4" s="1"/>
  <c r="R206" i="4"/>
  <c r="T206" i="4"/>
  <c r="P230" i="4"/>
  <c r="T230" i="4"/>
  <c r="P294" i="4"/>
  <c r="P293" i="4"/>
  <c r="T294" i="4"/>
  <c r="T293" i="4" s="1"/>
  <c r="BK347" i="4"/>
  <c r="J347" i="4"/>
  <c r="J105" i="4"/>
  <c r="P347" i="4"/>
  <c r="P340" i="4" s="1"/>
  <c r="T347" i="4"/>
  <c r="T340" i="4"/>
  <c r="BK122" i="5"/>
  <c r="J122" i="5" s="1"/>
  <c r="J98" i="5" s="1"/>
  <c r="R122" i="5"/>
  <c r="T122" i="5"/>
  <c r="BK157" i="5"/>
  <c r="J157" i="5"/>
  <c r="J99" i="5"/>
  <c r="P157" i="5"/>
  <c r="R157" i="5"/>
  <c r="T157" i="5"/>
  <c r="BK312" i="3"/>
  <c r="J312" i="3" s="1"/>
  <c r="J99" i="3" s="1"/>
  <c r="BK616" i="3"/>
  <c r="J616" i="3"/>
  <c r="J111" i="3" s="1"/>
  <c r="BK323" i="4"/>
  <c r="J323" i="4"/>
  <c r="J103" i="4"/>
  <c r="BK359" i="4"/>
  <c r="BK340" i="4" s="1"/>
  <c r="J340" i="4" s="1"/>
  <c r="J104" i="4" s="1"/>
  <c r="BK185" i="5"/>
  <c r="J185" i="5"/>
  <c r="J100" i="5" s="1"/>
  <c r="J89" i="5"/>
  <c r="J91" i="5"/>
  <c r="E110" i="5"/>
  <c r="F116" i="5"/>
  <c r="F117" i="5"/>
  <c r="BE123" i="5"/>
  <c r="BE126" i="5"/>
  <c r="BE131" i="5"/>
  <c r="BE136" i="5"/>
  <c r="BE144" i="5"/>
  <c r="BE152" i="5"/>
  <c r="BE155" i="5"/>
  <c r="BE162" i="5"/>
  <c r="BE164" i="5"/>
  <c r="BE169" i="5"/>
  <c r="J92" i="5"/>
  <c r="BE125" i="5"/>
  <c r="BE142" i="5"/>
  <c r="BE147" i="5"/>
  <c r="BE149" i="5"/>
  <c r="BE158" i="5"/>
  <c r="BE166" i="5"/>
  <c r="BE170" i="5"/>
  <c r="BE172" i="5"/>
  <c r="BE179" i="5"/>
  <c r="BE186" i="5"/>
  <c r="E85" i="4"/>
  <c r="J92" i="4"/>
  <c r="J120" i="4"/>
  <c r="F122" i="4"/>
  <c r="BE149" i="4"/>
  <c r="BE152" i="4"/>
  <c r="BE157" i="4"/>
  <c r="BE316" i="4"/>
  <c r="BE317" i="4"/>
  <c r="BE319" i="4"/>
  <c r="BE322" i="4"/>
  <c r="BE334" i="4"/>
  <c r="BE341" i="4"/>
  <c r="BE348" i="4"/>
  <c r="BE351" i="4"/>
  <c r="BE353" i="4"/>
  <c r="BE355" i="4"/>
  <c r="BE357" i="4"/>
  <c r="BE170" i="4"/>
  <c r="BE174" i="4"/>
  <c r="BE176" i="4"/>
  <c r="BE178" i="4"/>
  <c r="BE182" i="4"/>
  <c r="BE196" i="4"/>
  <c r="BE198" i="4"/>
  <c r="BE205" i="4"/>
  <c r="BE207" i="4"/>
  <c r="BE218" i="4"/>
  <c r="BE221" i="4"/>
  <c r="BE237" i="4"/>
  <c r="BE240" i="4"/>
  <c r="BE246" i="4"/>
  <c r="BE264" i="4"/>
  <c r="BE270" i="4"/>
  <c r="BE276" i="4"/>
  <c r="BE291" i="4"/>
  <c r="BE299" i="4"/>
  <c r="BE302" i="4"/>
  <c r="BE305" i="4"/>
  <c r="BE307" i="4"/>
  <c r="BE308" i="4"/>
  <c r="BE312" i="4"/>
  <c r="BE314" i="4"/>
  <c r="BE320" i="4"/>
  <c r="BE324" i="4"/>
  <c r="BE343" i="4"/>
  <c r="BE345" i="4"/>
  <c r="BE349" i="4"/>
  <c r="J91" i="4"/>
  <c r="F92" i="4"/>
  <c r="BE129" i="4"/>
  <c r="BE135" i="4"/>
  <c r="BE143" i="4"/>
  <c r="BE155" i="4"/>
  <c r="BE159" i="4"/>
  <c r="BE166" i="4"/>
  <c r="BE167" i="4"/>
  <c r="BE169" i="4"/>
  <c r="BE172" i="4"/>
  <c r="BE180" i="4"/>
  <c r="BE183" i="4"/>
  <c r="BE215" i="4"/>
  <c r="BE231" i="4"/>
  <c r="BE252" i="4"/>
  <c r="BE258" i="4"/>
  <c r="BE282" i="4"/>
  <c r="BE288" i="4"/>
  <c r="BE295" i="4"/>
  <c r="BE297" i="4"/>
  <c r="BE301" i="4"/>
  <c r="BE304" i="4"/>
  <c r="BE310" i="4"/>
  <c r="BE360" i="4"/>
  <c r="BE232" i="3"/>
  <c r="BE248" i="3"/>
  <c r="BE366" i="3"/>
  <c r="BE373" i="3"/>
  <c r="BE390" i="3"/>
  <c r="BE418" i="3"/>
  <c r="BE434" i="3"/>
  <c r="BE442" i="3"/>
  <c r="BE458" i="3"/>
  <c r="BE466" i="3"/>
  <c r="BE492" i="3"/>
  <c r="BE506" i="3"/>
  <c r="BE519" i="3"/>
  <c r="BE535" i="3"/>
  <c r="BE538" i="3"/>
  <c r="BE547" i="3"/>
  <c r="BE553" i="3"/>
  <c r="BE555" i="3"/>
  <c r="BE559" i="3"/>
  <c r="BE561" i="3"/>
  <c r="BE563" i="3"/>
  <c r="BE571" i="3"/>
  <c r="BE572" i="3"/>
  <c r="BE579" i="3"/>
  <c r="BE582" i="3"/>
  <c r="BE590" i="3"/>
  <c r="BE595" i="3"/>
  <c r="BE597" i="3"/>
  <c r="BE617" i="3"/>
  <c r="F91" i="3"/>
  <c r="J92" i="3"/>
  <c r="E121" i="3"/>
  <c r="J125" i="3"/>
  <c r="J127" i="3"/>
  <c r="BE134" i="3"/>
  <c r="BE149" i="3"/>
  <c r="BE152" i="3"/>
  <c r="BE166" i="3"/>
  <c r="BE197" i="3"/>
  <c r="BE209" i="3"/>
  <c r="BE221" i="3"/>
  <c r="BE222" i="3"/>
  <c r="BE227" i="3"/>
  <c r="BE229" i="3"/>
  <c r="BE236" i="3"/>
  <c r="BE239" i="3"/>
  <c r="BE263" i="3"/>
  <c r="BE270" i="3"/>
  <c r="BE274" i="3"/>
  <c r="BE278" i="3"/>
  <c r="BE302" i="3"/>
  <c r="BE333" i="3"/>
  <c r="BE336" i="3"/>
  <c r="BE341" i="3"/>
  <c r="BE343" i="3"/>
  <c r="BE345" i="3"/>
  <c r="BE360" i="3"/>
  <c r="BE396" i="3"/>
  <c r="BE403" i="3"/>
  <c r="BE412" i="3"/>
  <c r="BE426" i="3"/>
  <c r="BE450" i="3"/>
  <c r="BE472" i="3"/>
  <c r="BE489" i="3"/>
  <c r="BE498" i="3"/>
  <c r="BE512" i="3"/>
  <c r="BE570" i="3"/>
  <c r="BE599" i="3"/>
  <c r="BK119" i="2"/>
  <c r="J119" i="2" s="1"/>
  <c r="J97" i="2" s="1"/>
  <c r="BE189" i="3"/>
  <c r="BE225" i="3"/>
  <c r="BE268" i="3"/>
  <c r="BE276" i="3"/>
  <c r="BE279" i="3"/>
  <c r="BE313" i="3"/>
  <c r="BE324" i="3"/>
  <c r="BE328" i="3"/>
  <c r="BE349" i="3"/>
  <c r="BE350" i="3"/>
  <c r="BE352" i="3"/>
  <c r="BE382" i="3"/>
  <c r="BE537" i="3"/>
  <c r="BE549" i="3"/>
  <c r="BE551" i="3"/>
  <c r="BE574" i="3"/>
  <c r="BE588" i="3"/>
  <c r="BE601" i="3"/>
  <c r="BE612" i="3"/>
  <c r="BE614" i="3"/>
  <c r="F92" i="3"/>
  <c r="BE181" i="3"/>
  <c r="BE217" i="3"/>
  <c r="BE234" i="3"/>
  <c r="BE242" i="3"/>
  <c r="BE262" i="3"/>
  <c r="BE266" i="3"/>
  <c r="BE272" i="3"/>
  <c r="BE304" i="3"/>
  <c r="BE311" i="3"/>
  <c r="BE315" i="3"/>
  <c r="BE318" i="3"/>
  <c r="BE326" i="3"/>
  <c r="BE330" i="3"/>
  <c r="BE339" i="3"/>
  <c r="BE347" i="3"/>
  <c r="BE487" i="3"/>
  <c r="BE515" i="3"/>
  <c r="BE518" i="3"/>
  <c r="BE521" i="3"/>
  <c r="BE523" i="3"/>
  <c r="BE525" i="3"/>
  <c r="BE528" i="3"/>
  <c r="BE554" i="3"/>
  <c r="BE557" i="3"/>
  <c r="BE593" i="3"/>
  <c r="BE602" i="3"/>
  <c r="BE604" i="3"/>
  <c r="BE606" i="3"/>
  <c r="J89" i="2"/>
  <c r="J91" i="2"/>
  <c r="BE121" i="2"/>
  <c r="BE126" i="2"/>
  <c r="BE128" i="2"/>
  <c r="BE129" i="2"/>
  <c r="BE148" i="2"/>
  <c r="F91" i="2"/>
  <c r="E108" i="2"/>
  <c r="BE122" i="2"/>
  <c r="BE124" i="2"/>
  <c r="BE133" i="2"/>
  <c r="BE144" i="2"/>
  <c r="F92" i="2"/>
  <c r="BE127" i="2"/>
  <c r="J92" i="2"/>
  <c r="BE123" i="2"/>
  <c r="BE125" i="2"/>
  <c r="BE137" i="2"/>
  <c r="BE146" i="2"/>
  <c r="BE147" i="2"/>
  <c r="F37" i="2"/>
  <c r="BD95" i="1" s="1"/>
  <c r="J34" i="2"/>
  <c r="AW95" i="1" s="1"/>
  <c r="F36" i="3"/>
  <c r="BC96" i="1" s="1"/>
  <c r="F34" i="4"/>
  <c r="BA97" i="1" s="1"/>
  <c r="F37" i="4"/>
  <c r="BD97" i="1" s="1"/>
  <c r="F35" i="5"/>
  <c r="BB98" i="1" s="1"/>
  <c r="J34" i="5"/>
  <c r="AW98" i="1" s="1"/>
  <c r="F37" i="5"/>
  <c r="BD98" i="1" s="1"/>
  <c r="F35" i="2"/>
  <c r="BB95" i="1" s="1"/>
  <c r="F36" i="2"/>
  <c r="BC95" i="1" s="1"/>
  <c r="J34" i="3"/>
  <c r="AW96" i="1" s="1"/>
  <c r="F34" i="2"/>
  <c r="BA95" i="1" s="1"/>
  <c r="F35" i="3"/>
  <c r="BB96" i="1" s="1"/>
  <c r="F37" i="3"/>
  <c r="BD96" i="1" s="1"/>
  <c r="J34" i="4"/>
  <c r="AW97" i="1" s="1"/>
  <c r="F35" i="4"/>
  <c r="BB97" i="1" s="1"/>
  <c r="F34" i="3"/>
  <c r="BA96" i="1" s="1"/>
  <c r="F36" i="4"/>
  <c r="BC97" i="1" s="1"/>
  <c r="F34" i="5"/>
  <c r="BA98" i="1" s="1"/>
  <c r="F36" i="5"/>
  <c r="BC98" i="1" s="1"/>
  <c r="J359" i="4" l="1"/>
  <c r="J106" i="4" s="1"/>
  <c r="T121" i="5"/>
  <c r="T120" i="5"/>
  <c r="P127" i="4"/>
  <c r="P126" i="4" s="1"/>
  <c r="AU97" i="1" s="1"/>
  <c r="P591" i="3"/>
  <c r="T516" i="3"/>
  <c r="T132" i="3" s="1"/>
  <c r="T131" i="3" s="1"/>
  <c r="P121" i="5"/>
  <c r="P120" i="5" s="1"/>
  <c r="AU98" i="1" s="1"/>
  <c r="R121" i="5"/>
  <c r="R120" i="5" s="1"/>
  <c r="R127" i="4"/>
  <c r="R126" i="4"/>
  <c r="P516" i="3"/>
  <c r="P132" i="3" s="1"/>
  <c r="P131" i="3" s="1"/>
  <c r="AU96" i="1" s="1"/>
  <c r="T127" i="4"/>
  <c r="T126" i="4" s="1"/>
  <c r="R591" i="3"/>
  <c r="R132" i="3"/>
  <c r="R131" i="3"/>
  <c r="BK121" i="5"/>
  <c r="BK120" i="5"/>
  <c r="J120" i="5" s="1"/>
  <c r="J96" i="5" s="1"/>
  <c r="BK516" i="3"/>
  <c r="J516" i="3"/>
  <c r="J105" i="3" s="1"/>
  <c r="BK591" i="3"/>
  <c r="J591" i="3"/>
  <c r="J108" i="3"/>
  <c r="BK293" i="4"/>
  <c r="J293" i="4" s="1"/>
  <c r="J101" i="4" s="1"/>
  <c r="BK118" i="2"/>
  <c r="J118" i="2" s="1"/>
  <c r="J96" i="2" s="1"/>
  <c r="F33" i="2"/>
  <c r="AZ95" i="1"/>
  <c r="F33" i="3"/>
  <c r="AZ96" i="1" s="1"/>
  <c r="J33" i="5"/>
  <c r="AV98" i="1"/>
  <c r="AT98" i="1"/>
  <c r="BD94" i="1"/>
  <c r="W33" i="1"/>
  <c r="J33" i="3"/>
  <c r="AV96" i="1" s="1"/>
  <c r="AT96" i="1" s="1"/>
  <c r="F33" i="5"/>
  <c r="AZ98" i="1"/>
  <c r="J33" i="2"/>
  <c r="AV95" i="1" s="1"/>
  <c r="AT95" i="1" s="1"/>
  <c r="F33" i="4"/>
  <c r="AZ97" i="1"/>
  <c r="J33" i="4"/>
  <c r="AV97" i="1"/>
  <c r="AT97" i="1"/>
  <c r="BC94" i="1"/>
  <c r="W32" i="1" s="1"/>
  <c r="BB94" i="1"/>
  <c r="W31" i="1"/>
  <c r="BA94" i="1"/>
  <c r="W30" i="1" s="1"/>
  <c r="BK127" i="4" l="1"/>
  <c r="J127" i="4" s="1"/>
  <c r="J97" i="4" s="1"/>
  <c r="BK132" i="3"/>
  <c r="J132" i="3" s="1"/>
  <c r="J97" i="3" s="1"/>
  <c r="J121" i="5"/>
  <c r="J97" i="5"/>
  <c r="AU94" i="1"/>
  <c r="J30" i="5"/>
  <c r="AG98" i="1"/>
  <c r="AZ94" i="1"/>
  <c r="W29" i="1" s="1"/>
  <c r="AY94" i="1"/>
  <c r="AX94" i="1"/>
  <c r="J30" i="2"/>
  <c r="AG95" i="1" s="1"/>
  <c r="AW94" i="1"/>
  <c r="AK30" i="1"/>
  <c r="J39" i="5" l="1"/>
  <c r="BK126" i="4"/>
  <c r="J126" i="4"/>
  <c r="J96" i="4"/>
  <c r="BK131" i="3"/>
  <c r="J131" i="3" s="1"/>
  <c r="J96" i="3" s="1"/>
  <c r="J39" i="2"/>
  <c r="AN95" i="1"/>
  <c r="AN98" i="1"/>
  <c r="AV94" i="1"/>
  <c r="AK29" i="1"/>
  <c r="J30" i="3" l="1"/>
  <c r="AG96" i="1" s="1"/>
  <c r="J30" i="4"/>
  <c r="AG97" i="1"/>
  <c r="AT94" i="1"/>
  <c r="J39" i="3" l="1"/>
  <c r="J39" i="4"/>
  <c r="AN96" i="1"/>
  <c r="AN97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<sst xmlns="http://schemas.openxmlformats.org/spreadsheetml/2006/main" count="9429" uniqueCount="1092">
  <si>
    <t>Export Komplet</t>
  </si>
  <si>
    <t/>
  </si>
  <si>
    <t>2.0</t>
  </si>
  <si>
    <t>ZAMOK</t>
  </si>
  <si>
    <t>False</t>
  </si>
  <si>
    <t>{3e75cd8d-4e1a-41cf-b2e6-6d0815dffbbc}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</si>
  <si>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</si>
  <si>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</si>
  <si>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</si>
  <si>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</si>
  <si>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</si>
  <si>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</si>
  <si>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</si>
  <si>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</si>
  <si>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</si>
  <si>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</si>
  <si>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</si>
  <si>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Slevačská (areál MEZ) - drobná rekonstrukce kanlizace</t>
  </si>
  <si>
    <t>KSO:</t>
  </si>
  <si>
    <t>CC-CZ:</t>
  </si>
  <si>
    <t>Místo:</t>
  </si>
  <si>
    <t xml:space="preserve"> </t>
  </si>
  <si>
    <t>Datum:</t>
  </si>
  <si>
    <t>3. 7. 2023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</si>
  <si>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</si>
  <si>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</si>
  <si>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</si>
  <si>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</si>
  <si>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</si>
  <si>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</si>
  <si>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</si>
  <si>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</si>
  <si>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</si>
  <si>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</si>
  <si>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</si>
  <si>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</si>
  <si>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</si>
  <si>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</si>
  <si>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</si>
  <si>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</si>
  <si>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</si>
  <si>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</si>
  <si>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</si>
  <si>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</si>
  <si>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</si>
  <si>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</si>
  <si>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</si>
  <si>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</si>
  <si>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</si>
  <si>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</si>
  <si>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</si>
  <si>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</si>
  <si>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</si>
  <si>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</si>
  <si>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</si>
  <si>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</si>
  <si>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</si>
  <si>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</si>
  <si>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</si>
  <si>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</si>
  <si>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</si>
  <si>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</si>
  <si>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</si>
  <si>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</si>
  <si>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</si>
  <si>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</si>
  <si>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</si>
  <si>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</si>
  <si>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</si>
  <si>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</si>
  <si>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</si>
  <si>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</si>
  <si>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</si>
  <si>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</si>
  <si>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</si>
  <si>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</si>
  <si>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</si>
  <si>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</si>
  <si>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090</t>
  </si>
  <si>
    <t>Vedlejší a ostatní rozpočtové náklady</t>
  </si>
  <si>
    <t>STA</t>
  </si>
  <si>
    <t>1</t>
  </si>
  <si>
    <t>{2b660707-31ef-48b2-8d16-1e9a7f07d358}</t>
  </si>
  <si>
    <t>2</t>
  </si>
  <si>
    <t>310</t>
  </si>
  <si>
    <t>Kanalizační stoka</t>
  </si>
  <si>
    <t>{17192494-dbac-4bb2-837c-00d1867b2e9d}</t>
  </si>
  <si>
    <t>320</t>
  </si>
  <si>
    <t>Kanalizační přípojky</t>
  </si>
  <si>
    <t>{8cfc5583-5a89-4ea3-b4a4-82c8aa5e0de4}</t>
  </si>
  <si>
    <t>350</t>
  </si>
  <si>
    <t>Odvodnění základové spáry</t>
  </si>
  <si>
    <t>{50ca56b9-62c5-4b37-8696-185bcb000a45}</t>
  </si>
  <si>
    <t>KRYCÍ LIST SOUPISU PRACÍ</t>
  </si>
  <si>
    <t>Objekt:</t>
  </si>
  <si>
    <t>090 - Vedlejší a ostatní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</si>
  <si>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</si>
  <si>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</si>
  <si>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</si>
  <si>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</si>
  <si>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</si>
  <si>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</si>
  <si>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</si>
  <si>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</si>
  <si>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</si>
  <si>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</si>
  <si>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</si>
  <si>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</si>
  <si>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</si>
  <si>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</si>
  <si>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</si>
  <si>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</si>
  <si>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</si>
  <si>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</si>
  <si>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</si>
  <si>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</si>
  <si>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</si>
  <si>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</si>
  <si>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</si>
  <si>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</t>
  </si>
  <si>
    <t>Ostatní</t>
  </si>
  <si>
    <t>4</t>
  </si>
  <si>
    <t>K</t>
  </si>
  <si>
    <t>900600002</t>
  </si>
  <si>
    <t>Zařízení staveniště - zhotovení, provoz, likvidace, uvedení do původního stavu vč. povolení, zřízení přípojek a k tomu potřebná dokumentace</t>
  </si>
  <si>
    <t>kpl</t>
  </si>
  <si>
    <t>262144</t>
  </si>
  <si>
    <t>1425999556</t>
  </si>
  <si>
    <t>900600014</t>
  </si>
  <si>
    <t>Provedení veškerých zkoušek prokazujícíh kvalitu díla např. zkouška zhutnění</t>
  </si>
  <si>
    <t>1611135551</t>
  </si>
  <si>
    <t>3</t>
  </si>
  <si>
    <t>900600004</t>
  </si>
  <si>
    <t>-1795124070</t>
  </si>
  <si>
    <t>900600016</t>
  </si>
  <si>
    <t>Zpracování dokumentace skutečného provedení stavby</t>
  </si>
  <si>
    <t>-1589189256</t>
  </si>
  <si>
    <t>5</t>
  </si>
  <si>
    <t>900600019</t>
  </si>
  <si>
    <t>Zpracování geodet. zaměření DSPS pro GIS a MMB OTS</t>
  </si>
  <si>
    <t>-938473286</t>
  </si>
  <si>
    <t>6</t>
  </si>
  <si>
    <t>900600023</t>
  </si>
  <si>
    <t>Uvedení do původního stavu dotčených ploch stavbou</t>
  </si>
  <si>
    <t>-1179487995</t>
  </si>
  <si>
    <t>7</t>
  </si>
  <si>
    <t>900600029.1</t>
  </si>
  <si>
    <t>Zajíštění výtýčení podzemních sítí dotčených stavbou</t>
  </si>
  <si>
    <t>182503139</t>
  </si>
  <si>
    <t>8</t>
  </si>
  <si>
    <t>900600032</t>
  </si>
  <si>
    <t>Vícetisky projektové dokumentace po potřeby dodavatele stavby</t>
  </si>
  <si>
    <t>-1195637700</t>
  </si>
  <si>
    <t>9</t>
  </si>
  <si>
    <t>900600142</t>
  </si>
  <si>
    <t>Provedení revize kanalizace TV kamerou 2x</t>
  </si>
  <si>
    <t>m</t>
  </si>
  <si>
    <t>-826047752</t>
  </si>
  <si>
    <t>VV</t>
  </si>
  <si>
    <t>"řad"161,1*2</t>
  </si>
  <si>
    <t>"přípojky" 39,2*2</t>
  </si>
  <si>
    <t>Součet</t>
  </si>
  <si>
    <t>10</t>
  </si>
  <si>
    <t>900600143</t>
  </si>
  <si>
    <t>Provedení veškerých zkoušek prokazující kvalitu díla - ZKOUŠKA TĚSNOSTI KANALIZAČNÍ STOKY</t>
  </si>
  <si>
    <t>1871038859</t>
  </si>
  <si>
    <t>"řad"  161,1</t>
  </si>
  <si>
    <t>"přípojky" 39,2</t>
  </si>
  <si>
    <t>11</t>
  </si>
  <si>
    <t>900600203</t>
  </si>
  <si>
    <t>Provedení pasportizace objektů dotčených stavbou</t>
  </si>
  <si>
    <t>-829000807</t>
  </si>
  <si>
    <t xml:space="preserve">"pred zahájením stavby a repasport stejných objektu po dokoncení stavby "   </t>
  </si>
  <si>
    <t xml:space="preserve">" opravnenou osobou (soudním znalcem)"   </t>
  </si>
  <si>
    <t xml:space="preserve">" Predání "   </t>
  </si>
  <si>
    <t xml:space="preserve">"2x....v tištěné podobě"   </t>
  </si>
  <si>
    <t xml:space="preserve">"2x....v digitální podobě"   </t>
  </si>
  <si>
    <t>900600151</t>
  </si>
  <si>
    <t>Náklady na vypouštění podzemních vod do kanalizace</t>
  </si>
  <si>
    <t>m3</t>
  </si>
  <si>
    <t>-1993955449</t>
  </si>
  <si>
    <t>" odvodnení základové spáry - stocné "    89161</t>
  </si>
  <si>
    <t>13</t>
  </si>
  <si>
    <t>900600161</t>
  </si>
  <si>
    <t>Hydrogeologické sledování stavby - 160dní (238 týdnů) - 1x týdně návštěva stavby zápis do deníku úprava režimu</t>
  </si>
  <si>
    <t>2076110424</t>
  </si>
  <si>
    <t>14</t>
  </si>
  <si>
    <t>900600162</t>
  </si>
  <si>
    <t>Laboratorní rozbor vody, vzorkování</t>
  </si>
  <si>
    <t>1767504725</t>
  </si>
  <si>
    <t>15</t>
  </si>
  <si>
    <t>900600163</t>
  </si>
  <si>
    <t>Obsluha odvodňovacího systému (24hodin deně) - 120 dní udržování hladin regulace čerpadel a čerpaného množství funkčnost čerpadel pískování atd.</t>
  </si>
  <si>
    <t>1092949578</t>
  </si>
  <si>
    <t>310 - Kanalizační stoka</t>
  </si>
  <si>
    <t xml:space="preserve">    1 - Zemní práce</t>
  </si>
  <si>
    <t xml:space="preserve">    2 - Zakládání</t>
  </si>
  <si>
    <t xml:space="preserve">    35 - Stoky</t>
  </si>
  <si>
    <t xml:space="preserve">    38 - Různé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</si>
  <si>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</si>
  <si>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</si>
  <si>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</si>
  <si>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</si>
  <si>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  83 - Potrubí z trub kameninových a keramických</t>
  </si>
  <si>
    <t xml:space="preserve">      89 - Ostatní konstrukce</t>
  </si>
  <si>
    <t xml:space="preserve">    91 - Doplňující konstrukce a práce pozemních komunikací, letišť a ploch</t>
  </si>
  <si>
    <t xml:space="preserve">      9 - Ostatní konstrukce a práce</t>
  </si>
  <si>
    <t xml:space="preserve">      99 - Přesun hmot a manipulace se sutí</t>
  </si>
  <si>
    <t xml:space="preserve">      998 - Přesun hmot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</si>
  <si>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</si>
  <si>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</si>
  <si>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</si>
  <si>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</si>
  <si>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2023 01</t>
  </si>
  <si>
    <t>-1850252462</t>
  </si>
  <si>
    <t>"dlážděný sjezd</t>
  </si>
  <si>
    <t>1,4*9,5</t>
  </si>
  <si>
    <t>"rozšíření pro šachty</t>
  </si>
  <si>
    <t>0,5*2,0*2*1</t>
  </si>
  <si>
    <t>Mezisoučet</t>
  </si>
  <si>
    <t>"po předláždění s odvozem</t>
  </si>
  <si>
    <t>"stupňovité napojení</t>
  </si>
  <si>
    <t>0,4*9,5*2</t>
  </si>
  <si>
    <t>113107344</t>
  </si>
  <si>
    <t>Odstranění podkladů nebo krytů strojně plochy jednotlivě přes 50 m2 do 200 m2 s přemístěním hmot na skládku na vzdálenost do 20 m nebo s naložením na dopravní prostředek živičných, o tl. vrstvy přes 150 do 200 mm</t>
  </si>
  <si>
    <t>724656757</t>
  </si>
  <si>
    <t>"provizorní zásyp:</t>
  </si>
  <si>
    <t>"asf. recyklát" 1,4*0,2*(98,8+52,8)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</si>
  <si>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</si>
  <si>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</si>
  <si>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204031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</si>
  <si>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</si>
  <si>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</si>
  <si>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-523961344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</si>
  <si>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</si>
  <si>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</si>
  <si>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1730176366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</si>
  <si>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</si>
  <si>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</si>
  <si>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-1316173832</t>
  </si>
  <si>
    <t>"asfaltová vozovka</t>
  </si>
  <si>
    <t>1,4*98,8</t>
  </si>
  <si>
    <t>0,5*2,0*2*3</t>
  </si>
  <si>
    <t>0,3*98,8*2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</si>
  <si>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</si>
  <si>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</si>
  <si>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-1668063626</t>
  </si>
  <si>
    <t>"betonová vozovka</t>
  </si>
  <si>
    <t>1,4*52,8</t>
  </si>
  <si>
    <t>0,5*2,0*2*2</t>
  </si>
  <si>
    <t>0,3*(52,8+98,5)*2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</si>
  <si>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</si>
  <si>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</si>
  <si>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-1562645045</t>
  </si>
  <si>
    <t>0,4*98,8*2</t>
  </si>
  <si>
    <t>115101201</t>
  </si>
  <si>
    <t>Čerpání vody na dopravní výšku do 10 m s uvažovaným průměrným přítokem do 500 l/min</t>
  </si>
  <si>
    <t>hod</t>
  </si>
  <si>
    <t>-897309135</t>
  </si>
  <si>
    <t>"odpadní voda"    200</t>
  </si>
  <si>
    <t>"dešťová voda"    100</t>
  </si>
  <si>
    <t>115101301</t>
  </si>
  <si>
    <t>Pohotovost záložní čerpací soupravy pro dopravní výšku do 10 m s uvažovaným průměrným přítokem do 500 l/min</t>
  </si>
  <si>
    <t>den</t>
  </si>
  <si>
    <t>261441497</t>
  </si>
  <si>
    <t>115120131vl</t>
  </si>
  <si>
    <t>Opakované zřízení a odstranění hrázky v rýze včetně souvisejících prací</t>
  </si>
  <si>
    <t>-1239820008</t>
  </si>
  <si>
    <t>"161,1/30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</si>
  <si>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</si>
  <si>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</si>
  <si>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433657039</t>
  </si>
  <si>
    <t>1*1,4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</si>
  <si>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</si>
  <si>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</si>
  <si>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1966847888</t>
  </si>
  <si>
    <t>4*1,4</t>
  </si>
  <si>
    <t>132212332</t>
  </si>
  <si>
    <t>Hloubení nezapažených rýh šířky přes 800 do 2 000 mm ručně s urovnáním dna do předepsaného profilu a spádu v hornině třídy těžitelnosti I skupiny 3 nesoudržných</t>
  </si>
  <si>
    <t>-858562981</t>
  </si>
  <si>
    <t>"zeminou" 1,4*0,4*(98,8+52,8)</t>
  </si>
  <si>
    <t>132254205</t>
  </si>
  <si>
    <t>Hloubení zapažených rýh šířky přes 800 do 2 000 mm strojně s urovnáním dna do předepsaného profilu a spádu v hornině třídy těžitelnosti I skupiny 3 přes 500 do 1 000 m3</t>
  </si>
  <si>
    <t>1451156928</t>
  </si>
  <si>
    <t>"75%"  685,376*0,75</t>
  </si>
  <si>
    <t>16</t>
  </si>
  <si>
    <t>132354204</t>
  </si>
  <si>
    <t>Hloubení zapažených rýh šířky přes 800 do 2 000 mm strojně s urovnáním dna do předepsaného profilu a spádu v hornině třídy těžitelnosti II skupiny 4 přes 100 do 500 m3</t>
  </si>
  <si>
    <t>-1300492553</t>
  </si>
  <si>
    <t>"25%"  685,376*0,25</t>
  </si>
  <si>
    <t>17</t>
  </si>
  <si>
    <t>133212811</t>
  </si>
  <si>
    <t>Hloubení nezapažených šachet ručně v horninách třídy těžitelnosti I skupiny 3, půdorysná plocha výkopu do 4 m2</t>
  </si>
  <si>
    <t>-317765769</t>
  </si>
  <si>
    <t>"sondy</t>
  </si>
  <si>
    <t>1,0*1,0*1,5*20*0,75</t>
  </si>
  <si>
    <t>18</t>
  </si>
  <si>
    <t>133312811</t>
  </si>
  <si>
    <t>Hloubení nezapažených šachet ručně v horninách třídy těžitelnosti II skupiny 4, půdorysná plocha výkopu do 4 m2</t>
  </si>
  <si>
    <t>-1677049507</t>
  </si>
  <si>
    <t>1,0*1,0*1,5*20*0,35</t>
  </si>
  <si>
    <t>19</t>
  </si>
  <si>
    <t>139001101</t>
  </si>
  <si>
    <t>Příplatek k cenám hloubených vykopávek za ztížení vykopávky v blízkosti podzemního vedení nebo výbušnin pro jakoukoliv třídu horniny</t>
  </si>
  <si>
    <t>53945198</t>
  </si>
  <si>
    <t>"sjezd</t>
  </si>
  <si>
    <t>1,4*((2,94+2,9+2,87)/3-0,42+0,445)*9,5</t>
  </si>
  <si>
    <t>0,5*2,0*(2,94-0,42+0,445)*2*1</t>
  </si>
  <si>
    <t>20</t>
  </si>
  <si>
    <t>151201102</t>
  </si>
  <si>
    <t>Zřízení pažení a rozepření stěn rýh pro podzemní vedení zátažné, hloubky přes 2 do 4 m</t>
  </si>
  <si>
    <t>701586693</t>
  </si>
  <si>
    <t>"asfaltová silnice</t>
  </si>
  <si>
    <t>2*((2,76+2,78+2,8+2,84+2,85+2,79+2,78)/7+0,445)*98,8</t>
  </si>
  <si>
    <t>2*0,5*((2,82+2,85+2,78)/3+0,445)*2*3</t>
  </si>
  <si>
    <t>2*((2,87+2,85+2,84+2,78+3,08+3,06)/6+0,445)*52,8</t>
  </si>
  <si>
    <t>2*0,5*((2,84+2,78)/2-0,2+0,445)*2*2</t>
  </si>
  <si>
    <t>2*((2,94+2,9+2,87)/3+0,445)*9,5</t>
  </si>
  <si>
    <t>2*0,5*(2,94+0,445)*2*1</t>
  </si>
  <si>
    <t>151201112</t>
  </si>
  <si>
    <t>Odstranění pažení a rozepření stěn rýh pro podzemní vedení s uložením materiálu na vzdálenost do 3 m od kraje výkopu zátažné, hloubky přes 2 do 4 m</t>
  </si>
  <si>
    <t>358754151</t>
  </si>
  <si>
    <t>22</t>
  </si>
  <si>
    <t>1512011KP</t>
  </si>
  <si>
    <t>D+M popílkocementové směsi včetně všech souvisejích prací</t>
  </si>
  <si>
    <t>-1521415527</t>
  </si>
  <si>
    <t xml:space="preserve">"zalití nepouživaného potrubí"   </t>
  </si>
  <si>
    <t>"DN 300"  3,14*0,2*0,2*23</t>
  </si>
  <si>
    <t>23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</si>
  <si>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</si>
  <si>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</si>
  <si>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197892035</t>
  </si>
  <si>
    <t>538,904</t>
  </si>
  <si>
    <t>24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</si>
  <si>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</si>
  <si>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</si>
  <si>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-1086786678</t>
  </si>
  <si>
    <t>514,032+22,5+84,896</t>
  </si>
  <si>
    <t>25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</si>
  <si>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</si>
  <si>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</si>
  <si>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292734568</t>
  </si>
  <si>
    <t>171,344+10,5</t>
  </si>
  <si>
    <t>26</t>
  </si>
  <si>
    <t>167151101</t>
  </si>
  <si>
    <t>Nakládání, skládání a překládání neulehlého výkopku nebo sypaniny strojně nakládání, množství do 100 m3, z horniny třídy těžitelnosti I, skupiny 1 až 3</t>
  </si>
  <si>
    <t>-11260702</t>
  </si>
  <si>
    <t>"náhradní zásypový materiál"  538,904</t>
  </si>
  <si>
    <t>27</t>
  </si>
  <si>
    <t>171201221vl</t>
  </si>
  <si>
    <t xml:space="preserve">Poplatek za uložení na skládce (skládkovné) zeminy </t>
  </si>
  <si>
    <t>t</t>
  </si>
  <si>
    <t>229606291</t>
  </si>
  <si>
    <t xml:space="preserve">"70%"  803,272*1,67*0,7   </t>
  </si>
  <si>
    <t>28</t>
  </si>
  <si>
    <t>171201602vl</t>
  </si>
  <si>
    <t>Poplatek za zeminu znečištěnou stavební sutí - navážka</t>
  </si>
  <si>
    <t>-1660268633</t>
  </si>
  <si>
    <t xml:space="preserve">"30%" 803,272*1,67*0,3   </t>
  </si>
  <si>
    <t>29</t>
  </si>
  <si>
    <t>171251201</t>
  </si>
  <si>
    <t>Uložení sypaniny na skládky nebo meziskládky bez hutnění s upravením uložené sypaniny do předepsaného tvaru</t>
  </si>
  <si>
    <t>-815772681</t>
  </si>
  <si>
    <t>30</t>
  </si>
  <si>
    <t>174151101</t>
  </si>
  <si>
    <t>Zásyp sypaninou z jakékoliv horniny strojně s uložením výkopku ve vrstvách se zhutněním jam, šachet, rýh nebo kolem objektů v těchto vykopávkách</t>
  </si>
  <si>
    <t>690087156</t>
  </si>
  <si>
    <t>"výkop</t>
  </si>
  <si>
    <t>1,0*1,0*1,5*20</t>
  </si>
  <si>
    <t>"rýhy</t>
  </si>
  <si>
    <t>1,4*((2,76+2,78+2,8+2,84+2,85+2,79+2,78)/7-0,2+0,445)*98,8</t>
  </si>
  <si>
    <t>0,5*2,0*((2,82+2,85+2,78)/3-0,2+0,445)*2*3</t>
  </si>
  <si>
    <t>1,4*((2,87+2,85+2,84+2,78+3,08+3,06)/6-0,2+0,445)*52,8</t>
  </si>
  <si>
    <t>0,5*2,0*((2,84+2,78)/2-0,2+0,445)*2*2</t>
  </si>
  <si>
    <t>1,4*((2,94+2,9+2,87)/3-0,19+0,445)*9,5</t>
  </si>
  <si>
    <t>0,5*2,0*(2,94-0,19+0,445)*2*1</t>
  </si>
  <si>
    <t xml:space="preserve">"odpočet   </t>
  </si>
  <si>
    <t>"obetonování potrubí"   -93,799</t>
  </si>
  <si>
    <t>"lože"   -(16,79+1,7)</t>
  </si>
  <si>
    <t>"obsyp potrubí" -112,441</t>
  </si>
  <si>
    <t>31</t>
  </si>
  <si>
    <t>M</t>
  </si>
  <si>
    <t>58344198V</t>
  </si>
  <si>
    <t>Náhradní zásypový materiál</t>
  </si>
  <si>
    <t>-1837868860</t>
  </si>
  <si>
    <t xml:space="preserve">538,904*1,01*1,05*1,69   </t>
  </si>
  <si>
    <t>32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</si>
  <si>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</si>
  <si>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</si>
  <si>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-1982007327</t>
  </si>
  <si>
    <t>"náhradní zásypový materiál do vel. zrna 20mm</t>
  </si>
  <si>
    <t>"DN 400</t>
  </si>
  <si>
    <t>1,4*1,03*161,1</t>
  </si>
  <si>
    <t>"odpočet obetonování</t>
  </si>
  <si>
    <t>-(1,3*0,4*156,0+1,3*0,37/2*161,1)</t>
  </si>
  <si>
    <t>33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</si>
  <si>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</si>
  <si>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</si>
  <si>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-469398329</t>
  </si>
  <si>
    <t>Zakládání</t>
  </si>
  <si>
    <t>34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</si>
  <si>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</si>
  <si>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</si>
  <si>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1959548984</t>
  </si>
  <si>
    <t>35</t>
  </si>
  <si>
    <t>Stoky</t>
  </si>
  <si>
    <t>358315114</t>
  </si>
  <si>
    <t>Bourání stoky kompletní nebo vybourání otvorů průřezové plochy do 4 m2 ve stokách ze zdiva z prostého betonu</t>
  </si>
  <si>
    <t>1067477441</t>
  </si>
  <si>
    <t>"DN 400mm</t>
  </si>
  <si>
    <t>3,14*(0,25^2-0,2^2)*140</t>
  </si>
  <si>
    <t>36</t>
  </si>
  <si>
    <t>358325114</t>
  </si>
  <si>
    <t>Bourání stoky kompletní nebo vybourání otvorů průřezové plochy do 4 m2 ve stokách ze zdiva z železobetonu</t>
  </si>
  <si>
    <t>-1505395856</t>
  </si>
  <si>
    <t>"šachty-skruže</t>
  </si>
  <si>
    <t>(3,14*0,6^2-3,14*0,5^2)*(2,99+2,86+2,80+2,84+2,87+2,84)</t>
  </si>
  <si>
    <t>0,2*1,5*1,5*6</t>
  </si>
  <si>
    <t>38</t>
  </si>
  <si>
    <t>Různé kompletní konstrukce</t>
  </si>
  <si>
    <t>37</t>
  </si>
  <si>
    <t>38812921vl</t>
  </si>
  <si>
    <t>Montáž ŽB dílců prefabrikovaných kanálů pro rozvody tvaru U hmotnosti do 1 t</t>
  </si>
  <si>
    <t>kus</t>
  </si>
  <si>
    <t>-237153725</t>
  </si>
  <si>
    <t>3*2,5</t>
  </si>
  <si>
    <t>59213009</t>
  </si>
  <si>
    <t>žlab kabelový betonový k ochraně zemního drátovodného vedení 100x17x14cm</t>
  </si>
  <si>
    <t>-1564468645</t>
  </si>
  <si>
    <t>3*2,5*1,01</t>
  </si>
  <si>
    <t>39</t>
  </si>
  <si>
    <t>59213344</t>
  </si>
  <si>
    <t>poklop kabelového žlabu betonový 500x160x35mm</t>
  </si>
  <si>
    <t>-689261640</t>
  </si>
  <si>
    <t>3*2*2,5*1,01</t>
  </si>
  <si>
    <t>40</t>
  </si>
  <si>
    <t>389972211R</t>
  </si>
  <si>
    <t>Krytí žlabů výstražnou fólií z PVC 20 cm</t>
  </si>
  <si>
    <t>1455698114</t>
  </si>
  <si>
    <t>Vodorovné konstrukce</t>
  </si>
  <si>
    <t>41</t>
  </si>
  <si>
    <t>452111111</t>
  </si>
  <si>
    <t>Osazení betonových dílců pražců pod potrubí v otevřeném výkopu, průřezové plochy do 25000 mm2</t>
  </si>
  <si>
    <t>1406411480</t>
  </si>
  <si>
    <t>161,1/2,5*2</t>
  </si>
  <si>
    <t>42</t>
  </si>
  <si>
    <t>59217023</t>
  </si>
  <si>
    <t>obrubník betonový chodníkový 1000x150x250mm</t>
  </si>
  <si>
    <t>-343827843</t>
  </si>
  <si>
    <t>161,1/2*1,01</t>
  </si>
  <si>
    <t>43</t>
  </si>
  <si>
    <t>452112112</t>
  </si>
  <si>
    <t>Osazení betonových dílců prstenců nebo rámů pod poklopy a mříže, výšky do 100 mm</t>
  </si>
  <si>
    <t>696620768</t>
  </si>
  <si>
    <t>1+2+1+2</t>
  </si>
  <si>
    <t>44</t>
  </si>
  <si>
    <t>59224184</t>
  </si>
  <si>
    <t>prstenec šachtový vyrovnávací betonový 625x120x40mm</t>
  </si>
  <si>
    <t>1917801181</t>
  </si>
  <si>
    <t>2*1,01</t>
  </si>
  <si>
    <t>45</t>
  </si>
  <si>
    <t>59224185</t>
  </si>
  <si>
    <t>prstenec šachtový vyrovnávací betonový 625x120x60mm</t>
  </si>
  <si>
    <t>-355782398</t>
  </si>
  <si>
    <t>1*1,01</t>
  </si>
  <si>
    <t>46</t>
  </si>
  <si>
    <t>59224176</t>
  </si>
  <si>
    <t>prstenec šachtový vyrovnávací betonový 625x120x80mm</t>
  </si>
  <si>
    <t>76021719</t>
  </si>
  <si>
    <t>47</t>
  </si>
  <si>
    <t>59224187</t>
  </si>
  <si>
    <t>prstenec šachtový vyrovnávací betonový 625x120x100mm</t>
  </si>
  <si>
    <t>821722264</t>
  </si>
  <si>
    <t>48</t>
  </si>
  <si>
    <t>452112122</t>
  </si>
  <si>
    <t>Osazení betonových dílců prstenců nebo rámů pod poklopy a mříže, výšky přes 100 do 200 mm</t>
  </si>
  <si>
    <t>-1497856335</t>
  </si>
  <si>
    <t>49</t>
  </si>
  <si>
    <t>59224188</t>
  </si>
  <si>
    <t>prstenec šachtový vyrovnávací betonový 625x120x120mm</t>
  </si>
  <si>
    <t>1787609452</t>
  </si>
  <si>
    <t>50</t>
  </si>
  <si>
    <t>452311131</t>
  </si>
  <si>
    <t>Podkladní a zajišťovací konstrukce z betonu prostého v otevřeném výkopu bez zvýšených nároků na prostředí desky pod potrubí, stoky a drobné objekty z betonu tř. C 12/15</t>
  </si>
  <si>
    <t>2019526037</t>
  </si>
  <si>
    <t>"lože pod potrubí</t>
  </si>
  <si>
    <t>0,08*1,2*161,1</t>
  </si>
  <si>
    <t xml:space="preserve">"pod šachtami  Š1 a Š6 </t>
  </si>
  <si>
    <t>0,1*1,8*1,8*2</t>
  </si>
  <si>
    <t>"pod šachtami  Š2 až Š5</t>
  </si>
  <si>
    <t>0,1*1,3*1,3*4</t>
  </si>
  <si>
    <t>51</t>
  </si>
  <si>
    <t>451573111</t>
  </si>
  <si>
    <t>Lože pod potrubí, stoky a drobné objekty v otevřeném výkopu z písku a štěrkopísku do 63 mm</t>
  </si>
  <si>
    <t>1702275901</t>
  </si>
  <si>
    <t>0,1*2,0*2,0*2</t>
  </si>
  <si>
    <t>0,1*1,5*1,5*4</t>
  </si>
  <si>
    <t>52</t>
  </si>
  <si>
    <t>452351101</t>
  </si>
  <si>
    <t>Bednění podkladních a zajišťovacích konstrukcí v otevřeném výkopu desek nebo sedlových loží pod potrubí, stoky a drobné objekty</t>
  </si>
  <si>
    <t>-532953428</t>
  </si>
  <si>
    <t>0,1*1,8*4*2</t>
  </si>
  <si>
    <t>0,1*1,3*4*4</t>
  </si>
  <si>
    <t>Komunikace pozemní</t>
  </si>
  <si>
    <t>53</t>
  </si>
  <si>
    <t>564851011</t>
  </si>
  <si>
    <t>Podklad ze štěrkodrti ŠD s rozprostřením a zhutněním plochy jednotlivě do 100 m2, po zhutnění tl. 150 mm</t>
  </si>
  <si>
    <t>-1235975065</t>
  </si>
  <si>
    <t>"nová dlažba</t>
  </si>
  <si>
    <t>54</t>
  </si>
  <si>
    <t>564851111</t>
  </si>
  <si>
    <t>Podklad ze štěrkodrti ŠD s rozprostřením a zhutněním plochy přes 100 m2, po zhutnění tl. 150 mm</t>
  </si>
  <si>
    <t>279630198</t>
  </si>
  <si>
    <t>55</t>
  </si>
  <si>
    <t>564861111</t>
  </si>
  <si>
    <t>Podklad ze štěrkodrti ŠD s rozprostřením a zhutněním plochy přes 100 m2, po zhutnění tl. 200 mm</t>
  </si>
  <si>
    <t>-1103008785</t>
  </si>
  <si>
    <t>56</t>
  </si>
  <si>
    <t>564951415v</t>
  </si>
  <si>
    <t>Podklad nebo podsyp z asfaltového recyklátu s rozprostřením a zhutněním, po zhutnění tl. 200 mm</t>
  </si>
  <si>
    <t>-2018707152</t>
  </si>
  <si>
    <t xml:space="preserve">"zaválcovat 2 vrstvy </t>
  </si>
  <si>
    <t>"vozovka</t>
  </si>
  <si>
    <t>"DN 400"   1,4*(52,8+98,8)*2</t>
  </si>
  <si>
    <t>"rozšířené pro šachty</t>
  </si>
  <si>
    <t>(0,6*2,0)*2*5*2</t>
  </si>
  <si>
    <t>57</t>
  </si>
  <si>
    <t>567122114</t>
  </si>
  <si>
    <t>Podklad ze směsi stmelené cementem SC bez dilatačních spár, s rozprostřením a zhutněním SC C 8/10 (KSC I), po zhutnění tl. 150 mm</t>
  </si>
  <si>
    <t>-485113730</t>
  </si>
  <si>
    <t>58</t>
  </si>
  <si>
    <t>567134113</t>
  </si>
  <si>
    <t>Podklad ze směsi stmelené cementem SC bez dilatačních spár, s rozprostřením a zhutněním SC C 12/15 (PB III), po zhutnění tl. 200 mm</t>
  </si>
  <si>
    <t>616896507</t>
  </si>
  <si>
    <t>59</t>
  </si>
  <si>
    <t>567134145</t>
  </si>
  <si>
    <t>Podklad ze směsi stmelené cementem SC C 12/15 (PB III) tl 250 mm</t>
  </si>
  <si>
    <t>-1993498191</t>
  </si>
  <si>
    <t>60</t>
  </si>
  <si>
    <t>573111111</t>
  </si>
  <si>
    <t>Postřik infiltrační PI z asfaltu silničního s posypem kamenivem, v množství 0,60 kg/m2</t>
  </si>
  <si>
    <t>2035091981</t>
  </si>
  <si>
    <t>0,15*98,8*2</t>
  </si>
  <si>
    <t>61</t>
  </si>
  <si>
    <t>573211109</t>
  </si>
  <si>
    <t>Postřik spojovací PS bez posypu kamenivem z asfaltu silničního, v množství 0,50 kg/m2</t>
  </si>
  <si>
    <t>200019068</t>
  </si>
  <si>
    <t>0,5*98,8*2</t>
  </si>
  <si>
    <t>62</t>
  </si>
  <si>
    <t>577144111vl</t>
  </si>
  <si>
    <t>Asfaltový beton vrstva obrusná ACO 11+ (ABS) tř. I tl 50 mm š do 3 m z nemodifikovaného asfaltu</t>
  </si>
  <si>
    <t>-1912894173</t>
  </si>
  <si>
    <t>63</t>
  </si>
  <si>
    <t>577145112</t>
  </si>
  <si>
    <t>Asfaltový beton vrstva ložní ACL 16+ (ABH) tl 50 mm š do 3 m z nemodifikovaného asfaltu</t>
  </si>
  <si>
    <t>1869463512</t>
  </si>
  <si>
    <t>64</t>
  </si>
  <si>
    <t>577186112vl</t>
  </si>
  <si>
    <t>Asfaltový beton vrstva ložní ACL 22+ (ABVH) tl 100 mm š do 3 m z nemodifikovaného asfaltu</t>
  </si>
  <si>
    <t>443612129</t>
  </si>
  <si>
    <t>65</t>
  </si>
  <si>
    <t>581131115</t>
  </si>
  <si>
    <t>Kryt cementobetonový silničních komunikací skupiny CB I tl. 200 mm</t>
  </si>
  <si>
    <t>1855325981</t>
  </si>
  <si>
    <t>2,4*52,8</t>
  </si>
  <si>
    <t>66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</si>
  <si>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</si>
  <si>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</si>
  <si>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299586729</t>
  </si>
  <si>
    <t>"dlážděný sjezd - provizorní předláždění</t>
  </si>
  <si>
    <t>67</t>
  </si>
  <si>
    <t>592451080VL</t>
  </si>
  <si>
    <t>dlažba  20x10x8 cm šedá</t>
  </si>
  <si>
    <t>869108278</t>
  </si>
  <si>
    <t>22,9*1,1</t>
  </si>
  <si>
    <t>68</t>
  </si>
  <si>
    <t>59914111102 VL</t>
  </si>
  <si>
    <t>Výplň spáry živičnou zálivkou</t>
  </si>
  <si>
    <t>512</t>
  </si>
  <si>
    <t>-1514642623</t>
  </si>
  <si>
    <t>(2,4+98,8)*2</t>
  </si>
  <si>
    <t>Úpravy povrchů, podlahy a osazování výplní</t>
  </si>
  <si>
    <t>69</t>
  </si>
  <si>
    <t>617633111</t>
  </si>
  <si>
    <t>Vnitřní úprava povrchu betonových šachet stěrkou z těsnící cementové malty dvouvrstvou, šachet čtyř a vícehranných</t>
  </si>
  <si>
    <t>153007468</t>
  </si>
  <si>
    <t>"Š1</t>
  </si>
  <si>
    <t>1,0*1,2*4</t>
  </si>
  <si>
    <t>"Š6</t>
  </si>
  <si>
    <t>1,0*1,4*4</t>
  </si>
  <si>
    <t>70</t>
  </si>
  <si>
    <t>617633112</t>
  </si>
  <si>
    <t>Vnitřní úprava povrchu betonových šachet stěrkou z těsnící cementové malty dvouvrstvou, šachet válcových a kuželových</t>
  </si>
  <si>
    <t>102345103</t>
  </si>
  <si>
    <t>3,14*1,0*1,0</t>
  </si>
  <si>
    <t>3,14*(1,0+0,6)/2*0,58</t>
  </si>
  <si>
    <t>71</t>
  </si>
  <si>
    <t>631311113</t>
  </si>
  <si>
    <t>Mazanina z betonu prostého bez zvýšených nároků na prostředí tl. přes 50 do 80 mm tř. C 12/15</t>
  </si>
  <si>
    <t>920117700</t>
  </si>
  <si>
    <t>"(12)"</t>
  </si>
  <si>
    <t>"Š1,2</t>
  </si>
  <si>
    <t>0,08*1,6*1,6*2</t>
  </si>
  <si>
    <t>-0,08*(PI*0,5*0,5)*2</t>
  </si>
  <si>
    <t>72</t>
  </si>
  <si>
    <t>631311123</t>
  </si>
  <si>
    <t>Mazanina z betonu prostého bez zvýšených nároků na prostředí tl. přes 80 do 120 mm tř. C 12/15</t>
  </si>
  <si>
    <t>-2079005846</t>
  </si>
  <si>
    <t>0,08*1,0*1,0*2</t>
  </si>
  <si>
    <t>73</t>
  </si>
  <si>
    <t>631319193</t>
  </si>
  <si>
    <t>Příplatek k cenám mazanin za práci v nízkém (do 1,30 m) prostoru mazanina tl. přes 120 do 240 mm</t>
  </si>
  <si>
    <t>-1384213699</t>
  </si>
  <si>
    <t>Trubní vedení</t>
  </si>
  <si>
    <t>83</t>
  </si>
  <si>
    <t>Potrubí z trub kameninových a keramických</t>
  </si>
  <si>
    <t>74</t>
  </si>
  <si>
    <t>831392121</t>
  </si>
  <si>
    <t>Montáž potrubí z trub kameninových hrdlových s integrovaným těsněním v otevřeném výkopu ve sklonu do 20 % DN 400</t>
  </si>
  <si>
    <t>-2107547951</t>
  </si>
  <si>
    <t>75</t>
  </si>
  <si>
    <t>59710701</t>
  </si>
  <si>
    <t>trouba kameninová glazovaná DN 400 dl 2,50m spojovací systém C</t>
  </si>
  <si>
    <t>-1295020323</t>
  </si>
  <si>
    <t>161,1*1,015</t>
  </si>
  <si>
    <t>76</t>
  </si>
  <si>
    <t>837391221</t>
  </si>
  <si>
    <t>Montáž kameninových tvarovek na potrubí z trub kameninových v otevřeném výkopu s integrovaným těsněním odbočných DN 400</t>
  </si>
  <si>
    <t>-253220881</t>
  </si>
  <si>
    <t>14+14</t>
  </si>
  <si>
    <t>77</t>
  </si>
  <si>
    <t>59711790</t>
  </si>
  <si>
    <t>odbočka kameninová glazovaná jednoduchá kolmá DN 400/150 spojovací systém C/F tř.160/-</t>
  </si>
  <si>
    <t>1220979502</t>
  </si>
  <si>
    <t>14*1,015</t>
  </si>
  <si>
    <t>78</t>
  </si>
  <si>
    <t>59711791vl</t>
  </si>
  <si>
    <t>odbočka kameninová glazovaná jednoduchá kolmá DN 400/200 spojovací systém C/F tř.160</t>
  </si>
  <si>
    <t>-1568593288</t>
  </si>
  <si>
    <t>89</t>
  </si>
  <si>
    <t>Ostatní konstrukce</t>
  </si>
  <si>
    <t>79</t>
  </si>
  <si>
    <t>894201161</t>
  </si>
  <si>
    <t>Ostatní konstrukce na trubním vedení z prostého betonu dno šachet tloušťky přes 200 mm z betonu se zvýšenými nároky na prostředí tř. C 30/37</t>
  </si>
  <si>
    <t>-1126661701</t>
  </si>
  <si>
    <t>"XC4 (HV4-B20)</t>
  </si>
  <si>
    <t>0,3*1,6*1,6</t>
  </si>
  <si>
    <t>80</t>
  </si>
  <si>
    <t>894104111</t>
  </si>
  <si>
    <t>Ostatní konstrukce na trubním vedení zděné žlaby šachet z cihel kanalizačních pálených lícových na cementovou maltu MC 10, průměr žlabu do 500 mm</t>
  </si>
  <si>
    <t>-1207874192</t>
  </si>
  <si>
    <t>1,1*1,15*0,15*4</t>
  </si>
  <si>
    <t>81</t>
  </si>
  <si>
    <t>59720004vl</t>
  </si>
  <si>
    <t>žlab půlený kameninový DN 400/1m</t>
  </si>
  <si>
    <t>381312160</t>
  </si>
  <si>
    <t>82</t>
  </si>
  <si>
    <t>894201261</t>
  </si>
  <si>
    <t>Ostatní konstrukce na trubním vedení z prostého betonu stěny šachet tloušťky přes 200 mm z betonu se zvýšenými nároky na prostředí tř. C 30/37</t>
  </si>
  <si>
    <t>-1250652916</t>
  </si>
  <si>
    <t>0,3*1,3*(1,6+1,0)*2</t>
  </si>
  <si>
    <t>-0,3*(PI*0,2*0,2)*2</t>
  </si>
  <si>
    <t>0,3*1,14*(1,6+1,0)*2</t>
  </si>
  <si>
    <t>894411311</t>
  </si>
  <si>
    <t>Osazení betonových nebo železobetonových dílců pro šachty skruží rovných</t>
  </si>
  <si>
    <t>1077162212</t>
  </si>
  <si>
    <t>1+6</t>
  </si>
  <si>
    <t>84</t>
  </si>
  <si>
    <t>59224416</t>
  </si>
  <si>
    <t>skruž betonové šachty DN 1000 kanalizační 100x25x10cm, stupadla poplastovaná</t>
  </si>
  <si>
    <t>800102153</t>
  </si>
  <si>
    <t>85</t>
  </si>
  <si>
    <t>59224070</t>
  </si>
  <si>
    <t>skruž betonová DN 1000x1000 PS, 100x100x12cm</t>
  </si>
  <si>
    <t>694316470</t>
  </si>
  <si>
    <t>6*1,01</t>
  </si>
  <si>
    <t>86</t>
  </si>
  <si>
    <t>59224348</t>
  </si>
  <si>
    <t>těsnění elastomerové pro spojení šachetních dílů DN 1000</t>
  </si>
  <si>
    <t>-1532209529</t>
  </si>
  <si>
    <t>87</t>
  </si>
  <si>
    <t>894412411</t>
  </si>
  <si>
    <t>Osazení betonových nebo železobetonových dílců pro šachty skruží přechodových</t>
  </si>
  <si>
    <t>-811700629</t>
  </si>
  <si>
    <t>88</t>
  </si>
  <si>
    <t>59224312</t>
  </si>
  <si>
    <t>kónus šachetní betonový kapsové plastové stupadlo 100x62,5x58cm</t>
  </si>
  <si>
    <t>-1813569146</t>
  </si>
  <si>
    <t>894414111</t>
  </si>
  <si>
    <t>Osazení betonových nebo železobetonových dílců pro šachty skruží základových (dno)</t>
  </si>
  <si>
    <t>-529361141</t>
  </si>
  <si>
    <t>1+3</t>
  </si>
  <si>
    <t>90</t>
  </si>
  <si>
    <t>59224338</t>
  </si>
  <si>
    <t>dno betonové šachty kanalizační přímé 100x80x50cm</t>
  </si>
  <si>
    <t>149839736</t>
  </si>
  <si>
    <t>91</t>
  </si>
  <si>
    <t>59224339</t>
  </si>
  <si>
    <t>dno betonové šachty kanalizační přímé 100x100x60cm</t>
  </si>
  <si>
    <t>186288306</t>
  </si>
  <si>
    <t>3*1,01</t>
  </si>
  <si>
    <t>92</t>
  </si>
  <si>
    <t>894502201</t>
  </si>
  <si>
    <t>Bednění konstrukcí na trubním vedení stěn šachet pravoúhlých nebo čtyř a vícehranných oboustranné</t>
  </si>
  <si>
    <t>550056359</t>
  </si>
  <si>
    <t>1,6*1,6*4+1,3*1,0*4</t>
  </si>
  <si>
    <t>1,44*1,6*4+1,14*1,0*4</t>
  </si>
  <si>
    <t>93</t>
  </si>
  <si>
    <t>899104112</t>
  </si>
  <si>
    <t>Osazení poklopů litinových a ocelových včetně rámů pro třídu zatížení D400, E600</t>
  </si>
  <si>
    <t>-1627736274</t>
  </si>
  <si>
    <t>94</t>
  </si>
  <si>
    <t>28688822R</t>
  </si>
  <si>
    <t>poklop litinový D600 - vzor BRNO</t>
  </si>
  <si>
    <t>1192227736</t>
  </si>
  <si>
    <t>95</t>
  </si>
  <si>
    <t>899501411</t>
  </si>
  <si>
    <t>Stupadla do šachet a drobných objektů ocelová s PE povlakem vidlicová s vysekáním otvoru v betonu</t>
  </si>
  <si>
    <t>2046830718</t>
  </si>
  <si>
    <t>3+3</t>
  </si>
  <si>
    <t>96</t>
  </si>
  <si>
    <t>899623141</t>
  </si>
  <si>
    <t>Obetonování potrubí nebo zdiva stok betonem prostým v otevřeném výkopu, betonem tř. C 12/15</t>
  </si>
  <si>
    <t>-1094964084</t>
  </si>
  <si>
    <t>1,3*0,4*156,0+1,3*0,37/2*161,1</t>
  </si>
  <si>
    <t>-16,18/100*161,1</t>
  </si>
  <si>
    <t>97</t>
  </si>
  <si>
    <t>R82013772</t>
  </si>
  <si>
    <t>D+M bobtnavý pásek</t>
  </si>
  <si>
    <t>408739627</t>
  </si>
  <si>
    <t xml:space="preserve">"(14) - Š1, 4" </t>
  </si>
  <si>
    <t>PI*0,4*2*2</t>
  </si>
  <si>
    <t>98</t>
  </si>
  <si>
    <t>R82463540</t>
  </si>
  <si>
    <t>Těsnění spáry oboustranné těsnícím pásem š. 100mm tl.2 mm</t>
  </si>
  <si>
    <t>1691263052</t>
  </si>
  <si>
    <t>2*PI*0,55</t>
  </si>
  <si>
    <t>99</t>
  </si>
  <si>
    <t>R89013777</t>
  </si>
  <si>
    <t>D+M spáry mezi troubami vyplněny vhodnou cementovou maltou např. Ergelit</t>
  </si>
  <si>
    <t>1105123639</t>
  </si>
  <si>
    <t>"(13) "  Pi*1,0*4</t>
  </si>
  <si>
    <t>100</t>
  </si>
  <si>
    <t>899101211</t>
  </si>
  <si>
    <t>Demontáž poklopů litinových a ocelových včetně rámů, hmotnosti jednotlivě do 50 kg</t>
  </si>
  <si>
    <t>-581497090</t>
  </si>
  <si>
    <t>Doplňující konstrukce a práce pozemních komunikací, letišť a ploch</t>
  </si>
  <si>
    <t>Ostatní konstrukce a práce</t>
  </si>
  <si>
    <t>101</t>
  </si>
  <si>
    <t>919735111</t>
  </si>
  <si>
    <t>Řezání stávajícího živičného krytu nebo podkladu hloubky do 50 mm</t>
  </si>
  <si>
    <t>90525767</t>
  </si>
  <si>
    <t>(98,8+2,4)*2*2</t>
  </si>
  <si>
    <t>102</t>
  </si>
  <si>
    <t>919735112</t>
  </si>
  <si>
    <t>Řezání stávajícího živičného krytu nebo podkladu hloubky přes 50 do 100 mm</t>
  </si>
  <si>
    <t>969969715</t>
  </si>
  <si>
    <t>(98,8+2)*2</t>
  </si>
  <si>
    <t>103</t>
  </si>
  <si>
    <t>919735125</t>
  </si>
  <si>
    <t>Řezání stávajícího betonového krytu nebo podkladu hloubky přes 200 do 250 mm</t>
  </si>
  <si>
    <t>90025853</t>
  </si>
  <si>
    <t>(1,4+52,8)*2*2</t>
  </si>
  <si>
    <t>104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</si>
  <si>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</si>
  <si>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</si>
  <si>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-755100109</t>
  </si>
  <si>
    <t>Přesun hmot a manipulace se sutí</t>
  </si>
  <si>
    <t>105</t>
  </si>
  <si>
    <t>997221551</t>
  </si>
  <si>
    <t>Vodorovná doprava suti bez naložení, ale se složením a s hrubým urovnáním ze sypkých materiálů, na vzdálenost do 1 km</t>
  </si>
  <si>
    <t>295326465</t>
  </si>
  <si>
    <t>106</t>
  </si>
  <si>
    <t>997221559</t>
  </si>
  <si>
    <t>Vodorovná doprava suti bez naložení, ale se složením a s hrubým urovnáním Příplatek k ceně za každý další i započatý 1 km přes 1 km</t>
  </si>
  <si>
    <t>-1270067568</t>
  </si>
  <si>
    <t>470,545*4 'Přepočtené koeficientem množství</t>
  </si>
  <si>
    <t>107</t>
  </si>
  <si>
    <t>997221845VL</t>
  </si>
  <si>
    <t>Poplatek za uložení stavebního odpadu na skládce (skládkovné) z asfaltových povrchů</t>
  </si>
  <si>
    <t>-1518372445</t>
  </si>
  <si>
    <t>"viz. odd. 1"  49,139+19,102</t>
  </si>
  <si>
    <t>108</t>
  </si>
  <si>
    <t>997223802VL</t>
  </si>
  <si>
    <t>Poplatek za uložení stavebního odpadu na skládce (skládkovné) betonového s příměsí</t>
  </si>
  <si>
    <t>-2140251689</t>
  </si>
  <si>
    <t>"viz. odd. 1" 7,445+127,25</t>
  </si>
  <si>
    <t>"viz. odd. 1" 22,9*0,26</t>
  </si>
  <si>
    <t>"viz. odd. 35" 21,76</t>
  </si>
  <si>
    <t>"viz. odd. 89" 0,024</t>
  </si>
  <si>
    <t>109</t>
  </si>
  <si>
    <t>997221862Vl</t>
  </si>
  <si>
    <t xml:space="preserve">Poplatek za uložení stavebního odpadu na recyklační skládce (skládkovné) z armovaného betonu </t>
  </si>
  <si>
    <t>-1445631290</t>
  </si>
  <si>
    <t>"viz. odd. 1" 197,203</t>
  </si>
  <si>
    <t>110</t>
  </si>
  <si>
    <t>997221873vl</t>
  </si>
  <si>
    <t>Poplatek za uložení stavebního odpadu na recyklační skládce (skládkovné) zeminy a kamení zatříděného do Katalogu odpadů pod kódem 17 05 04</t>
  </si>
  <si>
    <t>-953754956</t>
  </si>
  <si>
    <t>"viz. odd. 1" 6,876+11,078</t>
  </si>
  <si>
    <t>998</t>
  </si>
  <si>
    <t>Přesun hmot</t>
  </si>
  <si>
    <t>111</t>
  </si>
  <si>
    <t>998275101</t>
  </si>
  <si>
    <t>Přesun hmot pro trubní vedení hloubené z trub kameninových pro kanalizace v otevřeném výkopu dopravní vzdálenost do 15 m</t>
  </si>
  <si>
    <t>-368120224</t>
  </si>
  <si>
    <t>320 - Kanalizační přípojky</t>
  </si>
  <si>
    <t xml:space="preserve">    9 - Ostatní konstrukce a práce</t>
  </si>
  <si>
    <t>-138258845</t>
  </si>
  <si>
    <t>1,2*7,7</t>
  </si>
  <si>
    <t>0,3*7,7*2</t>
  </si>
  <si>
    <t>-1313864919</t>
  </si>
  <si>
    <t>1,35*1,8+1,2*8,7</t>
  </si>
  <si>
    <t>0,3*(7,7+1,8+8,7)*2</t>
  </si>
  <si>
    <t>-161806936</t>
  </si>
  <si>
    <t>0,4*7,78*2</t>
  </si>
  <si>
    <t>930394573</t>
  </si>
  <si>
    <t>"asf. recyklát" 1,2*0,2*(7,7+8,7)+1,35*0,2*1,8</t>
  </si>
  <si>
    <t>1106586411</t>
  </si>
  <si>
    <t>"zeminou" 1,2*0,4*(7,7+8,7)+1,35*0,4*1,8</t>
  </si>
  <si>
    <t>132254202</t>
  </si>
  <si>
    <t>Hloubení zapažených rýh šířky přes 800 do 2 000 mm strojně s urovnáním dna do předepsaného profilu a spádu v hornině třídy těžitelnosti I skupiny 3 přes 20 do 50 m3</t>
  </si>
  <si>
    <t>1143954405</t>
  </si>
  <si>
    <t>"75%"  66,671*0,75</t>
  </si>
  <si>
    <t>132354201</t>
  </si>
  <si>
    <t>Hloubení zapažených rýh šířky přes 800 do 2 000 mm strojně s urovnáním dna do předepsaného profilu a spádu v hornině třídy těžitelnosti II skupiny 4 do 20 m3</t>
  </si>
  <si>
    <t>1117576134</t>
  </si>
  <si>
    <t>"25%"  66,671*0,25</t>
  </si>
  <si>
    <t>151101102</t>
  </si>
  <si>
    <t>Zřízení pažení a rozepření stěn rýh pro podzemní vedení příložné pro jakoukoliv mezerovitost, hloubky přes 2 do 4 m</t>
  </si>
  <si>
    <t>1004971560</t>
  </si>
  <si>
    <t>2*(2,9+0,445)*7,7</t>
  </si>
  <si>
    <t>2*(2,9+0,445)*8,7</t>
  </si>
  <si>
    <t>2*(2,9+0,445)*1,8</t>
  </si>
  <si>
    <t>151101112</t>
  </si>
  <si>
    <t>Odstranění pažení a rozepření stěn rýh pro podzemní vedení s uložením materiálu na vzdálenost do 3 m od kraje výkopu příložné, hloubky přes 2 do 4 m</t>
  </si>
  <si>
    <t>-1208067340</t>
  </si>
  <si>
    <t>-447270187</t>
  </si>
  <si>
    <t>1125681050</t>
  </si>
  <si>
    <t>179082458</t>
  </si>
  <si>
    <t>46,383</t>
  </si>
  <si>
    <t>-720647982</t>
  </si>
  <si>
    <t>8,844+50,003</t>
  </si>
  <si>
    <t>1420692276</t>
  </si>
  <si>
    <t>16,668</t>
  </si>
  <si>
    <t>1318913208</t>
  </si>
  <si>
    <t>"náhradní zásypový materiál"  46,383</t>
  </si>
  <si>
    <t>-1787348816</t>
  </si>
  <si>
    <t xml:space="preserve">"70%"  75,515*1,67*0,7   </t>
  </si>
  <si>
    <t>1681986635</t>
  </si>
  <si>
    <t xml:space="preserve">"30%" 75,515*1,67*0,3   </t>
  </si>
  <si>
    <t>-1227079071</t>
  </si>
  <si>
    <t>-1388227265</t>
  </si>
  <si>
    <t>1,2*(2,9-0,2+0,445)*7,7</t>
  </si>
  <si>
    <t>1,2*(2,9-0,2+0,445)*8,7</t>
  </si>
  <si>
    <t>1,35*(2,9-0,2+0,445)*1,8</t>
  </si>
  <si>
    <t>"obetonování potrubí"   -11,301</t>
  </si>
  <si>
    <t>"lože"   -8,674</t>
  </si>
  <si>
    <t>"obsyp potrubí" -3,178</t>
  </si>
  <si>
    <t>-1691597044</t>
  </si>
  <si>
    <t xml:space="preserve">46,383*1,01*1,05*1,69   </t>
  </si>
  <si>
    <t>195804061</t>
  </si>
  <si>
    <t>"DN 300</t>
  </si>
  <si>
    <t>1,35*0,8*5,0</t>
  </si>
  <si>
    <t>-(1,15*0,258*5,0+1,15*0,257/2*5)</t>
  </si>
  <si>
    <t>1176137096</t>
  </si>
  <si>
    <t>2021245097</t>
  </si>
  <si>
    <t>"DN 150</t>
  </si>
  <si>
    <t>0,2*1,1*20,2</t>
  </si>
  <si>
    <t>"DN 200</t>
  </si>
  <si>
    <t>0,2*1,1*14,0</t>
  </si>
  <si>
    <t>0,2*1,15*5,0</t>
  </si>
  <si>
    <t>1310464224</t>
  </si>
  <si>
    <t>"KP 1 až KP UV8</t>
  </si>
  <si>
    <t>30*2</t>
  </si>
  <si>
    <t>38516085</t>
  </si>
  <si>
    <t>60/2*1,01</t>
  </si>
  <si>
    <t>204571422</t>
  </si>
  <si>
    <t>0,05*1,1*20,2</t>
  </si>
  <si>
    <t>0,05*1,1*14,0</t>
  </si>
  <si>
    <t>0,08*1,15*5,0</t>
  </si>
  <si>
    <t>-999110749</t>
  </si>
  <si>
    <t>2038966635</t>
  </si>
  <si>
    <t>1,2*8,7+1,35*1,8</t>
  </si>
  <si>
    <t>-951691811</t>
  </si>
  <si>
    <t xml:space="preserve"> 1,2*(7,7+8,7)*2</t>
  </si>
  <si>
    <t xml:space="preserve"> 1,35*1,8*2</t>
  </si>
  <si>
    <t>2075297425</t>
  </si>
  <si>
    <t>0,3*10,5*2</t>
  </si>
  <si>
    <t>665720663</t>
  </si>
  <si>
    <t>1228335250</t>
  </si>
  <si>
    <t>0,15*7,7*2</t>
  </si>
  <si>
    <t>-1046836354</t>
  </si>
  <si>
    <t>0,5*7,7*2</t>
  </si>
  <si>
    <t>281743479</t>
  </si>
  <si>
    <t>-125529811</t>
  </si>
  <si>
    <t>-991891552</t>
  </si>
  <si>
    <t>162173752</t>
  </si>
  <si>
    <t>2,2*8,7+2,35*8,7</t>
  </si>
  <si>
    <t>-1424684537</t>
  </si>
  <si>
    <t>(2,4+7,7)*2</t>
  </si>
  <si>
    <t>830311811</t>
  </si>
  <si>
    <t>Bourání stávajícího potrubí z kameninových trub v otevřeném výkopu DN do 150</t>
  </si>
  <si>
    <t>-1535378658</t>
  </si>
  <si>
    <t>"DN 150"         20,2</t>
  </si>
  <si>
    <t>830361811</t>
  </si>
  <si>
    <t>Bourání stávajícího potrubí z kameninových trub v otevřeném výkopu DN přes 150 do 250</t>
  </si>
  <si>
    <t>-488769457</t>
  </si>
  <si>
    <t>"DN 200"     14,0</t>
  </si>
  <si>
    <t>830391811</t>
  </si>
  <si>
    <t>Bourání stávajícího potrubí z kameninových trub v otevřeném výkopu DN přes 250 do 400</t>
  </si>
  <si>
    <t>-1149163022</t>
  </si>
  <si>
    <t>"DN 300"     5,0</t>
  </si>
  <si>
    <t>831312121</t>
  </si>
  <si>
    <t>Montáž potrubí z trub kameninových hrdlových s integrovaným těsněním v otevřeném výkopu ve sklonu do 20 % DN 150</t>
  </si>
  <si>
    <t>1087330869</t>
  </si>
  <si>
    <t>59710632</t>
  </si>
  <si>
    <t>trouba kameninová glazovaná DN 150 dl 1,00m spojovací systém F</t>
  </si>
  <si>
    <t>-822202557</t>
  </si>
  <si>
    <t>20,2*1,015</t>
  </si>
  <si>
    <t>831352121</t>
  </si>
  <si>
    <t>Montáž potrubí z trub kameninových hrdlových s integrovaným těsněním v otevřeném výkopu ve sklonu do 20 % DN 200</t>
  </si>
  <si>
    <t>194336735</t>
  </si>
  <si>
    <t>59710676vl</t>
  </si>
  <si>
    <t>trouba kameninová glazovaná DN 200 dl 1,00m spojovací systém F</t>
  </si>
  <si>
    <t>-756109696</t>
  </si>
  <si>
    <t>14,0*1,015</t>
  </si>
  <si>
    <t>831372121</t>
  </si>
  <si>
    <t>Montáž potrubí z trub kameninových hrdlových s integrovaným těsněním v otevřeném výkopu ve sklonu do 20 % DN 300</t>
  </si>
  <si>
    <t>1631150228</t>
  </si>
  <si>
    <t>59710707</t>
  </si>
  <si>
    <t>trouba kameninová glazovaná DN 300 dl 2,50m spojovací systém C Třída 240</t>
  </si>
  <si>
    <t>1108174624</t>
  </si>
  <si>
    <t>5,0*1,015</t>
  </si>
  <si>
    <t>837312221</t>
  </si>
  <si>
    <t>Montáž kameninových tvarovek na potrubí z trub kameninových v otevřeném výkopu s integrovaným těsněním jednoosých DN 150</t>
  </si>
  <si>
    <t>-430881484</t>
  </si>
  <si>
    <t>14+3</t>
  </si>
  <si>
    <t>59710944</t>
  </si>
  <si>
    <t>koleno kameninové glazované DN 150 15° spojovací systém F</t>
  </si>
  <si>
    <t>-187685240</t>
  </si>
  <si>
    <t>3*1,015</t>
  </si>
  <si>
    <t>597126R1</t>
  </si>
  <si>
    <t>přechodová manžeta DN 150mm</t>
  </si>
  <si>
    <t>-495350731</t>
  </si>
  <si>
    <t>837352221</t>
  </si>
  <si>
    <t>Montáž kameninových tvarovek na potrubí z trub kameninových v otevřeném výkopu s integrovaným těsněním jednoosých DN 200</t>
  </si>
  <si>
    <t>-441780335</t>
  </si>
  <si>
    <t>597126R2</t>
  </si>
  <si>
    <t>přechodová manžeta DN 200mm</t>
  </si>
  <si>
    <t>968582806</t>
  </si>
  <si>
    <t>837372221</t>
  </si>
  <si>
    <t>Montáž kameninových tvarovek na potrubí z trub kameninových v otevřeném výkopu s integrovaným těsněním jednoosých DN 300</t>
  </si>
  <si>
    <t>-504198852</t>
  </si>
  <si>
    <t>597126R3</t>
  </si>
  <si>
    <t>přechodová manžeta DN 300mm</t>
  </si>
  <si>
    <t>-1294713724</t>
  </si>
  <si>
    <t>2*1,015</t>
  </si>
  <si>
    <t>831372vl</t>
  </si>
  <si>
    <t>Napojení kanalizační přípojky do šachty DN 300</t>
  </si>
  <si>
    <t>588895201</t>
  </si>
  <si>
    <t>-1590119432</t>
  </si>
  <si>
    <t>0,7*0,4*20,2</t>
  </si>
  <si>
    <t>0,7*0,45*14,0</t>
  </si>
  <si>
    <t>-4,37*14/100</t>
  </si>
  <si>
    <t>1,15*0,258*5,0+1,15*0,257/2*5</t>
  </si>
  <si>
    <t>-5*7,5/100</t>
  </si>
  <si>
    <t>899643111</t>
  </si>
  <si>
    <t>Bednění pro obetonování potrubí v otevřeném výkopu</t>
  </si>
  <si>
    <t>-1155585609</t>
  </si>
  <si>
    <t>0,4*20,2</t>
  </si>
  <si>
    <t>0,45*14,0</t>
  </si>
  <si>
    <t>-1424980960</t>
  </si>
  <si>
    <t>(7,7+2,2)*2*2</t>
  </si>
  <si>
    <t>251865342</t>
  </si>
  <si>
    <t>(7,7+2,0)*2</t>
  </si>
  <si>
    <t>2093783611</t>
  </si>
  <si>
    <t>-333960528</t>
  </si>
  <si>
    <t>-271356097</t>
  </si>
  <si>
    <t>37,134*4 'Přepočtené koeficientem množství</t>
  </si>
  <si>
    <t>1320973530</t>
  </si>
  <si>
    <t>"viz. odd. 1"  3,402+1,99</t>
  </si>
  <si>
    <t>1571742253</t>
  </si>
  <si>
    <t>"viz. odd. 1"  20,809</t>
  </si>
  <si>
    <t>997221885vl</t>
  </si>
  <si>
    <t>Poplatek za uložení stavebního odpadu na recyklační skládce (skládkovné) kamenina a keramika</t>
  </si>
  <si>
    <t>-613273820</t>
  </si>
  <si>
    <t>"viz. odd. 89" 2,27</t>
  </si>
  <si>
    <t>810522335</t>
  </si>
  <si>
    <t>"viz. odd. 35" 8,663</t>
  </si>
  <si>
    <t>-45002584</t>
  </si>
  <si>
    <t>HV400</t>
  </si>
  <si>
    <t>ODVOZ_HV</t>
  </si>
  <si>
    <t>Vytěžená zemina z vrtů</t>
  </si>
  <si>
    <t>18,593</t>
  </si>
  <si>
    <t>350 - Odvodnění základové spáry</t>
  </si>
  <si>
    <t xml:space="preserve">    998 - Přesun hmot</t>
  </si>
  <si>
    <t>115001103</t>
  </si>
  <si>
    <t>Převedení vody potrubím průměru DN přes 150 do 250</t>
  </si>
  <si>
    <t>1953033529</t>
  </si>
  <si>
    <t>" prevedení cerpané vody - DN200 "   136,0</t>
  </si>
  <si>
    <t>115001109.1</t>
  </si>
  <si>
    <t>Převedení vody potrubím DN do 250 - příplatek za 1x překop vozovky 12m, 1x  přejezd vjezd na pozemek, zalití potrubí pod vozovkou cementopopílk. suspenzí</t>
  </si>
  <si>
    <t>1787863356</t>
  </si>
  <si>
    <t>115101321</t>
  </si>
  <si>
    <t>Pohotovost záložní čerpací soupravy pro dopravní výšku přes 10 do 25 m s uvažovaným průměrným přítokem do 500 l/min</t>
  </si>
  <si>
    <t>1234898769</t>
  </si>
  <si>
    <t>"stan. 0,00-0,060 - pocet HV -5-kusu, 3,19 l/s/HV "   960*5</t>
  </si>
  <si>
    <t>"stan. 0,060-0,20 - pocet HV -3-kusu, 7,38 l/s/HV "    960*3</t>
  </si>
  <si>
    <t>"stan. 0,000-0,078 - pocet HV -4-kusu, 6,2 l/s/HV "     960*1</t>
  </si>
  <si>
    <t>-1352190058</t>
  </si>
  <si>
    <t>"stan. 0,00-0,060 - pocet HV -5-kusu, 3,19 l/s/HV "   40*5</t>
  </si>
  <si>
    <t>"stan. 0,060-0,20 - pocet HV -3-kusu, 7,38 l/s/HV "    40*3</t>
  </si>
  <si>
    <t>"stan. 0,000-0,078 - pocet HV -4-kusu, 6,2 l/s/HV "     40*1</t>
  </si>
  <si>
    <t>537940488</t>
  </si>
  <si>
    <t>" zemina vrtu + nakyprení "</t>
  </si>
  <si>
    <t>PI*(0,4/2)^2*HV400*1,37</t>
  </si>
  <si>
    <t>" vytežená zemina na skládku tr 3 - 65% "</t>
  </si>
  <si>
    <t>ODVOZ_HV*0,65</t>
  </si>
  <si>
    <t>1639765382</t>
  </si>
  <si>
    <t>ODVOZ_HV*0,35</t>
  </si>
  <si>
    <t>-1453646739</t>
  </si>
  <si>
    <t>" vytežená zemina na skládku tr. 3 - 65% "</t>
  </si>
  <si>
    <t>167151102</t>
  </si>
  <si>
    <t>Nakládání, skládání a překládání neulehlého výkopku nebo sypaniny strojně nakládání, množství do 100 m3, z horniny třídy těžitelnosti II, skupiny 4 a 5</t>
  </si>
  <si>
    <t>70675881</t>
  </si>
  <si>
    <t>171201231</t>
  </si>
  <si>
    <t>-1003589047</t>
  </si>
  <si>
    <t>"65%"</t>
  </si>
  <si>
    <t>ODVOZ_HV*1,67*0,7</t>
  </si>
  <si>
    <t>171201232vl</t>
  </si>
  <si>
    <t>Poplatek za navážku</t>
  </si>
  <si>
    <t>210884642</t>
  </si>
  <si>
    <t>"30%"</t>
  </si>
  <si>
    <t>ODVOZ_HV*1,67*0,3</t>
  </si>
  <si>
    <t>-1215992447</t>
  </si>
  <si>
    <t>226211311</t>
  </si>
  <si>
    <t>Velkoprofilové vrty náběrovým vrtáním svislé zapažené ocelovými pažnicemi průměru přes 400 do 450 mm, v hl od 0 do 20 m v hornině tř. I</t>
  </si>
  <si>
    <t>580756798</t>
  </si>
  <si>
    <t>" HV1 - HV9 "     12,0*9</t>
  </si>
  <si>
    <t>" hor. I - 65% "     HV400*0,65</t>
  </si>
  <si>
    <t>226211312</t>
  </si>
  <si>
    <t>Velkoprofilové vrty náběrovým vrtáním svislé zapažené ocelovými pažnicemi průměru přes 400 do 450 mm, v hl od 0 do 20 m v hornině tř. II</t>
  </si>
  <si>
    <t>-620668810</t>
  </si>
  <si>
    <t>" hor. II - 35% "     HV400*0,35</t>
  </si>
  <si>
    <t>227211111</t>
  </si>
  <si>
    <t>Odpažení velkoprofilových vrtů průměru přes 400 do 450 mm</t>
  </si>
  <si>
    <t>402061117</t>
  </si>
  <si>
    <t>242791111</t>
  </si>
  <si>
    <t>Zapuštění zárubnice z trub do studňového vrtu, z plastických hmot z plastických hmot hl. do 50 m DN do 200</t>
  </si>
  <si>
    <t>1424782581</t>
  </si>
  <si>
    <t>" studna do vrtu "</t>
  </si>
  <si>
    <t>" HV1 - HV9 "     (5,5+4,0)*30</t>
  </si>
  <si>
    <t>28611199.1</t>
  </si>
  <si>
    <t>zárubnice studny - trubka plast DN 200 dl. 12m perforovaná část 5m</t>
  </si>
  <si>
    <t>968678579</t>
  </si>
  <si>
    <t>242791119.1</t>
  </si>
  <si>
    <t>Odříznutí  zárubnice DN200 z plastických hmot 1m pod terénem vč. potřebných zemních prací</t>
  </si>
  <si>
    <t>-1710886163</t>
  </si>
  <si>
    <t>" po ukoncení "     9</t>
  </si>
  <si>
    <t>247531111</t>
  </si>
  <si>
    <t>Obsyp a těsnění vodárenské studny obsyp se zhutněním z kameniva hrubého drceného 8-16 mm</t>
  </si>
  <si>
    <t>847915103</t>
  </si>
  <si>
    <t>" obsyp studny "</t>
  </si>
  <si>
    <t>HV400*PI*(0,4/2)^2</t>
  </si>
  <si>
    <t>-HV400*PI*(0,22/2)^2</t>
  </si>
  <si>
    <t>" zásyp studny po ukoncení "</t>
  </si>
  <si>
    <t>HV400*PI*(0,2/2)^2</t>
  </si>
  <si>
    <t>2497911R1</t>
  </si>
  <si>
    <t>Zřízení předčištění čerpaných vod</t>
  </si>
  <si>
    <t>1993643125</t>
  </si>
  <si>
    <t>"jáma 1,5x1,5x1,5"</t>
  </si>
  <si>
    <t>"Trouba PVC perforovaná DN 600 - dl. 1,0m"</t>
  </si>
  <si>
    <t>"obaleno geotextílií"</t>
  </si>
  <si>
    <t>"obsyp šterkem"</t>
  </si>
  <si>
    <t>998254011</t>
  </si>
  <si>
    <t>Přesun hmot pro studny a jímání vody z betonu prostého, železového nebo montované z dílců jakéhokoliv rozsahu do 50 m</t>
  </si>
  <si>
    <t>560021545</t>
  </si>
  <si>
    <t>SEZNAM FIGUR</t>
  </si>
  <si>
    <t>Výměra</t>
  </si>
  <si>
    <t xml:space="preserve"> 350</t>
  </si>
  <si>
    <t>Použití figury:</t>
  </si>
  <si>
    <t>Vrty velkoprofilové svislé zapažené D přes 400 do 450 mm hl od 0 do 20 m hornina I</t>
  </si>
  <si>
    <t>Vodorovné přemístění přes 4 000 do 5000 m výkopku/sypaniny z horniny třídy těžitelnosti I skupiny 1 až 3</t>
  </si>
  <si>
    <t>Vrty velkoprofilové svislé zapažené D přes 400 do 450 mm hl od 0 do 20 m hornina II</t>
  </si>
  <si>
    <t>Obsyp studny z kameniva hrubého</t>
  </si>
  <si>
    <t>Vodorovné přemístění přes 4 000 do 5000 m výkopku/sypaniny z horniny třídy těžitelnosti II skupiny 4 a 5</t>
  </si>
  <si>
    <t>Nakládání výkopku z hornin třídy těžitelnosti I skupiny 1 až 3 do 100 m3</t>
  </si>
  <si>
    <t>Nakládání výkopku z hornin třídy těžitelnosti II skupiny 4 a 5 do 100 m3</t>
  </si>
  <si>
    <t>Poplatek za uložení zeminy a kamení na recyklační skládce (skládkovné) kód odpadu 17 05 04</t>
  </si>
  <si>
    <t>Uložení sypaniny na skládky nebo meziskládky</t>
  </si>
  <si>
    <t xml:space="preserve">Vyřízení ZUK, zřízení a údržba dopr. značení po dobu výstavby, vrácení do pův. stavu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</si>
</sst>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4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3"/>
      <c r="AQ5" s="23"/>
      <c r="AR5" s="21"/>
      <c r="BE5" s="29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3"/>
      <c r="AQ6" s="23"/>
      <c r="AR6" s="21"/>
      <c r="BE6" s="29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6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96"/>
      <c r="BS13" s="18" t="s">
        <v>6</v>
      </c>
    </row>
    <row r="14" spans="1:74">
      <c r="B14" s="22"/>
      <c r="C14" s="23"/>
      <c r="D14" s="23"/>
      <c r="E14" s="301" t="s">
        <v>28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6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6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6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6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6"/>
    </row>
    <row r="23" spans="1:71" s="1" customFormat="1" ht="16.5" customHeight="1">
      <c r="B23" s="22"/>
      <c r="C23" s="23"/>
      <c r="D23" s="23"/>
      <c r="E23" s="303" t="s">
        <v>1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3"/>
      <c r="AP23" s="23"/>
      <c r="AQ23" s="23"/>
      <c r="AR23" s="21"/>
      <c r="BE23" s="29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6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4">
        <f>ROUND(AG94,2)</f>
        <v>0</v>
      </c>
      <c r="AL26" s="305"/>
      <c r="AM26" s="305"/>
      <c r="AN26" s="305"/>
      <c r="AO26" s="305"/>
      <c r="AP26" s="37"/>
      <c r="AQ26" s="37"/>
      <c r="AR26" s="40"/>
      <c r="BE26" s="29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6"/>
    </row>
    <row r="28" spans="1:71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6" t="s">
        <v>34</v>
      </c>
      <c r="M28" s="306"/>
      <c r="N28" s="306"/>
      <c r="O28" s="306"/>
      <c r="P28" s="306"/>
      <c r="Q28" s="37"/>
      <c r="R28" s="37"/>
      <c r="S28" s="37"/>
      <c r="T28" s="37"/>
      <c r="U28" s="37"/>
      <c r="V28" s="37"/>
      <c r="W28" s="306" t="s">
        <v>35</v>
      </c>
      <c r="X28" s="306"/>
      <c r="Y28" s="306"/>
      <c r="Z28" s="306"/>
      <c r="AA28" s="306"/>
      <c r="AB28" s="306"/>
      <c r="AC28" s="306"/>
      <c r="AD28" s="306"/>
      <c r="AE28" s="306"/>
      <c r="AF28" s="37"/>
      <c r="AG28" s="37"/>
      <c r="AH28" s="37"/>
      <c r="AI28" s="37"/>
      <c r="AJ28" s="37"/>
      <c r="AK28" s="306" t="s">
        <v>36</v>
      </c>
      <c r="AL28" s="306"/>
      <c r="AM28" s="306"/>
      <c r="AN28" s="306"/>
      <c r="AO28" s="306"/>
      <c r="AP28" s="37"/>
      <c r="AQ28" s="37"/>
      <c r="AR28" s="40"/>
      <c r="BE28" s="296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9">
        <v>0.21</v>
      </c>
      <c r="M29" s="308"/>
      <c r="N29" s="308"/>
      <c r="O29" s="308"/>
      <c r="P29" s="308"/>
      <c r="Q29" s="42"/>
      <c r="R29" s="42"/>
      <c r="S29" s="42"/>
      <c r="T29" s="42"/>
      <c r="U29" s="42"/>
      <c r="V29" s="42"/>
      <c r="W29" s="307">
        <f>ROUND(AZ94,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2"/>
      <c r="AG29" s="42"/>
      <c r="AH29" s="42"/>
      <c r="AI29" s="42"/>
      <c r="AJ29" s="42"/>
      <c r="AK29" s="307">
        <f>ROUND(AV94, 2)</f>
        <v>0</v>
      </c>
      <c r="AL29" s="308"/>
      <c r="AM29" s="308"/>
      <c r="AN29" s="308"/>
      <c r="AO29" s="308"/>
      <c r="AP29" s="42"/>
      <c r="AQ29" s="42"/>
      <c r="AR29" s="43"/>
      <c r="BE29" s="297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9">
        <v>0.12</v>
      </c>
      <c r="M30" s="308"/>
      <c r="N30" s="308"/>
      <c r="O30" s="308"/>
      <c r="P30" s="308"/>
      <c r="Q30" s="42"/>
      <c r="R30" s="42"/>
      <c r="S30" s="42"/>
      <c r="T30" s="42"/>
      <c r="U30" s="42"/>
      <c r="V30" s="42"/>
      <c r="W30" s="307">
        <f>ROUND(BA94,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2"/>
      <c r="AG30" s="42"/>
      <c r="AH30" s="42"/>
      <c r="AI30" s="42"/>
      <c r="AJ30" s="42"/>
      <c r="AK30" s="307">
        <f>ROUND(AW94, 2)</f>
        <v>0</v>
      </c>
      <c r="AL30" s="308"/>
      <c r="AM30" s="308"/>
      <c r="AN30" s="308"/>
      <c r="AO30" s="308"/>
      <c r="AP30" s="42"/>
      <c r="AQ30" s="42"/>
      <c r="AR30" s="43"/>
      <c r="BE30" s="297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9">
        <v>0.21</v>
      </c>
      <c r="M31" s="308"/>
      <c r="N31" s="308"/>
      <c r="O31" s="308"/>
      <c r="P31" s="308"/>
      <c r="Q31" s="42"/>
      <c r="R31" s="42"/>
      <c r="S31" s="42"/>
      <c r="T31" s="42"/>
      <c r="U31" s="42"/>
      <c r="V31" s="42"/>
      <c r="W31" s="307">
        <f>ROUND(BB94,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2"/>
      <c r="AG31" s="42"/>
      <c r="AH31" s="42"/>
      <c r="AI31" s="42"/>
      <c r="AJ31" s="42"/>
      <c r="AK31" s="307">
        <v>0</v>
      </c>
      <c r="AL31" s="308"/>
      <c r="AM31" s="308"/>
      <c r="AN31" s="308"/>
      <c r="AO31" s="308"/>
      <c r="AP31" s="42"/>
      <c r="AQ31" s="42"/>
      <c r="AR31" s="43"/>
      <c r="BE31" s="297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9">
        <v>0.12</v>
      </c>
      <c r="M32" s="308"/>
      <c r="N32" s="308"/>
      <c r="O32" s="308"/>
      <c r="P32" s="308"/>
      <c r="Q32" s="42"/>
      <c r="R32" s="42"/>
      <c r="S32" s="42"/>
      <c r="T32" s="42"/>
      <c r="U32" s="42"/>
      <c r="V32" s="42"/>
      <c r="W32" s="307">
        <f>ROUND(BC94,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2"/>
      <c r="AG32" s="42"/>
      <c r="AH32" s="42"/>
      <c r="AI32" s="42"/>
      <c r="AJ32" s="42"/>
      <c r="AK32" s="307">
        <v>0</v>
      </c>
      <c r="AL32" s="308"/>
      <c r="AM32" s="308"/>
      <c r="AN32" s="308"/>
      <c r="AO32" s="308"/>
      <c r="AP32" s="42"/>
      <c r="AQ32" s="42"/>
      <c r="AR32" s="43"/>
      <c r="BE32" s="297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9">
        <v>0</v>
      </c>
      <c r="M33" s="308"/>
      <c r="N33" s="308"/>
      <c r="O33" s="308"/>
      <c r="P33" s="308"/>
      <c r="Q33" s="42"/>
      <c r="R33" s="42"/>
      <c r="S33" s="42"/>
      <c r="T33" s="42"/>
      <c r="U33" s="42"/>
      <c r="V33" s="42"/>
      <c r="W33" s="307">
        <f>ROUND(BD94,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2"/>
      <c r="AG33" s="42"/>
      <c r="AH33" s="42"/>
      <c r="AI33" s="42"/>
      <c r="AJ33" s="42"/>
      <c r="AK33" s="307">
        <v>0</v>
      </c>
      <c r="AL33" s="308"/>
      <c r="AM33" s="308"/>
      <c r="AN33" s="308"/>
      <c r="AO33" s="308"/>
      <c r="AP33" s="42"/>
      <c r="AQ33" s="42"/>
      <c r="AR33" s="43"/>
      <c r="BE33" s="29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6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13" t="s">
        <v>45</v>
      </c>
      <c r="Y35" s="311"/>
      <c r="Z35" s="311"/>
      <c r="AA35" s="311"/>
      <c r="AB35" s="311"/>
      <c r="AC35" s="46"/>
      <c r="AD35" s="46"/>
      <c r="AE35" s="46"/>
      <c r="AF35" s="46"/>
      <c r="AG35" s="46"/>
      <c r="AH35" s="46"/>
      <c r="AI35" s="46"/>
      <c r="AJ35" s="46"/>
      <c r="AK35" s="310">
        <f>SUM(AK26:AK33)</f>
        <v>0</v>
      </c>
      <c r="AL35" s="311"/>
      <c r="AM35" s="311"/>
      <c r="AN35" s="311"/>
      <c r="AO35" s="31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23-005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4" t="str">
        <f>K6</f>
        <v>Brno, Slevačská (areál MEZ) - drobná rekonstrukce kanlizace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6" t="str">
        <f>IF(AN8= "","",AN8)</f>
        <v>3. 7. 2023</v>
      </c>
      <c r="AN87" s="27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7" t="str">
        <f>IF(E17="","",E17)</f>
        <v xml:space="preserve"> </v>
      </c>
      <c r="AN89" s="278"/>
      <c r="AO89" s="278"/>
      <c r="AP89" s="278"/>
      <c r="AQ89" s="37"/>
      <c r="AR89" s="40"/>
      <c r="AS89" s="279" t="s">
        <v>53</v>
      </c>
      <c r="AT89" s="28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77" t="str">
        <f>IF(E20="","",E20)</f>
        <v xml:space="preserve"> </v>
      </c>
      <c r="AN90" s="278"/>
      <c r="AO90" s="278"/>
      <c r="AP90" s="278"/>
      <c r="AQ90" s="37"/>
      <c r="AR90" s="40"/>
      <c r="AS90" s="281"/>
      <c r="AT90" s="28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3"/>
      <c r="AT91" s="28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5" t="s">
        <v>54</v>
      </c>
      <c r="D92" s="286"/>
      <c r="E92" s="286"/>
      <c r="F92" s="286"/>
      <c r="G92" s="286"/>
      <c r="H92" s="74"/>
      <c r="I92" s="288" t="s">
        <v>55</v>
      </c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7" t="s">
        <v>56</v>
      </c>
      <c r="AH92" s="286"/>
      <c r="AI92" s="286"/>
      <c r="AJ92" s="286"/>
      <c r="AK92" s="286"/>
      <c r="AL92" s="286"/>
      <c r="AM92" s="286"/>
      <c r="AN92" s="288" t="s">
        <v>57</v>
      </c>
      <c r="AO92" s="286"/>
      <c r="AP92" s="289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3">
        <f>ROUND(SUM(AG95:AG98),2)</f>
        <v>0</v>
      </c>
      <c r="AH94" s="293"/>
      <c r="AI94" s="293"/>
      <c r="AJ94" s="293"/>
      <c r="AK94" s="293"/>
      <c r="AL94" s="293"/>
      <c r="AM94" s="293"/>
      <c r="AN94" s="294">
        <f>SUM(AG94,AT94)</f>
        <v>0</v>
      </c>
      <c r="AO94" s="294"/>
      <c r="AP94" s="294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90" t="s">
        <v>78</v>
      </c>
      <c r="E95" s="290"/>
      <c r="F95" s="290"/>
      <c r="G95" s="290"/>
      <c r="H95" s="290"/>
      <c r="I95" s="97"/>
      <c r="J95" s="290" t="s">
        <v>79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1">
        <f>'090 - Vedlejší a ostatní ...'!J30</f>
        <v>0</v>
      </c>
      <c r="AH95" s="292"/>
      <c r="AI95" s="292"/>
      <c r="AJ95" s="292"/>
      <c r="AK95" s="292"/>
      <c r="AL95" s="292"/>
      <c r="AM95" s="292"/>
      <c r="AN95" s="291">
        <f>SUM(AG95,AT95)</f>
        <v>0</v>
      </c>
      <c r="AO95" s="292"/>
      <c r="AP95" s="292"/>
      <c r="AQ95" s="98" t="s">
        <v>80</v>
      </c>
      <c r="AR95" s="99"/>
      <c r="AS95" s="100">
        <v>0</v>
      </c>
      <c r="AT95" s="101">
        <f>ROUND(SUM(AV95:AW95),2)</f>
        <v>0</v>
      </c>
      <c r="AU95" s="102">
        <f>'090 - Vedlejší a ostatní ...'!P118</f>
        <v>0</v>
      </c>
      <c r="AV95" s="101">
        <f>'090 - Vedlejší a ostatní ...'!J33</f>
        <v>0</v>
      </c>
      <c r="AW95" s="101">
        <f>'090 - Vedlejší a ostatní ...'!J34</f>
        <v>0</v>
      </c>
      <c r="AX95" s="101">
        <f>'090 - Vedlejší a ostatní ...'!J35</f>
        <v>0</v>
      </c>
      <c r="AY95" s="101">
        <f>'090 - Vedlejší a ostatní ...'!J36</f>
        <v>0</v>
      </c>
      <c r="AZ95" s="101">
        <f>'090 - Vedlejší a ostatní ...'!F33</f>
        <v>0</v>
      </c>
      <c r="BA95" s="101">
        <f>'090 - Vedlejší a ostatní ...'!F34</f>
        <v>0</v>
      </c>
      <c r="BB95" s="101">
        <f>'090 - Vedlejší a ostatní ...'!F35</f>
        <v>0</v>
      </c>
      <c r="BC95" s="101">
        <f>'090 - Vedlejší a ostatní ...'!F36</f>
        <v>0</v>
      </c>
      <c r="BD95" s="103">
        <f>'090 - Vedlejší a ostatní 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290" t="s">
        <v>84</v>
      </c>
      <c r="E96" s="290"/>
      <c r="F96" s="290"/>
      <c r="G96" s="290"/>
      <c r="H96" s="290"/>
      <c r="I96" s="97"/>
      <c r="J96" s="290" t="s">
        <v>85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1">
        <f>'310 - Kanalizační stoka'!J30</f>
        <v>0</v>
      </c>
      <c r="AH96" s="292"/>
      <c r="AI96" s="292"/>
      <c r="AJ96" s="292"/>
      <c r="AK96" s="292"/>
      <c r="AL96" s="292"/>
      <c r="AM96" s="292"/>
      <c r="AN96" s="291">
        <f>SUM(AG96,AT96)</f>
        <v>0</v>
      </c>
      <c r="AO96" s="292"/>
      <c r="AP96" s="292"/>
      <c r="AQ96" s="98" t="s">
        <v>80</v>
      </c>
      <c r="AR96" s="99"/>
      <c r="AS96" s="100">
        <v>0</v>
      </c>
      <c r="AT96" s="101">
        <f>ROUND(SUM(AV96:AW96),2)</f>
        <v>0</v>
      </c>
      <c r="AU96" s="102">
        <f>'310 - Kanalizační stoka'!P131</f>
        <v>0</v>
      </c>
      <c r="AV96" s="101">
        <f>'310 - Kanalizační stoka'!J33</f>
        <v>0</v>
      </c>
      <c r="AW96" s="101">
        <f>'310 - Kanalizační stoka'!J34</f>
        <v>0</v>
      </c>
      <c r="AX96" s="101">
        <f>'310 - Kanalizační stoka'!J35</f>
        <v>0</v>
      </c>
      <c r="AY96" s="101">
        <f>'310 - Kanalizační stoka'!J36</f>
        <v>0</v>
      </c>
      <c r="AZ96" s="101">
        <f>'310 - Kanalizační stoka'!F33</f>
        <v>0</v>
      </c>
      <c r="BA96" s="101">
        <f>'310 - Kanalizační stoka'!F34</f>
        <v>0</v>
      </c>
      <c r="BB96" s="101">
        <f>'310 - Kanalizační stoka'!F35</f>
        <v>0</v>
      </c>
      <c r="BC96" s="101">
        <f>'310 - Kanalizační stoka'!F36</f>
        <v>0</v>
      </c>
      <c r="BD96" s="103">
        <f>'310 - Kanalizační stoka'!F37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77</v>
      </c>
      <c r="B97" s="95"/>
      <c r="C97" s="96"/>
      <c r="D97" s="290" t="s">
        <v>87</v>
      </c>
      <c r="E97" s="290"/>
      <c r="F97" s="290"/>
      <c r="G97" s="290"/>
      <c r="H97" s="290"/>
      <c r="I97" s="97"/>
      <c r="J97" s="290" t="s">
        <v>88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1">
        <f>'320 - Kanalizační přípojky'!J30</f>
        <v>0</v>
      </c>
      <c r="AH97" s="292"/>
      <c r="AI97" s="292"/>
      <c r="AJ97" s="292"/>
      <c r="AK97" s="292"/>
      <c r="AL97" s="292"/>
      <c r="AM97" s="292"/>
      <c r="AN97" s="291">
        <f>SUM(AG97,AT97)</f>
        <v>0</v>
      </c>
      <c r="AO97" s="292"/>
      <c r="AP97" s="292"/>
      <c r="AQ97" s="98" t="s">
        <v>80</v>
      </c>
      <c r="AR97" s="99"/>
      <c r="AS97" s="100">
        <v>0</v>
      </c>
      <c r="AT97" s="101">
        <f>ROUND(SUM(AV97:AW97),2)</f>
        <v>0</v>
      </c>
      <c r="AU97" s="102">
        <f>'320 - Kanalizační přípojky'!P126</f>
        <v>0</v>
      </c>
      <c r="AV97" s="101">
        <f>'320 - Kanalizační přípojky'!J33</f>
        <v>0</v>
      </c>
      <c r="AW97" s="101">
        <f>'320 - Kanalizační přípojky'!J34</f>
        <v>0</v>
      </c>
      <c r="AX97" s="101">
        <f>'320 - Kanalizační přípojky'!J35</f>
        <v>0</v>
      </c>
      <c r="AY97" s="101">
        <f>'320 - Kanalizační přípojky'!J36</f>
        <v>0</v>
      </c>
      <c r="AZ97" s="101">
        <f>'320 - Kanalizační přípojky'!F33</f>
        <v>0</v>
      </c>
      <c r="BA97" s="101">
        <f>'320 - Kanalizační přípojky'!F34</f>
        <v>0</v>
      </c>
      <c r="BB97" s="101">
        <f>'320 - Kanalizační přípojky'!F35</f>
        <v>0</v>
      </c>
      <c r="BC97" s="101">
        <f>'320 - Kanalizační přípojky'!F36</f>
        <v>0</v>
      </c>
      <c r="BD97" s="103">
        <f>'320 - Kanalizační přípojky'!F37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77</v>
      </c>
      <c r="B98" s="95"/>
      <c r="C98" s="96"/>
      <c r="D98" s="290" t="s">
        <v>90</v>
      </c>
      <c r="E98" s="290"/>
      <c r="F98" s="290"/>
      <c r="G98" s="290"/>
      <c r="H98" s="290"/>
      <c r="I98" s="97"/>
      <c r="J98" s="290" t="s">
        <v>91</v>
      </c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1">
        <f>'350 - Odvodnění základové...'!J30</f>
        <v>0</v>
      </c>
      <c r="AH98" s="292"/>
      <c r="AI98" s="292"/>
      <c r="AJ98" s="292"/>
      <c r="AK98" s="292"/>
      <c r="AL98" s="292"/>
      <c r="AM98" s="292"/>
      <c r="AN98" s="291">
        <f>SUM(AG98,AT98)</f>
        <v>0</v>
      </c>
      <c r="AO98" s="292"/>
      <c r="AP98" s="292"/>
      <c r="AQ98" s="98" t="s">
        <v>80</v>
      </c>
      <c r="AR98" s="99"/>
      <c r="AS98" s="105">
        <v>0</v>
      </c>
      <c r="AT98" s="106">
        <f>ROUND(SUM(AV98:AW98),2)</f>
        <v>0</v>
      </c>
      <c r="AU98" s="107">
        <f>'350 - Odvodnění základové...'!P120</f>
        <v>0</v>
      </c>
      <c r="AV98" s="106">
        <f>'350 - Odvodnění základové...'!J33</f>
        <v>0</v>
      </c>
      <c r="AW98" s="106">
        <f>'350 - Odvodnění základové...'!J34</f>
        <v>0</v>
      </c>
      <c r="AX98" s="106">
        <f>'350 - Odvodnění základové...'!J35</f>
        <v>0</v>
      </c>
      <c r="AY98" s="106">
        <f>'350 - Odvodnění základové...'!J36</f>
        <v>0</v>
      </c>
      <c r="AZ98" s="106">
        <f>'350 - Odvodnění základové...'!F33</f>
        <v>0</v>
      </c>
      <c r="BA98" s="106">
        <f>'350 - Odvodnění základové...'!F34</f>
        <v>0</v>
      </c>
      <c r="BB98" s="106">
        <f>'350 - Odvodnění základové...'!F35</f>
        <v>0</v>
      </c>
      <c r="BC98" s="106">
        <f>'350 - Odvodnění základové...'!F36</f>
        <v>0</v>
      </c>
      <c r="BD98" s="108">
        <f>'350 - Odvodnění základové...'!F37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a7Bk4uYyNMY6H6IuxV54Igl1dtbMkw7PnSU3q4/8SEBXMlPkB/AzkIDhQVfiDLrK3hytr0vxu/gvNnBw4lnTXA==" saltValue="5lCbY9Wh44+NCVoFawJXRIZBw4+lm4tZiWwbzvz01mzCoe1kkjIuF1KJDLLDRQXzRWn7YgeTdG0DmHqOvyIL/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90 - Vedlejší a ostatní ...'!C2" display="/"/>
    <hyperlink ref="A96" location="'310 - Kanalizační stoka'!C2" display="/"/>
    <hyperlink ref="A97" location="'320 - Kanalizační přípojky'!C2" display="/"/>
    <hyperlink ref="A98" location="'350 - Odvodnění základ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opLeftCell="A125" workbookViewId="0">
      <selection activeCell="F128" sqref="F128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93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5" t="str">
        <f>'Rekapitulace stavby'!K6</f>
        <v>Brno, Slevačská (areál MEZ) - drobná rekonstrukce kanlizace</v>
      </c>
      <c r="F7" s="316"/>
      <c r="G7" s="316"/>
      <c r="H7" s="316"/>
      <c r="L7" s="21"/>
    </row>
    <row r="8" spans="1:46" s="2" customFormat="1" ht="12" customHeight="1">
      <c r="A8" s="35"/>
      <c r="B8" s="40"/>
      <c r="C8" s="35"/>
      <c r="D8" s="113" t="s">
        <v>94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7" t="s">
        <v>95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3. 7. 2023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9" t="str">
        <f>'Rekapitulace stavby'!E14</f>
        <v>Vyplň údaj</v>
      </c>
      <c r="F18" s="320"/>
      <c r="G18" s="320"/>
      <c r="H18" s="320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1" t="s">
        <v>1</v>
      </c>
      <c r="F27" s="321"/>
      <c r="G27" s="321"/>
      <c r="H27" s="32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ROUND((SUM(BE118:BE148)),  2)</f>
        <v>0</v>
      </c>
      <c r="G33" s="35"/>
      <c r="H33" s="35"/>
      <c r="I33" s="125">
        <v>0.21</v>
      </c>
      <c r="J33" s="124">
        <f>ROUND(((SUM(BE118:BE148))*I33),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ROUND((SUM(BF118:BF148)),  2)</f>
        <v>0</v>
      </c>
      <c r="G34" s="35"/>
      <c r="H34" s="35"/>
      <c r="I34" s="125">
        <v>0.12</v>
      </c>
      <c r="J34" s="124">
        <f>ROUND(((SUM(BF118:BF148))*I34),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ROUND((SUM(BG118:BG148)),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ROUND((SUM(BH118:BH148)),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ROUND((SUM(BI118:BI148)),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2" t="str">
        <f>E7</f>
        <v>Brno, Slevačská (areál MEZ) - drobná rekonstrukce kanlizace</v>
      </c>
      <c r="F85" s="323"/>
      <c r="G85" s="323"/>
      <c r="H85" s="32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4" t="str">
        <f>E9</f>
        <v>090 - Vedlejší a ostatní rozpočtové náklady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3. 7. 2023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97</v>
      </c>
      <c r="D94" s="145"/>
      <c r="E94" s="145"/>
      <c r="F94" s="145"/>
      <c r="G94" s="145"/>
      <c r="H94" s="145"/>
      <c r="I94" s="145"/>
      <c r="J94" s="146" t="s">
        <v>98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99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31" s="9" customFormat="1" ht="24.95" customHeight="1">
      <c r="B97" s="148"/>
      <c r="C97" s="149"/>
      <c r="D97" s="150" t="s">
        <v>101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102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103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2" t="str">
        <f>E7</f>
        <v>Brno, Slevačská (areál MEZ) - drobná rekonstrukce kanlizace</v>
      </c>
      <c r="F108" s="323"/>
      <c r="G108" s="323"/>
      <c r="H108" s="323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4" t="str">
        <f>E9</f>
        <v>090 - Vedlejší a ostatní rozpočtové náklady</v>
      </c>
      <c r="F110" s="324"/>
      <c r="G110" s="324"/>
      <c r="H110" s="324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3. 7. 2023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31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104</v>
      </c>
      <c r="D117" s="163" t="s">
        <v>58</v>
      </c>
      <c r="E117" s="163" t="s">
        <v>54</v>
      </c>
      <c r="F117" s="163" t="s">
        <v>55</v>
      </c>
      <c r="G117" s="163" t="s">
        <v>105</v>
      </c>
      <c r="H117" s="163" t="s">
        <v>106</v>
      </c>
      <c r="I117" s="163" t="s">
        <v>107</v>
      </c>
      <c r="J117" s="163" t="s">
        <v>98</v>
      </c>
      <c r="K117" s="164" t="s">
        <v>108</v>
      </c>
      <c r="L117" s="165"/>
      <c r="M117" s="76" t="s">
        <v>1</v>
      </c>
      <c r="N117" s="77" t="s">
        <v>37</v>
      </c>
      <c r="O117" s="77" t="s">
        <v>109</v>
      </c>
      <c r="P117" s="77" t="s">
        <v>110</v>
      </c>
      <c r="Q117" s="77" t="s">
        <v>111</v>
      </c>
      <c r="R117" s="77" t="s">
        <v>112</v>
      </c>
      <c r="S117" s="77" t="s">
        <v>113</v>
      </c>
      <c r="T117" s="78" t="s">
        <v>114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115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72</v>
      </c>
      <c r="AU118" s="18" t="s">
        <v>100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116</v>
      </c>
      <c r="F119" s="174" t="s">
        <v>117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81</v>
      </c>
      <c r="AT119" s="183" t="s">
        <v>72</v>
      </c>
      <c r="AU119" s="183" t="s">
        <v>73</v>
      </c>
      <c r="AY119" s="182" t="s">
        <v>118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119</v>
      </c>
      <c r="F120" s="185" t="s">
        <v>120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SUM(P121:P148)</f>
        <v>0</v>
      </c>
      <c r="Q120" s="179"/>
      <c r="R120" s="180">
        <f>SUM(R121:R148)</f>
        <v>0</v>
      </c>
      <c r="S120" s="179"/>
      <c r="T120" s="181">
        <f>SUM(T121:T148)</f>
        <v>0</v>
      </c>
      <c r="AR120" s="182" t="s">
        <v>121</v>
      </c>
      <c r="AT120" s="183" t="s">
        <v>72</v>
      </c>
      <c r="AU120" s="183" t="s">
        <v>81</v>
      </c>
      <c r="AY120" s="182" t="s">
        <v>118</v>
      </c>
      <c r="BK120" s="184">
        <f>SUM(BK121:BK148)</f>
        <v>0</v>
      </c>
    </row>
    <row r="121" spans="1:65" s="2" customFormat="1" ht="37.9" customHeight="1">
      <c r="A121" s="35"/>
      <c r="B121" s="36"/>
      <c r="C121" s="187" t="s">
        <v>81</v>
      </c>
      <c r="D121" s="187" t="s">
        <v>122</v>
      </c>
      <c r="E121" s="188" t="s">
        <v>123</v>
      </c>
      <c r="F121" s="189" t="s">
        <v>124</v>
      </c>
      <c r="G121" s="190" t="s">
        <v>125</v>
      </c>
      <c r="H121" s="191">
        <v>1</v>
      </c>
      <c r="I121" s="192"/>
      <c r="J121" s="193">
        <f t="shared" ref="J121:J129" si="0"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 t="shared" ref="P121:P129" si="1">O121*H121</f>
        <v>0</v>
      </c>
      <c r="Q121" s="196">
        <v>0</v>
      </c>
      <c r="R121" s="196">
        <f t="shared" ref="R121:R129" si="2">Q121*H121</f>
        <v>0</v>
      </c>
      <c r="S121" s="196">
        <v>0</v>
      </c>
      <c r="T121" s="197">
        <f t="shared" ref="T121:T129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126</v>
      </c>
      <c r="AT121" s="198" t="s">
        <v>122</v>
      </c>
      <c r="AU121" s="198" t="s">
        <v>83</v>
      </c>
      <c r="AY121" s="18" t="s">
        <v>118</v>
      </c>
      <c r="BE121" s="199">
        <f t="shared" ref="BE121:BE129" si="4">IF(N121="základní",J121,0)</f>
        <v>0</v>
      </c>
      <c r="BF121" s="199">
        <f t="shared" ref="BF121:BF129" si="5">IF(N121="snížená",J121,0)</f>
        <v>0</v>
      </c>
      <c r="BG121" s="199">
        <f t="shared" ref="BG121:BG129" si="6">IF(N121="zákl. přenesená",J121,0)</f>
        <v>0</v>
      </c>
      <c r="BH121" s="199">
        <f t="shared" ref="BH121:BH129" si="7">IF(N121="sníž. přenesená",J121,0)</f>
        <v>0</v>
      </c>
      <c r="BI121" s="199">
        <f t="shared" ref="BI121:BI129" si="8">IF(N121="nulová",J121,0)</f>
        <v>0</v>
      </c>
      <c r="BJ121" s="18" t="s">
        <v>81</v>
      </c>
      <c r="BK121" s="199">
        <f t="shared" ref="BK121:BK129" si="9">ROUND(I121*H121,2)</f>
        <v>0</v>
      </c>
      <c r="BL121" s="18" t="s">
        <v>126</v>
      </c>
      <c r="BM121" s="198" t="s">
        <v>127</v>
      </c>
    </row>
    <row r="122" spans="1:65" s="2" customFormat="1" ht="24.2" customHeight="1">
      <c r="A122" s="35"/>
      <c r="B122" s="36"/>
      <c r="C122" s="187" t="s">
        <v>83</v>
      </c>
      <c r="D122" s="187" t="s">
        <v>122</v>
      </c>
      <c r="E122" s="188" t="s">
        <v>128</v>
      </c>
      <c r="F122" s="189" t="s">
        <v>129</v>
      </c>
      <c r="G122" s="190" t="s">
        <v>125</v>
      </c>
      <c r="H122" s="191">
        <v>1</v>
      </c>
      <c r="I122" s="192"/>
      <c r="J122" s="193">
        <f t="shared" si="0"/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 t="shared" si="1"/>
        <v>0</v>
      </c>
      <c r="Q122" s="196">
        <v>0</v>
      </c>
      <c r="R122" s="196">
        <f t="shared" si="2"/>
        <v>0</v>
      </c>
      <c r="S122" s="196">
        <v>0</v>
      </c>
      <c r="T122" s="197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126</v>
      </c>
      <c r="AT122" s="198" t="s">
        <v>122</v>
      </c>
      <c r="AU122" s="198" t="s">
        <v>83</v>
      </c>
      <c r="AY122" s="18" t="s">
        <v>118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8" t="s">
        <v>81</v>
      </c>
      <c r="BK122" s="199">
        <f t="shared" si="9"/>
        <v>0</v>
      </c>
      <c r="BL122" s="18" t="s">
        <v>126</v>
      </c>
      <c r="BM122" s="198" t="s">
        <v>130</v>
      </c>
    </row>
    <row r="123" spans="1:65" s="2" customFormat="1" ht="24.2" customHeight="1">
      <c r="A123" s="35"/>
      <c r="B123" s="36"/>
      <c r="C123" s="187" t="s">
        <v>131</v>
      </c>
      <c r="D123" s="187" t="s">
        <v>122</v>
      </c>
      <c r="E123" s="188" t="s">
        <v>132</v>
      </c>
      <c r="F123" s="189" t="s">
        <v>1091</v>
      </c>
      <c r="G123" s="190" t="s">
        <v>125</v>
      </c>
      <c r="H123" s="191">
        <v>1</v>
      </c>
      <c r="I123" s="192"/>
      <c r="J123" s="193">
        <f t="shared" si="0"/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 t="shared" si="1"/>
        <v>0</v>
      </c>
      <c r="Q123" s="196">
        <v>0</v>
      </c>
      <c r="R123" s="196">
        <f t="shared" si="2"/>
        <v>0</v>
      </c>
      <c r="S123" s="196">
        <v>0</v>
      </c>
      <c r="T123" s="197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121</v>
      </c>
      <c r="AT123" s="198" t="s">
        <v>122</v>
      </c>
      <c r="AU123" s="198" t="s">
        <v>83</v>
      </c>
      <c r="AY123" s="18" t="s">
        <v>118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8" t="s">
        <v>81</v>
      </c>
      <c r="BK123" s="199">
        <f t="shared" si="9"/>
        <v>0</v>
      </c>
      <c r="BL123" s="18" t="s">
        <v>121</v>
      </c>
      <c r="BM123" s="198" t="s">
        <v>133</v>
      </c>
    </row>
    <row r="124" spans="1:65" s="2" customFormat="1" ht="21.75" customHeight="1">
      <c r="A124" s="35"/>
      <c r="B124" s="36"/>
      <c r="C124" s="187" t="s">
        <v>121</v>
      </c>
      <c r="D124" s="187" t="s">
        <v>122</v>
      </c>
      <c r="E124" s="188" t="s">
        <v>134</v>
      </c>
      <c r="F124" s="189" t="s">
        <v>135</v>
      </c>
      <c r="G124" s="190" t="s">
        <v>125</v>
      </c>
      <c r="H124" s="191">
        <v>1</v>
      </c>
      <c r="I124" s="192"/>
      <c r="J124" s="193">
        <f t="shared" si="0"/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126</v>
      </c>
      <c r="AT124" s="198" t="s">
        <v>122</v>
      </c>
      <c r="AU124" s="198" t="s">
        <v>83</v>
      </c>
      <c r="AY124" s="18" t="s">
        <v>118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81</v>
      </c>
      <c r="BK124" s="199">
        <f t="shared" si="9"/>
        <v>0</v>
      </c>
      <c r="BL124" s="18" t="s">
        <v>126</v>
      </c>
      <c r="BM124" s="198" t="s">
        <v>136</v>
      </c>
    </row>
    <row r="125" spans="1:65" s="2" customFormat="1" ht="24.2" customHeight="1">
      <c r="A125" s="35"/>
      <c r="B125" s="36"/>
      <c r="C125" s="187" t="s">
        <v>137</v>
      </c>
      <c r="D125" s="187" t="s">
        <v>122</v>
      </c>
      <c r="E125" s="188" t="s">
        <v>138</v>
      </c>
      <c r="F125" s="189" t="s">
        <v>139</v>
      </c>
      <c r="G125" s="190" t="s">
        <v>125</v>
      </c>
      <c r="H125" s="191">
        <v>1</v>
      </c>
      <c r="I125" s="192"/>
      <c r="J125" s="193">
        <f t="shared" si="0"/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126</v>
      </c>
      <c r="AT125" s="198" t="s">
        <v>122</v>
      </c>
      <c r="AU125" s="198" t="s">
        <v>83</v>
      </c>
      <c r="AY125" s="18" t="s">
        <v>118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81</v>
      </c>
      <c r="BK125" s="199">
        <f t="shared" si="9"/>
        <v>0</v>
      </c>
      <c r="BL125" s="18" t="s">
        <v>126</v>
      </c>
      <c r="BM125" s="198" t="s">
        <v>140</v>
      </c>
    </row>
    <row r="126" spans="1:65" s="2" customFormat="1" ht="21.75" customHeight="1">
      <c r="A126" s="35"/>
      <c r="B126" s="36"/>
      <c r="C126" s="187" t="s">
        <v>141</v>
      </c>
      <c r="D126" s="187" t="s">
        <v>122</v>
      </c>
      <c r="E126" s="188" t="s">
        <v>142</v>
      </c>
      <c r="F126" s="189" t="s">
        <v>143</v>
      </c>
      <c r="G126" s="190" t="s">
        <v>125</v>
      </c>
      <c r="H126" s="191">
        <v>1</v>
      </c>
      <c r="I126" s="192"/>
      <c r="J126" s="193">
        <f t="shared" si="0"/>
        <v>0</v>
      </c>
      <c r="K126" s="189" t="s">
        <v>1</v>
      </c>
      <c r="L126" s="40"/>
      <c r="M126" s="194" t="s">
        <v>1</v>
      </c>
      <c r="N126" s="195" t="s">
        <v>38</v>
      </c>
      <c r="O126" s="72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126</v>
      </c>
      <c r="AT126" s="198" t="s">
        <v>122</v>
      </c>
      <c r="AU126" s="198" t="s">
        <v>83</v>
      </c>
      <c r="AY126" s="18" t="s">
        <v>118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81</v>
      </c>
      <c r="BK126" s="199">
        <f t="shared" si="9"/>
        <v>0</v>
      </c>
      <c r="BL126" s="18" t="s">
        <v>126</v>
      </c>
      <c r="BM126" s="198" t="s">
        <v>144</v>
      </c>
    </row>
    <row r="127" spans="1:65" s="2" customFormat="1" ht="21.75" customHeight="1">
      <c r="A127" s="35"/>
      <c r="B127" s="36"/>
      <c r="C127" s="187" t="s">
        <v>145</v>
      </c>
      <c r="D127" s="187" t="s">
        <v>122</v>
      </c>
      <c r="E127" s="188" t="s">
        <v>146</v>
      </c>
      <c r="F127" s="189" t="s">
        <v>147</v>
      </c>
      <c r="G127" s="190" t="s">
        <v>125</v>
      </c>
      <c r="H127" s="191">
        <v>1</v>
      </c>
      <c r="I127" s="192"/>
      <c r="J127" s="193">
        <f t="shared" si="0"/>
        <v>0</v>
      </c>
      <c r="K127" s="189" t="s">
        <v>1</v>
      </c>
      <c r="L127" s="40"/>
      <c r="M127" s="194" t="s">
        <v>1</v>
      </c>
      <c r="N127" s="195" t="s">
        <v>38</v>
      </c>
      <c r="O127" s="72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126</v>
      </c>
      <c r="AT127" s="198" t="s">
        <v>122</v>
      </c>
      <c r="AU127" s="198" t="s">
        <v>83</v>
      </c>
      <c r="AY127" s="18" t="s">
        <v>118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81</v>
      </c>
      <c r="BK127" s="199">
        <f t="shared" si="9"/>
        <v>0</v>
      </c>
      <c r="BL127" s="18" t="s">
        <v>126</v>
      </c>
      <c r="BM127" s="198" t="s">
        <v>148</v>
      </c>
    </row>
    <row r="128" spans="1:65" s="2" customFormat="1" ht="24.2" customHeight="1">
      <c r="A128" s="35"/>
      <c r="B128" s="36"/>
      <c r="C128" s="187" t="s">
        <v>149</v>
      </c>
      <c r="D128" s="187" t="s">
        <v>122</v>
      </c>
      <c r="E128" s="188" t="s">
        <v>150</v>
      </c>
      <c r="F128" s="189" t="s">
        <v>151</v>
      </c>
      <c r="G128" s="190" t="s">
        <v>125</v>
      </c>
      <c r="H128" s="191">
        <v>1</v>
      </c>
      <c r="I128" s="192"/>
      <c r="J128" s="193">
        <f t="shared" si="0"/>
        <v>0</v>
      </c>
      <c r="K128" s="189" t="s">
        <v>1</v>
      </c>
      <c r="L128" s="40"/>
      <c r="M128" s="194" t="s">
        <v>1</v>
      </c>
      <c r="N128" s="195" t="s">
        <v>38</v>
      </c>
      <c r="O128" s="72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126</v>
      </c>
      <c r="AT128" s="198" t="s">
        <v>122</v>
      </c>
      <c r="AU128" s="198" t="s">
        <v>83</v>
      </c>
      <c r="AY128" s="18" t="s">
        <v>118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81</v>
      </c>
      <c r="BK128" s="199">
        <f t="shared" si="9"/>
        <v>0</v>
      </c>
      <c r="BL128" s="18" t="s">
        <v>126</v>
      </c>
      <c r="BM128" s="198" t="s">
        <v>152</v>
      </c>
    </row>
    <row r="129" spans="1:65" s="2" customFormat="1" ht="16.5" customHeight="1">
      <c r="A129" s="35"/>
      <c r="B129" s="36"/>
      <c r="C129" s="187" t="s">
        <v>153</v>
      </c>
      <c r="D129" s="187" t="s">
        <v>122</v>
      </c>
      <c r="E129" s="188" t="s">
        <v>154</v>
      </c>
      <c r="F129" s="189" t="s">
        <v>155</v>
      </c>
      <c r="G129" s="190" t="s">
        <v>156</v>
      </c>
      <c r="H129" s="191">
        <v>400.6</v>
      </c>
      <c r="I129" s="192"/>
      <c r="J129" s="193">
        <f t="shared" si="0"/>
        <v>0</v>
      </c>
      <c r="K129" s="189" t="s">
        <v>1</v>
      </c>
      <c r="L129" s="40"/>
      <c r="M129" s="194" t="s">
        <v>1</v>
      </c>
      <c r="N129" s="195" t="s">
        <v>38</v>
      </c>
      <c r="O129" s="72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126</v>
      </c>
      <c r="AT129" s="198" t="s">
        <v>122</v>
      </c>
      <c r="AU129" s="198" t="s">
        <v>83</v>
      </c>
      <c r="AY129" s="18" t="s">
        <v>118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81</v>
      </c>
      <c r="BK129" s="199">
        <f t="shared" si="9"/>
        <v>0</v>
      </c>
      <c r="BL129" s="18" t="s">
        <v>126</v>
      </c>
      <c r="BM129" s="198" t="s">
        <v>157</v>
      </c>
    </row>
    <row r="130" spans="1:65" s="13" customFormat="1" ht="11.25">
      <c r="B130" s="200"/>
      <c r="C130" s="201"/>
      <c r="D130" s="202" t="s">
        <v>158</v>
      </c>
      <c r="E130" s="203" t="s">
        <v>1</v>
      </c>
      <c r="F130" s="204" t="s">
        <v>159</v>
      </c>
      <c r="G130" s="201"/>
      <c r="H130" s="205">
        <v>322.2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158</v>
      </c>
      <c r="AU130" s="211" t="s">
        <v>83</v>
      </c>
      <c r="AV130" s="13" t="s">
        <v>83</v>
      </c>
      <c r="AW130" s="13" t="s">
        <v>30</v>
      </c>
      <c r="AX130" s="13" t="s">
        <v>73</v>
      </c>
      <c r="AY130" s="211" t="s">
        <v>118</v>
      </c>
    </row>
    <row r="131" spans="1:65" s="13" customFormat="1" ht="11.25">
      <c r="B131" s="200"/>
      <c r="C131" s="201"/>
      <c r="D131" s="202" t="s">
        <v>158</v>
      </c>
      <c r="E131" s="203" t="s">
        <v>1</v>
      </c>
      <c r="F131" s="204" t="s">
        <v>160</v>
      </c>
      <c r="G131" s="201"/>
      <c r="H131" s="205">
        <v>78.400000000000006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83</v>
      </c>
      <c r="AV131" s="13" t="s">
        <v>83</v>
      </c>
      <c r="AW131" s="13" t="s">
        <v>30</v>
      </c>
      <c r="AX131" s="13" t="s">
        <v>73</v>
      </c>
      <c r="AY131" s="211" t="s">
        <v>118</v>
      </c>
    </row>
    <row r="132" spans="1:65" s="14" customFormat="1" ht="11.25">
      <c r="B132" s="212"/>
      <c r="C132" s="213"/>
      <c r="D132" s="202" t="s">
        <v>158</v>
      </c>
      <c r="E132" s="214" t="s">
        <v>1</v>
      </c>
      <c r="F132" s="215" t="s">
        <v>161</v>
      </c>
      <c r="G132" s="213"/>
      <c r="H132" s="216">
        <v>400.6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83</v>
      </c>
      <c r="AV132" s="14" t="s">
        <v>121</v>
      </c>
      <c r="AW132" s="14" t="s">
        <v>30</v>
      </c>
      <c r="AX132" s="14" t="s">
        <v>81</v>
      </c>
      <c r="AY132" s="222" t="s">
        <v>118</v>
      </c>
    </row>
    <row r="133" spans="1:65" s="2" customFormat="1" ht="24.2" customHeight="1">
      <c r="A133" s="35"/>
      <c r="B133" s="36"/>
      <c r="C133" s="187" t="s">
        <v>162</v>
      </c>
      <c r="D133" s="187" t="s">
        <v>122</v>
      </c>
      <c r="E133" s="188" t="s">
        <v>163</v>
      </c>
      <c r="F133" s="189" t="s">
        <v>164</v>
      </c>
      <c r="G133" s="190" t="s">
        <v>156</v>
      </c>
      <c r="H133" s="191">
        <v>200.3</v>
      </c>
      <c r="I133" s="192"/>
      <c r="J133" s="193">
        <f>ROUND(I133*H133,2)</f>
        <v>0</v>
      </c>
      <c r="K133" s="189" t="s">
        <v>1</v>
      </c>
      <c r="L133" s="40"/>
      <c r="M133" s="194" t="s">
        <v>1</v>
      </c>
      <c r="N133" s="195" t="s">
        <v>38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126</v>
      </c>
      <c r="AT133" s="198" t="s">
        <v>122</v>
      </c>
      <c r="AU133" s="198" t="s">
        <v>83</v>
      </c>
      <c r="AY133" s="18" t="s">
        <v>118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81</v>
      </c>
      <c r="BK133" s="199">
        <f>ROUND(I133*H133,2)</f>
        <v>0</v>
      </c>
      <c r="BL133" s="18" t="s">
        <v>126</v>
      </c>
      <c r="BM133" s="198" t="s">
        <v>165</v>
      </c>
    </row>
    <row r="134" spans="1:65" s="13" customFormat="1" ht="11.25">
      <c r="B134" s="200"/>
      <c r="C134" s="201"/>
      <c r="D134" s="202" t="s">
        <v>158</v>
      </c>
      <c r="E134" s="203" t="s">
        <v>1</v>
      </c>
      <c r="F134" s="204" t="s">
        <v>166</v>
      </c>
      <c r="G134" s="201"/>
      <c r="H134" s="205">
        <v>161.1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158</v>
      </c>
      <c r="AU134" s="211" t="s">
        <v>83</v>
      </c>
      <c r="AV134" s="13" t="s">
        <v>83</v>
      </c>
      <c r="AW134" s="13" t="s">
        <v>30</v>
      </c>
      <c r="AX134" s="13" t="s">
        <v>73</v>
      </c>
      <c r="AY134" s="211" t="s">
        <v>118</v>
      </c>
    </row>
    <row r="135" spans="1:65" s="13" customFormat="1" ht="11.25">
      <c r="B135" s="200"/>
      <c r="C135" s="201"/>
      <c r="D135" s="202" t="s">
        <v>158</v>
      </c>
      <c r="E135" s="203" t="s">
        <v>1</v>
      </c>
      <c r="F135" s="204" t="s">
        <v>167</v>
      </c>
      <c r="G135" s="201"/>
      <c r="H135" s="205">
        <v>39.200000000000003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158</v>
      </c>
      <c r="AU135" s="211" t="s">
        <v>83</v>
      </c>
      <c r="AV135" s="13" t="s">
        <v>83</v>
      </c>
      <c r="AW135" s="13" t="s">
        <v>30</v>
      </c>
      <c r="AX135" s="13" t="s">
        <v>73</v>
      </c>
      <c r="AY135" s="211" t="s">
        <v>118</v>
      </c>
    </row>
    <row r="136" spans="1:65" s="14" customFormat="1" ht="11.25">
      <c r="B136" s="212"/>
      <c r="C136" s="213"/>
      <c r="D136" s="202" t="s">
        <v>158</v>
      </c>
      <c r="E136" s="214" t="s">
        <v>1</v>
      </c>
      <c r="F136" s="215" t="s">
        <v>161</v>
      </c>
      <c r="G136" s="213"/>
      <c r="H136" s="216">
        <v>200.3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158</v>
      </c>
      <c r="AU136" s="222" t="s">
        <v>83</v>
      </c>
      <c r="AV136" s="14" t="s">
        <v>121</v>
      </c>
      <c r="AW136" s="14" t="s">
        <v>30</v>
      </c>
      <c r="AX136" s="14" t="s">
        <v>81</v>
      </c>
      <c r="AY136" s="222" t="s">
        <v>118</v>
      </c>
    </row>
    <row r="137" spans="1:65" s="2" customFormat="1" ht="16.5" customHeight="1">
      <c r="A137" s="35"/>
      <c r="B137" s="36"/>
      <c r="C137" s="187" t="s">
        <v>168</v>
      </c>
      <c r="D137" s="187" t="s">
        <v>122</v>
      </c>
      <c r="E137" s="188" t="s">
        <v>169</v>
      </c>
      <c r="F137" s="189" t="s">
        <v>170</v>
      </c>
      <c r="G137" s="190" t="s">
        <v>125</v>
      </c>
      <c r="H137" s="191">
        <v>1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38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126</v>
      </c>
      <c r="AT137" s="198" t="s">
        <v>122</v>
      </c>
      <c r="AU137" s="198" t="s">
        <v>83</v>
      </c>
      <c r="AY137" s="18" t="s">
        <v>118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81</v>
      </c>
      <c r="BK137" s="199">
        <f>ROUND(I137*H137,2)</f>
        <v>0</v>
      </c>
      <c r="BL137" s="18" t="s">
        <v>126</v>
      </c>
      <c r="BM137" s="198" t="s">
        <v>171</v>
      </c>
    </row>
    <row r="138" spans="1:65" s="15" customFormat="1" ht="22.5">
      <c r="B138" s="223"/>
      <c r="C138" s="224"/>
      <c r="D138" s="202" t="s">
        <v>158</v>
      </c>
      <c r="E138" s="225" t="s">
        <v>1</v>
      </c>
      <c r="F138" s="226" t="s">
        <v>172</v>
      </c>
      <c r="G138" s="224"/>
      <c r="H138" s="225" t="s">
        <v>1</v>
      </c>
      <c r="I138" s="227"/>
      <c r="J138" s="224"/>
      <c r="K138" s="224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158</v>
      </c>
      <c r="AU138" s="232" t="s">
        <v>83</v>
      </c>
      <c r="AV138" s="15" t="s">
        <v>81</v>
      </c>
      <c r="AW138" s="15" t="s">
        <v>30</v>
      </c>
      <c r="AX138" s="15" t="s">
        <v>73</v>
      </c>
      <c r="AY138" s="232" t="s">
        <v>118</v>
      </c>
    </row>
    <row r="139" spans="1:65" s="15" customFormat="1" ht="11.25">
      <c r="B139" s="223"/>
      <c r="C139" s="224"/>
      <c r="D139" s="202" t="s">
        <v>158</v>
      </c>
      <c r="E139" s="225" t="s">
        <v>1</v>
      </c>
      <c r="F139" s="226" t="s">
        <v>173</v>
      </c>
      <c r="G139" s="224"/>
      <c r="H139" s="225" t="s">
        <v>1</v>
      </c>
      <c r="I139" s="227"/>
      <c r="J139" s="224"/>
      <c r="K139" s="224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158</v>
      </c>
      <c r="AU139" s="232" t="s">
        <v>83</v>
      </c>
      <c r="AV139" s="15" t="s">
        <v>81</v>
      </c>
      <c r="AW139" s="15" t="s">
        <v>30</v>
      </c>
      <c r="AX139" s="15" t="s">
        <v>73</v>
      </c>
      <c r="AY139" s="232" t="s">
        <v>118</v>
      </c>
    </row>
    <row r="140" spans="1:65" s="15" customFormat="1" ht="11.25">
      <c r="B140" s="223"/>
      <c r="C140" s="224"/>
      <c r="D140" s="202" t="s">
        <v>158</v>
      </c>
      <c r="E140" s="225" t="s">
        <v>1</v>
      </c>
      <c r="F140" s="226" t="s">
        <v>174</v>
      </c>
      <c r="G140" s="224"/>
      <c r="H140" s="225" t="s">
        <v>1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158</v>
      </c>
      <c r="AU140" s="232" t="s">
        <v>83</v>
      </c>
      <c r="AV140" s="15" t="s">
        <v>81</v>
      </c>
      <c r="AW140" s="15" t="s">
        <v>30</v>
      </c>
      <c r="AX140" s="15" t="s">
        <v>73</v>
      </c>
      <c r="AY140" s="232" t="s">
        <v>118</v>
      </c>
    </row>
    <row r="141" spans="1:65" s="15" customFormat="1" ht="11.25">
      <c r="B141" s="223"/>
      <c r="C141" s="224"/>
      <c r="D141" s="202" t="s">
        <v>158</v>
      </c>
      <c r="E141" s="225" t="s">
        <v>1</v>
      </c>
      <c r="F141" s="226" t="s">
        <v>175</v>
      </c>
      <c r="G141" s="224"/>
      <c r="H141" s="225" t="s">
        <v>1</v>
      </c>
      <c r="I141" s="227"/>
      <c r="J141" s="224"/>
      <c r="K141" s="224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158</v>
      </c>
      <c r="AU141" s="232" t="s">
        <v>83</v>
      </c>
      <c r="AV141" s="15" t="s">
        <v>81</v>
      </c>
      <c r="AW141" s="15" t="s">
        <v>30</v>
      </c>
      <c r="AX141" s="15" t="s">
        <v>73</v>
      </c>
      <c r="AY141" s="232" t="s">
        <v>118</v>
      </c>
    </row>
    <row r="142" spans="1:65" s="15" customFormat="1" ht="11.25">
      <c r="B142" s="223"/>
      <c r="C142" s="224"/>
      <c r="D142" s="202" t="s">
        <v>158</v>
      </c>
      <c r="E142" s="225" t="s">
        <v>1</v>
      </c>
      <c r="F142" s="226" t="s">
        <v>176</v>
      </c>
      <c r="G142" s="224"/>
      <c r="H142" s="225" t="s">
        <v>1</v>
      </c>
      <c r="I142" s="227"/>
      <c r="J142" s="224"/>
      <c r="K142" s="224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158</v>
      </c>
      <c r="AU142" s="232" t="s">
        <v>83</v>
      </c>
      <c r="AV142" s="15" t="s">
        <v>81</v>
      </c>
      <c r="AW142" s="15" t="s">
        <v>30</v>
      </c>
      <c r="AX142" s="15" t="s">
        <v>73</v>
      </c>
      <c r="AY142" s="232" t="s">
        <v>118</v>
      </c>
    </row>
    <row r="143" spans="1:65" s="13" customFormat="1" ht="11.25">
      <c r="B143" s="200"/>
      <c r="C143" s="201"/>
      <c r="D143" s="202" t="s">
        <v>158</v>
      </c>
      <c r="E143" s="203" t="s">
        <v>1</v>
      </c>
      <c r="F143" s="204" t="s">
        <v>81</v>
      </c>
      <c r="G143" s="201"/>
      <c r="H143" s="205">
        <v>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158</v>
      </c>
      <c r="AU143" s="211" t="s">
        <v>83</v>
      </c>
      <c r="AV143" s="13" t="s">
        <v>83</v>
      </c>
      <c r="AW143" s="13" t="s">
        <v>30</v>
      </c>
      <c r="AX143" s="13" t="s">
        <v>81</v>
      </c>
      <c r="AY143" s="211" t="s">
        <v>118</v>
      </c>
    </row>
    <row r="144" spans="1:65" s="2" customFormat="1" ht="21.75" customHeight="1">
      <c r="A144" s="35"/>
      <c r="B144" s="36"/>
      <c r="C144" s="187" t="s">
        <v>8</v>
      </c>
      <c r="D144" s="187" t="s">
        <v>122</v>
      </c>
      <c r="E144" s="188" t="s">
        <v>177</v>
      </c>
      <c r="F144" s="189" t="s">
        <v>178</v>
      </c>
      <c r="G144" s="190" t="s">
        <v>179</v>
      </c>
      <c r="H144" s="191">
        <v>89161</v>
      </c>
      <c r="I144" s="192"/>
      <c r="J144" s="193">
        <f>ROUND(I144*H144,2)</f>
        <v>0</v>
      </c>
      <c r="K144" s="189" t="s">
        <v>1</v>
      </c>
      <c r="L144" s="40"/>
      <c r="M144" s="194" t="s">
        <v>1</v>
      </c>
      <c r="N144" s="195" t="s">
        <v>38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126</v>
      </c>
      <c r="AT144" s="198" t="s">
        <v>122</v>
      </c>
      <c r="AU144" s="198" t="s">
        <v>83</v>
      </c>
      <c r="AY144" s="18" t="s">
        <v>118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81</v>
      </c>
      <c r="BK144" s="199">
        <f>ROUND(I144*H144,2)</f>
        <v>0</v>
      </c>
      <c r="BL144" s="18" t="s">
        <v>126</v>
      </c>
      <c r="BM144" s="198" t="s">
        <v>180</v>
      </c>
    </row>
    <row r="145" spans="1:65" s="13" customFormat="1" ht="11.25">
      <c r="B145" s="200"/>
      <c r="C145" s="201"/>
      <c r="D145" s="202" t="s">
        <v>158</v>
      </c>
      <c r="E145" s="203" t="s">
        <v>1</v>
      </c>
      <c r="F145" s="204" t="s">
        <v>181</v>
      </c>
      <c r="G145" s="201"/>
      <c r="H145" s="205">
        <v>89161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158</v>
      </c>
      <c r="AU145" s="211" t="s">
        <v>83</v>
      </c>
      <c r="AV145" s="13" t="s">
        <v>83</v>
      </c>
      <c r="AW145" s="13" t="s">
        <v>30</v>
      </c>
      <c r="AX145" s="13" t="s">
        <v>81</v>
      </c>
      <c r="AY145" s="211" t="s">
        <v>118</v>
      </c>
    </row>
    <row r="146" spans="1:65" s="2" customFormat="1" ht="37.9" customHeight="1">
      <c r="A146" s="35"/>
      <c r="B146" s="36"/>
      <c r="C146" s="187" t="s">
        <v>182</v>
      </c>
      <c r="D146" s="187" t="s">
        <v>122</v>
      </c>
      <c r="E146" s="188" t="s">
        <v>183</v>
      </c>
      <c r="F146" s="189" t="s">
        <v>184</v>
      </c>
      <c r="G146" s="190" t="s">
        <v>125</v>
      </c>
      <c r="H146" s="191">
        <v>1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38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126</v>
      </c>
      <c r="AT146" s="198" t="s">
        <v>122</v>
      </c>
      <c r="AU146" s="198" t="s">
        <v>83</v>
      </c>
      <c r="AY146" s="18" t="s">
        <v>118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81</v>
      </c>
      <c r="BK146" s="199">
        <f>ROUND(I146*H146,2)</f>
        <v>0</v>
      </c>
      <c r="BL146" s="18" t="s">
        <v>126</v>
      </c>
      <c r="BM146" s="198" t="s">
        <v>185</v>
      </c>
    </row>
    <row r="147" spans="1:65" s="2" customFormat="1" ht="16.5" customHeight="1">
      <c r="A147" s="35"/>
      <c r="B147" s="36"/>
      <c r="C147" s="187" t="s">
        <v>186</v>
      </c>
      <c r="D147" s="187" t="s">
        <v>122</v>
      </c>
      <c r="E147" s="188" t="s">
        <v>187</v>
      </c>
      <c r="F147" s="189" t="s">
        <v>188</v>
      </c>
      <c r="G147" s="190" t="s">
        <v>125</v>
      </c>
      <c r="H147" s="191">
        <v>1</v>
      </c>
      <c r="I147" s="192"/>
      <c r="J147" s="193">
        <f>ROUND(I147*H147,2)</f>
        <v>0</v>
      </c>
      <c r="K147" s="189" t="s">
        <v>1</v>
      </c>
      <c r="L147" s="40"/>
      <c r="M147" s="194" t="s">
        <v>1</v>
      </c>
      <c r="N147" s="195" t="s">
        <v>38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126</v>
      </c>
      <c r="AT147" s="198" t="s">
        <v>122</v>
      </c>
      <c r="AU147" s="198" t="s">
        <v>83</v>
      </c>
      <c r="AY147" s="18" t="s">
        <v>118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81</v>
      </c>
      <c r="BK147" s="199">
        <f>ROUND(I147*H147,2)</f>
        <v>0</v>
      </c>
      <c r="BL147" s="18" t="s">
        <v>126</v>
      </c>
      <c r="BM147" s="198" t="s">
        <v>189</v>
      </c>
    </row>
    <row r="148" spans="1:65" s="2" customFormat="1" ht="44.25" customHeight="1">
      <c r="A148" s="35"/>
      <c r="B148" s="36"/>
      <c r="C148" s="187" t="s">
        <v>190</v>
      </c>
      <c r="D148" s="187" t="s">
        <v>122</v>
      </c>
      <c r="E148" s="188" t="s">
        <v>191</v>
      </c>
      <c r="F148" s="189" t="s">
        <v>192</v>
      </c>
      <c r="G148" s="190" t="s">
        <v>125</v>
      </c>
      <c r="H148" s="191">
        <v>1</v>
      </c>
      <c r="I148" s="192"/>
      <c r="J148" s="193">
        <f>ROUND(I148*H148,2)</f>
        <v>0</v>
      </c>
      <c r="K148" s="189" t="s">
        <v>1</v>
      </c>
      <c r="L148" s="40"/>
      <c r="M148" s="233" t="s">
        <v>1</v>
      </c>
      <c r="N148" s="234" t="s">
        <v>38</v>
      </c>
      <c r="O148" s="235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126</v>
      </c>
      <c r="AT148" s="198" t="s">
        <v>122</v>
      </c>
      <c r="AU148" s="198" t="s">
        <v>83</v>
      </c>
      <c r="AY148" s="18" t="s">
        <v>118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81</v>
      </c>
      <c r="BK148" s="199">
        <f>ROUND(I148*H148,2)</f>
        <v>0</v>
      </c>
      <c r="BL148" s="18" t="s">
        <v>126</v>
      </c>
      <c r="BM148" s="198" t="s">
        <v>193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formatColumns="0" formatRows="0" autoFilter="0"/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8"/>
  <sheetViews>
    <sheetView showGridLines="0" topLeftCell="A230" workbookViewId="0">
      <selection activeCell="F237" sqref="F237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93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5" t="str">
        <f>'Rekapitulace stavby'!K6</f>
        <v>Brno, Slevačská (areál MEZ) - drobná rekonstrukce kanlizace</v>
      </c>
      <c r="F7" s="316"/>
      <c r="G7" s="316"/>
      <c r="H7" s="316"/>
      <c r="L7" s="21"/>
    </row>
    <row r="8" spans="1:46" s="2" customFormat="1" ht="12" customHeight="1">
      <c r="A8" s="35"/>
      <c r="B8" s="40"/>
      <c r="C8" s="35"/>
      <c r="D8" s="113" t="s">
        <v>94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7" t="s">
        <v>194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3. 7. 2023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9" t="str">
        <f>'Rekapitulace stavby'!E14</f>
        <v>Vyplň údaj</v>
      </c>
      <c r="F18" s="320"/>
      <c r="G18" s="320"/>
      <c r="H18" s="320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1" t="s">
        <v>1</v>
      </c>
      <c r="F27" s="321"/>
      <c r="G27" s="321"/>
      <c r="H27" s="32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ROUND((SUM(BE131:BE617)),  2)</f>
        <v>0</v>
      </c>
      <c r="G33" s="35"/>
      <c r="H33" s="35"/>
      <c r="I33" s="125">
        <v>0.21</v>
      </c>
      <c r="J33" s="124">
        <f>ROUND(((SUM(BE131:BE617))*I33),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ROUND((SUM(BF131:BF617)),  2)</f>
        <v>0</v>
      </c>
      <c r="G34" s="35"/>
      <c r="H34" s="35"/>
      <c r="I34" s="125">
        <v>0.12</v>
      </c>
      <c r="J34" s="124">
        <f>ROUND(((SUM(BF131:BF617))*I34),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ROUND((SUM(BG131:BG617)),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ROUND((SUM(BH131:BH617)),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ROUND((SUM(BI131:BI617)),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2" t="str">
        <f>E7</f>
        <v>Brno, Slevačská (areál MEZ) - drobná rekonstrukce kanlizace</v>
      </c>
      <c r="F85" s="323"/>
      <c r="G85" s="323"/>
      <c r="H85" s="32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4" t="str">
        <f>E9</f>
        <v>310 - Kanalizační stoka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3. 7. 2023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97</v>
      </c>
      <c r="D94" s="145"/>
      <c r="E94" s="145"/>
      <c r="F94" s="145"/>
      <c r="G94" s="145"/>
      <c r="H94" s="145"/>
      <c r="I94" s="145"/>
      <c r="J94" s="146" t="s">
        <v>98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99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31" s="9" customFormat="1" ht="24.95" customHeight="1">
      <c r="B97" s="148"/>
      <c r="C97" s="149"/>
      <c r="D97" s="150" t="s">
        <v>101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195</v>
      </c>
      <c r="E98" s="157"/>
      <c r="F98" s="157"/>
      <c r="G98" s="157"/>
      <c r="H98" s="157"/>
      <c r="I98" s="157"/>
      <c r="J98" s="158">
        <f>J133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196</v>
      </c>
      <c r="E99" s="157"/>
      <c r="F99" s="157"/>
      <c r="G99" s="157"/>
      <c r="H99" s="157"/>
      <c r="I99" s="157"/>
      <c r="J99" s="158">
        <f>J312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197</v>
      </c>
      <c r="E100" s="157"/>
      <c r="F100" s="157"/>
      <c r="G100" s="157"/>
      <c r="H100" s="157"/>
      <c r="I100" s="157"/>
      <c r="J100" s="158">
        <f>J314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198</v>
      </c>
      <c r="E101" s="157"/>
      <c r="F101" s="157"/>
      <c r="G101" s="157"/>
      <c r="H101" s="157"/>
      <c r="I101" s="157"/>
      <c r="J101" s="158">
        <f>J323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199</v>
      </c>
      <c r="E102" s="157"/>
      <c r="F102" s="157"/>
      <c r="G102" s="157"/>
      <c r="H102" s="157"/>
      <c r="I102" s="157"/>
      <c r="J102" s="158">
        <f>J332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200</v>
      </c>
      <c r="E103" s="157"/>
      <c r="F103" s="157"/>
      <c r="G103" s="157"/>
      <c r="H103" s="157"/>
      <c r="I103" s="157"/>
      <c r="J103" s="158">
        <f>J372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201</v>
      </c>
      <c r="E104" s="157"/>
      <c r="F104" s="157"/>
      <c r="G104" s="157"/>
      <c r="H104" s="157"/>
      <c r="I104" s="157"/>
      <c r="J104" s="158">
        <f>J491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202</v>
      </c>
      <c r="E105" s="157"/>
      <c r="F105" s="157"/>
      <c r="G105" s="157"/>
      <c r="H105" s="157"/>
      <c r="I105" s="157"/>
      <c r="J105" s="158">
        <f>J516</f>
        <v>0</v>
      </c>
      <c r="K105" s="155"/>
      <c r="L105" s="159"/>
    </row>
    <row r="106" spans="1:31" s="10" customFormat="1" ht="14.85" customHeight="1">
      <c r="B106" s="154"/>
      <c r="C106" s="155"/>
      <c r="D106" s="156" t="s">
        <v>203</v>
      </c>
      <c r="E106" s="157"/>
      <c r="F106" s="157"/>
      <c r="G106" s="157"/>
      <c r="H106" s="157"/>
      <c r="I106" s="157"/>
      <c r="J106" s="158">
        <f>J517</f>
        <v>0</v>
      </c>
      <c r="K106" s="155"/>
      <c r="L106" s="159"/>
    </row>
    <row r="107" spans="1:31" s="10" customFormat="1" ht="14.85" customHeight="1">
      <c r="B107" s="154"/>
      <c r="C107" s="155"/>
      <c r="D107" s="156" t="s">
        <v>204</v>
      </c>
      <c r="E107" s="157"/>
      <c r="F107" s="157"/>
      <c r="G107" s="157"/>
      <c r="H107" s="157"/>
      <c r="I107" s="157"/>
      <c r="J107" s="158">
        <f>J527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205</v>
      </c>
      <c r="E108" s="157"/>
      <c r="F108" s="157"/>
      <c r="G108" s="157"/>
      <c r="H108" s="157"/>
      <c r="I108" s="157"/>
      <c r="J108" s="158">
        <f>J591</f>
        <v>0</v>
      </c>
      <c r="K108" s="155"/>
      <c r="L108" s="159"/>
    </row>
    <row r="109" spans="1:31" s="10" customFormat="1" ht="14.85" customHeight="1">
      <c r="B109" s="154"/>
      <c r="C109" s="155"/>
      <c r="D109" s="156" t="s">
        <v>206</v>
      </c>
      <c r="E109" s="157"/>
      <c r="F109" s="157"/>
      <c r="G109" s="157"/>
      <c r="H109" s="157"/>
      <c r="I109" s="157"/>
      <c r="J109" s="158">
        <f>J592</f>
        <v>0</v>
      </c>
      <c r="K109" s="155"/>
      <c r="L109" s="159"/>
    </row>
    <row r="110" spans="1:31" s="10" customFormat="1" ht="14.85" customHeight="1">
      <c r="B110" s="154"/>
      <c r="C110" s="155"/>
      <c r="D110" s="156" t="s">
        <v>207</v>
      </c>
      <c r="E110" s="157"/>
      <c r="F110" s="157"/>
      <c r="G110" s="157"/>
      <c r="H110" s="157"/>
      <c r="I110" s="157"/>
      <c r="J110" s="158">
        <f>J600</f>
        <v>0</v>
      </c>
      <c r="K110" s="155"/>
      <c r="L110" s="159"/>
    </row>
    <row r="111" spans="1:31" s="10" customFormat="1" ht="14.85" customHeight="1">
      <c r="B111" s="154"/>
      <c r="C111" s="155"/>
      <c r="D111" s="156" t="s">
        <v>208</v>
      </c>
      <c r="E111" s="157"/>
      <c r="F111" s="157"/>
      <c r="G111" s="157"/>
      <c r="H111" s="157"/>
      <c r="I111" s="157"/>
      <c r="J111" s="158">
        <f>J616</f>
        <v>0</v>
      </c>
      <c r="K111" s="155"/>
      <c r="L111" s="159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2" t="str">
        <f>E7</f>
        <v>Brno, Slevačská (areál MEZ) - drobná rekonstrukce kanlizace</v>
      </c>
      <c r="F121" s="323"/>
      <c r="G121" s="323"/>
      <c r="H121" s="323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94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4" t="str">
        <f>E9</f>
        <v>310 - Kanalizační stoka</v>
      </c>
      <c r="F123" s="324"/>
      <c r="G123" s="324"/>
      <c r="H123" s="324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 xml:space="preserve"> </v>
      </c>
      <c r="G125" s="37"/>
      <c r="H125" s="37"/>
      <c r="I125" s="30" t="s">
        <v>22</v>
      </c>
      <c r="J125" s="67" t="str">
        <f>IF(J12="","",J12)</f>
        <v>3. 7. 2023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E15</f>
        <v xml:space="preserve"> </v>
      </c>
      <c r="G127" s="37"/>
      <c r="H127" s="37"/>
      <c r="I127" s="30" t="s">
        <v>29</v>
      </c>
      <c r="J127" s="33" t="str">
        <f>E21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30" t="s">
        <v>31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0"/>
      <c r="B130" s="161"/>
      <c r="C130" s="162" t="s">
        <v>104</v>
      </c>
      <c r="D130" s="163" t="s">
        <v>58</v>
      </c>
      <c r="E130" s="163" t="s">
        <v>54</v>
      </c>
      <c r="F130" s="163" t="s">
        <v>55</v>
      </c>
      <c r="G130" s="163" t="s">
        <v>105</v>
      </c>
      <c r="H130" s="163" t="s">
        <v>106</v>
      </c>
      <c r="I130" s="163" t="s">
        <v>107</v>
      </c>
      <c r="J130" s="163" t="s">
        <v>98</v>
      </c>
      <c r="K130" s="164" t="s">
        <v>108</v>
      </c>
      <c r="L130" s="165"/>
      <c r="M130" s="76" t="s">
        <v>1</v>
      </c>
      <c r="N130" s="77" t="s">
        <v>37</v>
      </c>
      <c r="O130" s="77" t="s">
        <v>109</v>
      </c>
      <c r="P130" s="77" t="s">
        <v>110</v>
      </c>
      <c r="Q130" s="77" t="s">
        <v>111</v>
      </c>
      <c r="R130" s="77" t="s">
        <v>112</v>
      </c>
      <c r="S130" s="77" t="s">
        <v>113</v>
      </c>
      <c r="T130" s="78" t="s">
        <v>114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115</v>
      </c>
      <c r="D131" s="37"/>
      <c r="E131" s="37"/>
      <c r="F131" s="37"/>
      <c r="G131" s="37"/>
      <c r="H131" s="37"/>
      <c r="I131" s="37"/>
      <c r="J131" s="166">
        <f>BK131</f>
        <v>0</v>
      </c>
      <c r="K131" s="37"/>
      <c r="L131" s="40"/>
      <c r="M131" s="79"/>
      <c r="N131" s="167"/>
      <c r="O131" s="80"/>
      <c r="P131" s="168">
        <f>P132</f>
        <v>0</v>
      </c>
      <c r="Q131" s="80"/>
      <c r="R131" s="168">
        <f>R132</f>
        <v>959.27621752160007</v>
      </c>
      <c r="S131" s="80"/>
      <c r="T131" s="169">
        <f>T132</f>
        <v>470.54450000000003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72</v>
      </c>
      <c r="AU131" s="18" t="s">
        <v>100</v>
      </c>
      <c r="BK131" s="170">
        <f>BK132</f>
        <v>0</v>
      </c>
    </row>
    <row r="132" spans="1:65" s="12" customFormat="1" ht="25.9" customHeight="1">
      <c r="B132" s="171"/>
      <c r="C132" s="172"/>
      <c r="D132" s="173" t="s">
        <v>72</v>
      </c>
      <c r="E132" s="174" t="s">
        <v>116</v>
      </c>
      <c r="F132" s="174" t="s">
        <v>117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P133+P312+P314+P323+P332+P372+P491+P516+P591</f>
        <v>0</v>
      </c>
      <c r="Q132" s="179"/>
      <c r="R132" s="180">
        <f>R133+R312+R314+R323+R332+R372+R491+R516+R591</f>
        <v>959.27621752160007</v>
      </c>
      <c r="S132" s="179"/>
      <c r="T132" s="181">
        <f>T133+T312+T314+T323+T332+T372+T491+T516+T591</f>
        <v>470.54450000000003</v>
      </c>
      <c r="AR132" s="182" t="s">
        <v>81</v>
      </c>
      <c r="AT132" s="183" t="s">
        <v>72</v>
      </c>
      <c r="AU132" s="183" t="s">
        <v>73</v>
      </c>
      <c r="AY132" s="182" t="s">
        <v>118</v>
      </c>
      <c r="BK132" s="184">
        <f>BK133+BK312+BK314+BK323+BK332+BK372+BK491+BK516+BK591</f>
        <v>0</v>
      </c>
    </row>
    <row r="133" spans="1:65" s="12" customFormat="1" ht="22.9" customHeight="1">
      <c r="B133" s="171"/>
      <c r="C133" s="172"/>
      <c r="D133" s="173" t="s">
        <v>72</v>
      </c>
      <c r="E133" s="185" t="s">
        <v>81</v>
      </c>
      <c r="F133" s="185" t="s">
        <v>209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SUM(P134:P311)</f>
        <v>0</v>
      </c>
      <c r="Q133" s="179"/>
      <c r="R133" s="180">
        <f>SUM(R134:R311)</f>
        <v>2.4404463000000005</v>
      </c>
      <c r="S133" s="179"/>
      <c r="T133" s="181">
        <f>SUM(T134:T311)</f>
        <v>428.02190000000002</v>
      </c>
      <c r="AR133" s="182" t="s">
        <v>81</v>
      </c>
      <c r="AT133" s="183" t="s">
        <v>72</v>
      </c>
      <c r="AU133" s="183" t="s">
        <v>81</v>
      </c>
      <c r="AY133" s="182" t="s">
        <v>118</v>
      </c>
      <c r="BK133" s="184">
        <f>SUM(BK134:BK311)</f>
        <v>0</v>
      </c>
    </row>
    <row r="134" spans="1:65" s="2" customFormat="1" ht="62.65" customHeight="1">
      <c r="A134" s="35"/>
      <c r="B134" s="36"/>
      <c r="C134" s="187" t="s">
        <v>81</v>
      </c>
      <c r="D134" s="187" t="s">
        <v>122</v>
      </c>
      <c r="E134" s="188" t="s">
        <v>210</v>
      </c>
      <c r="F134" s="189" t="s">
        <v>211</v>
      </c>
      <c r="G134" s="190" t="s">
        <v>212</v>
      </c>
      <c r="H134" s="191">
        <v>38.200000000000003</v>
      </c>
      <c r="I134" s="192"/>
      <c r="J134" s="193">
        <f>ROUND(I134*H134,2)</f>
        <v>0</v>
      </c>
      <c r="K134" s="189" t="s">
        <v>213</v>
      </c>
      <c r="L134" s="40"/>
      <c r="M134" s="194" t="s">
        <v>1</v>
      </c>
      <c r="N134" s="195" t="s">
        <v>38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0.26</v>
      </c>
      <c r="T134" s="197">
        <f>S134*H134</f>
        <v>9.9320000000000004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121</v>
      </c>
      <c r="AT134" s="198" t="s">
        <v>122</v>
      </c>
      <c r="AU134" s="198" t="s">
        <v>83</v>
      </c>
      <c r="AY134" s="18" t="s">
        <v>118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81</v>
      </c>
      <c r="BK134" s="199">
        <f>ROUND(I134*H134,2)</f>
        <v>0</v>
      </c>
      <c r="BL134" s="18" t="s">
        <v>121</v>
      </c>
      <c r="BM134" s="198" t="s">
        <v>214</v>
      </c>
    </row>
    <row r="135" spans="1:65" s="15" customFormat="1" ht="11.25">
      <c r="B135" s="223"/>
      <c r="C135" s="224"/>
      <c r="D135" s="202" t="s">
        <v>158</v>
      </c>
      <c r="E135" s="225" t="s">
        <v>1</v>
      </c>
      <c r="F135" s="226" t="s">
        <v>215</v>
      </c>
      <c r="G135" s="224"/>
      <c r="H135" s="225" t="s">
        <v>1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158</v>
      </c>
      <c r="AU135" s="232" t="s">
        <v>83</v>
      </c>
      <c r="AV135" s="15" t="s">
        <v>81</v>
      </c>
      <c r="AW135" s="15" t="s">
        <v>30</v>
      </c>
      <c r="AX135" s="15" t="s">
        <v>73</v>
      </c>
      <c r="AY135" s="232" t="s">
        <v>118</v>
      </c>
    </row>
    <row r="136" spans="1:65" s="13" customFormat="1" ht="11.25">
      <c r="B136" s="200"/>
      <c r="C136" s="201"/>
      <c r="D136" s="202" t="s">
        <v>158</v>
      </c>
      <c r="E136" s="203" t="s">
        <v>1</v>
      </c>
      <c r="F136" s="204" t="s">
        <v>216</v>
      </c>
      <c r="G136" s="201"/>
      <c r="H136" s="205">
        <v>13.3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158</v>
      </c>
      <c r="AU136" s="211" t="s">
        <v>83</v>
      </c>
      <c r="AV136" s="13" t="s">
        <v>83</v>
      </c>
      <c r="AW136" s="13" t="s">
        <v>30</v>
      </c>
      <c r="AX136" s="13" t="s">
        <v>73</v>
      </c>
      <c r="AY136" s="211" t="s">
        <v>118</v>
      </c>
    </row>
    <row r="137" spans="1:65" s="15" customFormat="1" ht="11.25">
      <c r="B137" s="223"/>
      <c r="C137" s="224"/>
      <c r="D137" s="202" t="s">
        <v>158</v>
      </c>
      <c r="E137" s="225" t="s">
        <v>1</v>
      </c>
      <c r="F137" s="226" t="s">
        <v>217</v>
      </c>
      <c r="G137" s="224"/>
      <c r="H137" s="225" t="s">
        <v>1</v>
      </c>
      <c r="I137" s="227"/>
      <c r="J137" s="224"/>
      <c r="K137" s="224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158</v>
      </c>
      <c r="AU137" s="232" t="s">
        <v>83</v>
      </c>
      <c r="AV137" s="15" t="s">
        <v>81</v>
      </c>
      <c r="AW137" s="15" t="s">
        <v>30</v>
      </c>
      <c r="AX137" s="15" t="s">
        <v>73</v>
      </c>
      <c r="AY137" s="232" t="s">
        <v>118</v>
      </c>
    </row>
    <row r="138" spans="1:65" s="13" customFormat="1" ht="11.25">
      <c r="B138" s="200"/>
      <c r="C138" s="201"/>
      <c r="D138" s="202" t="s">
        <v>158</v>
      </c>
      <c r="E138" s="203" t="s">
        <v>1</v>
      </c>
      <c r="F138" s="204" t="s">
        <v>218</v>
      </c>
      <c r="G138" s="201"/>
      <c r="H138" s="205">
        <v>2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158</v>
      </c>
      <c r="AU138" s="211" t="s">
        <v>83</v>
      </c>
      <c r="AV138" s="13" t="s">
        <v>83</v>
      </c>
      <c r="AW138" s="13" t="s">
        <v>30</v>
      </c>
      <c r="AX138" s="13" t="s">
        <v>73</v>
      </c>
      <c r="AY138" s="211" t="s">
        <v>118</v>
      </c>
    </row>
    <row r="139" spans="1:65" s="16" customFormat="1" ht="11.25">
      <c r="B139" s="238"/>
      <c r="C139" s="239"/>
      <c r="D139" s="202" t="s">
        <v>158</v>
      </c>
      <c r="E139" s="240" t="s">
        <v>1</v>
      </c>
      <c r="F139" s="241" t="s">
        <v>219</v>
      </c>
      <c r="G139" s="239"/>
      <c r="H139" s="242">
        <v>15.3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158</v>
      </c>
      <c r="AU139" s="248" t="s">
        <v>83</v>
      </c>
      <c r="AV139" s="16" t="s">
        <v>131</v>
      </c>
      <c r="AW139" s="16" t="s">
        <v>30</v>
      </c>
      <c r="AX139" s="16" t="s">
        <v>73</v>
      </c>
      <c r="AY139" s="248" t="s">
        <v>118</v>
      </c>
    </row>
    <row r="140" spans="1:65" s="15" customFormat="1" ht="11.25">
      <c r="B140" s="223"/>
      <c r="C140" s="224"/>
      <c r="D140" s="202" t="s">
        <v>158</v>
      </c>
      <c r="E140" s="225" t="s">
        <v>1</v>
      </c>
      <c r="F140" s="226" t="s">
        <v>220</v>
      </c>
      <c r="G140" s="224"/>
      <c r="H140" s="225" t="s">
        <v>1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158</v>
      </c>
      <c r="AU140" s="232" t="s">
        <v>83</v>
      </c>
      <c r="AV140" s="15" t="s">
        <v>81</v>
      </c>
      <c r="AW140" s="15" t="s">
        <v>30</v>
      </c>
      <c r="AX140" s="15" t="s">
        <v>73</v>
      </c>
      <c r="AY140" s="232" t="s">
        <v>118</v>
      </c>
    </row>
    <row r="141" spans="1:65" s="15" customFormat="1" ht="11.25">
      <c r="B141" s="223"/>
      <c r="C141" s="224"/>
      <c r="D141" s="202" t="s">
        <v>158</v>
      </c>
      <c r="E141" s="225" t="s">
        <v>1</v>
      </c>
      <c r="F141" s="226" t="s">
        <v>215</v>
      </c>
      <c r="G141" s="224"/>
      <c r="H141" s="225" t="s">
        <v>1</v>
      </c>
      <c r="I141" s="227"/>
      <c r="J141" s="224"/>
      <c r="K141" s="224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158</v>
      </c>
      <c r="AU141" s="232" t="s">
        <v>83</v>
      </c>
      <c r="AV141" s="15" t="s">
        <v>81</v>
      </c>
      <c r="AW141" s="15" t="s">
        <v>30</v>
      </c>
      <c r="AX141" s="15" t="s">
        <v>73</v>
      </c>
      <c r="AY141" s="232" t="s">
        <v>118</v>
      </c>
    </row>
    <row r="142" spans="1:65" s="13" customFormat="1" ht="11.25">
      <c r="B142" s="200"/>
      <c r="C142" s="201"/>
      <c r="D142" s="202" t="s">
        <v>158</v>
      </c>
      <c r="E142" s="203" t="s">
        <v>1</v>
      </c>
      <c r="F142" s="204" t="s">
        <v>216</v>
      </c>
      <c r="G142" s="201"/>
      <c r="H142" s="205">
        <v>13.3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158</v>
      </c>
      <c r="AU142" s="211" t="s">
        <v>83</v>
      </c>
      <c r="AV142" s="13" t="s">
        <v>83</v>
      </c>
      <c r="AW142" s="13" t="s">
        <v>30</v>
      </c>
      <c r="AX142" s="13" t="s">
        <v>73</v>
      </c>
      <c r="AY142" s="211" t="s">
        <v>118</v>
      </c>
    </row>
    <row r="143" spans="1:65" s="15" customFormat="1" ht="11.25">
      <c r="B143" s="223"/>
      <c r="C143" s="224"/>
      <c r="D143" s="202" t="s">
        <v>158</v>
      </c>
      <c r="E143" s="225" t="s">
        <v>1</v>
      </c>
      <c r="F143" s="226" t="s">
        <v>217</v>
      </c>
      <c r="G143" s="224"/>
      <c r="H143" s="225" t="s">
        <v>1</v>
      </c>
      <c r="I143" s="227"/>
      <c r="J143" s="224"/>
      <c r="K143" s="224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158</v>
      </c>
      <c r="AU143" s="232" t="s">
        <v>83</v>
      </c>
      <c r="AV143" s="15" t="s">
        <v>81</v>
      </c>
      <c r="AW143" s="15" t="s">
        <v>30</v>
      </c>
      <c r="AX143" s="15" t="s">
        <v>73</v>
      </c>
      <c r="AY143" s="232" t="s">
        <v>118</v>
      </c>
    </row>
    <row r="144" spans="1:65" s="13" customFormat="1" ht="11.25">
      <c r="B144" s="200"/>
      <c r="C144" s="201"/>
      <c r="D144" s="202" t="s">
        <v>158</v>
      </c>
      <c r="E144" s="203" t="s">
        <v>1</v>
      </c>
      <c r="F144" s="204" t="s">
        <v>218</v>
      </c>
      <c r="G144" s="201"/>
      <c r="H144" s="205">
        <v>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158</v>
      </c>
      <c r="AU144" s="211" t="s">
        <v>83</v>
      </c>
      <c r="AV144" s="13" t="s">
        <v>83</v>
      </c>
      <c r="AW144" s="13" t="s">
        <v>30</v>
      </c>
      <c r="AX144" s="13" t="s">
        <v>73</v>
      </c>
      <c r="AY144" s="211" t="s">
        <v>118</v>
      </c>
    </row>
    <row r="145" spans="1:65" s="15" customFormat="1" ht="11.25">
      <c r="B145" s="223"/>
      <c r="C145" s="224"/>
      <c r="D145" s="202" t="s">
        <v>158</v>
      </c>
      <c r="E145" s="225" t="s">
        <v>1</v>
      </c>
      <c r="F145" s="226" t="s">
        <v>221</v>
      </c>
      <c r="G145" s="224"/>
      <c r="H145" s="225" t="s">
        <v>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158</v>
      </c>
      <c r="AU145" s="232" t="s">
        <v>83</v>
      </c>
      <c r="AV145" s="15" t="s">
        <v>81</v>
      </c>
      <c r="AW145" s="15" t="s">
        <v>30</v>
      </c>
      <c r="AX145" s="15" t="s">
        <v>73</v>
      </c>
      <c r="AY145" s="232" t="s">
        <v>118</v>
      </c>
    </row>
    <row r="146" spans="1:65" s="13" customFormat="1" ht="11.25">
      <c r="B146" s="200"/>
      <c r="C146" s="201"/>
      <c r="D146" s="202" t="s">
        <v>158</v>
      </c>
      <c r="E146" s="203" t="s">
        <v>1</v>
      </c>
      <c r="F146" s="204" t="s">
        <v>222</v>
      </c>
      <c r="G146" s="201"/>
      <c r="H146" s="205">
        <v>7.6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158</v>
      </c>
      <c r="AU146" s="211" t="s">
        <v>83</v>
      </c>
      <c r="AV146" s="13" t="s">
        <v>83</v>
      </c>
      <c r="AW146" s="13" t="s">
        <v>30</v>
      </c>
      <c r="AX146" s="13" t="s">
        <v>73</v>
      </c>
      <c r="AY146" s="211" t="s">
        <v>118</v>
      </c>
    </row>
    <row r="147" spans="1:65" s="16" customFormat="1" ht="11.25">
      <c r="B147" s="238"/>
      <c r="C147" s="239"/>
      <c r="D147" s="202" t="s">
        <v>158</v>
      </c>
      <c r="E147" s="240" t="s">
        <v>1</v>
      </c>
      <c r="F147" s="241" t="s">
        <v>219</v>
      </c>
      <c r="G147" s="239"/>
      <c r="H147" s="242">
        <v>22.9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158</v>
      </c>
      <c r="AU147" s="248" t="s">
        <v>83</v>
      </c>
      <c r="AV147" s="16" t="s">
        <v>131</v>
      </c>
      <c r="AW147" s="16" t="s">
        <v>30</v>
      </c>
      <c r="AX147" s="16" t="s">
        <v>73</v>
      </c>
      <c r="AY147" s="248" t="s">
        <v>118</v>
      </c>
    </row>
    <row r="148" spans="1:65" s="14" customFormat="1" ht="11.25">
      <c r="B148" s="212"/>
      <c r="C148" s="213"/>
      <c r="D148" s="202" t="s">
        <v>158</v>
      </c>
      <c r="E148" s="214" t="s">
        <v>1</v>
      </c>
      <c r="F148" s="215" t="s">
        <v>161</v>
      </c>
      <c r="G148" s="213"/>
      <c r="H148" s="216">
        <v>38.200000000000003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158</v>
      </c>
      <c r="AU148" s="222" t="s">
        <v>83</v>
      </c>
      <c r="AV148" s="14" t="s">
        <v>121</v>
      </c>
      <c r="AW148" s="14" t="s">
        <v>30</v>
      </c>
      <c r="AX148" s="14" t="s">
        <v>81</v>
      </c>
      <c r="AY148" s="222" t="s">
        <v>118</v>
      </c>
    </row>
    <row r="149" spans="1:65" s="2" customFormat="1" ht="66.75" customHeight="1">
      <c r="A149" s="35"/>
      <c r="B149" s="36"/>
      <c r="C149" s="187" t="s">
        <v>83</v>
      </c>
      <c r="D149" s="187" t="s">
        <v>122</v>
      </c>
      <c r="E149" s="188" t="s">
        <v>223</v>
      </c>
      <c r="F149" s="189" t="s">
        <v>224</v>
      </c>
      <c r="G149" s="190" t="s">
        <v>212</v>
      </c>
      <c r="H149" s="191">
        <v>42.448</v>
      </c>
      <c r="I149" s="192"/>
      <c r="J149" s="193">
        <f>ROUND(I149*H149,2)</f>
        <v>0</v>
      </c>
      <c r="K149" s="189" t="s">
        <v>213</v>
      </c>
      <c r="L149" s="40"/>
      <c r="M149" s="194" t="s">
        <v>1</v>
      </c>
      <c r="N149" s="195" t="s">
        <v>38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0.45</v>
      </c>
      <c r="T149" s="197">
        <f>S149*H149</f>
        <v>19.101600000000001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121</v>
      </c>
      <c r="AT149" s="198" t="s">
        <v>122</v>
      </c>
      <c r="AU149" s="198" t="s">
        <v>83</v>
      </c>
      <c r="AY149" s="18" t="s">
        <v>118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81</v>
      </c>
      <c r="BK149" s="199">
        <f>ROUND(I149*H149,2)</f>
        <v>0</v>
      </c>
      <c r="BL149" s="18" t="s">
        <v>121</v>
      </c>
      <c r="BM149" s="198" t="s">
        <v>225</v>
      </c>
    </row>
    <row r="150" spans="1:65" s="15" customFormat="1" ht="11.25">
      <c r="B150" s="223"/>
      <c r="C150" s="224"/>
      <c r="D150" s="202" t="s">
        <v>158</v>
      </c>
      <c r="E150" s="225" t="s">
        <v>1</v>
      </c>
      <c r="F150" s="226" t="s">
        <v>226</v>
      </c>
      <c r="G150" s="224"/>
      <c r="H150" s="225" t="s">
        <v>1</v>
      </c>
      <c r="I150" s="227"/>
      <c r="J150" s="224"/>
      <c r="K150" s="224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158</v>
      </c>
      <c r="AU150" s="232" t="s">
        <v>83</v>
      </c>
      <c r="AV150" s="15" t="s">
        <v>81</v>
      </c>
      <c r="AW150" s="15" t="s">
        <v>30</v>
      </c>
      <c r="AX150" s="15" t="s">
        <v>73</v>
      </c>
      <c r="AY150" s="232" t="s">
        <v>118</v>
      </c>
    </row>
    <row r="151" spans="1:65" s="13" customFormat="1" ht="11.25">
      <c r="B151" s="200"/>
      <c r="C151" s="201"/>
      <c r="D151" s="202" t="s">
        <v>158</v>
      </c>
      <c r="E151" s="203" t="s">
        <v>1</v>
      </c>
      <c r="F151" s="204" t="s">
        <v>227</v>
      </c>
      <c r="G151" s="201"/>
      <c r="H151" s="205">
        <v>42.448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158</v>
      </c>
      <c r="AU151" s="211" t="s">
        <v>83</v>
      </c>
      <c r="AV151" s="13" t="s">
        <v>83</v>
      </c>
      <c r="AW151" s="13" t="s">
        <v>30</v>
      </c>
      <c r="AX151" s="13" t="s">
        <v>81</v>
      </c>
      <c r="AY151" s="211" t="s">
        <v>118</v>
      </c>
    </row>
    <row r="152" spans="1:65" s="2" customFormat="1" ht="55.5" customHeight="1">
      <c r="A152" s="35"/>
      <c r="B152" s="36"/>
      <c r="C152" s="187" t="s">
        <v>131</v>
      </c>
      <c r="D152" s="187" t="s">
        <v>122</v>
      </c>
      <c r="E152" s="188" t="s">
        <v>228</v>
      </c>
      <c r="F152" s="189" t="s">
        <v>229</v>
      </c>
      <c r="G152" s="190" t="s">
        <v>212</v>
      </c>
      <c r="H152" s="191">
        <v>38.200000000000003</v>
      </c>
      <c r="I152" s="192"/>
      <c r="J152" s="193">
        <f>ROUND(I152*H152,2)</f>
        <v>0</v>
      </c>
      <c r="K152" s="189" t="s">
        <v>213</v>
      </c>
      <c r="L152" s="40"/>
      <c r="M152" s="194" t="s">
        <v>1</v>
      </c>
      <c r="N152" s="195" t="s">
        <v>38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0.18</v>
      </c>
      <c r="T152" s="197">
        <f>S152*H152</f>
        <v>6.8760000000000003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121</v>
      </c>
      <c r="AT152" s="198" t="s">
        <v>122</v>
      </c>
      <c r="AU152" s="198" t="s">
        <v>83</v>
      </c>
      <c r="AY152" s="18" t="s">
        <v>118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81</v>
      </c>
      <c r="BK152" s="199">
        <f>ROUND(I152*H152,2)</f>
        <v>0</v>
      </c>
      <c r="BL152" s="18" t="s">
        <v>121</v>
      </c>
      <c r="BM152" s="198" t="s">
        <v>230</v>
      </c>
    </row>
    <row r="153" spans="1:65" s="15" customFormat="1" ht="11.25">
      <c r="B153" s="223"/>
      <c r="C153" s="224"/>
      <c r="D153" s="202" t="s">
        <v>158</v>
      </c>
      <c r="E153" s="225" t="s">
        <v>1</v>
      </c>
      <c r="F153" s="226" t="s">
        <v>215</v>
      </c>
      <c r="G153" s="224"/>
      <c r="H153" s="225" t="s">
        <v>1</v>
      </c>
      <c r="I153" s="227"/>
      <c r="J153" s="224"/>
      <c r="K153" s="224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158</v>
      </c>
      <c r="AU153" s="232" t="s">
        <v>83</v>
      </c>
      <c r="AV153" s="15" t="s">
        <v>81</v>
      </c>
      <c r="AW153" s="15" t="s">
        <v>30</v>
      </c>
      <c r="AX153" s="15" t="s">
        <v>73</v>
      </c>
      <c r="AY153" s="232" t="s">
        <v>118</v>
      </c>
    </row>
    <row r="154" spans="1:65" s="13" customFormat="1" ht="11.25">
      <c r="B154" s="200"/>
      <c r="C154" s="201"/>
      <c r="D154" s="202" t="s">
        <v>158</v>
      </c>
      <c r="E154" s="203" t="s">
        <v>1</v>
      </c>
      <c r="F154" s="204" t="s">
        <v>216</v>
      </c>
      <c r="G154" s="201"/>
      <c r="H154" s="205">
        <v>13.3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158</v>
      </c>
      <c r="AU154" s="211" t="s">
        <v>83</v>
      </c>
      <c r="AV154" s="13" t="s">
        <v>83</v>
      </c>
      <c r="AW154" s="13" t="s">
        <v>30</v>
      </c>
      <c r="AX154" s="13" t="s">
        <v>73</v>
      </c>
      <c r="AY154" s="211" t="s">
        <v>118</v>
      </c>
    </row>
    <row r="155" spans="1:65" s="15" customFormat="1" ht="11.25">
      <c r="B155" s="223"/>
      <c r="C155" s="224"/>
      <c r="D155" s="202" t="s">
        <v>158</v>
      </c>
      <c r="E155" s="225" t="s">
        <v>1</v>
      </c>
      <c r="F155" s="226" t="s">
        <v>217</v>
      </c>
      <c r="G155" s="224"/>
      <c r="H155" s="225" t="s">
        <v>1</v>
      </c>
      <c r="I155" s="227"/>
      <c r="J155" s="224"/>
      <c r="K155" s="224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158</v>
      </c>
      <c r="AU155" s="232" t="s">
        <v>83</v>
      </c>
      <c r="AV155" s="15" t="s">
        <v>81</v>
      </c>
      <c r="AW155" s="15" t="s">
        <v>30</v>
      </c>
      <c r="AX155" s="15" t="s">
        <v>73</v>
      </c>
      <c r="AY155" s="232" t="s">
        <v>118</v>
      </c>
    </row>
    <row r="156" spans="1:65" s="13" customFormat="1" ht="11.25">
      <c r="B156" s="200"/>
      <c r="C156" s="201"/>
      <c r="D156" s="202" t="s">
        <v>158</v>
      </c>
      <c r="E156" s="203" t="s">
        <v>1</v>
      </c>
      <c r="F156" s="204" t="s">
        <v>218</v>
      </c>
      <c r="G156" s="201"/>
      <c r="H156" s="205">
        <v>2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158</v>
      </c>
      <c r="AU156" s="211" t="s">
        <v>83</v>
      </c>
      <c r="AV156" s="13" t="s">
        <v>83</v>
      </c>
      <c r="AW156" s="13" t="s">
        <v>30</v>
      </c>
      <c r="AX156" s="13" t="s">
        <v>73</v>
      </c>
      <c r="AY156" s="211" t="s">
        <v>118</v>
      </c>
    </row>
    <row r="157" spans="1:65" s="16" customFormat="1" ht="11.25">
      <c r="B157" s="238"/>
      <c r="C157" s="239"/>
      <c r="D157" s="202" t="s">
        <v>158</v>
      </c>
      <c r="E157" s="240" t="s">
        <v>1</v>
      </c>
      <c r="F157" s="241" t="s">
        <v>219</v>
      </c>
      <c r="G157" s="239"/>
      <c r="H157" s="242">
        <v>15.3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158</v>
      </c>
      <c r="AU157" s="248" t="s">
        <v>83</v>
      </c>
      <c r="AV157" s="16" t="s">
        <v>131</v>
      </c>
      <c r="AW157" s="16" t="s">
        <v>30</v>
      </c>
      <c r="AX157" s="16" t="s">
        <v>73</v>
      </c>
      <c r="AY157" s="248" t="s">
        <v>118</v>
      </c>
    </row>
    <row r="158" spans="1:65" s="15" customFormat="1" ht="11.25">
      <c r="B158" s="223"/>
      <c r="C158" s="224"/>
      <c r="D158" s="202" t="s">
        <v>158</v>
      </c>
      <c r="E158" s="225" t="s">
        <v>1</v>
      </c>
      <c r="F158" s="226" t="s">
        <v>220</v>
      </c>
      <c r="G158" s="224"/>
      <c r="H158" s="225" t="s">
        <v>1</v>
      </c>
      <c r="I158" s="227"/>
      <c r="J158" s="224"/>
      <c r="K158" s="224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158</v>
      </c>
      <c r="AU158" s="232" t="s">
        <v>83</v>
      </c>
      <c r="AV158" s="15" t="s">
        <v>81</v>
      </c>
      <c r="AW158" s="15" t="s">
        <v>30</v>
      </c>
      <c r="AX158" s="15" t="s">
        <v>73</v>
      </c>
      <c r="AY158" s="232" t="s">
        <v>118</v>
      </c>
    </row>
    <row r="159" spans="1:65" s="15" customFormat="1" ht="11.25">
      <c r="B159" s="223"/>
      <c r="C159" s="224"/>
      <c r="D159" s="202" t="s">
        <v>158</v>
      </c>
      <c r="E159" s="225" t="s">
        <v>1</v>
      </c>
      <c r="F159" s="226" t="s">
        <v>215</v>
      </c>
      <c r="G159" s="224"/>
      <c r="H159" s="225" t="s">
        <v>1</v>
      </c>
      <c r="I159" s="227"/>
      <c r="J159" s="224"/>
      <c r="K159" s="224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158</v>
      </c>
      <c r="AU159" s="232" t="s">
        <v>83</v>
      </c>
      <c r="AV159" s="15" t="s">
        <v>81</v>
      </c>
      <c r="AW159" s="15" t="s">
        <v>30</v>
      </c>
      <c r="AX159" s="15" t="s">
        <v>73</v>
      </c>
      <c r="AY159" s="232" t="s">
        <v>118</v>
      </c>
    </row>
    <row r="160" spans="1:65" s="13" customFormat="1" ht="11.25">
      <c r="B160" s="200"/>
      <c r="C160" s="201"/>
      <c r="D160" s="202" t="s">
        <v>158</v>
      </c>
      <c r="E160" s="203" t="s">
        <v>1</v>
      </c>
      <c r="F160" s="204" t="s">
        <v>216</v>
      </c>
      <c r="G160" s="201"/>
      <c r="H160" s="205">
        <v>13.3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158</v>
      </c>
      <c r="AU160" s="211" t="s">
        <v>83</v>
      </c>
      <c r="AV160" s="13" t="s">
        <v>83</v>
      </c>
      <c r="AW160" s="13" t="s">
        <v>30</v>
      </c>
      <c r="AX160" s="13" t="s">
        <v>73</v>
      </c>
      <c r="AY160" s="211" t="s">
        <v>118</v>
      </c>
    </row>
    <row r="161" spans="1:65" s="15" customFormat="1" ht="11.25">
      <c r="B161" s="223"/>
      <c r="C161" s="224"/>
      <c r="D161" s="202" t="s">
        <v>158</v>
      </c>
      <c r="E161" s="225" t="s">
        <v>1</v>
      </c>
      <c r="F161" s="226" t="s">
        <v>217</v>
      </c>
      <c r="G161" s="224"/>
      <c r="H161" s="225" t="s">
        <v>1</v>
      </c>
      <c r="I161" s="227"/>
      <c r="J161" s="224"/>
      <c r="K161" s="224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158</v>
      </c>
      <c r="AU161" s="232" t="s">
        <v>83</v>
      </c>
      <c r="AV161" s="15" t="s">
        <v>81</v>
      </c>
      <c r="AW161" s="15" t="s">
        <v>30</v>
      </c>
      <c r="AX161" s="15" t="s">
        <v>73</v>
      </c>
      <c r="AY161" s="232" t="s">
        <v>118</v>
      </c>
    </row>
    <row r="162" spans="1:65" s="13" customFormat="1" ht="11.25">
      <c r="B162" s="200"/>
      <c r="C162" s="201"/>
      <c r="D162" s="202" t="s">
        <v>158</v>
      </c>
      <c r="E162" s="203" t="s">
        <v>1</v>
      </c>
      <c r="F162" s="204" t="s">
        <v>218</v>
      </c>
      <c r="G162" s="201"/>
      <c r="H162" s="205">
        <v>2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158</v>
      </c>
      <c r="AU162" s="211" t="s">
        <v>83</v>
      </c>
      <c r="AV162" s="13" t="s">
        <v>83</v>
      </c>
      <c r="AW162" s="13" t="s">
        <v>30</v>
      </c>
      <c r="AX162" s="13" t="s">
        <v>73</v>
      </c>
      <c r="AY162" s="211" t="s">
        <v>118</v>
      </c>
    </row>
    <row r="163" spans="1:65" s="15" customFormat="1" ht="11.25">
      <c r="B163" s="223"/>
      <c r="C163" s="224"/>
      <c r="D163" s="202" t="s">
        <v>158</v>
      </c>
      <c r="E163" s="225" t="s">
        <v>1</v>
      </c>
      <c r="F163" s="226" t="s">
        <v>221</v>
      </c>
      <c r="G163" s="224"/>
      <c r="H163" s="225" t="s">
        <v>1</v>
      </c>
      <c r="I163" s="227"/>
      <c r="J163" s="224"/>
      <c r="K163" s="224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158</v>
      </c>
      <c r="AU163" s="232" t="s">
        <v>83</v>
      </c>
      <c r="AV163" s="15" t="s">
        <v>81</v>
      </c>
      <c r="AW163" s="15" t="s">
        <v>30</v>
      </c>
      <c r="AX163" s="15" t="s">
        <v>73</v>
      </c>
      <c r="AY163" s="232" t="s">
        <v>118</v>
      </c>
    </row>
    <row r="164" spans="1:65" s="13" customFormat="1" ht="11.25">
      <c r="B164" s="200"/>
      <c r="C164" s="201"/>
      <c r="D164" s="202" t="s">
        <v>158</v>
      </c>
      <c r="E164" s="203" t="s">
        <v>1</v>
      </c>
      <c r="F164" s="204" t="s">
        <v>222</v>
      </c>
      <c r="G164" s="201"/>
      <c r="H164" s="205">
        <v>7.6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158</v>
      </c>
      <c r="AU164" s="211" t="s">
        <v>83</v>
      </c>
      <c r="AV164" s="13" t="s">
        <v>83</v>
      </c>
      <c r="AW164" s="13" t="s">
        <v>30</v>
      </c>
      <c r="AX164" s="13" t="s">
        <v>73</v>
      </c>
      <c r="AY164" s="211" t="s">
        <v>118</v>
      </c>
    </row>
    <row r="165" spans="1:65" s="14" customFormat="1" ht="11.25">
      <c r="B165" s="212"/>
      <c r="C165" s="213"/>
      <c r="D165" s="202" t="s">
        <v>158</v>
      </c>
      <c r="E165" s="214" t="s">
        <v>1</v>
      </c>
      <c r="F165" s="215" t="s">
        <v>161</v>
      </c>
      <c r="G165" s="213"/>
      <c r="H165" s="216">
        <v>38.200000000000003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158</v>
      </c>
      <c r="AU165" s="222" t="s">
        <v>83</v>
      </c>
      <c r="AV165" s="14" t="s">
        <v>121</v>
      </c>
      <c r="AW165" s="14" t="s">
        <v>30</v>
      </c>
      <c r="AX165" s="14" t="s">
        <v>81</v>
      </c>
      <c r="AY165" s="222" t="s">
        <v>118</v>
      </c>
    </row>
    <row r="166" spans="1:65" s="2" customFormat="1" ht="66.75" customHeight="1">
      <c r="A166" s="35"/>
      <c r="B166" s="36"/>
      <c r="C166" s="187" t="s">
        <v>121</v>
      </c>
      <c r="D166" s="187" t="s">
        <v>122</v>
      </c>
      <c r="E166" s="188" t="s">
        <v>231</v>
      </c>
      <c r="F166" s="189" t="s">
        <v>232</v>
      </c>
      <c r="G166" s="190" t="s">
        <v>212</v>
      </c>
      <c r="H166" s="191">
        <v>38.200000000000003</v>
      </c>
      <c r="I166" s="192"/>
      <c r="J166" s="193">
        <f>ROUND(I166*H166,2)</f>
        <v>0</v>
      </c>
      <c r="K166" s="189" t="s">
        <v>213</v>
      </c>
      <c r="L166" s="40"/>
      <c r="M166" s="194" t="s">
        <v>1</v>
      </c>
      <c r="N166" s="195" t="s">
        <v>38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0.28999999999999998</v>
      </c>
      <c r="T166" s="197">
        <f>S166*H166</f>
        <v>11.077999999999999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121</v>
      </c>
      <c r="AT166" s="198" t="s">
        <v>122</v>
      </c>
      <c r="AU166" s="198" t="s">
        <v>83</v>
      </c>
      <c r="AY166" s="18" t="s">
        <v>118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81</v>
      </c>
      <c r="BK166" s="199">
        <f>ROUND(I166*H166,2)</f>
        <v>0</v>
      </c>
      <c r="BL166" s="18" t="s">
        <v>121</v>
      </c>
      <c r="BM166" s="198" t="s">
        <v>233</v>
      </c>
    </row>
    <row r="167" spans="1:65" s="15" customFormat="1" ht="11.25">
      <c r="B167" s="223"/>
      <c r="C167" s="224"/>
      <c r="D167" s="202" t="s">
        <v>158</v>
      </c>
      <c r="E167" s="225" t="s">
        <v>1</v>
      </c>
      <c r="F167" s="226" t="s">
        <v>215</v>
      </c>
      <c r="G167" s="224"/>
      <c r="H167" s="225" t="s">
        <v>1</v>
      </c>
      <c r="I167" s="227"/>
      <c r="J167" s="224"/>
      <c r="K167" s="224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158</v>
      </c>
      <c r="AU167" s="232" t="s">
        <v>83</v>
      </c>
      <c r="AV167" s="15" t="s">
        <v>81</v>
      </c>
      <c r="AW167" s="15" t="s">
        <v>30</v>
      </c>
      <c r="AX167" s="15" t="s">
        <v>73</v>
      </c>
      <c r="AY167" s="232" t="s">
        <v>118</v>
      </c>
    </row>
    <row r="168" spans="1:65" s="15" customFormat="1" ht="11.25">
      <c r="B168" s="223"/>
      <c r="C168" s="224"/>
      <c r="D168" s="202" t="s">
        <v>158</v>
      </c>
      <c r="E168" s="225" t="s">
        <v>1</v>
      </c>
      <c r="F168" s="226" t="s">
        <v>215</v>
      </c>
      <c r="G168" s="224"/>
      <c r="H168" s="225" t="s">
        <v>1</v>
      </c>
      <c r="I168" s="227"/>
      <c r="J168" s="224"/>
      <c r="K168" s="224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158</v>
      </c>
      <c r="AU168" s="232" t="s">
        <v>83</v>
      </c>
      <c r="AV168" s="15" t="s">
        <v>81</v>
      </c>
      <c r="AW168" s="15" t="s">
        <v>30</v>
      </c>
      <c r="AX168" s="15" t="s">
        <v>73</v>
      </c>
      <c r="AY168" s="232" t="s">
        <v>118</v>
      </c>
    </row>
    <row r="169" spans="1:65" s="13" customFormat="1" ht="11.25">
      <c r="B169" s="200"/>
      <c r="C169" s="201"/>
      <c r="D169" s="202" t="s">
        <v>158</v>
      </c>
      <c r="E169" s="203" t="s">
        <v>1</v>
      </c>
      <c r="F169" s="204" t="s">
        <v>216</v>
      </c>
      <c r="G169" s="201"/>
      <c r="H169" s="205">
        <v>13.3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158</v>
      </c>
      <c r="AU169" s="211" t="s">
        <v>83</v>
      </c>
      <c r="AV169" s="13" t="s">
        <v>83</v>
      </c>
      <c r="AW169" s="13" t="s">
        <v>30</v>
      </c>
      <c r="AX169" s="13" t="s">
        <v>73</v>
      </c>
      <c r="AY169" s="211" t="s">
        <v>118</v>
      </c>
    </row>
    <row r="170" spans="1:65" s="15" customFormat="1" ht="11.25">
      <c r="B170" s="223"/>
      <c r="C170" s="224"/>
      <c r="D170" s="202" t="s">
        <v>158</v>
      </c>
      <c r="E170" s="225" t="s">
        <v>1</v>
      </c>
      <c r="F170" s="226" t="s">
        <v>217</v>
      </c>
      <c r="G170" s="224"/>
      <c r="H170" s="225" t="s">
        <v>1</v>
      </c>
      <c r="I170" s="227"/>
      <c r="J170" s="224"/>
      <c r="K170" s="224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158</v>
      </c>
      <c r="AU170" s="232" t="s">
        <v>83</v>
      </c>
      <c r="AV170" s="15" t="s">
        <v>81</v>
      </c>
      <c r="AW170" s="15" t="s">
        <v>30</v>
      </c>
      <c r="AX170" s="15" t="s">
        <v>73</v>
      </c>
      <c r="AY170" s="232" t="s">
        <v>118</v>
      </c>
    </row>
    <row r="171" spans="1:65" s="13" customFormat="1" ht="11.25">
      <c r="B171" s="200"/>
      <c r="C171" s="201"/>
      <c r="D171" s="202" t="s">
        <v>158</v>
      </c>
      <c r="E171" s="203" t="s">
        <v>1</v>
      </c>
      <c r="F171" s="204" t="s">
        <v>218</v>
      </c>
      <c r="G171" s="201"/>
      <c r="H171" s="205">
        <v>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158</v>
      </c>
      <c r="AU171" s="211" t="s">
        <v>83</v>
      </c>
      <c r="AV171" s="13" t="s">
        <v>83</v>
      </c>
      <c r="AW171" s="13" t="s">
        <v>30</v>
      </c>
      <c r="AX171" s="13" t="s">
        <v>73</v>
      </c>
      <c r="AY171" s="211" t="s">
        <v>118</v>
      </c>
    </row>
    <row r="172" spans="1:65" s="16" customFormat="1" ht="11.25">
      <c r="B172" s="238"/>
      <c r="C172" s="239"/>
      <c r="D172" s="202" t="s">
        <v>158</v>
      </c>
      <c r="E172" s="240" t="s">
        <v>1</v>
      </c>
      <c r="F172" s="241" t="s">
        <v>219</v>
      </c>
      <c r="G172" s="239"/>
      <c r="H172" s="242">
        <v>15.3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158</v>
      </c>
      <c r="AU172" s="248" t="s">
        <v>83</v>
      </c>
      <c r="AV172" s="16" t="s">
        <v>131</v>
      </c>
      <c r="AW172" s="16" t="s">
        <v>30</v>
      </c>
      <c r="AX172" s="16" t="s">
        <v>73</v>
      </c>
      <c r="AY172" s="248" t="s">
        <v>118</v>
      </c>
    </row>
    <row r="173" spans="1:65" s="15" customFormat="1" ht="11.25">
      <c r="B173" s="223"/>
      <c r="C173" s="224"/>
      <c r="D173" s="202" t="s">
        <v>158</v>
      </c>
      <c r="E173" s="225" t="s">
        <v>1</v>
      </c>
      <c r="F173" s="226" t="s">
        <v>220</v>
      </c>
      <c r="G173" s="224"/>
      <c r="H173" s="225" t="s">
        <v>1</v>
      </c>
      <c r="I173" s="227"/>
      <c r="J173" s="224"/>
      <c r="K173" s="224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158</v>
      </c>
      <c r="AU173" s="232" t="s">
        <v>83</v>
      </c>
      <c r="AV173" s="15" t="s">
        <v>81</v>
      </c>
      <c r="AW173" s="15" t="s">
        <v>30</v>
      </c>
      <c r="AX173" s="15" t="s">
        <v>73</v>
      </c>
      <c r="AY173" s="232" t="s">
        <v>118</v>
      </c>
    </row>
    <row r="174" spans="1:65" s="15" customFormat="1" ht="11.25">
      <c r="B174" s="223"/>
      <c r="C174" s="224"/>
      <c r="D174" s="202" t="s">
        <v>158</v>
      </c>
      <c r="E174" s="225" t="s">
        <v>1</v>
      </c>
      <c r="F174" s="226" t="s">
        <v>215</v>
      </c>
      <c r="G174" s="224"/>
      <c r="H174" s="225" t="s">
        <v>1</v>
      </c>
      <c r="I174" s="227"/>
      <c r="J174" s="224"/>
      <c r="K174" s="224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158</v>
      </c>
      <c r="AU174" s="232" t="s">
        <v>83</v>
      </c>
      <c r="AV174" s="15" t="s">
        <v>81</v>
      </c>
      <c r="AW174" s="15" t="s">
        <v>30</v>
      </c>
      <c r="AX174" s="15" t="s">
        <v>73</v>
      </c>
      <c r="AY174" s="232" t="s">
        <v>118</v>
      </c>
    </row>
    <row r="175" spans="1:65" s="13" customFormat="1" ht="11.25">
      <c r="B175" s="200"/>
      <c r="C175" s="201"/>
      <c r="D175" s="202" t="s">
        <v>158</v>
      </c>
      <c r="E175" s="203" t="s">
        <v>1</v>
      </c>
      <c r="F175" s="204" t="s">
        <v>216</v>
      </c>
      <c r="G175" s="201"/>
      <c r="H175" s="205">
        <v>13.3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158</v>
      </c>
      <c r="AU175" s="211" t="s">
        <v>83</v>
      </c>
      <c r="AV175" s="13" t="s">
        <v>83</v>
      </c>
      <c r="AW175" s="13" t="s">
        <v>30</v>
      </c>
      <c r="AX175" s="13" t="s">
        <v>73</v>
      </c>
      <c r="AY175" s="211" t="s">
        <v>118</v>
      </c>
    </row>
    <row r="176" spans="1:65" s="15" customFormat="1" ht="11.25">
      <c r="B176" s="223"/>
      <c r="C176" s="224"/>
      <c r="D176" s="202" t="s">
        <v>158</v>
      </c>
      <c r="E176" s="225" t="s">
        <v>1</v>
      </c>
      <c r="F176" s="226" t="s">
        <v>217</v>
      </c>
      <c r="G176" s="224"/>
      <c r="H176" s="225" t="s">
        <v>1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158</v>
      </c>
      <c r="AU176" s="232" t="s">
        <v>83</v>
      </c>
      <c r="AV176" s="15" t="s">
        <v>81</v>
      </c>
      <c r="AW176" s="15" t="s">
        <v>30</v>
      </c>
      <c r="AX176" s="15" t="s">
        <v>73</v>
      </c>
      <c r="AY176" s="232" t="s">
        <v>118</v>
      </c>
    </row>
    <row r="177" spans="1:65" s="13" customFormat="1" ht="11.25">
      <c r="B177" s="200"/>
      <c r="C177" s="201"/>
      <c r="D177" s="202" t="s">
        <v>158</v>
      </c>
      <c r="E177" s="203" t="s">
        <v>1</v>
      </c>
      <c r="F177" s="204" t="s">
        <v>218</v>
      </c>
      <c r="G177" s="201"/>
      <c r="H177" s="205">
        <v>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158</v>
      </c>
      <c r="AU177" s="211" t="s">
        <v>83</v>
      </c>
      <c r="AV177" s="13" t="s">
        <v>83</v>
      </c>
      <c r="AW177" s="13" t="s">
        <v>30</v>
      </c>
      <c r="AX177" s="13" t="s">
        <v>73</v>
      </c>
      <c r="AY177" s="211" t="s">
        <v>118</v>
      </c>
    </row>
    <row r="178" spans="1:65" s="15" customFormat="1" ht="11.25">
      <c r="B178" s="223"/>
      <c r="C178" s="224"/>
      <c r="D178" s="202" t="s">
        <v>158</v>
      </c>
      <c r="E178" s="225" t="s">
        <v>1</v>
      </c>
      <c r="F178" s="226" t="s">
        <v>221</v>
      </c>
      <c r="G178" s="224"/>
      <c r="H178" s="225" t="s">
        <v>1</v>
      </c>
      <c r="I178" s="227"/>
      <c r="J178" s="224"/>
      <c r="K178" s="224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158</v>
      </c>
      <c r="AU178" s="232" t="s">
        <v>83</v>
      </c>
      <c r="AV178" s="15" t="s">
        <v>81</v>
      </c>
      <c r="AW178" s="15" t="s">
        <v>30</v>
      </c>
      <c r="AX178" s="15" t="s">
        <v>73</v>
      </c>
      <c r="AY178" s="232" t="s">
        <v>118</v>
      </c>
    </row>
    <row r="179" spans="1:65" s="13" customFormat="1" ht="11.25">
      <c r="B179" s="200"/>
      <c r="C179" s="201"/>
      <c r="D179" s="202" t="s">
        <v>158</v>
      </c>
      <c r="E179" s="203" t="s">
        <v>1</v>
      </c>
      <c r="F179" s="204" t="s">
        <v>222</v>
      </c>
      <c r="G179" s="201"/>
      <c r="H179" s="205">
        <v>7.6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158</v>
      </c>
      <c r="AU179" s="211" t="s">
        <v>83</v>
      </c>
      <c r="AV179" s="13" t="s">
        <v>83</v>
      </c>
      <c r="AW179" s="13" t="s">
        <v>30</v>
      </c>
      <c r="AX179" s="13" t="s">
        <v>73</v>
      </c>
      <c r="AY179" s="211" t="s">
        <v>118</v>
      </c>
    </row>
    <row r="180" spans="1:65" s="14" customFormat="1" ht="11.25">
      <c r="B180" s="212"/>
      <c r="C180" s="213"/>
      <c r="D180" s="202" t="s">
        <v>158</v>
      </c>
      <c r="E180" s="214" t="s">
        <v>1</v>
      </c>
      <c r="F180" s="215" t="s">
        <v>161</v>
      </c>
      <c r="G180" s="213"/>
      <c r="H180" s="216">
        <v>38.200000000000003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158</v>
      </c>
      <c r="AU180" s="222" t="s">
        <v>83</v>
      </c>
      <c r="AV180" s="14" t="s">
        <v>121</v>
      </c>
      <c r="AW180" s="14" t="s">
        <v>30</v>
      </c>
      <c r="AX180" s="14" t="s">
        <v>81</v>
      </c>
      <c r="AY180" s="222" t="s">
        <v>118</v>
      </c>
    </row>
    <row r="181" spans="1:65" s="2" customFormat="1" ht="62.65" customHeight="1">
      <c r="A181" s="35"/>
      <c r="B181" s="36"/>
      <c r="C181" s="187" t="s">
        <v>137</v>
      </c>
      <c r="D181" s="187" t="s">
        <v>122</v>
      </c>
      <c r="E181" s="188" t="s">
        <v>234</v>
      </c>
      <c r="F181" s="189" t="s">
        <v>235</v>
      </c>
      <c r="G181" s="190" t="s">
        <v>212</v>
      </c>
      <c r="H181" s="191">
        <v>22.9</v>
      </c>
      <c r="I181" s="192"/>
      <c r="J181" s="193">
        <f>ROUND(I181*H181,2)</f>
        <v>0</v>
      </c>
      <c r="K181" s="189" t="s">
        <v>213</v>
      </c>
      <c r="L181" s="40"/>
      <c r="M181" s="194" t="s">
        <v>1</v>
      </c>
      <c r="N181" s="195" t="s">
        <v>38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0.32500000000000001</v>
      </c>
      <c r="T181" s="197">
        <f>S181*H181</f>
        <v>7.4424999999999999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121</v>
      </c>
      <c r="AT181" s="198" t="s">
        <v>122</v>
      </c>
      <c r="AU181" s="198" t="s">
        <v>83</v>
      </c>
      <c r="AY181" s="18" t="s">
        <v>118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81</v>
      </c>
      <c r="BK181" s="199">
        <f>ROUND(I181*H181,2)</f>
        <v>0</v>
      </c>
      <c r="BL181" s="18" t="s">
        <v>121</v>
      </c>
      <c r="BM181" s="198" t="s">
        <v>236</v>
      </c>
    </row>
    <row r="182" spans="1:65" s="15" customFormat="1" ht="11.25">
      <c r="B182" s="223"/>
      <c r="C182" s="224"/>
      <c r="D182" s="202" t="s">
        <v>158</v>
      </c>
      <c r="E182" s="225" t="s">
        <v>1</v>
      </c>
      <c r="F182" s="226" t="s">
        <v>215</v>
      </c>
      <c r="G182" s="224"/>
      <c r="H182" s="225" t="s">
        <v>1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158</v>
      </c>
      <c r="AU182" s="232" t="s">
        <v>83</v>
      </c>
      <c r="AV182" s="15" t="s">
        <v>81</v>
      </c>
      <c r="AW182" s="15" t="s">
        <v>30</v>
      </c>
      <c r="AX182" s="15" t="s">
        <v>73</v>
      </c>
      <c r="AY182" s="232" t="s">
        <v>118</v>
      </c>
    </row>
    <row r="183" spans="1:65" s="13" customFormat="1" ht="11.25">
      <c r="B183" s="200"/>
      <c r="C183" s="201"/>
      <c r="D183" s="202" t="s">
        <v>158</v>
      </c>
      <c r="E183" s="203" t="s">
        <v>1</v>
      </c>
      <c r="F183" s="204" t="s">
        <v>216</v>
      </c>
      <c r="G183" s="201"/>
      <c r="H183" s="205">
        <v>13.3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158</v>
      </c>
      <c r="AU183" s="211" t="s">
        <v>83</v>
      </c>
      <c r="AV183" s="13" t="s">
        <v>83</v>
      </c>
      <c r="AW183" s="13" t="s">
        <v>30</v>
      </c>
      <c r="AX183" s="13" t="s">
        <v>73</v>
      </c>
      <c r="AY183" s="211" t="s">
        <v>118</v>
      </c>
    </row>
    <row r="184" spans="1:65" s="15" customFormat="1" ht="11.25">
      <c r="B184" s="223"/>
      <c r="C184" s="224"/>
      <c r="D184" s="202" t="s">
        <v>158</v>
      </c>
      <c r="E184" s="225" t="s">
        <v>1</v>
      </c>
      <c r="F184" s="226" t="s">
        <v>217</v>
      </c>
      <c r="G184" s="224"/>
      <c r="H184" s="225" t="s">
        <v>1</v>
      </c>
      <c r="I184" s="227"/>
      <c r="J184" s="224"/>
      <c r="K184" s="224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158</v>
      </c>
      <c r="AU184" s="232" t="s">
        <v>83</v>
      </c>
      <c r="AV184" s="15" t="s">
        <v>81</v>
      </c>
      <c r="AW184" s="15" t="s">
        <v>30</v>
      </c>
      <c r="AX184" s="15" t="s">
        <v>73</v>
      </c>
      <c r="AY184" s="232" t="s">
        <v>118</v>
      </c>
    </row>
    <row r="185" spans="1:65" s="13" customFormat="1" ht="11.25">
      <c r="B185" s="200"/>
      <c r="C185" s="201"/>
      <c r="D185" s="202" t="s">
        <v>158</v>
      </c>
      <c r="E185" s="203" t="s">
        <v>1</v>
      </c>
      <c r="F185" s="204" t="s">
        <v>218</v>
      </c>
      <c r="G185" s="201"/>
      <c r="H185" s="205">
        <v>2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158</v>
      </c>
      <c r="AU185" s="211" t="s">
        <v>83</v>
      </c>
      <c r="AV185" s="13" t="s">
        <v>83</v>
      </c>
      <c r="AW185" s="13" t="s">
        <v>30</v>
      </c>
      <c r="AX185" s="13" t="s">
        <v>73</v>
      </c>
      <c r="AY185" s="211" t="s">
        <v>118</v>
      </c>
    </row>
    <row r="186" spans="1:65" s="15" customFormat="1" ht="11.25">
      <c r="B186" s="223"/>
      <c r="C186" s="224"/>
      <c r="D186" s="202" t="s">
        <v>158</v>
      </c>
      <c r="E186" s="225" t="s">
        <v>1</v>
      </c>
      <c r="F186" s="226" t="s">
        <v>221</v>
      </c>
      <c r="G186" s="224"/>
      <c r="H186" s="225" t="s">
        <v>1</v>
      </c>
      <c r="I186" s="227"/>
      <c r="J186" s="224"/>
      <c r="K186" s="224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158</v>
      </c>
      <c r="AU186" s="232" t="s">
        <v>83</v>
      </c>
      <c r="AV186" s="15" t="s">
        <v>81</v>
      </c>
      <c r="AW186" s="15" t="s">
        <v>30</v>
      </c>
      <c r="AX186" s="15" t="s">
        <v>73</v>
      </c>
      <c r="AY186" s="232" t="s">
        <v>118</v>
      </c>
    </row>
    <row r="187" spans="1:65" s="13" customFormat="1" ht="11.25">
      <c r="B187" s="200"/>
      <c r="C187" s="201"/>
      <c r="D187" s="202" t="s">
        <v>158</v>
      </c>
      <c r="E187" s="203" t="s">
        <v>1</v>
      </c>
      <c r="F187" s="204" t="s">
        <v>222</v>
      </c>
      <c r="G187" s="201"/>
      <c r="H187" s="205">
        <v>7.6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158</v>
      </c>
      <c r="AU187" s="211" t="s">
        <v>83</v>
      </c>
      <c r="AV187" s="13" t="s">
        <v>83</v>
      </c>
      <c r="AW187" s="13" t="s">
        <v>30</v>
      </c>
      <c r="AX187" s="13" t="s">
        <v>73</v>
      </c>
      <c r="AY187" s="211" t="s">
        <v>118</v>
      </c>
    </row>
    <row r="188" spans="1:65" s="14" customFormat="1" ht="11.25">
      <c r="B188" s="212"/>
      <c r="C188" s="213"/>
      <c r="D188" s="202" t="s">
        <v>158</v>
      </c>
      <c r="E188" s="214" t="s">
        <v>1</v>
      </c>
      <c r="F188" s="215" t="s">
        <v>161</v>
      </c>
      <c r="G188" s="213"/>
      <c r="H188" s="216">
        <v>22.9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158</v>
      </c>
      <c r="AU188" s="222" t="s">
        <v>83</v>
      </c>
      <c r="AV188" s="14" t="s">
        <v>121</v>
      </c>
      <c r="AW188" s="14" t="s">
        <v>30</v>
      </c>
      <c r="AX188" s="14" t="s">
        <v>81</v>
      </c>
      <c r="AY188" s="222" t="s">
        <v>118</v>
      </c>
    </row>
    <row r="189" spans="1:65" s="2" customFormat="1" ht="66.75" customHeight="1">
      <c r="A189" s="35"/>
      <c r="B189" s="36"/>
      <c r="C189" s="187" t="s">
        <v>141</v>
      </c>
      <c r="D189" s="187" t="s">
        <v>122</v>
      </c>
      <c r="E189" s="188" t="s">
        <v>237</v>
      </c>
      <c r="F189" s="189" t="s">
        <v>238</v>
      </c>
      <c r="G189" s="190" t="s">
        <v>212</v>
      </c>
      <c r="H189" s="191">
        <v>203.6</v>
      </c>
      <c r="I189" s="192"/>
      <c r="J189" s="193">
        <f>ROUND(I189*H189,2)</f>
        <v>0</v>
      </c>
      <c r="K189" s="189" t="s">
        <v>213</v>
      </c>
      <c r="L189" s="40"/>
      <c r="M189" s="194" t="s">
        <v>1</v>
      </c>
      <c r="N189" s="195" t="s">
        <v>38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0.625</v>
      </c>
      <c r="T189" s="197">
        <f>S189*H189</f>
        <v>127.25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121</v>
      </c>
      <c r="AT189" s="198" t="s">
        <v>122</v>
      </c>
      <c r="AU189" s="198" t="s">
        <v>83</v>
      </c>
      <c r="AY189" s="18" t="s">
        <v>118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81</v>
      </c>
      <c r="BK189" s="199">
        <f>ROUND(I189*H189,2)</f>
        <v>0</v>
      </c>
      <c r="BL189" s="18" t="s">
        <v>121</v>
      </c>
      <c r="BM189" s="198" t="s">
        <v>239</v>
      </c>
    </row>
    <row r="190" spans="1:65" s="15" customFormat="1" ht="11.25">
      <c r="B190" s="223"/>
      <c r="C190" s="224"/>
      <c r="D190" s="202" t="s">
        <v>158</v>
      </c>
      <c r="E190" s="225" t="s">
        <v>1</v>
      </c>
      <c r="F190" s="226" t="s">
        <v>240</v>
      </c>
      <c r="G190" s="224"/>
      <c r="H190" s="225" t="s">
        <v>1</v>
      </c>
      <c r="I190" s="227"/>
      <c r="J190" s="224"/>
      <c r="K190" s="224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158</v>
      </c>
      <c r="AU190" s="232" t="s">
        <v>83</v>
      </c>
      <c r="AV190" s="15" t="s">
        <v>81</v>
      </c>
      <c r="AW190" s="15" t="s">
        <v>30</v>
      </c>
      <c r="AX190" s="15" t="s">
        <v>73</v>
      </c>
      <c r="AY190" s="232" t="s">
        <v>118</v>
      </c>
    </row>
    <row r="191" spans="1:65" s="13" customFormat="1" ht="11.25">
      <c r="B191" s="200"/>
      <c r="C191" s="201"/>
      <c r="D191" s="202" t="s">
        <v>158</v>
      </c>
      <c r="E191" s="203" t="s">
        <v>1</v>
      </c>
      <c r="F191" s="204" t="s">
        <v>241</v>
      </c>
      <c r="G191" s="201"/>
      <c r="H191" s="205">
        <v>138.32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158</v>
      </c>
      <c r="AU191" s="211" t="s">
        <v>83</v>
      </c>
      <c r="AV191" s="13" t="s">
        <v>83</v>
      </c>
      <c r="AW191" s="13" t="s">
        <v>30</v>
      </c>
      <c r="AX191" s="13" t="s">
        <v>73</v>
      </c>
      <c r="AY191" s="211" t="s">
        <v>118</v>
      </c>
    </row>
    <row r="192" spans="1:65" s="15" customFormat="1" ht="11.25">
      <c r="B192" s="223"/>
      <c r="C192" s="224"/>
      <c r="D192" s="202" t="s">
        <v>158</v>
      </c>
      <c r="E192" s="225" t="s">
        <v>1</v>
      </c>
      <c r="F192" s="226" t="s">
        <v>217</v>
      </c>
      <c r="G192" s="224"/>
      <c r="H192" s="225" t="s">
        <v>1</v>
      </c>
      <c r="I192" s="227"/>
      <c r="J192" s="224"/>
      <c r="K192" s="224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158</v>
      </c>
      <c r="AU192" s="232" t="s">
        <v>83</v>
      </c>
      <c r="AV192" s="15" t="s">
        <v>81</v>
      </c>
      <c r="AW192" s="15" t="s">
        <v>30</v>
      </c>
      <c r="AX192" s="15" t="s">
        <v>73</v>
      </c>
      <c r="AY192" s="232" t="s">
        <v>118</v>
      </c>
    </row>
    <row r="193" spans="1:65" s="13" customFormat="1" ht="11.25">
      <c r="B193" s="200"/>
      <c r="C193" s="201"/>
      <c r="D193" s="202" t="s">
        <v>158</v>
      </c>
      <c r="E193" s="203" t="s">
        <v>1</v>
      </c>
      <c r="F193" s="204" t="s">
        <v>242</v>
      </c>
      <c r="G193" s="201"/>
      <c r="H193" s="205">
        <v>6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158</v>
      </c>
      <c r="AU193" s="211" t="s">
        <v>83</v>
      </c>
      <c r="AV193" s="13" t="s">
        <v>83</v>
      </c>
      <c r="AW193" s="13" t="s">
        <v>30</v>
      </c>
      <c r="AX193" s="13" t="s">
        <v>73</v>
      </c>
      <c r="AY193" s="211" t="s">
        <v>118</v>
      </c>
    </row>
    <row r="194" spans="1:65" s="15" customFormat="1" ht="11.25">
      <c r="B194" s="223"/>
      <c r="C194" s="224"/>
      <c r="D194" s="202" t="s">
        <v>158</v>
      </c>
      <c r="E194" s="225" t="s">
        <v>1</v>
      </c>
      <c r="F194" s="226" t="s">
        <v>221</v>
      </c>
      <c r="G194" s="224"/>
      <c r="H194" s="225" t="s">
        <v>1</v>
      </c>
      <c r="I194" s="227"/>
      <c r="J194" s="224"/>
      <c r="K194" s="224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158</v>
      </c>
      <c r="AU194" s="232" t="s">
        <v>83</v>
      </c>
      <c r="AV194" s="15" t="s">
        <v>81</v>
      </c>
      <c r="AW194" s="15" t="s">
        <v>30</v>
      </c>
      <c r="AX194" s="15" t="s">
        <v>73</v>
      </c>
      <c r="AY194" s="232" t="s">
        <v>118</v>
      </c>
    </row>
    <row r="195" spans="1:65" s="13" customFormat="1" ht="11.25">
      <c r="B195" s="200"/>
      <c r="C195" s="201"/>
      <c r="D195" s="202" t="s">
        <v>158</v>
      </c>
      <c r="E195" s="203" t="s">
        <v>1</v>
      </c>
      <c r="F195" s="204" t="s">
        <v>243</v>
      </c>
      <c r="G195" s="201"/>
      <c r="H195" s="205">
        <v>59.28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158</v>
      </c>
      <c r="AU195" s="211" t="s">
        <v>83</v>
      </c>
      <c r="AV195" s="13" t="s">
        <v>83</v>
      </c>
      <c r="AW195" s="13" t="s">
        <v>30</v>
      </c>
      <c r="AX195" s="13" t="s">
        <v>73</v>
      </c>
      <c r="AY195" s="211" t="s">
        <v>118</v>
      </c>
    </row>
    <row r="196" spans="1:65" s="14" customFormat="1" ht="11.25">
      <c r="B196" s="212"/>
      <c r="C196" s="213"/>
      <c r="D196" s="202" t="s">
        <v>158</v>
      </c>
      <c r="E196" s="214" t="s">
        <v>1</v>
      </c>
      <c r="F196" s="215" t="s">
        <v>161</v>
      </c>
      <c r="G196" s="213"/>
      <c r="H196" s="216">
        <v>203.6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158</v>
      </c>
      <c r="AU196" s="222" t="s">
        <v>83</v>
      </c>
      <c r="AV196" s="14" t="s">
        <v>121</v>
      </c>
      <c r="AW196" s="14" t="s">
        <v>30</v>
      </c>
      <c r="AX196" s="14" t="s">
        <v>81</v>
      </c>
      <c r="AY196" s="222" t="s">
        <v>118</v>
      </c>
    </row>
    <row r="197" spans="1:65" s="2" customFormat="1" ht="66.75" customHeight="1">
      <c r="A197" s="35"/>
      <c r="B197" s="36"/>
      <c r="C197" s="187" t="s">
        <v>145</v>
      </c>
      <c r="D197" s="187" t="s">
        <v>122</v>
      </c>
      <c r="E197" s="188" t="s">
        <v>244</v>
      </c>
      <c r="F197" s="189" t="s">
        <v>245</v>
      </c>
      <c r="G197" s="190" t="s">
        <v>212</v>
      </c>
      <c r="H197" s="191">
        <v>313.02</v>
      </c>
      <c r="I197" s="192"/>
      <c r="J197" s="193">
        <f>ROUND(I197*H197,2)</f>
        <v>0</v>
      </c>
      <c r="K197" s="189" t="s">
        <v>213</v>
      </c>
      <c r="L197" s="40"/>
      <c r="M197" s="194" t="s">
        <v>1</v>
      </c>
      <c r="N197" s="195" t="s">
        <v>38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0.63</v>
      </c>
      <c r="T197" s="197">
        <f>S197*H197</f>
        <v>197.20259999999999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121</v>
      </c>
      <c r="AT197" s="198" t="s">
        <v>122</v>
      </c>
      <c r="AU197" s="198" t="s">
        <v>83</v>
      </c>
      <c r="AY197" s="18" t="s">
        <v>118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81</v>
      </c>
      <c r="BK197" s="199">
        <f>ROUND(I197*H197,2)</f>
        <v>0</v>
      </c>
      <c r="BL197" s="18" t="s">
        <v>121</v>
      </c>
      <c r="BM197" s="198" t="s">
        <v>246</v>
      </c>
    </row>
    <row r="198" spans="1:65" s="15" customFormat="1" ht="11.25">
      <c r="B198" s="223"/>
      <c r="C198" s="224"/>
      <c r="D198" s="202" t="s">
        <v>158</v>
      </c>
      <c r="E198" s="225" t="s">
        <v>1</v>
      </c>
      <c r="F198" s="226" t="s">
        <v>247</v>
      </c>
      <c r="G198" s="224"/>
      <c r="H198" s="225" t="s">
        <v>1</v>
      </c>
      <c r="I198" s="227"/>
      <c r="J198" s="224"/>
      <c r="K198" s="224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158</v>
      </c>
      <c r="AU198" s="232" t="s">
        <v>83</v>
      </c>
      <c r="AV198" s="15" t="s">
        <v>81</v>
      </c>
      <c r="AW198" s="15" t="s">
        <v>30</v>
      </c>
      <c r="AX198" s="15" t="s">
        <v>73</v>
      </c>
      <c r="AY198" s="232" t="s">
        <v>118</v>
      </c>
    </row>
    <row r="199" spans="1:65" s="13" customFormat="1" ht="11.25">
      <c r="B199" s="200"/>
      <c r="C199" s="201"/>
      <c r="D199" s="202" t="s">
        <v>158</v>
      </c>
      <c r="E199" s="203" t="s">
        <v>1</v>
      </c>
      <c r="F199" s="204" t="s">
        <v>248</v>
      </c>
      <c r="G199" s="201"/>
      <c r="H199" s="205">
        <v>73.92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158</v>
      </c>
      <c r="AU199" s="211" t="s">
        <v>83</v>
      </c>
      <c r="AV199" s="13" t="s">
        <v>83</v>
      </c>
      <c r="AW199" s="13" t="s">
        <v>30</v>
      </c>
      <c r="AX199" s="13" t="s">
        <v>73</v>
      </c>
      <c r="AY199" s="211" t="s">
        <v>118</v>
      </c>
    </row>
    <row r="200" spans="1:65" s="15" customFormat="1" ht="11.25">
      <c r="B200" s="223"/>
      <c r="C200" s="224"/>
      <c r="D200" s="202" t="s">
        <v>158</v>
      </c>
      <c r="E200" s="225" t="s">
        <v>1</v>
      </c>
      <c r="F200" s="226" t="s">
        <v>217</v>
      </c>
      <c r="G200" s="224"/>
      <c r="H200" s="225" t="s">
        <v>1</v>
      </c>
      <c r="I200" s="227"/>
      <c r="J200" s="224"/>
      <c r="K200" s="224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158</v>
      </c>
      <c r="AU200" s="232" t="s">
        <v>83</v>
      </c>
      <c r="AV200" s="15" t="s">
        <v>81</v>
      </c>
      <c r="AW200" s="15" t="s">
        <v>30</v>
      </c>
      <c r="AX200" s="15" t="s">
        <v>73</v>
      </c>
      <c r="AY200" s="232" t="s">
        <v>118</v>
      </c>
    </row>
    <row r="201" spans="1:65" s="13" customFormat="1" ht="11.25">
      <c r="B201" s="200"/>
      <c r="C201" s="201"/>
      <c r="D201" s="202" t="s">
        <v>158</v>
      </c>
      <c r="E201" s="203" t="s">
        <v>1</v>
      </c>
      <c r="F201" s="204" t="s">
        <v>249</v>
      </c>
      <c r="G201" s="201"/>
      <c r="H201" s="205">
        <v>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158</v>
      </c>
      <c r="AU201" s="211" t="s">
        <v>83</v>
      </c>
      <c r="AV201" s="13" t="s">
        <v>83</v>
      </c>
      <c r="AW201" s="13" t="s">
        <v>30</v>
      </c>
      <c r="AX201" s="13" t="s">
        <v>73</v>
      </c>
      <c r="AY201" s="211" t="s">
        <v>118</v>
      </c>
    </row>
    <row r="202" spans="1:65" s="15" customFormat="1" ht="11.25">
      <c r="B202" s="223"/>
      <c r="C202" s="224"/>
      <c r="D202" s="202" t="s">
        <v>158</v>
      </c>
      <c r="E202" s="225" t="s">
        <v>1</v>
      </c>
      <c r="F202" s="226" t="s">
        <v>240</v>
      </c>
      <c r="G202" s="224"/>
      <c r="H202" s="225" t="s">
        <v>1</v>
      </c>
      <c r="I202" s="227"/>
      <c r="J202" s="224"/>
      <c r="K202" s="224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158</v>
      </c>
      <c r="AU202" s="232" t="s">
        <v>83</v>
      </c>
      <c r="AV202" s="15" t="s">
        <v>81</v>
      </c>
      <c r="AW202" s="15" t="s">
        <v>30</v>
      </c>
      <c r="AX202" s="15" t="s">
        <v>73</v>
      </c>
      <c r="AY202" s="232" t="s">
        <v>118</v>
      </c>
    </row>
    <row r="203" spans="1:65" s="13" customFormat="1" ht="11.25">
      <c r="B203" s="200"/>
      <c r="C203" s="201"/>
      <c r="D203" s="202" t="s">
        <v>158</v>
      </c>
      <c r="E203" s="203" t="s">
        <v>1</v>
      </c>
      <c r="F203" s="204" t="s">
        <v>241</v>
      </c>
      <c r="G203" s="201"/>
      <c r="H203" s="205">
        <v>138.32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158</v>
      </c>
      <c r="AU203" s="211" t="s">
        <v>83</v>
      </c>
      <c r="AV203" s="13" t="s">
        <v>83</v>
      </c>
      <c r="AW203" s="13" t="s">
        <v>30</v>
      </c>
      <c r="AX203" s="13" t="s">
        <v>73</v>
      </c>
      <c r="AY203" s="211" t="s">
        <v>118</v>
      </c>
    </row>
    <row r="204" spans="1:65" s="15" customFormat="1" ht="11.25">
      <c r="B204" s="223"/>
      <c r="C204" s="224"/>
      <c r="D204" s="202" t="s">
        <v>158</v>
      </c>
      <c r="E204" s="225" t="s">
        <v>1</v>
      </c>
      <c r="F204" s="226" t="s">
        <v>217</v>
      </c>
      <c r="G204" s="224"/>
      <c r="H204" s="225" t="s">
        <v>1</v>
      </c>
      <c r="I204" s="227"/>
      <c r="J204" s="224"/>
      <c r="K204" s="224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158</v>
      </c>
      <c r="AU204" s="232" t="s">
        <v>83</v>
      </c>
      <c r="AV204" s="15" t="s">
        <v>81</v>
      </c>
      <c r="AW204" s="15" t="s">
        <v>30</v>
      </c>
      <c r="AX204" s="15" t="s">
        <v>73</v>
      </c>
      <c r="AY204" s="232" t="s">
        <v>118</v>
      </c>
    </row>
    <row r="205" spans="1:65" s="13" customFormat="1" ht="11.25">
      <c r="B205" s="200"/>
      <c r="C205" s="201"/>
      <c r="D205" s="202" t="s">
        <v>158</v>
      </c>
      <c r="E205" s="203" t="s">
        <v>1</v>
      </c>
      <c r="F205" s="204" t="s">
        <v>242</v>
      </c>
      <c r="G205" s="201"/>
      <c r="H205" s="205">
        <v>6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158</v>
      </c>
      <c r="AU205" s="211" t="s">
        <v>83</v>
      </c>
      <c r="AV205" s="13" t="s">
        <v>83</v>
      </c>
      <c r="AW205" s="13" t="s">
        <v>30</v>
      </c>
      <c r="AX205" s="13" t="s">
        <v>73</v>
      </c>
      <c r="AY205" s="211" t="s">
        <v>118</v>
      </c>
    </row>
    <row r="206" spans="1:65" s="15" customFormat="1" ht="11.25">
      <c r="B206" s="223"/>
      <c r="C206" s="224"/>
      <c r="D206" s="202" t="s">
        <v>158</v>
      </c>
      <c r="E206" s="225" t="s">
        <v>1</v>
      </c>
      <c r="F206" s="226" t="s">
        <v>221</v>
      </c>
      <c r="G206" s="224"/>
      <c r="H206" s="225" t="s">
        <v>1</v>
      </c>
      <c r="I206" s="227"/>
      <c r="J206" s="224"/>
      <c r="K206" s="224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158</v>
      </c>
      <c r="AU206" s="232" t="s">
        <v>83</v>
      </c>
      <c r="AV206" s="15" t="s">
        <v>81</v>
      </c>
      <c r="AW206" s="15" t="s">
        <v>30</v>
      </c>
      <c r="AX206" s="15" t="s">
        <v>73</v>
      </c>
      <c r="AY206" s="232" t="s">
        <v>118</v>
      </c>
    </row>
    <row r="207" spans="1:65" s="13" customFormat="1" ht="11.25">
      <c r="B207" s="200"/>
      <c r="C207" s="201"/>
      <c r="D207" s="202" t="s">
        <v>158</v>
      </c>
      <c r="E207" s="203" t="s">
        <v>1</v>
      </c>
      <c r="F207" s="204" t="s">
        <v>250</v>
      </c>
      <c r="G207" s="201"/>
      <c r="H207" s="205">
        <v>90.78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158</v>
      </c>
      <c r="AU207" s="211" t="s">
        <v>83</v>
      </c>
      <c r="AV207" s="13" t="s">
        <v>83</v>
      </c>
      <c r="AW207" s="13" t="s">
        <v>30</v>
      </c>
      <c r="AX207" s="13" t="s">
        <v>73</v>
      </c>
      <c r="AY207" s="211" t="s">
        <v>118</v>
      </c>
    </row>
    <row r="208" spans="1:65" s="14" customFormat="1" ht="11.25">
      <c r="B208" s="212"/>
      <c r="C208" s="213"/>
      <c r="D208" s="202" t="s">
        <v>158</v>
      </c>
      <c r="E208" s="214" t="s">
        <v>1</v>
      </c>
      <c r="F208" s="215" t="s">
        <v>161</v>
      </c>
      <c r="G208" s="213"/>
      <c r="H208" s="216">
        <v>313.02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158</v>
      </c>
      <c r="AU208" s="222" t="s">
        <v>83</v>
      </c>
      <c r="AV208" s="14" t="s">
        <v>121</v>
      </c>
      <c r="AW208" s="14" t="s">
        <v>30</v>
      </c>
      <c r="AX208" s="14" t="s">
        <v>81</v>
      </c>
      <c r="AY208" s="222" t="s">
        <v>118</v>
      </c>
    </row>
    <row r="209" spans="1:65" s="2" customFormat="1" ht="66.75" customHeight="1">
      <c r="A209" s="35"/>
      <c r="B209" s="36"/>
      <c r="C209" s="187" t="s">
        <v>149</v>
      </c>
      <c r="D209" s="187" t="s">
        <v>122</v>
      </c>
      <c r="E209" s="188" t="s">
        <v>251</v>
      </c>
      <c r="F209" s="189" t="s">
        <v>252</v>
      </c>
      <c r="G209" s="190" t="s">
        <v>212</v>
      </c>
      <c r="H209" s="191">
        <v>223.36</v>
      </c>
      <c r="I209" s="192"/>
      <c r="J209" s="193">
        <f>ROUND(I209*H209,2)</f>
        <v>0</v>
      </c>
      <c r="K209" s="189" t="s">
        <v>213</v>
      </c>
      <c r="L209" s="40"/>
      <c r="M209" s="194" t="s">
        <v>1</v>
      </c>
      <c r="N209" s="195" t="s">
        <v>38</v>
      </c>
      <c r="O209" s="72"/>
      <c r="P209" s="196">
        <f>O209*H209</f>
        <v>0</v>
      </c>
      <c r="Q209" s="196">
        <v>0</v>
      </c>
      <c r="R209" s="196">
        <f>Q209*H209</f>
        <v>0</v>
      </c>
      <c r="S209" s="196">
        <v>0.22</v>
      </c>
      <c r="T209" s="197">
        <f>S209*H209</f>
        <v>49.139200000000002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121</v>
      </c>
      <c r="AT209" s="198" t="s">
        <v>122</v>
      </c>
      <c r="AU209" s="198" t="s">
        <v>83</v>
      </c>
      <c r="AY209" s="18" t="s">
        <v>118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81</v>
      </c>
      <c r="BK209" s="199">
        <f>ROUND(I209*H209,2)</f>
        <v>0</v>
      </c>
      <c r="BL209" s="18" t="s">
        <v>121</v>
      </c>
      <c r="BM209" s="198" t="s">
        <v>253</v>
      </c>
    </row>
    <row r="210" spans="1:65" s="15" customFormat="1" ht="11.25">
      <c r="B210" s="223"/>
      <c r="C210" s="224"/>
      <c r="D210" s="202" t="s">
        <v>158</v>
      </c>
      <c r="E210" s="225" t="s">
        <v>1</v>
      </c>
      <c r="F210" s="226" t="s">
        <v>240</v>
      </c>
      <c r="G210" s="224"/>
      <c r="H210" s="225" t="s">
        <v>1</v>
      </c>
      <c r="I210" s="227"/>
      <c r="J210" s="224"/>
      <c r="K210" s="224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158</v>
      </c>
      <c r="AU210" s="232" t="s">
        <v>83</v>
      </c>
      <c r="AV210" s="15" t="s">
        <v>81</v>
      </c>
      <c r="AW210" s="15" t="s">
        <v>30</v>
      </c>
      <c r="AX210" s="15" t="s">
        <v>73</v>
      </c>
      <c r="AY210" s="232" t="s">
        <v>118</v>
      </c>
    </row>
    <row r="211" spans="1:65" s="13" customFormat="1" ht="11.25">
      <c r="B211" s="200"/>
      <c r="C211" s="201"/>
      <c r="D211" s="202" t="s">
        <v>158</v>
      </c>
      <c r="E211" s="203" t="s">
        <v>1</v>
      </c>
      <c r="F211" s="204" t="s">
        <v>241</v>
      </c>
      <c r="G211" s="201"/>
      <c r="H211" s="205">
        <v>138.32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158</v>
      </c>
      <c r="AU211" s="211" t="s">
        <v>83</v>
      </c>
      <c r="AV211" s="13" t="s">
        <v>83</v>
      </c>
      <c r="AW211" s="13" t="s">
        <v>30</v>
      </c>
      <c r="AX211" s="13" t="s">
        <v>73</v>
      </c>
      <c r="AY211" s="211" t="s">
        <v>118</v>
      </c>
    </row>
    <row r="212" spans="1:65" s="15" customFormat="1" ht="11.25">
      <c r="B212" s="223"/>
      <c r="C212" s="224"/>
      <c r="D212" s="202" t="s">
        <v>158</v>
      </c>
      <c r="E212" s="225" t="s">
        <v>1</v>
      </c>
      <c r="F212" s="226" t="s">
        <v>217</v>
      </c>
      <c r="G212" s="224"/>
      <c r="H212" s="225" t="s">
        <v>1</v>
      </c>
      <c r="I212" s="227"/>
      <c r="J212" s="224"/>
      <c r="K212" s="224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158</v>
      </c>
      <c r="AU212" s="232" t="s">
        <v>83</v>
      </c>
      <c r="AV212" s="15" t="s">
        <v>81</v>
      </c>
      <c r="AW212" s="15" t="s">
        <v>30</v>
      </c>
      <c r="AX212" s="15" t="s">
        <v>73</v>
      </c>
      <c r="AY212" s="232" t="s">
        <v>118</v>
      </c>
    </row>
    <row r="213" spans="1:65" s="13" customFormat="1" ht="11.25">
      <c r="B213" s="200"/>
      <c r="C213" s="201"/>
      <c r="D213" s="202" t="s">
        <v>158</v>
      </c>
      <c r="E213" s="203" t="s">
        <v>1</v>
      </c>
      <c r="F213" s="204" t="s">
        <v>242</v>
      </c>
      <c r="G213" s="201"/>
      <c r="H213" s="205">
        <v>6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158</v>
      </c>
      <c r="AU213" s="211" t="s">
        <v>83</v>
      </c>
      <c r="AV213" s="13" t="s">
        <v>83</v>
      </c>
      <c r="AW213" s="13" t="s">
        <v>30</v>
      </c>
      <c r="AX213" s="13" t="s">
        <v>73</v>
      </c>
      <c r="AY213" s="211" t="s">
        <v>118</v>
      </c>
    </row>
    <row r="214" spans="1:65" s="15" customFormat="1" ht="11.25">
      <c r="B214" s="223"/>
      <c r="C214" s="224"/>
      <c r="D214" s="202" t="s">
        <v>158</v>
      </c>
      <c r="E214" s="225" t="s">
        <v>1</v>
      </c>
      <c r="F214" s="226" t="s">
        <v>221</v>
      </c>
      <c r="G214" s="224"/>
      <c r="H214" s="225" t="s">
        <v>1</v>
      </c>
      <c r="I214" s="227"/>
      <c r="J214" s="224"/>
      <c r="K214" s="224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158</v>
      </c>
      <c r="AU214" s="232" t="s">
        <v>83</v>
      </c>
      <c r="AV214" s="15" t="s">
        <v>81</v>
      </c>
      <c r="AW214" s="15" t="s">
        <v>30</v>
      </c>
      <c r="AX214" s="15" t="s">
        <v>73</v>
      </c>
      <c r="AY214" s="232" t="s">
        <v>118</v>
      </c>
    </row>
    <row r="215" spans="1:65" s="13" customFormat="1" ht="11.25">
      <c r="B215" s="200"/>
      <c r="C215" s="201"/>
      <c r="D215" s="202" t="s">
        <v>158</v>
      </c>
      <c r="E215" s="203" t="s">
        <v>1</v>
      </c>
      <c r="F215" s="204" t="s">
        <v>254</v>
      </c>
      <c r="G215" s="201"/>
      <c r="H215" s="205">
        <v>79.040000000000006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158</v>
      </c>
      <c r="AU215" s="211" t="s">
        <v>83</v>
      </c>
      <c r="AV215" s="13" t="s">
        <v>83</v>
      </c>
      <c r="AW215" s="13" t="s">
        <v>30</v>
      </c>
      <c r="AX215" s="13" t="s">
        <v>73</v>
      </c>
      <c r="AY215" s="211" t="s">
        <v>118</v>
      </c>
    </row>
    <row r="216" spans="1:65" s="14" customFormat="1" ht="11.25">
      <c r="B216" s="212"/>
      <c r="C216" s="213"/>
      <c r="D216" s="202" t="s">
        <v>158</v>
      </c>
      <c r="E216" s="214" t="s">
        <v>1</v>
      </c>
      <c r="F216" s="215" t="s">
        <v>161</v>
      </c>
      <c r="G216" s="213"/>
      <c r="H216" s="216">
        <v>223.36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158</v>
      </c>
      <c r="AU216" s="222" t="s">
        <v>83</v>
      </c>
      <c r="AV216" s="14" t="s">
        <v>121</v>
      </c>
      <c r="AW216" s="14" t="s">
        <v>30</v>
      </c>
      <c r="AX216" s="14" t="s">
        <v>81</v>
      </c>
      <c r="AY216" s="222" t="s">
        <v>118</v>
      </c>
    </row>
    <row r="217" spans="1:65" s="2" customFormat="1" ht="24.2" customHeight="1">
      <c r="A217" s="35"/>
      <c r="B217" s="36"/>
      <c r="C217" s="187" t="s">
        <v>153</v>
      </c>
      <c r="D217" s="187" t="s">
        <v>122</v>
      </c>
      <c r="E217" s="188" t="s">
        <v>255</v>
      </c>
      <c r="F217" s="189" t="s">
        <v>256</v>
      </c>
      <c r="G217" s="190" t="s">
        <v>257</v>
      </c>
      <c r="H217" s="191">
        <v>300</v>
      </c>
      <c r="I217" s="192"/>
      <c r="J217" s="193">
        <f>ROUND(I217*H217,2)</f>
        <v>0</v>
      </c>
      <c r="K217" s="189" t="s">
        <v>213</v>
      </c>
      <c r="L217" s="40"/>
      <c r="M217" s="194" t="s">
        <v>1</v>
      </c>
      <c r="N217" s="195" t="s">
        <v>38</v>
      </c>
      <c r="O217" s="72"/>
      <c r="P217" s="196">
        <f>O217*H217</f>
        <v>0</v>
      </c>
      <c r="Q217" s="196">
        <v>3.0000000000000001E-5</v>
      </c>
      <c r="R217" s="196">
        <f>Q217*H217</f>
        <v>9.0000000000000011E-3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121</v>
      </c>
      <c r="AT217" s="198" t="s">
        <v>122</v>
      </c>
      <c r="AU217" s="198" t="s">
        <v>83</v>
      </c>
      <c r="AY217" s="18" t="s">
        <v>118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81</v>
      </c>
      <c r="BK217" s="199">
        <f>ROUND(I217*H217,2)</f>
        <v>0</v>
      </c>
      <c r="BL217" s="18" t="s">
        <v>121</v>
      </c>
      <c r="BM217" s="198" t="s">
        <v>258</v>
      </c>
    </row>
    <row r="218" spans="1:65" s="13" customFormat="1" ht="11.25">
      <c r="B218" s="200"/>
      <c r="C218" s="201"/>
      <c r="D218" s="202" t="s">
        <v>158</v>
      </c>
      <c r="E218" s="203" t="s">
        <v>1</v>
      </c>
      <c r="F218" s="204" t="s">
        <v>259</v>
      </c>
      <c r="G218" s="201"/>
      <c r="H218" s="205">
        <v>200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158</v>
      </c>
      <c r="AU218" s="211" t="s">
        <v>83</v>
      </c>
      <c r="AV218" s="13" t="s">
        <v>83</v>
      </c>
      <c r="AW218" s="13" t="s">
        <v>30</v>
      </c>
      <c r="AX218" s="13" t="s">
        <v>73</v>
      </c>
      <c r="AY218" s="211" t="s">
        <v>118</v>
      </c>
    </row>
    <row r="219" spans="1:65" s="13" customFormat="1" ht="11.25">
      <c r="B219" s="200"/>
      <c r="C219" s="201"/>
      <c r="D219" s="202" t="s">
        <v>158</v>
      </c>
      <c r="E219" s="203" t="s">
        <v>1</v>
      </c>
      <c r="F219" s="204" t="s">
        <v>260</v>
      </c>
      <c r="G219" s="201"/>
      <c r="H219" s="205">
        <v>100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158</v>
      </c>
      <c r="AU219" s="211" t="s">
        <v>83</v>
      </c>
      <c r="AV219" s="13" t="s">
        <v>83</v>
      </c>
      <c r="AW219" s="13" t="s">
        <v>30</v>
      </c>
      <c r="AX219" s="13" t="s">
        <v>73</v>
      </c>
      <c r="AY219" s="211" t="s">
        <v>118</v>
      </c>
    </row>
    <row r="220" spans="1:65" s="14" customFormat="1" ht="11.25">
      <c r="B220" s="212"/>
      <c r="C220" s="213"/>
      <c r="D220" s="202" t="s">
        <v>158</v>
      </c>
      <c r="E220" s="214" t="s">
        <v>1</v>
      </c>
      <c r="F220" s="215" t="s">
        <v>161</v>
      </c>
      <c r="G220" s="213"/>
      <c r="H220" s="216">
        <v>300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158</v>
      </c>
      <c r="AU220" s="222" t="s">
        <v>83</v>
      </c>
      <c r="AV220" s="14" t="s">
        <v>121</v>
      </c>
      <c r="AW220" s="14" t="s">
        <v>30</v>
      </c>
      <c r="AX220" s="14" t="s">
        <v>81</v>
      </c>
      <c r="AY220" s="222" t="s">
        <v>118</v>
      </c>
    </row>
    <row r="221" spans="1:65" s="2" customFormat="1" ht="37.9" customHeight="1">
      <c r="A221" s="35"/>
      <c r="B221" s="36"/>
      <c r="C221" s="187" t="s">
        <v>162</v>
      </c>
      <c r="D221" s="187" t="s">
        <v>122</v>
      </c>
      <c r="E221" s="188" t="s">
        <v>261</v>
      </c>
      <c r="F221" s="189" t="s">
        <v>262</v>
      </c>
      <c r="G221" s="190" t="s">
        <v>263</v>
      </c>
      <c r="H221" s="191">
        <v>38</v>
      </c>
      <c r="I221" s="192"/>
      <c r="J221" s="193">
        <f>ROUND(I221*H221,2)</f>
        <v>0</v>
      </c>
      <c r="K221" s="189" t="s">
        <v>213</v>
      </c>
      <c r="L221" s="40"/>
      <c r="M221" s="194" t="s">
        <v>1</v>
      </c>
      <c r="N221" s="195" t="s">
        <v>38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121</v>
      </c>
      <c r="AT221" s="198" t="s">
        <v>122</v>
      </c>
      <c r="AU221" s="198" t="s">
        <v>83</v>
      </c>
      <c r="AY221" s="18" t="s">
        <v>118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81</v>
      </c>
      <c r="BK221" s="199">
        <f>ROUND(I221*H221,2)</f>
        <v>0</v>
      </c>
      <c r="BL221" s="18" t="s">
        <v>121</v>
      </c>
      <c r="BM221" s="198" t="s">
        <v>264</v>
      </c>
    </row>
    <row r="222" spans="1:65" s="2" customFormat="1" ht="24.2" customHeight="1">
      <c r="A222" s="35"/>
      <c r="B222" s="36"/>
      <c r="C222" s="187" t="s">
        <v>168</v>
      </c>
      <c r="D222" s="187" t="s">
        <v>122</v>
      </c>
      <c r="E222" s="188" t="s">
        <v>265</v>
      </c>
      <c r="F222" s="189" t="s">
        <v>266</v>
      </c>
      <c r="G222" s="190" t="s">
        <v>125</v>
      </c>
      <c r="H222" s="191">
        <v>6</v>
      </c>
      <c r="I222" s="192"/>
      <c r="J222" s="193">
        <f>ROUND(I222*H222,2)</f>
        <v>0</v>
      </c>
      <c r="K222" s="189" t="s">
        <v>1</v>
      </c>
      <c r="L222" s="40"/>
      <c r="M222" s="194" t="s">
        <v>1</v>
      </c>
      <c r="N222" s="195" t="s">
        <v>38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121</v>
      </c>
      <c r="AT222" s="198" t="s">
        <v>122</v>
      </c>
      <c r="AU222" s="198" t="s">
        <v>83</v>
      </c>
      <c r="AY222" s="18" t="s">
        <v>118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81</v>
      </c>
      <c r="BK222" s="199">
        <f>ROUND(I222*H222,2)</f>
        <v>0</v>
      </c>
      <c r="BL222" s="18" t="s">
        <v>121</v>
      </c>
      <c r="BM222" s="198" t="s">
        <v>267</v>
      </c>
    </row>
    <row r="223" spans="1:65" s="15" customFormat="1" ht="11.25">
      <c r="B223" s="223"/>
      <c r="C223" s="224"/>
      <c r="D223" s="202" t="s">
        <v>158</v>
      </c>
      <c r="E223" s="225" t="s">
        <v>1</v>
      </c>
      <c r="F223" s="226" t="s">
        <v>268</v>
      </c>
      <c r="G223" s="224"/>
      <c r="H223" s="225" t="s">
        <v>1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158</v>
      </c>
      <c r="AU223" s="232" t="s">
        <v>83</v>
      </c>
      <c r="AV223" s="15" t="s">
        <v>81</v>
      </c>
      <c r="AW223" s="15" t="s">
        <v>30</v>
      </c>
      <c r="AX223" s="15" t="s">
        <v>73</v>
      </c>
      <c r="AY223" s="232" t="s">
        <v>118</v>
      </c>
    </row>
    <row r="224" spans="1:65" s="13" customFormat="1" ht="11.25">
      <c r="B224" s="200"/>
      <c r="C224" s="201"/>
      <c r="D224" s="202" t="s">
        <v>158</v>
      </c>
      <c r="E224" s="203" t="s">
        <v>1</v>
      </c>
      <c r="F224" s="204" t="s">
        <v>141</v>
      </c>
      <c r="G224" s="201"/>
      <c r="H224" s="205">
        <v>6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158</v>
      </c>
      <c r="AU224" s="211" t="s">
        <v>83</v>
      </c>
      <c r="AV224" s="13" t="s">
        <v>83</v>
      </c>
      <c r="AW224" s="13" t="s">
        <v>30</v>
      </c>
      <c r="AX224" s="13" t="s">
        <v>81</v>
      </c>
      <c r="AY224" s="211" t="s">
        <v>118</v>
      </c>
    </row>
    <row r="225" spans="1:65" s="2" customFormat="1" ht="100.5" customHeight="1">
      <c r="A225" s="35"/>
      <c r="B225" s="36"/>
      <c r="C225" s="187" t="s">
        <v>8</v>
      </c>
      <c r="D225" s="187" t="s">
        <v>122</v>
      </c>
      <c r="E225" s="188" t="s">
        <v>269</v>
      </c>
      <c r="F225" s="189" t="s">
        <v>270</v>
      </c>
      <c r="G225" s="190" t="s">
        <v>156</v>
      </c>
      <c r="H225" s="191">
        <v>1.4</v>
      </c>
      <c r="I225" s="192"/>
      <c r="J225" s="193">
        <f>ROUND(I225*H225,2)</f>
        <v>0</v>
      </c>
      <c r="K225" s="189" t="s">
        <v>213</v>
      </c>
      <c r="L225" s="40"/>
      <c r="M225" s="194" t="s">
        <v>1</v>
      </c>
      <c r="N225" s="195" t="s">
        <v>38</v>
      </c>
      <c r="O225" s="72"/>
      <c r="P225" s="196">
        <f>O225*H225</f>
        <v>0</v>
      </c>
      <c r="Q225" s="196">
        <v>1.269E-2</v>
      </c>
      <c r="R225" s="196">
        <f>Q225*H225</f>
        <v>1.7765999999999997E-2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121</v>
      </c>
      <c r="AT225" s="198" t="s">
        <v>122</v>
      </c>
      <c r="AU225" s="198" t="s">
        <v>83</v>
      </c>
      <c r="AY225" s="18" t="s">
        <v>118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81</v>
      </c>
      <c r="BK225" s="199">
        <f>ROUND(I225*H225,2)</f>
        <v>0</v>
      </c>
      <c r="BL225" s="18" t="s">
        <v>121</v>
      </c>
      <c r="BM225" s="198" t="s">
        <v>271</v>
      </c>
    </row>
    <row r="226" spans="1:65" s="13" customFormat="1" ht="11.25">
      <c r="B226" s="200"/>
      <c r="C226" s="201"/>
      <c r="D226" s="202" t="s">
        <v>158</v>
      </c>
      <c r="E226" s="203" t="s">
        <v>1</v>
      </c>
      <c r="F226" s="204" t="s">
        <v>272</v>
      </c>
      <c r="G226" s="201"/>
      <c r="H226" s="205">
        <v>1.4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158</v>
      </c>
      <c r="AU226" s="211" t="s">
        <v>83</v>
      </c>
      <c r="AV226" s="13" t="s">
        <v>83</v>
      </c>
      <c r="AW226" s="13" t="s">
        <v>30</v>
      </c>
      <c r="AX226" s="13" t="s">
        <v>81</v>
      </c>
      <c r="AY226" s="211" t="s">
        <v>118</v>
      </c>
    </row>
    <row r="227" spans="1:65" s="2" customFormat="1" ht="90" customHeight="1">
      <c r="A227" s="35"/>
      <c r="B227" s="36"/>
      <c r="C227" s="187" t="s">
        <v>182</v>
      </c>
      <c r="D227" s="187" t="s">
        <v>122</v>
      </c>
      <c r="E227" s="188" t="s">
        <v>273</v>
      </c>
      <c r="F227" s="189" t="s">
        <v>274</v>
      </c>
      <c r="G227" s="190" t="s">
        <v>156</v>
      </c>
      <c r="H227" s="191">
        <v>5.6</v>
      </c>
      <c r="I227" s="192"/>
      <c r="J227" s="193">
        <f>ROUND(I227*H227,2)</f>
        <v>0</v>
      </c>
      <c r="K227" s="189" t="s">
        <v>213</v>
      </c>
      <c r="L227" s="40"/>
      <c r="M227" s="194" t="s">
        <v>1</v>
      </c>
      <c r="N227" s="195" t="s">
        <v>38</v>
      </c>
      <c r="O227" s="72"/>
      <c r="P227" s="196">
        <f>O227*H227</f>
        <v>0</v>
      </c>
      <c r="Q227" s="196">
        <v>3.6900000000000002E-2</v>
      </c>
      <c r="R227" s="196">
        <f>Q227*H227</f>
        <v>0.20663999999999999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121</v>
      </c>
      <c r="AT227" s="198" t="s">
        <v>122</v>
      </c>
      <c r="AU227" s="198" t="s">
        <v>83</v>
      </c>
      <c r="AY227" s="18" t="s">
        <v>118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81</v>
      </c>
      <c r="BK227" s="199">
        <f>ROUND(I227*H227,2)</f>
        <v>0</v>
      </c>
      <c r="BL227" s="18" t="s">
        <v>121</v>
      </c>
      <c r="BM227" s="198" t="s">
        <v>275</v>
      </c>
    </row>
    <row r="228" spans="1:65" s="13" customFormat="1" ht="11.25">
      <c r="B228" s="200"/>
      <c r="C228" s="201"/>
      <c r="D228" s="202" t="s">
        <v>158</v>
      </c>
      <c r="E228" s="203" t="s">
        <v>1</v>
      </c>
      <c r="F228" s="204" t="s">
        <v>276</v>
      </c>
      <c r="G228" s="201"/>
      <c r="H228" s="205">
        <v>5.6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158</v>
      </c>
      <c r="AU228" s="211" t="s">
        <v>83</v>
      </c>
      <c r="AV228" s="13" t="s">
        <v>83</v>
      </c>
      <c r="AW228" s="13" t="s">
        <v>30</v>
      </c>
      <c r="AX228" s="13" t="s">
        <v>81</v>
      </c>
      <c r="AY228" s="211" t="s">
        <v>118</v>
      </c>
    </row>
    <row r="229" spans="1:65" s="2" customFormat="1" ht="49.15" customHeight="1">
      <c r="A229" s="35"/>
      <c r="B229" s="36"/>
      <c r="C229" s="187" t="s">
        <v>186</v>
      </c>
      <c r="D229" s="187" t="s">
        <v>122</v>
      </c>
      <c r="E229" s="188" t="s">
        <v>277</v>
      </c>
      <c r="F229" s="189" t="s">
        <v>278</v>
      </c>
      <c r="G229" s="190" t="s">
        <v>179</v>
      </c>
      <c r="H229" s="191">
        <v>84.896000000000001</v>
      </c>
      <c r="I229" s="192"/>
      <c r="J229" s="193">
        <f>ROUND(I229*H229,2)</f>
        <v>0</v>
      </c>
      <c r="K229" s="189" t="s">
        <v>213</v>
      </c>
      <c r="L229" s="40"/>
      <c r="M229" s="194" t="s">
        <v>1</v>
      </c>
      <c r="N229" s="195" t="s">
        <v>38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121</v>
      </c>
      <c r="AT229" s="198" t="s">
        <v>122</v>
      </c>
      <c r="AU229" s="198" t="s">
        <v>83</v>
      </c>
      <c r="AY229" s="18" t="s">
        <v>118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81</v>
      </c>
      <c r="BK229" s="199">
        <f>ROUND(I229*H229,2)</f>
        <v>0</v>
      </c>
      <c r="BL229" s="18" t="s">
        <v>121</v>
      </c>
      <c r="BM229" s="198" t="s">
        <v>279</v>
      </c>
    </row>
    <row r="230" spans="1:65" s="15" customFormat="1" ht="11.25">
      <c r="B230" s="223"/>
      <c r="C230" s="224"/>
      <c r="D230" s="202" t="s">
        <v>158</v>
      </c>
      <c r="E230" s="225" t="s">
        <v>1</v>
      </c>
      <c r="F230" s="226" t="s">
        <v>226</v>
      </c>
      <c r="G230" s="224"/>
      <c r="H230" s="225" t="s">
        <v>1</v>
      </c>
      <c r="I230" s="227"/>
      <c r="J230" s="224"/>
      <c r="K230" s="224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158</v>
      </c>
      <c r="AU230" s="232" t="s">
        <v>83</v>
      </c>
      <c r="AV230" s="15" t="s">
        <v>81</v>
      </c>
      <c r="AW230" s="15" t="s">
        <v>30</v>
      </c>
      <c r="AX230" s="15" t="s">
        <v>73</v>
      </c>
      <c r="AY230" s="232" t="s">
        <v>118</v>
      </c>
    </row>
    <row r="231" spans="1:65" s="13" customFormat="1" ht="11.25">
      <c r="B231" s="200"/>
      <c r="C231" s="201"/>
      <c r="D231" s="202" t="s">
        <v>158</v>
      </c>
      <c r="E231" s="203" t="s">
        <v>1</v>
      </c>
      <c r="F231" s="204" t="s">
        <v>280</v>
      </c>
      <c r="G231" s="201"/>
      <c r="H231" s="205">
        <v>84.896000000000001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158</v>
      </c>
      <c r="AU231" s="211" t="s">
        <v>83</v>
      </c>
      <c r="AV231" s="13" t="s">
        <v>83</v>
      </c>
      <c r="AW231" s="13" t="s">
        <v>30</v>
      </c>
      <c r="AX231" s="13" t="s">
        <v>81</v>
      </c>
      <c r="AY231" s="211" t="s">
        <v>118</v>
      </c>
    </row>
    <row r="232" spans="1:65" s="2" customFormat="1" ht="49.15" customHeight="1">
      <c r="A232" s="35"/>
      <c r="B232" s="36"/>
      <c r="C232" s="187" t="s">
        <v>190</v>
      </c>
      <c r="D232" s="187" t="s">
        <v>122</v>
      </c>
      <c r="E232" s="188" t="s">
        <v>281</v>
      </c>
      <c r="F232" s="189" t="s">
        <v>282</v>
      </c>
      <c r="G232" s="190" t="s">
        <v>179</v>
      </c>
      <c r="H232" s="191">
        <v>514.03200000000004</v>
      </c>
      <c r="I232" s="192"/>
      <c r="J232" s="193">
        <f>ROUND(I232*H232,2)</f>
        <v>0</v>
      </c>
      <c r="K232" s="189" t="s">
        <v>213</v>
      </c>
      <c r="L232" s="40"/>
      <c r="M232" s="194" t="s">
        <v>1</v>
      </c>
      <c r="N232" s="195" t="s">
        <v>38</v>
      </c>
      <c r="O232" s="72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121</v>
      </c>
      <c r="AT232" s="198" t="s">
        <v>122</v>
      </c>
      <c r="AU232" s="198" t="s">
        <v>83</v>
      </c>
      <c r="AY232" s="18" t="s">
        <v>118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81</v>
      </c>
      <c r="BK232" s="199">
        <f>ROUND(I232*H232,2)</f>
        <v>0</v>
      </c>
      <c r="BL232" s="18" t="s">
        <v>121</v>
      </c>
      <c r="BM232" s="198" t="s">
        <v>283</v>
      </c>
    </row>
    <row r="233" spans="1:65" s="13" customFormat="1" ht="11.25">
      <c r="B233" s="200"/>
      <c r="C233" s="201"/>
      <c r="D233" s="202" t="s">
        <v>158</v>
      </c>
      <c r="E233" s="203" t="s">
        <v>1</v>
      </c>
      <c r="F233" s="204" t="s">
        <v>284</v>
      </c>
      <c r="G233" s="201"/>
      <c r="H233" s="205">
        <v>514.03200000000004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158</v>
      </c>
      <c r="AU233" s="211" t="s">
        <v>83</v>
      </c>
      <c r="AV233" s="13" t="s">
        <v>83</v>
      </c>
      <c r="AW233" s="13" t="s">
        <v>30</v>
      </c>
      <c r="AX233" s="13" t="s">
        <v>73</v>
      </c>
      <c r="AY233" s="211" t="s">
        <v>118</v>
      </c>
    </row>
    <row r="234" spans="1:65" s="2" customFormat="1" ht="49.15" customHeight="1">
      <c r="A234" s="35"/>
      <c r="B234" s="36"/>
      <c r="C234" s="187" t="s">
        <v>285</v>
      </c>
      <c r="D234" s="187" t="s">
        <v>122</v>
      </c>
      <c r="E234" s="188" t="s">
        <v>286</v>
      </c>
      <c r="F234" s="189" t="s">
        <v>287</v>
      </c>
      <c r="G234" s="190" t="s">
        <v>179</v>
      </c>
      <c r="H234" s="191">
        <v>171.34399999999999</v>
      </c>
      <c r="I234" s="192"/>
      <c r="J234" s="193">
        <f>ROUND(I234*H234,2)</f>
        <v>0</v>
      </c>
      <c r="K234" s="189" t="s">
        <v>213</v>
      </c>
      <c r="L234" s="40"/>
      <c r="M234" s="194" t="s">
        <v>1</v>
      </c>
      <c r="N234" s="195" t="s">
        <v>38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121</v>
      </c>
      <c r="AT234" s="198" t="s">
        <v>122</v>
      </c>
      <c r="AU234" s="198" t="s">
        <v>83</v>
      </c>
      <c r="AY234" s="18" t="s">
        <v>118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81</v>
      </c>
      <c r="BK234" s="199">
        <f>ROUND(I234*H234,2)</f>
        <v>0</v>
      </c>
      <c r="BL234" s="18" t="s">
        <v>121</v>
      </c>
      <c r="BM234" s="198" t="s">
        <v>288</v>
      </c>
    </row>
    <row r="235" spans="1:65" s="13" customFormat="1" ht="11.25">
      <c r="B235" s="200"/>
      <c r="C235" s="201"/>
      <c r="D235" s="202" t="s">
        <v>158</v>
      </c>
      <c r="E235" s="203" t="s">
        <v>1</v>
      </c>
      <c r="F235" s="204" t="s">
        <v>289</v>
      </c>
      <c r="G235" s="201"/>
      <c r="H235" s="205">
        <v>171.34399999999999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158</v>
      </c>
      <c r="AU235" s="211" t="s">
        <v>83</v>
      </c>
      <c r="AV235" s="13" t="s">
        <v>83</v>
      </c>
      <c r="AW235" s="13" t="s">
        <v>30</v>
      </c>
      <c r="AX235" s="13" t="s">
        <v>81</v>
      </c>
      <c r="AY235" s="211" t="s">
        <v>118</v>
      </c>
    </row>
    <row r="236" spans="1:65" s="2" customFormat="1" ht="37.9" customHeight="1">
      <c r="A236" s="35"/>
      <c r="B236" s="36"/>
      <c r="C236" s="187" t="s">
        <v>290</v>
      </c>
      <c r="D236" s="187" t="s">
        <v>122</v>
      </c>
      <c r="E236" s="188" t="s">
        <v>291</v>
      </c>
      <c r="F236" s="189" t="s">
        <v>292</v>
      </c>
      <c r="G236" s="190" t="s">
        <v>179</v>
      </c>
      <c r="H236" s="191">
        <v>22.5</v>
      </c>
      <c r="I236" s="192"/>
      <c r="J236" s="193">
        <f>ROUND(I236*H236,2)</f>
        <v>0</v>
      </c>
      <c r="K236" s="189" t="s">
        <v>213</v>
      </c>
      <c r="L236" s="40"/>
      <c r="M236" s="194" t="s">
        <v>1</v>
      </c>
      <c r="N236" s="195" t="s">
        <v>38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121</v>
      </c>
      <c r="AT236" s="198" t="s">
        <v>122</v>
      </c>
      <c r="AU236" s="198" t="s">
        <v>83</v>
      </c>
      <c r="AY236" s="18" t="s">
        <v>118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81</v>
      </c>
      <c r="BK236" s="199">
        <f>ROUND(I236*H236,2)</f>
        <v>0</v>
      </c>
      <c r="BL236" s="18" t="s">
        <v>121</v>
      </c>
      <c r="BM236" s="198" t="s">
        <v>293</v>
      </c>
    </row>
    <row r="237" spans="1:65" s="15" customFormat="1" ht="11.25">
      <c r="B237" s="223"/>
      <c r="C237" s="224"/>
      <c r="D237" s="202" t="s">
        <v>158</v>
      </c>
      <c r="E237" s="225" t="s">
        <v>1</v>
      </c>
      <c r="F237" s="226" t="s">
        <v>294</v>
      </c>
      <c r="G237" s="224"/>
      <c r="H237" s="225" t="s">
        <v>1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158</v>
      </c>
      <c r="AU237" s="232" t="s">
        <v>83</v>
      </c>
      <c r="AV237" s="15" t="s">
        <v>81</v>
      </c>
      <c r="AW237" s="15" t="s">
        <v>30</v>
      </c>
      <c r="AX237" s="15" t="s">
        <v>73</v>
      </c>
      <c r="AY237" s="232" t="s">
        <v>118</v>
      </c>
    </row>
    <row r="238" spans="1:65" s="13" customFormat="1" ht="11.25">
      <c r="B238" s="200"/>
      <c r="C238" s="201"/>
      <c r="D238" s="202" t="s">
        <v>158</v>
      </c>
      <c r="E238" s="203" t="s">
        <v>1</v>
      </c>
      <c r="F238" s="204" t="s">
        <v>295</v>
      </c>
      <c r="G238" s="201"/>
      <c r="H238" s="205">
        <v>22.5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158</v>
      </c>
      <c r="AU238" s="211" t="s">
        <v>83</v>
      </c>
      <c r="AV238" s="13" t="s">
        <v>83</v>
      </c>
      <c r="AW238" s="13" t="s">
        <v>30</v>
      </c>
      <c r="AX238" s="13" t="s">
        <v>81</v>
      </c>
      <c r="AY238" s="211" t="s">
        <v>118</v>
      </c>
    </row>
    <row r="239" spans="1:65" s="2" customFormat="1" ht="37.9" customHeight="1">
      <c r="A239" s="35"/>
      <c r="B239" s="36"/>
      <c r="C239" s="187" t="s">
        <v>296</v>
      </c>
      <c r="D239" s="187" t="s">
        <v>122</v>
      </c>
      <c r="E239" s="188" t="s">
        <v>297</v>
      </c>
      <c r="F239" s="189" t="s">
        <v>298</v>
      </c>
      <c r="G239" s="190" t="s">
        <v>179</v>
      </c>
      <c r="H239" s="191">
        <v>10.5</v>
      </c>
      <c r="I239" s="192"/>
      <c r="J239" s="193">
        <f>ROUND(I239*H239,2)</f>
        <v>0</v>
      </c>
      <c r="K239" s="189" t="s">
        <v>213</v>
      </c>
      <c r="L239" s="40"/>
      <c r="M239" s="194" t="s">
        <v>1</v>
      </c>
      <c r="N239" s="195" t="s">
        <v>38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121</v>
      </c>
      <c r="AT239" s="198" t="s">
        <v>122</v>
      </c>
      <c r="AU239" s="198" t="s">
        <v>83</v>
      </c>
      <c r="AY239" s="18" t="s">
        <v>118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81</v>
      </c>
      <c r="BK239" s="199">
        <f>ROUND(I239*H239,2)</f>
        <v>0</v>
      </c>
      <c r="BL239" s="18" t="s">
        <v>121</v>
      </c>
      <c r="BM239" s="198" t="s">
        <v>299</v>
      </c>
    </row>
    <row r="240" spans="1:65" s="15" customFormat="1" ht="11.25">
      <c r="B240" s="223"/>
      <c r="C240" s="224"/>
      <c r="D240" s="202" t="s">
        <v>158</v>
      </c>
      <c r="E240" s="225" t="s">
        <v>1</v>
      </c>
      <c r="F240" s="226" t="s">
        <v>294</v>
      </c>
      <c r="G240" s="224"/>
      <c r="H240" s="225" t="s">
        <v>1</v>
      </c>
      <c r="I240" s="227"/>
      <c r="J240" s="224"/>
      <c r="K240" s="224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158</v>
      </c>
      <c r="AU240" s="232" t="s">
        <v>83</v>
      </c>
      <c r="AV240" s="15" t="s">
        <v>81</v>
      </c>
      <c r="AW240" s="15" t="s">
        <v>30</v>
      </c>
      <c r="AX240" s="15" t="s">
        <v>73</v>
      </c>
      <c r="AY240" s="232" t="s">
        <v>118</v>
      </c>
    </row>
    <row r="241" spans="1:65" s="13" customFormat="1" ht="11.25">
      <c r="B241" s="200"/>
      <c r="C241" s="201"/>
      <c r="D241" s="202" t="s">
        <v>158</v>
      </c>
      <c r="E241" s="203" t="s">
        <v>1</v>
      </c>
      <c r="F241" s="204" t="s">
        <v>300</v>
      </c>
      <c r="G241" s="201"/>
      <c r="H241" s="205">
        <v>10.5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158</v>
      </c>
      <c r="AU241" s="211" t="s">
        <v>83</v>
      </c>
      <c r="AV241" s="13" t="s">
        <v>83</v>
      </c>
      <c r="AW241" s="13" t="s">
        <v>30</v>
      </c>
      <c r="AX241" s="13" t="s">
        <v>81</v>
      </c>
      <c r="AY241" s="211" t="s">
        <v>118</v>
      </c>
    </row>
    <row r="242" spans="1:65" s="2" customFormat="1" ht="37.9" customHeight="1">
      <c r="A242" s="35"/>
      <c r="B242" s="36"/>
      <c r="C242" s="187" t="s">
        <v>301</v>
      </c>
      <c r="D242" s="187" t="s">
        <v>122</v>
      </c>
      <c r="E242" s="188" t="s">
        <v>302</v>
      </c>
      <c r="F242" s="189" t="s">
        <v>303</v>
      </c>
      <c r="G242" s="190" t="s">
        <v>179</v>
      </c>
      <c r="H242" s="191">
        <v>44.877000000000002</v>
      </c>
      <c r="I242" s="192"/>
      <c r="J242" s="193">
        <f>ROUND(I242*H242,2)</f>
        <v>0</v>
      </c>
      <c r="K242" s="189" t="s">
        <v>213</v>
      </c>
      <c r="L242" s="40"/>
      <c r="M242" s="194" t="s">
        <v>1</v>
      </c>
      <c r="N242" s="195" t="s">
        <v>38</v>
      </c>
      <c r="O242" s="72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121</v>
      </c>
      <c r="AT242" s="198" t="s">
        <v>122</v>
      </c>
      <c r="AU242" s="198" t="s">
        <v>83</v>
      </c>
      <c r="AY242" s="18" t="s">
        <v>118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81</v>
      </c>
      <c r="BK242" s="199">
        <f>ROUND(I242*H242,2)</f>
        <v>0</v>
      </c>
      <c r="BL242" s="18" t="s">
        <v>121</v>
      </c>
      <c r="BM242" s="198" t="s">
        <v>304</v>
      </c>
    </row>
    <row r="243" spans="1:65" s="15" customFormat="1" ht="11.25">
      <c r="B243" s="223"/>
      <c r="C243" s="224"/>
      <c r="D243" s="202" t="s">
        <v>158</v>
      </c>
      <c r="E243" s="225" t="s">
        <v>1</v>
      </c>
      <c r="F243" s="226" t="s">
        <v>305</v>
      </c>
      <c r="G243" s="224"/>
      <c r="H243" s="225" t="s">
        <v>1</v>
      </c>
      <c r="I243" s="227"/>
      <c r="J243" s="224"/>
      <c r="K243" s="224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158</v>
      </c>
      <c r="AU243" s="232" t="s">
        <v>83</v>
      </c>
      <c r="AV243" s="15" t="s">
        <v>81</v>
      </c>
      <c r="AW243" s="15" t="s">
        <v>30</v>
      </c>
      <c r="AX243" s="15" t="s">
        <v>73</v>
      </c>
      <c r="AY243" s="232" t="s">
        <v>118</v>
      </c>
    </row>
    <row r="244" spans="1:65" s="13" customFormat="1" ht="11.25">
      <c r="B244" s="200"/>
      <c r="C244" s="201"/>
      <c r="D244" s="202" t="s">
        <v>158</v>
      </c>
      <c r="E244" s="203" t="s">
        <v>1</v>
      </c>
      <c r="F244" s="204" t="s">
        <v>306</v>
      </c>
      <c r="G244" s="201"/>
      <c r="H244" s="205">
        <v>38.947000000000003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158</v>
      </c>
      <c r="AU244" s="211" t="s">
        <v>83</v>
      </c>
      <c r="AV244" s="13" t="s">
        <v>83</v>
      </c>
      <c r="AW244" s="13" t="s">
        <v>30</v>
      </c>
      <c r="AX244" s="13" t="s">
        <v>73</v>
      </c>
      <c r="AY244" s="211" t="s">
        <v>118</v>
      </c>
    </row>
    <row r="245" spans="1:65" s="15" customFormat="1" ht="11.25">
      <c r="B245" s="223"/>
      <c r="C245" s="224"/>
      <c r="D245" s="202" t="s">
        <v>158</v>
      </c>
      <c r="E245" s="225" t="s">
        <v>1</v>
      </c>
      <c r="F245" s="226" t="s">
        <v>217</v>
      </c>
      <c r="G245" s="224"/>
      <c r="H245" s="225" t="s">
        <v>1</v>
      </c>
      <c r="I245" s="227"/>
      <c r="J245" s="224"/>
      <c r="K245" s="224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158</v>
      </c>
      <c r="AU245" s="232" t="s">
        <v>83</v>
      </c>
      <c r="AV245" s="15" t="s">
        <v>81</v>
      </c>
      <c r="AW245" s="15" t="s">
        <v>30</v>
      </c>
      <c r="AX245" s="15" t="s">
        <v>73</v>
      </c>
      <c r="AY245" s="232" t="s">
        <v>118</v>
      </c>
    </row>
    <row r="246" spans="1:65" s="13" customFormat="1" ht="11.25">
      <c r="B246" s="200"/>
      <c r="C246" s="201"/>
      <c r="D246" s="202" t="s">
        <v>158</v>
      </c>
      <c r="E246" s="203" t="s">
        <v>1</v>
      </c>
      <c r="F246" s="204" t="s">
        <v>307</v>
      </c>
      <c r="G246" s="201"/>
      <c r="H246" s="205">
        <v>5.93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158</v>
      </c>
      <c r="AU246" s="211" t="s">
        <v>83</v>
      </c>
      <c r="AV246" s="13" t="s">
        <v>83</v>
      </c>
      <c r="AW246" s="13" t="s">
        <v>30</v>
      </c>
      <c r="AX246" s="13" t="s">
        <v>73</v>
      </c>
      <c r="AY246" s="211" t="s">
        <v>118</v>
      </c>
    </row>
    <row r="247" spans="1:65" s="14" customFormat="1" ht="11.25">
      <c r="B247" s="212"/>
      <c r="C247" s="213"/>
      <c r="D247" s="202" t="s">
        <v>158</v>
      </c>
      <c r="E247" s="214" t="s">
        <v>1</v>
      </c>
      <c r="F247" s="215" t="s">
        <v>161</v>
      </c>
      <c r="G247" s="213"/>
      <c r="H247" s="216">
        <v>44.877000000000002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158</v>
      </c>
      <c r="AU247" s="222" t="s">
        <v>83</v>
      </c>
      <c r="AV247" s="14" t="s">
        <v>121</v>
      </c>
      <c r="AW247" s="14" t="s">
        <v>30</v>
      </c>
      <c r="AX247" s="14" t="s">
        <v>81</v>
      </c>
      <c r="AY247" s="222" t="s">
        <v>118</v>
      </c>
    </row>
    <row r="248" spans="1:65" s="2" customFormat="1" ht="33" customHeight="1">
      <c r="A248" s="35"/>
      <c r="B248" s="36"/>
      <c r="C248" s="187" t="s">
        <v>308</v>
      </c>
      <c r="D248" s="187" t="s">
        <v>122</v>
      </c>
      <c r="E248" s="188" t="s">
        <v>309</v>
      </c>
      <c r="F248" s="189" t="s">
        <v>310</v>
      </c>
      <c r="G248" s="190" t="s">
        <v>212</v>
      </c>
      <c r="H248" s="191">
        <v>1098.03</v>
      </c>
      <c r="I248" s="192"/>
      <c r="J248" s="193">
        <f>ROUND(I248*H248,2)</f>
        <v>0</v>
      </c>
      <c r="K248" s="189" t="s">
        <v>213</v>
      </c>
      <c r="L248" s="40"/>
      <c r="M248" s="194" t="s">
        <v>1</v>
      </c>
      <c r="N248" s="195" t="s">
        <v>38</v>
      </c>
      <c r="O248" s="72"/>
      <c r="P248" s="196">
        <f>O248*H248</f>
        <v>0</v>
      </c>
      <c r="Q248" s="196">
        <v>2.0100000000000005E-3</v>
      </c>
      <c r="R248" s="196">
        <f>Q248*H248</f>
        <v>2.2070403000000005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121</v>
      </c>
      <c r="AT248" s="198" t="s">
        <v>122</v>
      </c>
      <c r="AU248" s="198" t="s">
        <v>83</v>
      </c>
      <c r="AY248" s="18" t="s">
        <v>118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81</v>
      </c>
      <c r="BK248" s="199">
        <f>ROUND(I248*H248,2)</f>
        <v>0</v>
      </c>
      <c r="BL248" s="18" t="s">
        <v>121</v>
      </c>
      <c r="BM248" s="198" t="s">
        <v>311</v>
      </c>
    </row>
    <row r="249" spans="1:65" s="15" customFormat="1" ht="11.25">
      <c r="B249" s="223"/>
      <c r="C249" s="224"/>
      <c r="D249" s="202" t="s">
        <v>158</v>
      </c>
      <c r="E249" s="225" t="s">
        <v>1</v>
      </c>
      <c r="F249" s="226" t="s">
        <v>312</v>
      </c>
      <c r="G249" s="224"/>
      <c r="H249" s="225" t="s">
        <v>1</v>
      </c>
      <c r="I249" s="227"/>
      <c r="J249" s="224"/>
      <c r="K249" s="224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158</v>
      </c>
      <c r="AU249" s="232" t="s">
        <v>83</v>
      </c>
      <c r="AV249" s="15" t="s">
        <v>81</v>
      </c>
      <c r="AW249" s="15" t="s">
        <v>30</v>
      </c>
      <c r="AX249" s="15" t="s">
        <v>73</v>
      </c>
      <c r="AY249" s="232" t="s">
        <v>118</v>
      </c>
    </row>
    <row r="250" spans="1:65" s="13" customFormat="1" ht="11.25">
      <c r="B250" s="200"/>
      <c r="C250" s="201"/>
      <c r="D250" s="202" t="s">
        <v>158</v>
      </c>
      <c r="E250" s="203" t="s">
        <v>1</v>
      </c>
      <c r="F250" s="204" t="s">
        <v>313</v>
      </c>
      <c r="G250" s="201"/>
      <c r="H250" s="205">
        <v>641.21199999999999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158</v>
      </c>
      <c r="AU250" s="211" t="s">
        <v>83</v>
      </c>
      <c r="AV250" s="13" t="s">
        <v>83</v>
      </c>
      <c r="AW250" s="13" t="s">
        <v>30</v>
      </c>
      <c r="AX250" s="13" t="s">
        <v>73</v>
      </c>
      <c r="AY250" s="211" t="s">
        <v>118</v>
      </c>
    </row>
    <row r="251" spans="1:65" s="15" customFormat="1" ht="11.25">
      <c r="B251" s="223"/>
      <c r="C251" s="224"/>
      <c r="D251" s="202" t="s">
        <v>158</v>
      </c>
      <c r="E251" s="225" t="s">
        <v>1</v>
      </c>
      <c r="F251" s="226" t="s">
        <v>217</v>
      </c>
      <c r="G251" s="224"/>
      <c r="H251" s="225" t="s">
        <v>1</v>
      </c>
      <c r="I251" s="227"/>
      <c r="J251" s="224"/>
      <c r="K251" s="224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158</v>
      </c>
      <c r="AU251" s="232" t="s">
        <v>83</v>
      </c>
      <c r="AV251" s="15" t="s">
        <v>81</v>
      </c>
      <c r="AW251" s="15" t="s">
        <v>30</v>
      </c>
      <c r="AX251" s="15" t="s">
        <v>73</v>
      </c>
      <c r="AY251" s="232" t="s">
        <v>118</v>
      </c>
    </row>
    <row r="252" spans="1:65" s="13" customFormat="1" ht="11.25">
      <c r="B252" s="200"/>
      <c r="C252" s="201"/>
      <c r="D252" s="202" t="s">
        <v>158</v>
      </c>
      <c r="E252" s="203" t="s">
        <v>1</v>
      </c>
      <c r="F252" s="204" t="s">
        <v>314</v>
      </c>
      <c r="G252" s="201"/>
      <c r="H252" s="205">
        <v>19.57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158</v>
      </c>
      <c r="AU252" s="211" t="s">
        <v>83</v>
      </c>
      <c r="AV252" s="13" t="s">
        <v>83</v>
      </c>
      <c r="AW252" s="13" t="s">
        <v>30</v>
      </c>
      <c r="AX252" s="13" t="s">
        <v>73</v>
      </c>
      <c r="AY252" s="211" t="s">
        <v>118</v>
      </c>
    </row>
    <row r="253" spans="1:65" s="15" customFormat="1" ht="11.25">
      <c r="B253" s="223"/>
      <c r="C253" s="224"/>
      <c r="D253" s="202" t="s">
        <v>158</v>
      </c>
      <c r="E253" s="225" t="s">
        <v>1</v>
      </c>
      <c r="F253" s="226" t="s">
        <v>247</v>
      </c>
      <c r="G253" s="224"/>
      <c r="H253" s="225" t="s">
        <v>1</v>
      </c>
      <c r="I253" s="227"/>
      <c r="J253" s="224"/>
      <c r="K253" s="224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158</v>
      </c>
      <c r="AU253" s="232" t="s">
        <v>83</v>
      </c>
      <c r="AV253" s="15" t="s">
        <v>81</v>
      </c>
      <c r="AW253" s="15" t="s">
        <v>30</v>
      </c>
      <c r="AX253" s="15" t="s">
        <v>73</v>
      </c>
      <c r="AY253" s="232" t="s">
        <v>118</v>
      </c>
    </row>
    <row r="254" spans="1:65" s="13" customFormat="1" ht="11.25">
      <c r="B254" s="200"/>
      <c r="C254" s="201"/>
      <c r="D254" s="202" t="s">
        <v>158</v>
      </c>
      <c r="E254" s="203" t="s">
        <v>1</v>
      </c>
      <c r="F254" s="204" t="s">
        <v>315</v>
      </c>
      <c r="G254" s="201"/>
      <c r="H254" s="205">
        <v>354.64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158</v>
      </c>
      <c r="AU254" s="211" t="s">
        <v>83</v>
      </c>
      <c r="AV254" s="13" t="s">
        <v>83</v>
      </c>
      <c r="AW254" s="13" t="s">
        <v>30</v>
      </c>
      <c r="AX254" s="13" t="s">
        <v>73</v>
      </c>
      <c r="AY254" s="211" t="s">
        <v>118</v>
      </c>
    </row>
    <row r="255" spans="1:65" s="15" customFormat="1" ht="11.25">
      <c r="B255" s="223"/>
      <c r="C255" s="224"/>
      <c r="D255" s="202" t="s">
        <v>158</v>
      </c>
      <c r="E255" s="225" t="s">
        <v>1</v>
      </c>
      <c r="F255" s="226" t="s">
        <v>217</v>
      </c>
      <c r="G255" s="224"/>
      <c r="H255" s="225" t="s">
        <v>1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158</v>
      </c>
      <c r="AU255" s="232" t="s">
        <v>83</v>
      </c>
      <c r="AV255" s="15" t="s">
        <v>81</v>
      </c>
      <c r="AW255" s="15" t="s">
        <v>30</v>
      </c>
      <c r="AX255" s="15" t="s">
        <v>73</v>
      </c>
      <c r="AY255" s="232" t="s">
        <v>118</v>
      </c>
    </row>
    <row r="256" spans="1:65" s="13" customFormat="1" ht="11.25">
      <c r="B256" s="200"/>
      <c r="C256" s="201"/>
      <c r="D256" s="202" t="s">
        <v>158</v>
      </c>
      <c r="E256" s="203" t="s">
        <v>1</v>
      </c>
      <c r="F256" s="204" t="s">
        <v>316</v>
      </c>
      <c r="G256" s="201"/>
      <c r="H256" s="205">
        <v>12.22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158</v>
      </c>
      <c r="AU256" s="211" t="s">
        <v>83</v>
      </c>
      <c r="AV256" s="13" t="s">
        <v>83</v>
      </c>
      <c r="AW256" s="13" t="s">
        <v>30</v>
      </c>
      <c r="AX256" s="13" t="s">
        <v>73</v>
      </c>
      <c r="AY256" s="211" t="s">
        <v>118</v>
      </c>
    </row>
    <row r="257" spans="1:65" s="15" customFormat="1" ht="11.25">
      <c r="B257" s="223"/>
      <c r="C257" s="224"/>
      <c r="D257" s="202" t="s">
        <v>158</v>
      </c>
      <c r="E257" s="225" t="s">
        <v>1</v>
      </c>
      <c r="F257" s="226" t="s">
        <v>305</v>
      </c>
      <c r="G257" s="224"/>
      <c r="H257" s="225" t="s">
        <v>1</v>
      </c>
      <c r="I257" s="227"/>
      <c r="J257" s="224"/>
      <c r="K257" s="224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158</v>
      </c>
      <c r="AU257" s="232" t="s">
        <v>83</v>
      </c>
      <c r="AV257" s="15" t="s">
        <v>81</v>
      </c>
      <c r="AW257" s="15" t="s">
        <v>30</v>
      </c>
      <c r="AX257" s="15" t="s">
        <v>73</v>
      </c>
      <c r="AY257" s="232" t="s">
        <v>118</v>
      </c>
    </row>
    <row r="258" spans="1:65" s="13" customFormat="1" ht="11.25">
      <c r="B258" s="200"/>
      <c r="C258" s="201"/>
      <c r="D258" s="202" t="s">
        <v>158</v>
      </c>
      <c r="E258" s="203" t="s">
        <v>1</v>
      </c>
      <c r="F258" s="204" t="s">
        <v>317</v>
      </c>
      <c r="G258" s="201"/>
      <c r="H258" s="205">
        <v>63.618000000000002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158</v>
      </c>
      <c r="AU258" s="211" t="s">
        <v>83</v>
      </c>
      <c r="AV258" s="13" t="s">
        <v>83</v>
      </c>
      <c r="AW258" s="13" t="s">
        <v>30</v>
      </c>
      <c r="AX258" s="13" t="s">
        <v>73</v>
      </c>
      <c r="AY258" s="211" t="s">
        <v>118</v>
      </c>
    </row>
    <row r="259" spans="1:65" s="15" customFormat="1" ht="11.25">
      <c r="B259" s="223"/>
      <c r="C259" s="224"/>
      <c r="D259" s="202" t="s">
        <v>158</v>
      </c>
      <c r="E259" s="225" t="s">
        <v>1</v>
      </c>
      <c r="F259" s="226" t="s">
        <v>217</v>
      </c>
      <c r="G259" s="224"/>
      <c r="H259" s="225" t="s">
        <v>1</v>
      </c>
      <c r="I259" s="227"/>
      <c r="J259" s="224"/>
      <c r="K259" s="224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158</v>
      </c>
      <c r="AU259" s="232" t="s">
        <v>83</v>
      </c>
      <c r="AV259" s="15" t="s">
        <v>81</v>
      </c>
      <c r="AW259" s="15" t="s">
        <v>30</v>
      </c>
      <c r="AX259" s="15" t="s">
        <v>73</v>
      </c>
      <c r="AY259" s="232" t="s">
        <v>118</v>
      </c>
    </row>
    <row r="260" spans="1:65" s="13" customFormat="1" ht="11.25">
      <c r="B260" s="200"/>
      <c r="C260" s="201"/>
      <c r="D260" s="202" t="s">
        <v>158</v>
      </c>
      <c r="E260" s="203" t="s">
        <v>1</v>
      </c>
      <c r="F260" s="204" t="s">
        <v>318</v>
      </c>
      <c r="G260" s="201"/>
      <c r="H260" s="205">
        <v>6.77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158</v>
      </c>
      <c r="AU260" s="211" t="s">
        <v>83</v>
      </c>
      <c r="AV260" s="13" t="s">
        <v>83</v>
      </c>
      <c r="AW260" s="13" t="s">
        <v>30</v>
      </c>
      <c r="AX260" s="13" t="s">
        <v>73</v>
      </c>
      <c r="AY260" s="211" t="s">
        <v>118</v>
      </c>
    </row>
    <row r="261" spans="1:65" s="14" customFormat="1" ht="11.25">
      <c r="B261" s="212"/>
      <c r="C261" s="213"/>
      <c r="D261" s="202" t="s">
        <v>158</v>
      </c>
      <c r="E261" s="214" t="s">
        <v>1</v>
      </c>
      <c r="F261" s="215" t="s">
        <v>161</v>
      </c>
      <c r="G261" s="213"/>
      <c r="H261" s="216">
        <v>1098.03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158</v>
      </c>
      <c r="AU261" s="222" t="s">
        <v>83</v>
      </c>
      <c r="AV261" s="14" t="s">
        <v>121</v>
      </c>
      <c r="AW261" s="14" t="s">
        <v>30</v>
      </c>
      <c r="AX261" s="14" t="s">
        <v>81</v>
      </c>
      <c r="AY261" s="222" t="s">
        <v>118</v>
      </c>
    </row>
    <row r="262" spans="1:65" s="2" customFormat="1" ht="44.25" customHeight="1">
      <c r="A262" s="35"/>
      <c r="B262" s="36"/>
      <c r="C262" s="187" t="s">
        <v>7</v>
      </c>
      <c r="D262" s="187" t="s">
        <v>122</v>
      </c>
      <c r="E262" s="188" t="s">
        <v>319</v>
      </c>
      <c r="F262" s="189" t="s">
        <v>320</v>
      </c>
      <c r="G262" s="190" t="s">
        <v>212</v>
      </c>
      <c r="H262" s="191">
        <v>1098.03</v>
      </c>
      <c r="I262" s="192"/>
      <c r="J262" s="193">
        <f>ROUND(I262*H262,2)</f>
        <v>0</v>
      </c>
      <c r="K262" s="189" t="s">
        <v>213</v>
      </c>
      <c r="L262" s="40"/>
      <c r="M262" s="194" t="s">
        <v>1</v>
      </c>
      <c r="N262" s="195" t="s">
        <v>38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121</v>
      </c>
      <c r="AT262" s="198" t="s">
        <v>122</v>
      </c>
      <c r="AU262" s="198" t="s">
        <v>83</v>
      </c>
      <c r="AY262" s="18" t="s">
        <v>118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81</v>
      </c>
      <c r="BK262" s="199">
        <f>ROUND(I262*H262,2)</f>
        <v>0</v>
      </c>
      <c r="BL262" s="18" t="s">
        <v>121</v>
      </c>
      <c r="BM262" s="198" t="s">
        <v>321</v>
      </c>
    </row>
    <row r="263" spans="1:65" s="2" customFormat="1" ht="24.2" customHeight="1">
      <c r="A263" s="35"/>
      <c r="B263" s="36"/>
      <c r="C263" s="187" t="s">
        <v>322</v>
      </c>
      <c r="D263" s="187" t="s">
        <v>122</v>
      </c>
      <c r="E263" s="188" t="s">
        <v>323</v>
      </c>
      <c r="F263" s="189" t="s">
        <v>324</v>
      </c>
      <c r="G263" s="190" t="s">
        <v>179</v>
      </c>
      <c r="H263" s="191">
        <v>2.8889999999999998</v>
      </c>
      <c r="I263" s="192"/>
      <c r="J263" s="193">
        <f>ROUND(I263*H263,2)</f>
        <v>0</v>
      </c>
      <c r="K263" s="189" t="s">
        <v>1</v>
      </c>
      <c r="L263" s="40"/>
      <c r="M263" s="194" t="s">
        <v>1</v>
      </c>
      <c r="N263" s="195" t="s">
        <v>38</v>
      </c>
      <c r="O263" s="72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121</v>
      </c>
      <c r="AT263" s="198" t="s">
        <v>122</v>
      </c>
      <c r="AU263" s="198" t="s">
        <v>83</v>
      </c>
      <c r="AY263" s="18" t="s">
        <v>118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8" t="s">
        <v>81</v>
      </c>
      <c r="BK263" s="199">
        <f>ROUND(I263*H263,2)</f>
        <v>0</v>
      </c>
      <c r="BL263" s="18" t="s">
        <v>121</v>
      </c>
      <c r="BM263" s="198" t="s">
        <v>325</v>
      </c>
    </row>
    <row r="264" spans="1:65" s="15" customFormat="1" ht="11.25">
      <c r="B264" s="223"/>
      <c r="C264" s="224"/>
      <c r="D264" s="202" t="s">
        <v>158</v>
      </c>
      <c r="E264" s="225" t="s">
        <v>1</v>
      </c>
      <c r="F264" s="226" t="s">
        <v>326</v>
      </c>
      <c r="G264" s="224"/>
      <c r="H264" s="225" t="s">
        <v>1</v>
      </c>
      <c r="I264" s="227"/>
      <c r="J264" s="224"/>
      <c r="K264" s="224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158</v>
      </c>
      <c r="AU264" s="232" t="s">
        <v>83</v>
      </c>
      <c r="AV264" s="15" t="s">
        <v>81</v>
      </c>
      <c r="AW264" s="15" t="s">
        <v>30</v>
      </c>
      <c r="AX264" s="15" t="s">
        <v>73</v>
      </c>
      <c r="AY264" s="232" t="s">
        <v>118</v>
      </c>
    </row>
    <row r="265" spans="1:65" s="13" customFormat="1" ht="11.25">
      <c r="B265" s="200"/>
      <c r="C265" s="201"/>
      <c r="D265" s="202" t="s">
        <v>158</v>
      </c>
      <c r="E265" s="203" t="s">
        <v>1</v>
      </c>
      <c r="F265" s="204" t="s">
        <v>327</v>
      </c>
      <c r="G265" s="201"/>
      <c r="H265" s="205">
        <v>2.8889999999999998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158</v>
      </c>
      <c r="AU265" s="211" t="s">
        <v>83</v>
      </c>
      <c r="AV265" s="13" t="s">
        <v>83</v>
      </c>
      <c r="AW265" s="13" t="s">
        <v>30</v>
      </c>
      <c r="AX265" s="13" t="s">
        <v>81</v>
      </c>
      <c r="AY265" s="211" t="s">
        <v>118</v>
      </c>
    </row>
    <row r="266" spans="1:65" s="2" customFormat="1" ht="62.65" customHeight="1">
      <c r="A266" s="35"/>
      <c r="B266" s="36"/>
      <c r="C266" s="187" t="s">
        <v>328</v>
      </c>
      <c r="D266" s="187" t="s">
        <v>122</v>
      </c>
      <c r="E266" s="188" t="s">
        <v>329</v>
      </c>
      <c r="F266" s="189" t="s">
        <v>330</v>
      </c>
      <c r="G266" s="190" t="s">
        <v>179</v>
      </c>
      <c r="H266" s="191">
        <v>538.904</v>
      </c>
      <c r="I266" s="192"/>
      <c r="J266" s="193">
        <f>ROUND(I266*H266,2)</f>
        <v>0</v>
      </c>
      <c r="K266" s="189" t="s">
        <v>213</v>
      </c>
      <c r="L266" s="40"/>
      <c r="M266" s="194" t="s">
        <v>1</v>
      </c>
      <c r="N266" s="195" t="s">
        <v>38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121</v>
      </c>
      <c r="AT266" s="198" t="s">
        <v>122</v>
      </c>
      <c r="AU266" s="198" t="s">
        <v>83</v>
      </c>
      <c r="AY266" s="18" t="s">
        <v>118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81</v>
      </c>
      <c r="BK266" s="199">
        <f>ROUND(I266*H266,2)</f>
        <v>0</v>
      </c>
      <c r="BL266" s="18" t="s">
        <v>121</v>
      </c>
      <c r="BM266" s="198" t="s">
        <v>331</v>
      </c>
    </row>
    <row r="267" spans="1:65" s="13" customFormat="1" ht="11.25">
      <c r="B267" s="200"/>
      <c r="C267" s="201"/>
      <c r="D267" s="202" t="s">
        <v>158</v>
      </c>
      <c r="E267" s="203" t="s">
        <v>1</v>
      </c>
      <c r="F267" s="204" t="s">
        <v>332</v>
      </c>
      <c r="G267" s="201"/>
      <c r="H267" s="205">
        <v>538.904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158</v>
      </c>
      <c r="AU267" s="211" t="s">
        <v>83</v>
      </c>
      <c r="AV267" s="13" t="s">
        <v>83</v>
      </c>
      <c r="AW267" s="13" t="s">
        <v>30</v>
      </c>
      <c r="AX267" s="13" t="s">
        <v>73</v>
      </c>
      <c r="AY267" s="211" t="s">
        <v>118</v>
      </c>
    </row>
    <row r="268" spans="1:65" s="2" customFormat="1" ht="62.65" customHeight="1">
      <c r="A268" s="35"/>
      <c r="B268" s="36"/>
      <c r="C268" s="187" t="s">
        <v>333</v>
      </c>
      <c r="D268" s="187" t="s">
        <v>122</v>
      </c>
      <c r="E268" s="188" t="s">
        <v>334</v>
      </c>
      <c r="F268" s="189" t="s">
        <v>335</v>
      </c>
      <c r="G268" s="190" t="s">
        <v>179</v>
      </c>
      <c r="H268" s="191">
        <v>621.428</v>
      </c>
      <c r="I268" s="192"/>
      <c r="J268" s="193">
        <f>ROUND(I268*H268,2)</f>
        <v>0</v>
      </c>
      <c r="K268" s="189" t="s">
        <v>213</v>
      </c>
      <c r="L268" s="40"/>
      <c r="M268" s="194" t="s">
        <v>1</v>
      </c>
      <c r="N268" s="195" t="s">
        <v>38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121</v>
      </c>
      <c r="AT268" s="198" t="s">
        <v>122</v>
      </c>
      <c r="AU268" s="198" t="s">
        <v>83</v>
      </c>
      <c r="AY268" s="18" t="s">
        <v>118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81</v>
      </c>
      <c r="BK268" s="199">
        <f>ROUND(I268*H268,2)</f>
        <v>0</v>
      </c>
      <c r="BL268" s="18" t="s">
        <v>121</v>
      </c>
      <c r="BM268" s="198" t="s">
        <v>336</v>
      </c>
    </row>
    <row r="269" spans="1:65" s="13" customFormat="1" ht="11.25">
      <c r="B269" s="200"/>
      <c r="C269" s="201"/>
      <c r="D269" s="202" t="s">
        <v>158</v>
      </c>
      <c r="E269" s="203" t="s">
        <v>1</v>
      </c>
      <c r="F269" s="204" t="s">
        <v>337</v>
      </c>
      <c r="G269" s="201"/>
      <c r="H269" s="205">
        <v>621.428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158</v>
      </c>
      <c r="AU269" s="211" t="s">
        <v>83</v>
      </c>
      <c r="AV269" s="13" t="s">
        <v>83</v>
      </c>
      <c r="AW269" s="13" t="s">
        <v>30</v>
      </c>
      <c r="AX269" s="13" t="s">
        <v>81</v>
      </c>
      <c r="AY269" s="211" t="s">
        <v>118</v>
      </c>
    </row>
    <row r="270" spans="1:65" s="2" customFormat="1" ht="62.65" customHeight="1">
      <c r="A270" s="35"/>
      <c r="B270" s="36"/>
      <c r="C270" s="187" t="s">
        <v>338</v>
      </c>
      <c r="D270" s="187" t="s">
        <v>122</v>
      </c>
      <c r="E270" s="188" t="s">
        <v>339</v>
      </c>
      <c r="F270" s="189" t="s">
        <v>340</v>
      </c>
      <c r="G270" s="190" t="s">
        <v>179</v>
      </c>
      <c r="H270" s="191">
        <v>181.84399999999999</v>
      </c>
      <c r="I270" s="192"/>
      <c r="J270" s="193">
        <f>ROUND(I270*H270,2)</f>
        <v>0</v>
      </c>
      <c r="K270" s="189" t="s">
        <v>213</v>
      </c>
      <c r="L270" s="40"/>
      <c r="M270" s="194" t="s">
        <v>1</v>
      </c>
      <c r="N270" s="195" t="s">
        <v>38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121</v>
      </c>
      <c r="AT270" s="198" t="s">
        <v>122</v>
      </c>
      <c r="AU270" s="198" t="s">
        <v>83</v>
      </c>
      <c r="AY270" s="18" t="s">
        <v>118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81</v>
      </c>
      <c r="BK270" s="199">
        <f>ROUND(I270*H270,2)</f>
        <v>0</v>
      </c>
      <c r="BL270" s="18" t="s">
        <v>121</v>
      </c>
      <c r="BM270" s="198" t="s">
        <v>341</v>
      </c>
    </row>
    <row r="271" spans="1:65" s="13" customFormat="1" ht="11.25">
      <c r="B271" s="200"/>
      <c r="C271" s="201"/>
      <c r="D271" s="202" t="s">
        <v>158</v>
      </c>
      <c r="E271" s="203" t="s">
        <v>1</v>
      </c>
      <c r="F271" s="204" t="s">
        <v>342</v>
      </c>
      <c r="G271" s="201"/>
      <c r="H271" s="205">
        <v>181.84399999999999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158</v>
      </c>
      <c r="AU271" s="211" t="s">
        <v>83</v>
      </c>
      <c r="AV271" s="13" t="s">
        <v>83</v>
      </c>
      <c r="AW271" s="13" t="s">
        <v>30</v>
      </c>
      <c r="AX271" s="13" t="s">
        <v>81</v>
      </c>
      <c r="AY271" s="211" t="s">
        <v>118</v>
      </c>
    </row>
    <row r="272" spans="1:65" s="2" customFormat="1" ht="44.25" customHeight="1">
      <c r="A272" s="35"/>
      <c r="B272" s="36"/>
      <c r="C272" s="187" t="s">
        <v>343</v>
      </c>
      <c r="D272" s="187" t="s">
        <v>122</v>
      </c>
      <c r="E272" s="188" t="s">
        <v>344</v>
      </c>
      <c r="F272" s="189" t="s">
        <v>345</v>
      </c>
      <c r="G272" s="190" t="s">
        <v>179</v>
      </c>
      <c r="H272" s="191">
        <v>538.904</v>
      </c>
      <c r="I272" s="192"/>
      <c r="J272" s="193">
        <f>ROUND(I272*H272,2)</f>
        <v>0</v>
      </c>
      <c r="K272" s="189" t="s">
        <v>213</v>
      </c>
      <c r="L272" s="40"/>
      <c r="M272" s="194" t="s">
        <v>1</v>
      </c>
      <c r="N272" s="195" t="s">
        <v>38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121</v>
      </c>
      <c r="AT272" s="198" t="s">
        <v>122</v>
      </c>
      <c r="AU272" s="198" t="s">
        <v>83</v>
      </c>
      <c r="AY272" s="18" t="s">
        <v>118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81</v>
      </c>
      <c r="BK272" s="199">
        <f>ROUND(I272*H272,2)</f>
        <v>0</v>
      </c>
      <c r="BL272" s="18" t="s">
        <v>121</v>
      </c>
      <c r="BM272" s="198" t="s">
        <v>346</v>
      </c>
    </row>
    <row r="273" spans="1:65" s="13" customFormat="1" ht="11.25">
      <c r="B273" s="200"/>
      <c r="C273" s="201"/>
      <c r="D273" s="202" t="s">
        <v>158</v>
      </c>
      <c r="E273" s="203" t="s">
        <v>1</v>
      </c>
      <c r="F273" s="204" t="s">
        <v>347</v>
      </c>
      <c r="G273" s="201"/>
      <c r="H273" s="205">
        <v>538.904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158</v>
      </c>
      <c r="AU273" s="211" t="s">
        <v>83</v>
      </c>
      <c r="AV273" s="13" t="s">
        <v>83</v>
      </c>
      <c r="AW273" s="13" t="s">
        <v>30</v>
      </c>
      <c r="AX273" s="13" t="s">
        <v>81</v>
      </c>
      <c r="AY273" s="211" t="s">
        <v>118</v>
      </c>
    </row>
    <row r="274" spans="1:65" s="2" customFormat="1" ht="21.75" customHeight="1">
      <c r="A274" s="35"/>
      <c r="B274" s="36"/>
      <c r="C274" s="187" t="s">
        <v>348</v>
      </c>
      <c r="D274" s="187" t="s">
        <v>122</v>
      </c>
      <c r="E274" s="188" t="s">
        <v>349</v>
      </c>
      <c r="F274" s="189" t="s">
        <v>350</v>
      </c>
      <c r="G274" s="190" t="s">
        <v>351</v>
      </c>
      <c r="H274" s="191">
        <v>939.02499999999998</v>
      </c>
      <c r="I274" s="192"/>
      <c r="J274" s="193">
        <f>ROUND(I274*H274,2)</f>
        <v>0</v>
      </c>
      <c r="K274" s="189" t="s">
        <v>1</v>
      </c>
      <c r="L274" s="40"/>
      <c r="M274" s="194" t="s">
        <v>1</v>
      </c>
      <c r="N274" s="195" t="s">
        <v>38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121</v>
      </c>
      <c r="AT274" s="198" t="s">
        <v>122</v>
      </c>
      <c r="AU274" s="198" t="s">
        <v>83</v>
      </c>
      <c r="AY274" s="18" t="s">
        <v>118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81</v>
      </c>
      <c r="BK274" s="199">
        <f>ROUND(I274*H274,2)</f>
        <v>0</v>
      </c>
      <c r="BL274" s="18" t="s">
        <v>121</v>
      </c>
      <c r="BM274" s="198" t="s">
        <v>352</v>
      </c>
    </row>
    <row r="275" spans="1:65" s="13" customFormat="1" ht="11.25">
      <c r="B275" s="200"/>
      <c r="C275" s="201"/>
      <c r="D275" s="202" t="s">
        <v>158</v>
      </c>
      <c r="E275" s="203" t="s">
        <v>1</v>
      </c>
      <c r="F275" s="204" t="s">
        <v>353</v>
      </c>
      <c r="G275" s="201"/>
      <c r="H275" s="205">
        <v>939.02499999999998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158</v>
      </c>
      <c r="AU275" s="211" t="s">
        <v>83</v>
      </c>
      <c r="AV275" s="13" t="s">
        <v>83</v>
      </c>
      <c r="AW275" s="13" t="s">
        <v>30</v>
      </c>
      <c r="AX275" s="13" t="s">
        <v>73</v>
      </c>
      <c r="AY275" s="211" t="s">
        <v>118</v>
      </c>
    </row>
    <row r="276" spans="1:65" s="2" customFormat="1" ht="21.75" customHeight="1">
      <c r="A276" s="35"/>
      <c r="B276" s="36"/>
      <c r="C276" s="187" t="s">
        <v>354</v>
      </c>
      <c r="D276" s="187" t="s">
        <v>122</v>
      </c>
      <c r="E276" s="188" t="s">
        <v>355</v>
      </c>
      <c r="F276" s="189" t="s">
        <v>356</v>
      </c>
      <c r="G276" s="190" t="s">
        <v>351</v>
      </c>
      <c r="H276" s="191">
        <v>402.43900000000002</v>
      </c>
      <c r="I276" s="192"/>
      <c r="J276" s="193">
        <f>ROUND(I276*H276,2)</f>
        <v>0</v>
      </c>
      <c r="K276" s="189" t="s">
        <v>1</v>
      </c>
      <c r="L276" s="40"/>
      <c r="M276" s="194" t="s">
        <v>1</v>
      </c>
      <c r="N276" s="195" t="s">
        <v>38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121</v>
      </c>
      <c r="AT276" s="198" t="s">
        <v>122</v>
      </c>
      <c r="AU276" s="198" t="s">
        <v>83</v>
      </c>
      <c r="AY276" s="18" t="s">
        <v>118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81</v>
      </c>
      <c r="BK276" s="199">
        <f>ROUND(I276*H276,2)</f>
        <v>0</v>
      </c>
      <c r="BL276" s="18" t="s">
        <v>121</v>
      </c>
      <c r="BM276" s="198" t="s">
        <v>357</v>
      </c>
    </row>
    <row r="277" spans="1:65" s="13" customFormat="1" ht="11.25">
      <c r="B277" s="200"/>
      <c r="C277" s="201"/>
      <c r="D277" s="202" t="s">
        <v>158</v>
      </c>
      <c r="E277" s="203" t="s">
        <v>1</v>
      </c>
      <c r="F277" s="204" t="s">
        <v>358</v>
      </c>
      <c r="G277" s="201"/>
      <c r="H277" s="205">
        <v>402.43900000000002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158</v>
      </c>
      <c r="AU277" s="211" t="s">
        <v>83</v>
      </c>
      <c r="AV277" s="13" t="s">
        <v>83</v>
      </c>
      <c r="AW277" s="13" t="s">
        <v>30</v>
      </c>
      <c r="AX277" s="13" t="s">
        <v>73</v>
      </c>
      <c r="AY277" s="211" t="s">
        <v>118</v>
      </c>
    </row>
    <row r="278" spans="1:65" s="2" customFormat="1" ht="37.9" customHeight="1">
      <c r="A278" s="35"/>
      <c r="B278" s="36"/>
      <c r="C278" s="187" t="s">
        <v>359</v>
      </c>
      <c r="D278" s="187" t="s">
        <v>122</v>
      </c>
      <c r="E278" s="188" t="s">
        <v>360</v>
      </c>
      <c r="F278" s="189" t="s">
        <v>361</v>
      </c>
      <c r="G278" s="190" t="s">
        <v>179</v>
      </c>
      <c r="H278" s="191">
        <v>803.27200000000005</v>
      </c>
      <c r="I278" s="192"/>
      <c r="J278" s="193">
        <f>ROUND(I278*H278,2)</f>
        <v>0</v>
      </c>
      <c r="K278" s="189" t="s">
        <v>213</v>
      </c>
      <c r="L278" s="40"/>
      <c r="M278" s="194" t="s">
        <v>1</v>
      </c>
      <c r="N278" s="195" t="s">
        <v>38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121</v>
      </c>
      <c r="AT278" s="198" t="s">
        <v>122</v>
      </c>
      <c r="AU278" s="198" t="s">
        <v>83</v>
      </c>
      <c r="AY278" s="18" t="s">
        <v>118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81</v>
      </c>
      <c r="BK278" s="199">
        <f>ROUND(I278*H278,2)</f>
        <v>0</v>
      </c>
      <c r="BL278" s="18" t="s">
        <v>121</v>
      </c>
      <c r="BM278" s="198" t="s">
        <v>362</v>
      </c>
    </row>
    <row r="279" spans="1:65" s="2" customFormat="1" ht="44.25" customHeight="1">
      <c r="A279" s="35"/>
      <c r="B279" s="36"/>
      <c r="C279" s="187" t="s">
        <v>363</v>
      </c>
      <c r="D279" s="187" t="s">
        <v>122</v>
      </c>
      <c r="E279" s="188" t="s">
        <v>364</v>
      </c>
      <c r="F279" s="189" t="s">
        <v>365</v>
      </c>
      <c r="G279" s="190" t="s">
        <v>179</v>
      </c>
      <c r="H279" s="191">
        <v>538.904</v>
      </c>
      <c r="I279" s="192"/>
      <c r="J279" s="193">
        <f>ROUND(I279*H279,2)</f>
        <v>0</v>
      </c>
      <c r="K279" s="189" t="s">
        <v>213</v>
      </c>
      <c r="L279" s="40"/>
      <c r="M279" s="194" t="s">
        <v>1</v>
      </c>
      <c r="N279" s="195" t="s">
        <v>38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121</v>
      </c>
      <c r="AT279" s="198" t="s">
        <v>122</v>
      </c>
      <c r="AU279" s="198" t="s">
        <v>83</v>
      </c>
      <c r="AY279" s="18" t="s">
        <v>118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81</v>
      </c>
      <c r="BK279" s="199">
        <f>ROUND(I279*H279,2)</f>
        <v>0</v>
      </c>
      <c r="BL279" s="18" t="s">
        <v>121</v>
      </c>
      <c r="BM279" s="198" t="s">
        <v>366</v>
      </c>
    </row>
    <row r="280" spans="1:65" s="15" customFormat="1" ht="11.25">
      <c r="B280" s="223"/>
      <c r="C280" s="224"/>
      <c r="D280" s="202" t="s">
        <v>158</v>
      </c>
      <c r="E280" s="225" t="s">
        <v>1</v>
      </c>
      <c r="F280" s="226" t="s">
        <v>367</v>
      </c>
      <c r="G280" s="224"/>
      <c r="H280" s="225" t="s">
        <v>1</v>
      </c>
      <c r="I280" s="227"/>
      <c r="J280" s="224"/>
      <c r="K280" s="224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158</v>
      </c>
      <c r="AU280" s="232" t="s">
        <v>83</v>
      </c>
      <c r="AV280" s="15" t="s">
        <v>81</v>
      </c>
      <c r="AW280" s="15" t="s">
        <v>30</v>
      </c>
      <c r="AX280" s="15" t="s">
        <v>73</v>
      </c>
      <c r="AY280" s="232" t="s">
        <v>118</v>
      </c>
    </row>
    <row r="281" spans="1:65" s="15" customFormat="1" ht="11.25">
      <c r="B281" s="223"/>
      <c r="C281" s="224"/>
      <c r="D281" s="202" t="s">
        <v>158</v>
      </c>
      <c r="E281" s="225" t="s">
        <v>1</v>
      </c>
      <c r="F281" s="226" t="s">
        <v>294</v>
      </c>
      <c r="G281" s="224"/>
      <c r="H281" s="225" t="s">
        <v>1</v>
      </c>
      <c r="I281" s="227"/>
      <c r="J281" s="224"/>
      <c r="K281" s="224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158</v>
      </c>
      <c r="AU281" s="232" t="s">
        <v>83</v>
      </c>
      <c r="AV281" s="15" t="s">
        <v>81</v>
      </c>
      <c r="AW281" s="15" t="s">
        <v>30</v>
      </c>
      <c r="AX281" s="15" t="s">
        <v>73</v>
      </c>
      <c r="AY281" s="232" t="s">
        <v>118</v>
      </c>
    </row>
    <row r="282" spans="1:65" s="13" customFormat="1" ht="11.25">
      <c r="B282" s="200"/>
      <c r="C282" s="201"/>
      <c r="D282" s="202" t="s">
        <v>158</v>
      </c>
      <c r="E282" s="203" t="s">
        <v>1</v>
      </c>
      <c r="F282" s="204" t="s">
        <v>368</v>
      </c>
      <c r="G282" s="201"/>
      <c r="H282" s="205">
        <v>30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158</v>
      </c>
      <c r="AU282" s="211" t="s">
        <v>83</v>
      </c>
      <c r="AV282" s="13" t="s">
        <v>83</v>
      </c>
      <c r="AW282" s="13" t="s">
        <v>30</v>
      </c>
      <c r="AX282" s="13" t="s">
        <v>73</v>
      </c>
      <c r="AY282" s="211" t="s">
        <v>118</v>
      </c>
    </row>
    <row r="283" spans="1:65" s="15" customFormat="1" ht="11.25">
      <c r="B283" s="223"/>
      <c r="C283" s="224"/>
      <c r="D283" s="202" t="s">
        <v>158</v>
      </c>
      <c r="E283" s="225" t="s">
        <v>1</v>
      </c>
      <c r="F283" s="226" t="s">
        <v>369</v>
      </c>
      <c r="G283" s="224"/>
      <c r="H283" s="225" t="s">
        <v>1</v>
      </c>
      <c r="I283" s="227"/>
      <c r="J283" s="224"/>
      <c r="K283" s="224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158</v>
      </c>
      <c r="AU283" s="232" t="s">
        <v>83</v>
      </c>
      <c r="AV283" s="15" t="s">
        <v>81</v>
      </c>
      <c r="AW283" s="15" t="s">
        <v>30</v>
      </c>
      <c r="AX283" s="15" t="s">
        <v>73</v>
      </c>
      <c r="AY283" s="232" t="s">
        <v>118</v>
      </c>
    </row>
    <row r="284" spans="1:65" s="15" customFormat="1" ht="11.25">
      <c r="B284" s="223"/>
      <c r="C284" s="224"/>
      <c r="D284" s="202" t="s">
        <v>158</v>
      </c>
      <c r="E284" s="225" t="s">
        <v>1</v>
      </c>
      <c r="F284" s="226" t="s">
        <v>312</v>
      </c>
      <c r="G284" s="224"/>
      <c r="H284" s="225" t="s">
        <v>1</v>
      </c>
      <c r="I284" s="227"/>
      <c r="J284" s="224"/>
      <c r="K284" s="224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158</v>
      </c>
      <c r="AU284" s="232" t="s">
        <v>83</v>
      </c>
      <c r="AV284" s="15" t="s">
        <v>81</v>
      </c>
      <c r="AW284" s="15" t="s">
        <v>30</v>
      </c>
      <c r="AX284" s="15" t="s">
        <v>73</v>
      </c>
      <c r="AY284" s="232" t="s">
        <v>118</v>
      </c>
    </row>
    <row r="285" spans="1:65" s="13" customFormat="1" ht="22.5">
      <c r="B285" s="200"/>
      <c r="C285" s="201"/>
      <c r="D285" s="202" t="s">
        <v>158</v>
      </c>
      <c r="E285" s="203" t="s">
        <v>1</v>
      </c>
      <c r="F285" s="204" t="s">
        <v>370</v>
      </c>
      <c r="G285" s="201"/>
      <c r="H285" s="205">
        <v>421.18400000000003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158</v>
      </c>
      <c r="AU285" s="211" t="s">
        <v>83</v>
      </c>
      <c r="AV285" s="13" t="s">
        <v>83</v>
      </c>
      <c r="AW285" s="13" t="s">
        <v>30</v>
      </c>
      <c r="AX285" s="13" t="s">
        <v>73</v>
      </c>
      <c r="AY285" s="211" t="s">
        <v>118</v>
      </c>
    </row>
    <row r="286" spans="1:65" s="15" customFormat="1" ht="11.25">
      <c r="B286" s="223"/>
      <c r="C286" s="224"/>
      <c r="D286" s="202" t="s">
        <v>158</v>
      </c>
      <c r="E286" s="225" t="s">
        <v>1</v>
      </c>
      <c r="F286" s="226" t="s">
        <v>217</v>
      </c>
      <c r="G286" s="224"/>
      <c r="H286" s="225" t="s">
        <v>1</v>
      </c>
      <c r="I286" s="227"/>
      <c r="J286" s="224"/>
      <c r="K286" s="224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158</v>
      </c>
      <c r="AU286" s="232" t="s">
        <v>83</v>
      </c>
      <c r="AV286" s="15" t="s">
        <v>81</v>
      </c>
      <c r="AW286" s="15" t="s">
        <v>30</v>
      </c>
      <c r="AX286" s="15" t="s">
        <v>73</v>
      </c>
      <c r="AY286" s="232" t="s">
        <v>118</v>
      </c>
    </row>
    <row r="287" spans="1:65" s="13" customFormat="1" ht="11.25">
      <c r="B287" s="200"/>
      <c r="C287" s="201"/>
      <c r="D287" s="202" t="s">
        <v>158</v>
      </c>
      <c r="E287" s="203" t="s">
        <v>1</v>
      </c>
      <c r="F287" s="204" t="s">
        <v>371</v>
      </c>
      <c r="G287" s="201"/>
      <c r="H287" s="205">
        <v>18.37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158</v>
      </c>
      <c r="AU287" s="211" t="s">
        <v>83</v>
      </c>
      <c r="AV287" s="13" t="s">
        <v>83</v>
      </c>
      <c r="AW287" s="13" t="s">
        <v>30</v>
      </c>
      <c r="AX287" s="13" t="s">
        <v>73</v>
      </c>
      <c r="AY287" s="211" t="s">
        <v>118</v>
      </c>
    </row>
    <row r="288" spans="1:65" s="15" customFormat="1" ht="11.25">
      <c r="B288" s="223"/>
      <c r="C288" s="224"/>
      <c r="D288" s="202" t="s">
        <v>158</v>
      </c>
      <c r="E288" s="225" t="s">
        <v>1</v>
      </c>
      <c r="F288" s="226" t="s">
        <v>247</v>
      </c>
      <c r="G288" s="224"/>
      <c r="H288" s="225" t="s">
        <v>1</v>
      </c>
      <c r="I288" s="227"/>
      <c r="J288" s="224"/>
      <c r="K288" s="224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158</v>
      </c>
      <c r="AU288" s="232" t="s">
        <v>83</v>
      </c>
      <c r="AV288" s="15" t="s">
        <v>81</v>
      </c>
      <c r="AW288" s="15" t="s">
        <v>30</v>
      </c>
      <c r="AX288" s="15" t="s">
        <v>73</v>
      </c>
      <c r="AY288" s="232" t="s">
        <v>118</v>
      </c>
    </row>
    <row r="289" spans="1:65" s="13" customFormat="1" ht="11.25">
      <c r="B289" s="200"/>
      <c r="C289" s="201"/>
      <c r="D289" s="202" t="s">
        <v>158</v>
      </c>
      <c r="E289" s="203" t="s">
        <v>1</v>
      </c>
      <c r="F289" s="204" t="s">
        <v>372</v>
      </c>
      <c r="G289" s="201"/>
      <c r="H289" s="205">
        <v>233.464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158</v>
      </c>
      <c r="AU289" s="211" t="s">
        <v>83</v>
      </c>
      <c r="AV289" s="13" t="s">
        <v>83</v>
      </c>
      <c r="AW289" s="13" t="s">
        <v>30</v>
      </c>
      <c r="AX289" s="13" t="s">
        <v>73</v>
      </c>
      <c r="AY289" s="211" t="s">
        <v>118</v>
      </c>
    </row>
    <row r="290" spans="1:65" s="15" customFormat="1" ht="11.25">
      <c r="B290" s="223"/>
      <c r="C290" s="224"/>
      <c r="D290" s="202" t="s">
        <v>158</v>
      </c>
      <c r="E290" s="225" t="s">
        <v>1</v>
      </c>
      <c r="F290" s="226" t="s">
        <v>217</v>
      </c>
      <c r="G290" s="224"/>
      <c r="H290" s="225" t="s">
        <v>1</v>
      </c>
      <c r="I290" s="227"/>
      <c r="J290" s="224"/>
      <c r="K290" s="224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158</v>
      </c>
      <c r="AU290" s="232" t="s">
        <v>83</v>
      </c>
      <c r="AV290" s="15" t="s">
        <v>81</v>
      </c>
      <c r="AW290" s="15" t="s">
        <v>30</v>
      </c>
      <c r="AX290" s="15" t="s">
        <v>73</v>
      </c>
      <c r="AY290" s="232" t="s">
        <v>118</v>
      </c>
    </row>
    <row r="291" spans="1:65" s="13" customFormat="1" ht="11.25">
      <c r="B291" s="200"/>
      <c r="C291" s="201"/>
      <c r="D291" s="202" t="s">
        <v>158</v>
      </c>
      <c r="E291" s="203" t="s">
        <v>1</v>
      </c>
      <c r="F291" s="204" t="s">
        <v>373</v>
      </c>
      <c r="G291" s="201"/>
      <c r="H291" s="205">
        <v>12.22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158</v>
      </c>
      <c r="AU291" s="211" t="s">
        <v>83</v>
      </c>
      <c r="AV291" s="13" t="s">
        <v>83</v>
      </c>
      <c r="AW291" s="13" t="s">
        <v>30</v>
      </c>
      <c r="AX291" s="13" t="s">
        <v>73</v>
      </c>
      <c r="AY291" s="211" t="s">
        <v>118</v>
      </c>
    </row>
    <row r="292" spans="1:65" s="15" customFormat="1" ht="11.25">
      <c r="B292" s="223"/>
      <c r="C292" s="224"/>
      <c r="D292" s="202" t="s">
        <v>158</v>
      </c>
      <c r="E292" s="225" t="s">
        <v>1</v>
      </c>
      <c r="F292" s="226" t="s">
        <v>305</v>
      </c>
      <c r="G292" s="224"/>
      <c r="H292" s="225" t="s">
        <v>1</v>
      </c>
      <c r="I292" s="227"/>
      <c r="J292" s="224"/>
      <c r="K292" s="224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158</v>
      </c>
      <c r="AU292" s="232" t="s">
        <v>83</v>
      </c>
      <c r="AV292" s="15" t="s">
        <v>81</v>
      </c>
      <c r="AW292" s="15" t="s">
        <v>30</v>
      </c>
      <c r="AX292" s="15" t="s">
        <v>73</v>
      </c>
      <c r="AY292" s="232" t="s">
        <v>118</v>
      </c>
    </row>
    <row r="293" spans="1:65" s="13" customFormat="1" ht="11.25">
      <c r="B293" s="200"/>
      <c r="C293" s="201"/>
      <c r="D293" s="202" t="s">
        <v>158</v>
      </c>
      <c r="E293" s="203" t="s">
        <v>1</v>
      </c>
      <c r="F293" s="204" t="s">
        <v>374</v>
      </c>
      <c r="G293" s="201"/>
      <c r="H293" s="205">
        <v>42.006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158</v>
      </c>
      <c r="AU293" s="211" t="s">
        <v>83</v>
      </c>
      <c r="AV293" s="13" t="s">
        <v>83</v>
      </c>
      <c r="AW293" s="13" t="s">
        <v>30</v>
      </c>
      <c r="AX293" s="13" t="s">
        <v>73</v>
      </c>
      <c r="AY293" s="211" t="s">
        <v>118</v>
      </c>
    </row>
    <row r="294" spans="1:65" s="15" customFormat="1" ht="11.25">
      <c r="B294" s="223"/>
      <c r="C294" s="224"/>
      <c r="D294" s="202" t="s">
        <v>158</v>
      </c>
      <c r="E294" s="225" t="s">
        <v>1</v>
      </c>
      <c r="F294" s="226" t="s">
        <v>217</v>
      </c>
      <c r="G294" s="224"/>
      <c r="H294" s="225" t="s">
        <v>1</v>
      </c>
      <c r="I294" s="227"/>
      <c r="J294" s="224"/>
      <c r="K294" s="224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158</v>
      </c>
      <c r="AU294" s="232" t="s">
        <v>83</v>
      </c>
      <c r="AV294" s="15" t="s">
        <v>81</v>
      </c>
      <c r="AW294" s="15" t="s">
        <v>30</v>
      </c>
      <c r="AX294" s="15" t="s">
        <v>73</v>
      </c>
      <c r="AY294" s="232" t="s">
        <v>118</v>
      </c>
    </row>
    <row r="295" spans="1:65" s="13" customFormat="1" ht="11.25">
      <c r="B295" s="200"/>
      <c r="C295" s="201"/>
      <c r="D295" s="202" t="s">
        <v>158</v>
      </c>
      <c r="E295" s="203" t="s">
        <v>1</v>
      </c>
      <c r="F295" s="204" t="s">
        <v>375</v>
      </c>
      <c r="G295" s="201"/>
      <c r="H295" s="205">
        <v>6.39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158</v>
      </c>
      <c r="AU295" s="211" t="s">
        <v>83</v>
      </c>
      <c r="AV295" s="13" t="s">
        <v>83</v>
      </c>
      <c r="AW295" s="13" t="s">
        <v>30</v>
      </c>
      <c r="AX295" s="13" t="s">
        <v>73</v>
      </c>
      <c r="AY295" s="211" t="s">
        <v>118</v>
      </c>
    </row>
    <row r="296" spans="1:65" s="16" customFormat="1" ht="11.25">
      <c r="B296" s="238"/>
      <c r="C296" s="239"/>
      <c r="D296" s="202" t="s">
        <v>158</v>
      </c>
      <c r="E296" s="240" t="s">
        <v>1</v>
      </c>
      <c r="F296" s="241" t="s">
        <v>219</v>
      </c>
      <c r="G296" s="239"/>
      <c r="H296" s="242">
        <v>763.63400000000001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AT296" s="248" t="s">
        <v>158</v>
      </c>
      <c r="AU296" s="248" t="s">
        <v>83</v>
      </c>
      <c r="AV296" s="16" t="s">
        <v>131</v>
      </c>
      <c r="AW296" s="16" t="s">
        <v>30</v>
      </c>
      <c r="AX296" s="16" t="s">
        <v>73</v>
      </c>
      <c r="AY296" s="248" t="s">
        <v>118</v>
      </c>
    </row>
    <row r="297" spans="1:65" s="15" customFormat="1" ht="11.25">
      <c r="B297" s="223"/>
      <c r="C297" s="224"/>
      <c r="D297" s="202" t="s">
        <v>158</v>
      </c>
      <c r="E297" s="225" t="s">
        <v>1</v>
      </c>
      <c r="F297" s="226" t="s">
        <v>376</v>
      </c>
      <c r="G297" s="224"/>
      <c r="H297" s="225" t="s">
        <v>1</v>
      </c>
      <c r="I297" s="227"/>
      <c r="J297" s="224"/>
      <c r="K297" s="224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158</v>
      </c>
      <c r="AU297" s="232" t="s">
        <v>83</v>
      </c>
      <c r="AV297" s="15" t="s">
        <v>81</v>
      </c>
      <c r="AW297" s="15" t="s">
        <v>30</v>
      </c>
      <c r="AX297" s="15" t="s">
        <v>73</v>
      </c>
      <c r="AY297" s="232" t="s">
        <v>118</v>
      </c>
    </row>
    <row r="298" spans="1:65" s="13" customFormat="1" ht="11.25">
      <c r="B298" s="200"/>
      <c r="C298" s="201"/>
      <c r="D298" s="202" t="s">
        <v>158</v>
      </c>
      <c r="E298" s="203" t="s">
        <v>1</v>
      </c>
      <c r="F298" s="204" t="s">
        <v>377</v>
      </c>
      <c r="G298" s="201"/>
      <c r="H298" s="205">
        <v>-93.799000000000007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158</v>
      </c>
      <c r="AU298" s="211" t="s">
        <v>83</v>
      </c>
      <c r="AV298" s="13" t="s">
        <v>83</v>
      </c>
      <c r="AW298" s="13" t="s">
        <v>30</v>
      </c>
      <c r="AX298" s="13" t="s">
        <v>73</v>
      </c>
      <c r="AY298" s="211" t="s">
        <v>118</v>
      </c>
    </row>
    <row r="299" spans="1:65" s="13" customFormat="1" ht="11.25">
      <c r="B299" s="200"/>
      <c r="C299" s="201"/>
      <c r="D299" s="202" t="s">
        <v>158</v>
      </c>
      <c r="E299" s="203" t="s">
        <v>1</v>
      </c>
      <c r="F299" s="204" t="s">
        <v>378</v>
      </c>
      <c r="G299" s="201"/>
      <c r="H299" s="205">
        <v>-18.489999999999998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158</v>
      </c>
      <c r="AU299" s="211" t="s">
        <v>83</v>
      </c>
      <c r="AV299" s="13" t="s">
        <v>83</v>
      </c>
      <c r="AW299" s="13" t="s">
        <v>30</v>
      </c>
      <c r="AX299" s="13" t="s">
        <v>73</v>
      </c>
      <c r="AY299" s="211" t="s">
        <v>118</v>
      </c>
    </row>
    <row r="300" spans="1:65" s="13" customFormat="1" ht="11.25">
      <c r="B300" s="200"/>
      <c r="C300" s="201"/>
      <c r="D300" s="202" t="s">
        <v>158</v>
      </c>
      <c r="E300" s="203" t="s">
        <v>1</v>
      </c>
      <c r="F300" s="204" t="s">
        <v>379</v>
      </c>
      <c r="G300" s="201"/>
      <c r="H300" s="205">
        <v>-112.441</v>
      </c>
      <c r="I300" s="206"/>
      <c r="J300" s="201"/>
      <c r="K300" s="201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158</v>
      </c>
      <c r="AU300" s="211" t="s">
        <v>83</v>
      </c>
      <c r="AV300" s="13" t="s">
        <v>83</v>
      </c>
      <c r="AW300" s="13" t="s">
        <v>30</v>
      </c>
      <c r="AX300" s="13" t="s">
        <v>73</v>
      </c>
      <c r="AY300" s="211" t="s">
        <v>118</v>
      </c>
    </row>
    <row r="301" spans="1:65" s="14" customFormat="1" ht="11.25">
      <c r="B301" s="212"/>
      <c r="C301" s="213"/>
      <c r="D301" s="202" t="s">
        <v>158</v>
      </c>
      <c r="E301" s="214" t="s">
        <v>1</v>
      </c>
      <c r="F301" s="215" t="s">
        <v>161</v>
      </c>
      <c r="G301" s="213"/>
      <c r="H301" s="216">
        <v>538.904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158</v>
      </c>
      <c r="AU301" s="222" t="s">
        <v>83</v>
      </c>
      <c r="AV301" s="14" t="s">
        <v>121</v>
      </c>
      <c r="AW301" s="14" t="s">
        <v>30</v>
      </c>
      <c r="AX301" s="14" t="s">
        <v>81</v>
      </c>
      <c r="AY301" s="222" t="s">
        <v>118</v>
      </c>
    </row>
    <row r="302" spans="1:65" s="2" customFormat="1" ht="16.5" customHeight="1">
      <c r="A302" s="35"/>
      <c r="B302" s="36"/>
      <c r="C302" s="249" t="s">
        <v>380</v>
      </c>
      <c r="D302" s="249" t="s">
        <v>381</v>
      </c>
      <c r="E302" s="250" t="s">
        <v>382</v>
      </c>
      <c r="F302" s="251" t="s">
        <v>383</v>
      </c>
      <c r="G302" s="252" t="s">
        <v>351</v>
      </c>
      <c r="H302" s="253">
        <v>965.84799999999996</v>
      </c>
      <c r="I302" s="254"/>
      <c r="J302" s="255">
        <f>ROUND(I302*H302,2)</f>
        <v>0</v>
      </c>
      <c r="K302" s="251" t="s">
        <v>1</v>
      </c>
      <c r="L302" s="256"/>
      <c r="M302" s="257" t="s">
        <v>1</v>
      </c>
      <c r="N302" s="258" t="s">
        <v>38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149</v>
      </c>
      <c r="AT302" s="198" t="s">
        <v>381</v>
      </c>
      <c r="AU302" s="198" t="s">
        <v>83</v>
      </c>
      <c r="AY302" s="18" t="s">
        <v>118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81</v>
      </c>
      <c r="BK302" s="199">
        <f>ROUND(I302*H302,2)</f>
        <v>0</v>
      </c>
      <c r="BL302" s="18" t="s">
        <v>121</v>
      </c>
      <c r="BM302" s="198" t="s">
        <v>384</v>
      </c>
    </row>
    <row r="303" spans="1:65" s="13" customFormat="1" ht="11.25">
      <c r="B303" s="200"/>
      <c r="C303" s="201"/>
      <c r="D303" s="202" t="s">
        <v>158</v>
      </c>
      <c r="E303" s="203" t="s">
        <v>1</v>
      </c>
      <c r="F303" s="204" t="s">
        <v>385</v>
      </c>
      <c r="G303" s="201"/>
      <c r="H303" s="205">
        <v>965.84799999999996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158</v>
      </c>
      <c r="AU303" s="211" t="s">
        <v>83</v>
      </c>
      <c r="AV303" s="13" t="s">
        <v>83</v>
      </c>
      <c r="AW303" s="13" t="s">
        <v>30</v>
      </c>
      <c r="AX303" s="13" t="s">
        <v>73</v>
      </c>
      <c r="AY303" s="211" t="s">
        <v>118</v>
      </c>
    </row>
    <row r="304" spans="1:65" s="2" customFormat="1" ht="66.75" customHeight="1">
      <c r="A304" s="35"/>
      <c r="B304" s="36"/>
      <c r="C304" s="187" t="s">
        <v>386</v>
      </c>
      <c r="D304" s="187" t="s">
        <v>122</v>
      </c>
      <c r="E304" s="188" t="s">
        <v>387</v>
      </c>
      <c r="F304" s="189" t="s">
        <v>388</v>
      </c>
      <c r="G304" s="190" t="s">
        <v>179</v>
      </c>
      <c r="H304" s="191">
        <v>112.441</v>
      </c>
      <c r="I304" s="192"/>
      <c r="J304" s="193">
        <f>ROUND(I304*H304,2)</f>
        <v>0</v>
      </c>
      <c r="K304" s="189" t="s">
        <v>213</v>
      </c>
      <c r="L304" s="40"/>
      <c r="M304" s="194" t="s">
        <v>1</v>
      </c>
      <c r="N304" s="195" t="s">
        <v>38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121</v>
      </c>
      <c r="AT304" s="198" t="s">
        <v>122</v>
      </c>
      <c r="AU304" s="198" t="s">
        <v>83</v>
      </c>
      <c r="AY304" s="18" t="s">
        <v>118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81</v>
      </c>
      <c r="BK304" s="199">
        <f>ROUND(I304*H304,2)</f>
        <v>0</v>
      </c>
      <c r="BL304" s="18" t="s">
        <v>121</v>
      </c>
      <c r="BM304" s="198" t="s">
        <v>389</v>
      </c>
    </row>
    <row r="305" spans="1:65" s="15" customFormat="1" ht="11.25">
      <c r="B305" s="223"/>
      <c r="C305" s="224"/>
      <c r="D305" s="202" t="s">
        <v>158</v>
      </c>
      <c r="E305" s="225" t="s">
        <v>1</v>
      </c>
      <c r="F305" s="226" t="s">
        <v>390</v>
      </c>
      <c r="G305" s="224"/>
      <c r="H305" s="225" t="s">
        <v>1</v>
      </c>
      <c r="I305" s="227"/>
      <c r="J305" s="224"/>
      <c r="K305" s="224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158</v>
      </c>
      <c r="AU305" s="232" t="s">
        <v>83</v>
      </c>
      <c r="AV305" s="15" t="s">
        <v>81</v>
      </c>
      <c r="AW305" s="15" t="s">
        <v>30</v>
      </c>
      <c r="AX305" s="15" t="s">
        <v>73</v>
      </c>
      <c r="AY305" s="232" t="s">
        <v>118</v>
      </c>
    </row>
    <row r="306" spans="1:65" s="15" customFormat="1" ht="11.25">
      <c r="B306" s="223"/>
      <c r="C306" s="224"/>
      <c r="D306" s="202" t="s">
        <v>158</v>
      </c>
      <c r="E306" s="225" t="s">
        <v>1</v>
      </c>
      <c r="F306" s="226" t="s">
        <v>391</v>
      </c>
      <c r="G306" s="224"/>
      <c r="H306" s="225" t="s">
        <v>1</v>
      </c>
      <c r="I306" s="227"/>
      <c r="J306" s="224"/>
      <c r="K306" s="224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158</v>
      </c>
      <c r="AU306" s="232" t="s">
        <v>83</v>
      </c>
      <c r="AV306" s="15" t="s">
        <v>81</v>
      </c>
      <c r="AW306" s="15" t="s">
        <v>30</v>
      </c>
      <c r="AX306" s="15" t="s">
        <v>73</v>
      </c>
      <c r="AY306" s="232" t="s">
        <v>118</v>
      </c>
    </row>
    <row r="307" spans="1:65" s="13" customFormat="1" ht="11.25">
      <c r="B307" s="200"/>
      <c r="C307" s="201"/>
      <c r="D307" s="202" t="s">
        <v>158</v>
      </c>
      <c r="E307" s="203" t="s">
        <v>1</v>
      </c>
      <c r="F307" s="204" t="s">
        <v>392</v>
      </c>
      <c r="G307" s="201"/>
      <c r="H307" s="205">
        <v>232.30600000000001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158</v>
      </c>
      <c r="AU307" s="211" t="s">
        <v>83</v>
      </c>
      <c r="AV307" s="13" t="s">
        <v>83</v>
      </c>
      <c r="AW307" s="13" t="s">
        <v>30</v>
      </c>
      <c r="AX307" s="13" t="s">
        <v>73</v>
      </c>
      <c r="AY307" s="211" t="s">
        <v>118</v>
      </c>
    </row>
    <row r="308" spans="1:65" s="15" customFormat="1" ht="11.25">
      <c r="B308" s="223"/>
      <c r="C308" s="224"/>
      <c r="D308" s="202" t="s">
        <v>158</v>
      </c>
      <c r="E308" s="225" t="s">
        <v>1</v>
      </c>
      <c r="F308" s="226" t="s">
        <v>393</v>
      </c>
      <c r="G308" s="224"/>
      <c r="H308" s="225" t="s">
        <v>1</v>
      </c>
      <c r="I308" s="227"/>
      <c r="J308" s="224"/>
      <c r="K308" s="224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158</v>
      </c>
      <c r="AU308" s="232" t="s">
        <v>83</v>
      </c>
      <c r="AV308" s="15" t="s">
        <v>81</v>
      </c>
      <c r="AW308" s="15" t="s">
        <v>30</v>
      </c>
      <c r="AX308" s="15" t="s">
        <v>73</v>
      </c>
      <c r="AY308" s="232" t="s">
        <v>118</v>
      </c>
    </row>
    <row r="309" spans="1:65" s="13" customFormat="1" ht="11.25">
      <c r="B309" s="200"/>
      <c r="C309" s="201"/>
      <c r="D309" s="202" t="s">
        <v>158</v>
      </c>
      <c r="E309" s="203" t="s">
        <v>1</v>
      </c>
      <c r="F309" s="204" t="s">
        <v>394</v>
      </c>
      <c r="G309" s="201"/>
      <c r="H309" s="205">
        <v>-119.86499999999999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158</v>
      </c>
      <c r="AU309" s="211" t="s">
        <v>83</v>
      </c>
      <c r="AV309" s="13" t="s">
        <v>83</v>
      </c>
      <c r="AW309" s="13" t="s">
        <v>30</v>
      </c>
      <c r="AX309" s="13" t="s">
        <v>73</v>
      </c>
      <c r="AY309" s="211" t="s">
        <v>118</v>
      </c>
    </row>
    <row r="310" spans="1:65" s="14" customFormat="1" ht="11.25">
      <c r="B310" s="212"/>
      <c r="C310" s="213"/>
      <c r="D310" s="202" t="s">
        <v>158</v>
      </c>
      <c r="E310" s="214" t="s">
        <v>1</v>
      </c>
      <c r="F310" s="215" t="s">
        <v>161</v>
      </c>
      <c r="G310" s="213"/>
      <c r="H310" s="216">
        <v>112.441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158</v>
      </c>
      <c r="AU310" s="222" t="s">
        <v>83</v>
      </c>
      <c r="AV310" s="14" t="s">
        <v>121</v>
      </c>
      <c r="AW310" s="14" t="s">
        <v>30</v>
      </c>
      <c r="AX310" s="14" t="s">
        <v>81</v>
      </c>
      <c r="AY310" s="222" t="s">
        <v>118</v>
      </c>
    </row>
    <row r="311" spans="1:65" s="2" customFormat="1" ht="66.75" customHeight="1">
      <c r="A311" s="35"/>
      <c r="B311" s="36"/>
      <c r="C311" s="187" t="s">
        <v>395</v>
      </c>
      <c r="D311" s="187" t="s">
        <v>122</v>
      </c>
      <c r="E311" s="188" t="s">
        <v>396</v>
      </c>
      <c r="F311" s="189" t="s">
        <v>397</v>
      </c>
      <c r="G311" s="190" t="s">
        <v>179</v>
      </c>
      <c r="H311" s="191">
        <v>112.441</v>
      </c>
      <c r="I311" s="192"/>
      <c r="J311" s="193">
        <f>ROUND(I311*H311,2)</f>
        <v>0</v>
      </c>
      <c r="K311" s="189" t="s">
        <v>213</v>
      </c>
      <c r="L311" s="40"/>
      <c r="M311" s="194" t="s">
        <v>1</v>
      </c>
      <c r="N311" s="195" t="s">
        <v>38</v>
      </c>
      <c r="O311" s="72"/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121</v>
      </c>
      <c r="AT311" s="198" t="s">
        <v>122</v>
      </c>
      <c r="AU311" s="198" t="s">
        <v>83</v>
      </c>
      <c r="AY311" s="18" t="s">
        <v>118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8" t="s">
        <v>81</v>
      </c>
      <c r="BK311" s="199">
        <f>ROUND(I311*H311,2)</f>
        <v>0</v>
      </c>
      <c r="BL311" s="18" t="s">
        <v>121</v>
      </c>
      <c r="BM311" s="198" t="s">
        <v>398</v>
      </c>
    </row>
    <row r="312" spans="1:65" s="12" customFormat="1" ht="22.9" customHeight="1">
      <c r="B312" s="171"/>
      <c r="C312" s="172"/>
      <c r="D312" s="173" t="s">
        <v>72</v>
      </c>
      <c r="E312" s="185" t="s">
        <v>83</v>
      </c>
      <c r="F312" s="185" t="s">
        <v>399</v>
      </c>
      <c r="G312" s="172"/>
      <c r="H312" s="172"/>
      <c r="I312" s="175"/>
      <c r="J312" s="186">
        <f>BK312</f>
        <v>0</v>
      </c>
      <c r="K312" s="172"/>
      <c r="L312" s="177"/>
      <c r="M312" s="178"/>
      <c r="N312" s="179"/>
      <c r="O312" s="179"/>
      <c r="P312" s="180">
        <f>P313</f>
        <v>0</v>
      </c>
      <c r="Q312" s="179"/>
      <c r="R312" s="180">
        <f>R313</f>
        <v>32.975559000000004</v>
      </c>
      <c r="S312" s="179"/>
      <c r="T312" s="181">
        <f>T313</f>
        <v>0</v>
      </c>
      <c r="AR312" s="182" t="s">
        <v>81</v>
      </c>
      <c r="AT312" s="183" t="s">
        <v>72</v>
      </c>
      <c r="AU312" s="183" t="s">
        <v>81</v>
      </c>
      <c r="AY312" s="182" t="s">
        <v>118</v>
      </c>
      <c r="BK312" s="184">
        <f>BK313</f>
        <v>0</v>
      </c>
    </row>
    <row r="313" spans="1:65" s="2" customFormat="1" ht="55.5" customHeight="1">
      <c r="A313" s="35"/>
      <c r="B313" s="36"/>
      <c r="C313" s="187" t="s">
        <v>400</v>
      </c>
      <c r="D313" s="187" t="s">
        <v>122</v>
      </c>
      <c r="E313" s="188" t="s">
        <v>401</v>
      </c>
      <c r="F313" s="189" t="s">
        <v>402</v>
      </c>
      <c r="G313" s="190" t="s">
        <v>156</v>
      </c>
      <c r="H313" s="191">
        <v>161.1</v>
      </c>
      <c r="I313" s="192"/>
      <c r="J313" s="193">
        <f>ROUND(I313*H313,2)</f>
        <v>0</v>
      </c>
      <c r="K313" s="189" t="s">
        <v>213</v>
      </c>
      <c r="L313" s="40"/>
      <c r="M313" s="194" t="s">
        <v>1</v>
      </c>
      <c r="N313" s="195" t="s">
        <v>38</v>
      </c>
      <c r="O313" s="72"/>
      <c r="P313" s="196">
        <f>O313*H313</f>
        <v>0</v>
      </c>
      <c r="Q313" s="196">
        <v>0.20469000000000001</v>
      </c>
      <c r="R313" s="196">
        <f>Q313*H313</f>
        <v>32.975559000000004</v>
      </c>
      <c r="S313" s="196">
        <v>0</v>
      </c>
      <c r="T313" s="19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121</v>
      </c>
      <c r="AT313" s="198" t="s">
        <v>122</v>
      </c>
      <c r="AU313" s="198" t="s">
        <v>83</v>
      </c>
      <c r="AY313" s="18" t="s">
        <v>118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8" t="s">
        <v>81</v>
      </c>
      <c r="BK313" s="199">
        <f>ROUND(I313*H313,2)</f>
        <v>0</v>
      </c>
      <c r="BL313" s="18" t="s">
        <v>121</v>
      </c>
      <c r="BM313" s="198" t="s">
        <v>403</v>
      </c>
    </row>
    <row r="314" spans="1:65" s="12" customFormat="1" ht="22.9" customHeight="1">
      <c r="B314" s="171"/>
      <c r="C314" s="172"/>
      <c r="D314" s="173" t="s">
        <v>72</v>
      </c>
      <c r="E314" s="185" t="s">
        <v>404</v>
      </c>
      <c r="F314" s="185" t="s">
        <v>405</v>
      </c>
      <c r="G314" s="172"/>
      <c r="H314" s="172"/>
      <c r="I314" s="175"/>
      <c r="J314" s="186">
        <f>BK314</f>
        <v>0</v>
      </c>
      <c r="K314" s="172"/>
      <c r="L314" s="177"/>
      <c r="M314" s="178"/>
      <c r="N314" s="179"/>
      <c r="O314" s="179"/>
      <c r="P314" s="180">
        <f>SUM(P315:P322)</f>
        <v>0</v>
      </c>
      <c r="Q314" s="179"/>
      <c r="R314" s="180">
        <f>SUM(R315:R322)</f>
        <v>0</v>
      </c>
      <c r="S314" s="179"/>
      <c r="T314" s="181">
        <f>SUM(T315:T322)</f>
        <v>42.498599999999996</v>
      </c>
      <c r="AR314" s="182" t="s">
        <v>81</v>
      </c>
      <c r="AT314" s="183" t="s">
        <v>72</v>
      </c>
      <c r="AU314" s="183" t="s">
        <v>81</v>
      </c>
      <c r="AY314" s="182" t="s">
        <v>118</v>
      </c>
      <c r="BK314" s="184">
        <f>SUM(BK315:BK322)</f>
        <v>0</v>
      </c>
    </row>
    <row r="315" spans="1:65" s="2" customFormat="1" ht="37.9" customHeight="1">
      <c r="A315" s="35"/>
      <c r="B315" s="36"/>
      <c r="C315" s="187" t="s">
        <v>404</v>
      </c>
      <c r="D315" s="187" t="s">
        <v>122</v>
      </c>
      <c r="E315" s="188" t="s">
        <v>406</v>
      </c>
      <c r="F315" s="189" t="s">
        <v>407</v>
      </c>
      <c r="G315" s="190" t="s">
        <v>179</v>
      </c>
      <c r="H315" s="191">
        <v>9.891</v>
      </c>
      <c r="I315" s="192"/>
      <c r="J315" s="193">
        <f>ROUND(I315*H315,2)</f>
        <v>0</v>
      </c>
      <c r="K315" s="189" t="s">
        <v>213</v>
      </c>
      <c r="L315" s="40"/>
      <c r="M315" s="194" t="s">
        <v>1</v>
      </c>
      <c r="N315" s="195" t="s">
        <v>38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2.2000000000000002</v>
      </c>
      <c r="T315" s="197">
        <f>S315*H315</f>
        <v>21.760200000000001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121</v>
      </c>
      <c r="AT315" s="198" t="s">
        <v>122</v>
      </c>
      <c r="AU315" s="198" t="s">
        <v>83</v>
      </c>
      <c r="AY315" s="18" t="s">
        <v>118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81</v>
      </c>
      <c r="BK315" s="199">
        <f>ROUND(I315*H315,2)</f>
        <v>0</v>
      </c>
      <c r="BL315" s="18" t="s">
        <v>121</v>
      </c>
      <c r="BM315" s="198" t="s">
        <v>408</v>
      </c>
    </row>
    <row r="316" spans="1:65" s="15" customFormat="1" ht="11.25">
      <c r="B316" s="223"/>
      <c r="C316" s="224"/>
      <c r="D316" s="202" t="s">
        <v>158</v>
      </c>
      <c r="E316" s="225" t="s">
        <v>1</v>
      </c>
      <c r="F316" s="226" t="s">
        <v>409</v>
      </c>
      <c r="G316" s="224"/>
      <c r="H316" s="225" t="s">
        <v>1</v>
      </c>
      <c r="I316" s="227"/>
      <c r="J316" s="224"/>
      <c r="K316" s="224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158</v>
      </c>
      <c r="AU316" s="232" t="s">
        <v>83</v>
      </c>
      <c r="AV316" s="15" t="s">
        <v>81</v>
      </c>
      <c r="AW316" s="15" t="s">
        <v>30</v>
      </c>
      <c r="AX316" s="15" t="s">
        <v>73</v>
      </c>
      <c r="AY316" s="232" t="s">
        <v>118</v>
      </c>
    </row>
    <row r="317" spans="1:65" s="13" customFormat="1" ht="11.25">
      <c r="B317" s="200"/>
      <c r="C317" s="201"/>
      <c r="D317" s="202" t="s">
        <v>158</v>
      </c>
      <c r="E317" s="203" t="s">
        <v>1</v>
      </c>
      <c r="F317" s="204" t="s">
        <v>410</v>
      </c>
      <c r="G317" s="201"/>
      <c r="H317" s="205">
        <v>9.891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158</v>
      </c>
      <c r="AU317" s="211" t="s">
        <v>83</v>
      </c>
      <c r="AV317" s="13" t="s">
        <v>83</v>
      </c>
      <c r="AW317" s="13" t="s">
        <v>30</v>
      </c>
      <c r="AX317" s="13" t="s">
        <v>73</v>
      </c>
      <c r="AY317" s="211" t="s">
        <v>118</v>
      </c>
    </row>
    <row r="318" spans="1:65" s="2" customFormat="1" ht="37.9" customHeight="1">
      <c r="A318" s="35"/>
      <c r="B318" s="36"/>
      <c r="C318" s="187" t="s">
        <v>411</v>
      </c>
      <c r="D318" s="187" t="s">
        <v>122</v>
      </c>
      <c r="E318" s="188" t="s">
        <v>412</v>
      </c>
      <c r="F318" s="189" t="s">
        <v>413</v>
      </c>
      <c r="G318" s="190" t="s">
        <v>179</v>
      </c>
      <c r="H318" s="191">
        <v>8.641</v>
      </c>
      <c r="I318" s="192"/>
      <c r="J318" s="193">
        <f>ROUND(I318*H318,2)</f>
        <v>0</v>
      </c>
      <c r="K318" s="189" t="s">
        <v>213</v>
      </c>
      <c r="L318" s="40"/>
      <c r="M318" s="194" t="s">
        <v>1</v>
      </c>
      <c r="N318" s="195" t="s">
        <v>38</v>
      </c>
      <c r="O318" s="72"/>
      <c r="P318" s="196">
        <f>O318*H318</f>
        <v>0</v>
      </c>
      <c r="Q318" s="196">
        <v>0</v>
      </c>
      <c r="R318" s="196">
        <f>Q318*H318</f>
        <v>0</v>
      </c>
      <c r="S318" s="196">
        <v>2.4</v>
      </c>
      <c r="T318" s="197">
        <f>S318*H318</f>
        <v>20.738399999999999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121</v>
      </c>
      <c r="AT318" s="198" t="s">
        <v>122</v>
      </c>
      <c r="AU318" s="198" t="s">
        <v>83</v>
      </c>
      <c r="AY318" s="18" t="s">
        <v>118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81</v>
      </c>
      <c r="BK318" s="199">
        <f>ROUND(I318*H318,2)</f>
        <v>0</v>
      </c>
      <c r="BL318" s="18" t="s">
        <v>121</v>
      </c>
      <c r="BM318" s="198" t="s">
        <v>414</v>
      </c>
    </row>
    <row r="319" spans="1:65" s="15" customFormat="1" ht="11.25">
      <c r="B319" s="223"/>
      <c r="C319" s="224"/>
      <c r="D319" s="202" t="s">
        <v>158</v>
      </c>
      <c r="E319" s="225" t="s">
        <v>1</v>
      </c>
      <c r="F319" s="226" t="s">
        <v>415</v>
      </c>
      <c r="G319" s="224"/>
      <c r="H319" s="225" t="s">
        <v>1</v>
      </c>
      <c r="I319" s="227"/>
      <c r="J319" s="224"/>
      <c r="K319" s="224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158</v>
      </c>
      <c r="AU319" s="232" t="s">
        <v>83</v>
      </c>
      <c r="AV319" s="15" t="s">
        <v>81</v>
      </c>
      <c r="AW319" s="15" t="s">
        <v>30</v>
      </c>
      <c r="AX319" s="15" t="s">
        <v>73</v>
      </c>
      <c r="AY319" s="232" t="s">
        <v>118</v>
      </c>
    </row>
    <row r="320" spans="1:65" s="13" customFormat="1" ht="11.25">
      <c r="B320" s="200"/>
      <c r="C320" s="201"/>
      <c r="D320" s="202" t="s">
        <v>158</v>
      </c>
      <c r="E320" s="203" t="s">
        <v>1</v>
      </c>
      <c r="F320" s="204" t="s">
        <v>416</v>
      </c>
      <c r="G320" s="201"/>
      <c r="H320" s="205">
        <v>5.9409999999999998</v>
      </c>
      <c r="I320" s="206"/>
      <c r="J320" s="201"/>
      <c r="K320" s="201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158</v>
      </c>
      <c r="AU320" s="211" t="s">
        <v>83</v>
      </c>
      <c r="AV320" s="13" t="s">
        <v>83</v>
      </c>
      <c r="AW320" s="13" t="s">
        <v>30</v>
      </c>
      <c r="AX320" s="13" t="s">
        <v>73</v>
      </c>
      <c r="AY320" s="211" t="s">
        <v>118</v>
      </c>
    </row>
    <row r="321" spans="1:65" s="13" customFormat="1" ht="11.25">
      <c r="B321" s="200"/>
      <c r="C321" s="201"/>
      <c r="D321" s="202" t="s">
        <v>158</v>
      </c>
      <c r="E321" s="203" t="s">
        <v>1</v>
      </c>
      <c r="F321" s="204" t="s">
        <v>417</v>
      </c>
      <c r="G321" s="201"/>
      <c r="H321" s="205">
        <v>2.7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158</v>
      </c>
      <c r="AU321" s="211" t="s">
        <v>83</v>
      </c>
      <c r="AV321" s="13" t="s">
        <v>83</v>
      </c>
      <c r="AW321" s="13" t="s">
        <v>30</v>
      </c>
      <c r="AX321" s="13" t="s">
        <v>73</v>
      </c>
      <c r="AY321" s="211" t="s">
        <v>118</v>
      </c>
    </row>
    <row r="322" spans="1:65" s="14" customFormat="1" ht="11.25">
      <c r="B322" s="212"/>
      <c r="C322" s="213"/>
      <c r="D322" s="202" t="s">
        <v>158</v>
      </c>
      <c r="E322" s="214" t="s">
        <v>1</v>
      </c>
      <c r="F322" s="215" t="s">
        <v>161</v>
      </c>
      <c r="G322" s="213"/>
      <c r="H322" s="216">
        <v>8.641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158</v>
      </c>
      <c r="AU322" s="222" t="s">
        <v>83</v>
      </c>
      <c r="AV322" s="14" t="s">
        <v>121</v>
      </c>
      <c r="AW322" s="14" t="s">
        <v>30</v>
      </c>
      <c r="AX322" s="14" t="s">
        <v>81</v>
      </c>
      <c r="AY322" s="222" t="s">
        <v>118</v>
      </c>
    </row>
    <row r="323" spans="1:65" s="12" customFormat="1" ht="22.9" customHeight="1">
      <c r="B323" s="171"/>
      <c r="C323" s="172"/>
      <c r="D323" s="173" t="s">
        <v>72</v>
      </c>
      <c r="E323" s="185" t="s">
        <v>418</v>
      </c>
      <c r="F323" s="185" t="s">
        <v>419</v>
      </c>
      <c r="G323" s="172"/>
      <c r="H323" s="172"/>
      <c r="I323" s="175"/>
      <c r="J323" s="186">
        <f>BK323</f>
        <v>0</v>
      </c>
      <c r="K323" s="172"/>
      <c r="L323" s="177"/>
      <c r="M323" s="178"/>
      <c r="N323" s="179"/>
      <c r="O323" s="179"/>
      <c r="P323" s="180">
        <f>SUM(P324:P331)</f>
        <v>0</v>
      </c>
      <c r="Q323" s="179"/>
      <c r="R323" s="180">
        <f>SUM(R324:R331)</f>
        <v>1.4314500000000001</v>
      </c>
      <c r="S323" s="179"/>
      <c r="T323" s="181">
        <f>SUM(T324:T331)</f>
        <v>0</v>
      </c>
      <c r="AR323" s="182" t="s">
        <v>81</v>
      </c>
      <c r="AT323" s="183" t="s">
        <v>72</v>
      </c>
      <c r="AU323" s="183" t="s">
        <v>81</v>
      </c>
      <c r="AY323" s="182" t="s">
        <v>118</v>
      </c>
      <c r="BK323" s="184">
        <f>SUM(BK324:BK331)</f>
        <v>0</v>
      </c>
    </row>
    <row r="324" spans="1:65" s="2" customFormat="1" ht="24.2" customHeight="1">
      <c r="A324" s="35"/>
      <c r="B324" s="36"/>
      <c r="C324" s="187" t="s">
        <v>420</v>
      </c>
      <c r="D324" s="187" t="s">
        <v>122</v>
      </c>
      <c r="E324" s="188" t="s">
        <v>421</v>
      </c>
      <c r="F324" s="189" t="s">
        <v>422</v>
      </c>
      <c r="G324" s="190" t="s">
        <v>423</v>
      </c>
      <c r="H324" s="191">
        <v>7.5</v>
      </c>
      <c r="I324" s="192"/>
      <c r="J324" s="193">
        <f>ROUND(I324*H324,2)</f>
        <v>0</v>
      </c>
      <c r="K324" s="189" t="s">
        <v>1</v>
      </c>
      <c r="L324" s="40"/>
      <c r="M324" s="194" t="s">
        <v>1</v>
      </c>
      <c r="N324" s="195" t="s">
        <v>38</v>
      </c>
      <c r="O324" s="72"/>
      <c r="P324" s="196">
        <f>O324*H324</f>
        <v>0</v>
      </c>
      <c r="Q324" s="196">
        <v>0.14737</v>
      </c>
      <c r="R324" s="196">
        <f>Q324*H324</f>
        <v>1.105275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121</v>
      </c>
      <c r="AT324" s="198" t="s">
        <v>122</v>
      </c>
      <c r="AU324" s="198" t="s">
        <v>83</v>
      </c>
      <c r="AY324" s="18" t="s">
        <v>118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81</v>
      </c>
      <c r="BK324" s="199">
        <f>ROUND(I324*H324,2)</f>
        <v>0</v>
      </c>
      <c r="BL324" s="18" t="s">
        <v>121</v>
      </c>
      <c r="BM324" s="198" t="s">
        <v>424</v>
      </c>
    </row>
    <row r="325" spans="1:65" s="13" customFormat="1" ht="11.25">
      <c r="B325" s="200"/>
      <c r="C325" s="201"/>
      <c r="D325" s="202" t="s">
        <v>158</v>
      </c>
      <c r="E325" s="203" t="s">
        <v>1</v>
      </c>
      <c r="F325" s="204" t="s">
        <v>425</v>
      </c>
      <c r="G325" s="201"/>
      <c r="H325" s="205">
        <v>7.5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158</v>
      </c>
      <c r="AU325" s="211" t="s">
        <v>83</v>
      </c>
      <c r="AV325" s="13" t="s">
        <v>83</v>
      </c>
      <c r="AW325" s="13" t="s">
        <v>30</v>
      </c>
      <c r="AX325" s="13" t="s">
        <v>73</v>
      </c>
      <c r="AY325" s="211" t="s">
        <v>118</v>
      </c>
    </row>
    <row r="326" spans="1:65" s="2" customFormat="1" ht="24.2" customHeight="1">
      <c r="A326" s="35"/>
      <c r="B326" s="36"/>
      <c r="C326" s="249" t="s">
        <v>418</v>
      </c>
      <c r="D326" s="249" t="s">
        <v>381</v>
      </c>
      <c r="E326" s="250" t="s">
        <v>426</v>
      </c>
      <c r="F326" s="251" t="s">
        <v>427</v>
      </c>
      <c r="G326" s="252" t="s">
        <v>156</v>
      </c>
      <c r="H326" s="253">
        <v>7.5750000000000002</v>
      </c>
      <c r="I326" s="254"/>
      <c r="J326" s="255">
        <f>ROUND(I326*H326,2)</f>
        <v>0</v>
      </c>
      <c r="K326" s="251" t="s">
        <v>213</v>
      </c>
      <c r="L326" s="256"/>
      <c r="M326" s="257" t="s">
        <v>1</v>
      </c>
      <c r="N326" s="258" t="s">
        <v>38</v>
      </c>
      <c r="O326" s="72"/>
      <c r="P326" s="196">
        <f>O326*H326</f>
        <v>0</v>
      </c>
      <c r="Q326" s="196">
        <v>3.1E-2</v>
      </c>
      <c r="R326" s="196">
        <f>Q326*H326</f>
        <v>0.23482500000000001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149</v>
      </c>
      <c r="AT326" s="198" t="s">
        <v>381</v>
      </c>
      <c r="AU326" s="198" t="s">
        <v>83</v>
      </c>
      <c r="AY326" s="18" t="s">
        <v>118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81</v>
      </c>
      <c r="BK326" s="199">
        <f>ROUND(I326*H326,2)</f>
        <v>0</v>
      </c>
      <c r="BL326" s="18" t="s">
        <v>121</v>
      </c>
      <c r="BM326" s="198" t="s">
        <v>428</v>
      </c>
    </row>
    <row r="327" spans="1:65" s="13" customFormat="1" ht="11.25">
      <c r="B327" s="200"/>
      <c r="C327" s="201"/>
      <c r="D327" s="202" t="s">
        <v>158</v>
      </c>
      <c r="E327" s="203" t="s">
        <v>1</v>
      </c>
      <c r="F327" s="204" t="s">
        <v>429</v>
      </c>
      <c r="G327" s="201"/>
      <c r="H327" s="205">
        <v>7.5750000000000002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158</v>
      </c>
      <c r="AU327" s="211" t="s">
        <v>83</v>
      </c>
      <c r="AV327" s="13" t="s">
        <v>83</v>
      </c>
      <c r="AW327" s="13" t="s">
        <v>30</v>
      </c>
      <c r="AX327" s="13" t="s">
        <v>73</v>
      </c>
      <c r="AY327" s="211" t="s">
        <v>118</v>
      </c>
    </row>
    <row r="328" spans="1:65" s="2" customFormat="1" ht="21.75" customHeight="1">
      <c r="A328" s="35"/>
      <c r="B328" s="36"/>
      <c r="C328" s="249" t="s">
        <v>430</v>
      </c>
      <c r="D328" s="249" t="s">
        <v>381</v>
      </c>
      <c r="E328" s="250" t="s">
        <v>431</v>
      </c>
      <c r="F328" s="251" t="s">
        <v>432</v>
      </c>
      <c r="G328" s="252" t="s">
        <v>423</v>
      </c>
      <c r="H328" s="253">
        <v>15.15</v>
      </c>
      <c r="I328" s="254"/>
      <c r="J328" s="255">
        <f>ROUND(I328*H328,2)</f>
        <v>0</v>
      </c>
      <c r="K328" s="251" t="s">
        <v>213</v>
      </c>
      <c r="L328" s="256"/>
      <c r="M328" s="257" t="s">
        <v>1</v>
      </c>
      <c r="N328" s="258" t="s">
        <v>38</v>
      </c>
      <c r="O328" s="72"/>
      <c r="P328" s="196">
        <f>O328*H328</f>
        <v>0</v>
      </c>
      <c r="Q328" s="196">
        <v>6.0000000000000001E-3</v>
      </c>
      <c r="R328" s="196">
        <f>Q328*H328</f>
        <v>9.0900000000000009E-2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149</v>
      </c>
      <c r="AT328" s="198" t="s">
        <v>381</v>
      </c>
      <c r="AU328" s="198" t="s">
        <v>83</v>
      </c>
      <c r="AY328" s="18" t="s">
        <v>118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81</v>
      </c>
      <c r="BK328" s="199">
        <f>ROUND(I328*H328,2)</f>
        <v>0</v>
      </c>
      <c r="BL328" s="18" t="s">
        <v>121</v>
      </c>
      <c r="BM328" s="198" t="s">
        <v>433</v>
      </c>
    </row>
    <row r="329" spans="1:65" s="13" customFormat="1" ht="11.25">
      <c r="B329" s="200"/>
      <c r="C329" s="201"/>
      <c r="D329" s="202" t="s">
        <v>158</v>
      </c>
      <c r="E329" s="203" t="s">
        <v>1</v>
      </c>
      <c r="F329" s="204" t="s">
        <v>434</v>
      </c>
      <c r="G329" s="201"/>
      <c r="H329" s="205">
        <v>15.15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158</v>
      </c>
      <c r="AU329" s="211" t="s">
        <v>83</v>
      </c>
      <c r="AV329" s="13" t="s">
        <v>83</v>
      </c>
      <c r="AW329" s="13" t="s">
        <v>30</v>
      </c>
      <c r="AX329" s="13" t="s">
        <v>81</v>
      </c>
      <c r="AY329" s="211" t="s">
        <v>118</v>
      </c>
    </row>
    <row r="330" spans="1:65" s="2" customFormat="1" ht="16.5" customHeight="1">
      <c r="A330" s="35"/>
      <c r="B330" s="36"/>
      <c r="C330" s="187" t="s">
        <v>435</v>
      </c>
      <c r="D330" s="187" t="s">
        <v>122</v>
      </c>
      <c r="E330" s="188" t="s">
        <v>436</v>
      </c>
      <c r="F330" s="189" t="s">
        <v>437</v>
      </c>
      <c r="G330" s="190" t="s">
        <v>156</v>
      </c>
      <c r="H330" s="191">
        <v>7.5</v>
      </c>
      <c r="I330" s="192"/>
      <c r="J330" s="193">
        <f>ROUND(I330*H330,2)</f>
        <v>0</v>
      </c>
      <c r="K330" s="189" t="s">
        <v>1</v>
      </c>
      <c r="L330" s="40"/>
      <c r="M330" s="194" t="s">
        <v>1</v>
      </c>
      <c r="N330" s="195" t="s">
        <v>38</v>
      </c>
      <c r="O330" s="72"/>
      <c r="P330" s="196">
        <f>O330*H330</f>
        <v>0</v>
      </c>
      <c r="Q330" s="196">
        <v>6.0000000000000002E-5</v>
      </c>
      <c r="R330" s="196">
        <f>Q330*H330</f>
        <v>4.4999999999999999E-4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121</v>
      </c>
      <c r="AT330" s="198" t="s">
        <v>122</v>
      </c>
      <c r="AU330" s="198" t="s">
        <v>83</v>
      </c>
      <c r="AY330" s="18" t="s">
        <v>118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81</v>
      </c>
      <c r="BK330" s="199">
        <f>ROUND(I330*H330,2)</f>
        <v>0</v>
      </c>
      <c r="BL330" s="18" t="s">
        <v>121</v>
      </c>
      <c r="BM330" s="198" t="s">
        <v>438</v>
      </c>
    </row>
    <row r="331" spans="1:65" s="13" customFormat="1" ht="11.25">
      <c r="B331" s="200"/>
      <c r="C331" s="201"/>
      <c r="D331" s="202" t="s">
        <v>158</v>
      </c>
      <c r="E331" s="203" t="s">
        <v>1</v>
      </c>
      <c r="F331" s="204" t="s">
        <v>425</v>
      </c>
      <c r="G331" s="201"/>
      <c r="H331" s="205">
        <v>7.5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158</v>
      </c>
      <c r="AU331" s="211" t="s">
        <v>83</v>
      </c>
      <c r="AV331" s="13" t="s">
        <v>83</v>
      </c>
      <c r="AW331" s="13" t="s">
        <v>30</v>
      </c>
      <c r="AX331" s="13" t="s">
        <v>81</v>
      </c>
      <c r="AY331" s="211" t="s">
        <v>118</v>
      </c>
    </row>
    <row r="332" spans="1:65" s="12" customFormat="1" ht="22.9" customHeight="1">
      <c r="B332" s="171"/>
      <c r="C332" s="172"/>
      <c r="D332" s="173" t="s">
        <v>72</v>
      </c>
      <c r="E332" s="185" t="s">
        <v>121</v>
      </c>
      <c r="F332" s="185" t="s">
        <v>439</v>
      </c>
      <c r="G332" s="172"/>
      <c r="H332" s="172"/>
      <c r="I332" s="175"/>
      <c r="J332" s="186">
        <f>BK332</f>
        <v>0</v>
      </c>
      <c r="K332" s="172"/>
      <c r="L332" s="177"/>
      <c r="M332" s="178"/>
      <c r="N332" s="179"/>
      <c r="O332" s="179"/>
      <c r="P332" s="180">
        <f>SUM(P333:P371)</f>
        <v>0</v>
      </c>
      <c r="Q332" s="179"/>
      <c r="R332" s="180">
        <f>SUM(R333:R371)</f>
        <v>50.916629199999996</v>
      </c>
      <c r="S332" s="179"/>
      <c r="T332" s="181">
        <f>SUM(T333:T371)</f>
        <v>0</v>
      </c>
      <c r="AR332" s="182" t="s">
        <v>81</v>
      </c>
      <c r="AT332" s="183" t="s">
        <v>72</v>
      </c>
      <c r="AU332" s="183" t="s">
        <v>81</v>
      </c>
      <c r="AY332" s="182" t="s">
        <v>118</v>
      </c>
      <c r="BK332" s="184">
        <f>SUM(BK333:BK371)</f>
        <v>0</v>
      </c>
    </row>
    <row r="333" spans="1:65" s="2" customFormat="1" ht="33" customHeight="1">
      <c r="A333" s="35"/>
      <c r="B333" s="36"/>
      <c r="C333" s="187" t="s">
        <v>440</v>
      </c>
      <c r="D333" s="187" t="s">
        <v>122</v>
      </c>
      <c r="E333" s="188" t="s">
        <v>441</v>
      </c>
      <c r="F333" s="189" t="s">
        <v>442</v>
      </c>
      <c r="G333" s="190" t="s">
        <v>423</v>
      </c>
      <c r="H333" s="191">
        <v>128.88</v>
      </c>
      <c r="I333" s="192"/>
      <c r="J333" s="193">
        <f>ROUND(I333*H333,2)</f>
        <v>0</v>
      </c>
      <c r="K333" s="189" t="s">
        <v>213</v>
      </c>
      <c r="L333" s="40"/>
      <c r="M333" s="194" t="s">
        <v>1</v>
      </c>
      <c r="N333" s="195" t="s">
        <v>38</v>
      </c>
      <c r="O333" s="72"/>
      <c r="P333" s="196">
        <f>O333*H333</f>
        <v>0</v>
      </c>
      <c r="Q333" s="196">
        <v>1.65E-3</v>
      </c>
      <c r="R333" s="196">
        <f>Q333*H333</f>
        <v>0.21265199999999998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121</v>
      </c>
      <c r="AT333" s="198" t="s">
        <v>122</v>
      </c>
      <c r="AU333" s="198" t="s">
        <v>83</v>
      </c>
      <c r="AY333" s="18" t="s">
        <v>118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81</v>
      </c>
      <c r="BK333" s="199">
        <f>ROUND(I333*H333,2)</f>
        <v>0</v>
      </c>
      <c r="BL333" s="18" t="s">
        <v>121</v>
      </c>
      <c r="BM333" s="198" t="s">
        <v>443</v>
      </c>
    </row>
    <row r="334" spans="1:65" s="15" customFormat="1" ht="11.25">
      <c r="B334" s="223"/>
      <c r="C334" s="224"/>
      <c r="D334" s="202" t="s">
        <v>158</v>
      </c>
      <c r="E334" s="225" t="s">
        <v>1</v>
      </c>
      <c r="F334" s="226" t="s">
        <v>391</v>
      </c>
      <c r="G334" s="224"/>
      <c r="H334" s="225" t="s">
        <v>1</v>
      </c>
      <c r="I334" s="227"/>
      <c r="J334" s="224"/>
      <c r="K334" s="224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158</v>
      </c>
      <c r="AU334" s="232" t="s">
        <v>83</v>
      </c>
      <c r="AV334" s="15" t="s">
        <v>81</v>
      </c>
      <c r="AW334" s="15" t="s">
        <v>30</v>
      </c>
      <c r="AX334" s="15" t="s">
        <v>73</v>
      </c>
      <c r="AY334" s="232" t="s">
        <v>118</v>
      </c>
    </row>
    <row r="335" spans="1:65" s="13" customFormat="1" ht="11.25">
      <c r="B335" s="200"/>
      <c r="C335" s="201"/>
      <c r="D335" s="202" t="s">
        <v>158</v>
      </c>
      <c r="E335" s="203" t="s">
        <v>1</v>
      </c>
      <c r="F335" s="204" t="s">
        <v>444</v>
      </c>
      <c r="G335" s="201"/>
      <c r="H335" s="205">
        <v>128.88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158</v>
      </c>
      <c r="AU335" s="211" t="s">
        <v>83</v>
      </c>
      <c r="AV335" s="13" t="s">
        <v>83</v>
      </c>
      <c r="AW335" s="13" t="s">
        <v>30</v>
      </c>
      <c r="AX335" s="13" t="s">
        <v>81</v>
      </c>
      <c r="AY335" s="211" t="s">
        <v>118</v>
      </c>
    </row>
    <row r="336" spans="1:65" s="2" customFormat="1" ht="16.5" customHeight="1">
      <c r="A336" s="35"/>
      <c r="B336" s="36"/>
      <c r="C336" s="249" t="s">
        <v>445</v>
      </c>
      <c r="D336" s="249" t="s">
        <v>381</v>
      </c>
      <c r="E336" s="250" t="s">
        <v>446</v>
      </c>
      <c r="F336" s="251" t="s">
        <v>447</v>
      </c>
      <c r="G336" s="252" t="s">
        <v>156</v>
      </c>
      <c r="H336" s="253">
        <v>81.355999999999995</v>
      </c>
      <c r="I336" s="254"/>
      <c r="J336" s="255">
        <f>ROUND(I336*H336,2)</f>
        <v>0</v>
      </c>
      <c r="K336" s="251" t="s">
        <v>213</v>
      </c>
      <c r="L336" s="256"/>
      <c r="M336" s="257" t="s">
        <v>1</v>
      </c>
      <c r="N336" s="258" t="s">
        <v>38</v>
      </c>
      <c r="O336" s="72"/>
      <c r="P336" s="196">
        <f>O336*H336</f>
        <v>0</v>
      </c>
      <c r="Q336" s="196">
        <v>8.5000000000000006E-2</v>
      </c>
      <c r="R336" s="196">
        <f>Q336*H336</f>
        <v>6.91526</v>
      </c>
      <c r="S336" s="196">
        <v>0</v>
      </c>
      <c r="T336" s="19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8" t="s">
        <v>149</v>
      </c>
      <c r="AT336" s="198" t="s">
        <v>381</v>
      </c>
      <c r="AU336" s="198" t="s">
        <v>83</v>
      </c>
      <c r="AY336" s="18" t="s">
        <v>118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81</v>
      </c>
      <c r="BK336" s="199">
        <f>ROUND(I336*H336,2)</f>
        <v>0</v>
      </c>
      <c r="BL336" s="18" t="s">
        <v>121</v>
      </c>
      <c r="BM336" s="198" t="s">
        <v>448</v>
      </c>
    </row>
    <row r="337" spans="1:65" s="15" customFormat="1" ht="11.25">
      <c r="B337" s="223"/>
      <c r="C337" s="224"/>
      <c r="D337" s="202" t="s">
        <v>158</v>
      </c>
      <c r="E337" s="225" t="s">
        <v>1</v>
      </c>
      <c r="F337" s="226" t="s">
        <v>391</v>
      </c>
      <c r="G337" s="224"/>
      <c r="H337" s="225" t="s">
        <v>1</v>
      </c>
      <c r="I337" s="227"/>
      <c r="J337" s="224"/>
      <c r="K337" s="224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158</v>
      </c>
      <c r="AU337" s="232" t="s">
        <v>83</v>
      </c>
      <c r="AV337" s="15" t="s">
        <v>81</v>
      </c>
      <c r="AW337" s="15" t="s">
        <v>30</v>
      </c>
      <c r="AX337" s="15" t="s">
        <v>73</v>
      </c>
      <c r="AY337" s="232" t="s">
        <v>118</v>
      </c>
    </row>
    <row r="338" spans="1:65" s="13" customFormat="1" ht="11.25">
      <c r="B338" s="200"/>
      <c r="C338" s="201"/>
      <c r="D338" s="202" t="s">
        <v>158</v>
      </c>
      <c r="E338" s="203" t="s">
        <v>1</v>
      </c>
      <c r="F338" s="204" t="s">
        <v>449</v>
      </c>
      <c r="G338" s="201"/>
      <c r="H338" s="205">
        <v>81.355999999999995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158</v>
      </c>
      <c r="AU338" s="211" t="s">
        <v>83</v>
      </c>
      <c r="AV338" s="13" t="s">
        <v>83</v>
      </c>
      <c r="AW338" s="13" t="s">
        <v>30</v>
      </c>
      <c r="AX338" s="13" t="s">
        <v>81</v>
      </c>
      <c r="AY338" s="211" t="s">
        <v>118</v>
      </c>
    </row>
    <row r="339" spans="1:65" s="2" customFormat="1" ht="24.2" customHeight="1">
      <c r="A339" s="35"/>
      <c r="B339" s="36"/>
      <c r="C339" s="187" t="s">
        <v>450</v>
      </c>
      <c r="D339" s="187" t="s">
        <v>122</v>
      </c>
      <c r="E339" s="188" t="s">
        <v>451</v>
      </c>
      <c r="F339" s="189" t="s">
        <v>452</v>
      </c>
      <c r="G339" s="190" t="s">
        <v>423</v>
      </c>
      <c r="H339" s="191">
        <v>6</v>
      </c>
      <c r="I339" s="192"/>
      <c r="J339" s="193">
        <f>ROUND(I339*H339,2)</f>
        <v>0</v>
      </c>
      <c r="K339" s="189" t="s">
        <v>213</v>
      </c>
      <c r="L339" s="40"/>
      <c r="M339" s="194" t="s">
        <v>1</v>
      </c>
      <c r="N339" s="195" t="s">
        <v>38</v>
      </c>
      <c r="O339" s="72"/>
      <c r="P339" s="196">
        <f>O339*H339</f>
        <v>0</v>
      </c>
      <c r="Q339" s="196">
        <v>0.223938</v>
      </c>
      <c r="R339" s="196">
        <f>Q339*H339</f>
        <v>1.343628</v>
      </c>
      <c r="S339" s="196">
        <v>0</v>
      </c>
      <c r="T339" s="19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121</v>
      </c>
      <c r="AT339" s="198" t="s">
        <v>122</v>
      </c>
      <c r="AU339" s="198" t="s">
        <v>83</v>
      </c>
      <c r="AY339" s="18" t="s">
        <v>118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81</v>
      </c>
      <c r="BK339" s="199">
        <f>ROUND(I339*H339,2)</f>
        <v>0</v>
      </c>
      <c r="BL339" s="18" t="s">
        <v>121</v>
      </c>
      <c r="BM339" s="198" t="s">
        <v>453</v>
      </c>
    </row>
    <row r="340" spans="1:65" s="13" customFormat="1" ht="11.25">
      <c r="B340" s="200"/>
      <c r="C340" s="201"/>
      <c r="D340" s="202" t="s">
        <v>158</v>
      </c>
      <c r="E340" s="203" t="s">
        <v>1</v>
      </c>
      <c r="F340" s="204" t="s">
        <v>454</v>
      </c>
      <c r="G340" s="201"/>
      <c r="H340" s="205">
        <v>6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158</v>
      </c>
      <c r="AU340" s="211" t="s">
        <v>83</v>
      </c>
      <c r="AV340" s="13" t="s">
        <v>83</v>
      </c>
      <c r="AW340" s="13" t="s">
        <v>30</v>
      </c>
      <c r="AX340" s="13" t="s">
        <v>73</v>
      </c>
      <c r="AY340" s="211" t="s">
        <v>118</v>
      </c>
    </row>
    <row r="341" spans="1:65" s="2" customFormat="1" ht="24.2" customHeight="1">
      <c r="A341" s="35"/>
      <c r="B341" s="36"/>
      <c r="C341" s="249" t="s">
        <v>455</v>
      </c>
      <c r="D341" s="249" t="s">
        <v>381</v>
      </c>
      <c r="E341" s="250" t="s">
        <v>456</v>
      </c>
      <c r="F341" s="251" t="s">
        <v>457</v>
      </c>
      <c r="G341" s="252" t="s">
        <v>423</v>
      </c>
      <c r="H341" s="253">
        <v>2.02</v>
      </c>
      <c r="I341" s="254"/>
      <c r="J341" s="255">
        <f>ROUND(I341*H341,2)</f>
        <v>0</v>
      </c>
      <c r="K341" s="251" t="s">
        <v>213</v>
      </c>
      <c r="L341" s="256"/>
      <c r="M341" s="257" t="s">
        <v>1</v>
      </c>
      <c r="N341" s="258" t="s">
        <v>38</v>
      </c>
      <c r="O341" s="72"/>
      <c r="P341" s="196">
        <f>O341*H341</f>
        <v>0</v>
      </c>
      <c r="Q341" s="196">
        <v>2.8000000000000004E-2</v>
      </c>
      <c r="R341" s="196">
        <f>Q341*H341</f>
        <v>5.6560000000000006E-2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149</v>
      </c>
      <c r="AT341" s="198" t="s">
        <v>381</v>
      </c>
      <c r="AU341" s="198" t="s">
        <v>83</v>
      </c>
      <c r="AY341" s="18" t="s">
        <v>118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81</v>
      </c>
      <c r="BK341" s="199">
        <f>ROUND(I341*H341,2)</f>
        <v>0</v>
      </c>
      <c r="BL341" s="18" t="s">
        <v>121</v>
      </c>
      <c r="BM341" s="198" t="s">
        <v>458</v>
      </c>
    </row>
    <row r="342" spans="1:65" s="13" customFormat="1" ht="11.25">
      <c r="B342" s="200"/>
      <c r="C342" s="201"/>
      <c r="D342" s="202" t="s">
        <v>158</v>
      </c>
      <c r="E342" s="203" t="s">
        <v>1</v>
      </c>
      <c r="F342" s="204" t="s">
        <v>459</v>
      </c>
      <c r="G342" s="201"/>
      <c r="H342" s="205">
        <v>2.02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158</v>
      </c>
      <c r="AU342" s="211" t="s">
        <v>83</v>
      </c>
      <c r="AV342" s="13" t="s">
        <v>83</v>
      </c>
      <c r="AW342" s="13" t="s">
        <v>30</v>
      </c>
      <c r="AX342" s="13" t="s">
        <v>81</v>
      </c>
      <c r="AY342" s="211" t="s">
        <v>118</v>
      </c>
    </row>
    <row r="343" spans="1:65" s="2" customFormat="1" ht="24.2" customHeight="1">
      <c r="A343" s="35"/>
      <c r="B343" s="36"/>
      <c r="C343" s="249" t="s">
        <v>460</v>
      </c>
      <c r="D343" s="249" t="s">
        <v>381</v>
      </c>
      <c r="E343" s="250" t="s">
        <v>461</v>
      </c>
      <c r="F343" s="251" t="s">
        <v>462</v>
      </c>
      <c r="G343" s="252" t="s">
        <v>423</v>
      </c>
      <c r="H343" s="253">
        <v>1.01</v>
      </c>
      <c r="I343" s="254"/>
      <c r="J343" s="255">
        <f>ROUND(I343*H343,2)</f>
        <v>0</v>
      </c>
      <c r="K343" s="251" t="s">
        <v>213</v>
      </c>
      <c r="L343" s="256"/>
      <c r="M343" s="257" t="s">
        <v>1</v>
      </c>
      <c r="N343" s="258" t="s">
        <v>38</v>
      </c>
      <c r="O343" s="72"/>
      <c r="P343" s="196">
        <f>O343*H343</f>
        <v>0</v>
      </c>
      <c r="Q343" s="196">
        <v>0.04</v>
      </c>
      <c r="R343" s="196">
        <f>Q343*H343</f>
        <v>4.0399999999999998E-2</v>
      </c>
      <c r="S343" s="196">
        <v>0</v>
      </c>
      <c r="T343" s="19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149</v>
      </c>
      <c r="AT343" s="198" t="s">
        <v>381</v>
      </c>
      <c r="AU343" s="198" t="s">
        <v>83</v>
      </c>
      <c r="AY343" s="18" t="s">
        <v>118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81</v>
      </c>
      <c r="BK343" s="199">
        <f>ROUND(I343*H343,2)</f>
        <v>0</v>
      </c>
      <c r="BL343" s="18" t="s">
        <v>121</v>
      </c>
      <c r="BM343" s="198" t="s">
        <v>463</v>
      </c>
    </row>
    <row r="344" spans="1:65" s="13" customFormat="1" ht="11.25">
      <c r="B344" s="200"/>
      <c r="C344" s="201"/>
      <c r="D344" s="202" t="s">
        <v>158</v>
      </c>
      <c r="E344" s="203" t="s">
        <v>1</v>
      </c>
      <c r="F344" s="204" t="s">
        <v>464</v>
      </c>
      <c r="G344" s="201"/>
      <c r="H344" s="205">
        <v>1.01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158</v>
      </c>
      <c r="AU344" s="211" t="s">
        <v>83</v>
      </c>
      <c r="AV344" s="13" t="s">
        <v>83</v>
      </c>
      <c r="AW344" s="13" t="s">
        <v>30</v>
      </c>
      <c r="AX344" s="13" t="s">
        <v>73</v>
      </c>
      <c r="AY344" s="211" t="s">
        <v>118</v>
      </c>
    </row>
    <row r="345" spans="1:65" s="2" customFormat="1" ht="24.2" customHeight="1">
      <c r="A345" s="35"/>
      <c r="B345" s="36"/>
      <c r="C345" s="249" t="s">
        <v>465</v>
      </c>
      <c r="D345" s="249" t="s">
        <v>381</v>
      </c>
      <c r="E345" s="250" t="s">
        <v>466</v>
      </c>
      <c r="F345" s="251" t="s">
        <v>467</v>
      </c>
      <c r="G345" s="252" t="s">
        <v>423</v>
      </c>
      <c r="H345" s="253">
        <v>2.02</v>
      </c>
      <c r="I345" s="254"/>
      <c r="J345" s="255">
        <f>ROUND(I345*H345,2)</f>
        <v>0</v>
      </c>
      <c r="K345" s="251" t="s">
        <v>213</v>
      </c>
      <c r="L345" s="256"/>
      <c r="M345" s="257" t="s">
        <v>1</v>
      </c>
      <c r="N345" s="258" t="s">
        <v>38</v>
      </c>
      <c r="O345" s="72"/>
      <c r="P345" s="196">
        <f>O345*H345</f>
        <v>0</v>
      </c>
      <c r="Q345" s="196">
        <v>5.0999999999999997E-2</v>
      </c>
      <c r="R345" s="196">
        <f>Q345*H345</f>
        <v>0.10302</v>
      </c>
      <c r="S345" s="196">
        <v>0</v>
      </c>
      <c r="T345" s="19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8" t="s">
        <v>149</v>
      </c>
      <c r="AT345" s="198" t="s">
        <v>381</v>
      </c>
      <c r="AU345" s="198" t="s">
        <v>83</v>
      </c>
      <c r="AY345" s="18" t="s">
        <v>118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8" t="s">
        <v>81</v>
      </c>
      <c r="BK345" s="199">
        <f>ROUND(I345*H345,2)</f>
        <v>0</v>
      </c>
      <c r="BL345" s="18" t="s">
        <v>121</v>
      </c>
      <c r="BM345" s="198" t="s">
        <v>468</v>
      </c>
    </row>
    <row r="346" spans="1:65" s="13" customFormat="1" ht="11.25">
      <c r="B346" s="200"/>
      <c r="C346" s="201"/>
      <c r="D346" s="202" t="s">
        <v>158</v>
      </c>
      <c r="E346" s="203" t="s">
        <v>1</v>
      </c>
      <c r="F346" s="204" t="s">
        <v>459</v>
      </c>
      <c r="G346" s="201"/>
      <c r="H346" s="205">
        <v>2.02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158</v>
      </c>
      <c r="AU346" s="211" t="s">
        <v>83</v>
      </c>
      <c r="AV346" s="13" t="s">
        <v>83</v>
      </c>
      <c r="AW346" s="13" t="s">
        <v>30</v>
      </c>
      <c r="AX346" s="13" t="s">
        <v>73</v>
      </c>
      <c r="AY346" s="211" t="s">
        <v>118</v>
      </c>
    </row>
    <row r="347" spans="1:65" s="2" customFormat="1" ht="24.2" customHeight="1">
      <c r="A347" s="35"/>
      <c r="B347" s="36"/>
      <c r="C347" s="249" t="s">
        <v>469</v>
      </c>
      <c r="D347" s="249" t="s">
        <v>381</v>
      </c>
      <c r="E347" s="250" t="s">
        <v>470</v>
      </c>
      <c r="F347" s="251" t="s">
        <v>471</v>
      </c>
      <c r="G347" s="252" t="s">
        <v>423</v>
      </c>
      <c r="H347" s="253">
        <v>1.01</v>
      </c>
      <c r="I347" s="254"/>
      <c r="J347" s="255">
        <f>ROUND(I347*H347,2)</f>
        <v>0</v>
      </c>
      <c r="K347" s="251" t="s">
        <v>213</v>
      </c>
      <c r="L347" s="256"/>
      <c r="M347" s="257" t="s">
        <v>1</v>
      </c>
      <c r="N347" s="258" t="s">
        <v>38</v>
      </c>
      <c r="O347" s="72"/>
      <c r="P347" s="196">
        <f>O347*H347</f>
        <v>0</v>
      </c>
      <c r="Q347" s="196">
        <v>6.8000000000000005E-2</v>
      </c>
      <c r="R347" s="196">
        <f>Q347*H347</f>
        <v>6.8680000000000005E-2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149</v>
      </c>
      <c r="AT347" s="198" t="s">
        <v>381</v>
      </c>
      <c r="AU347" s="198" t="s">
        <v>83</v>
      </c>
      <c r="AY347" s="18" t="s">
        <v>118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81</v>
      </c>
      <c r="BK347" s="199">
        <f>ROUND(I347*H347,2)</f>
        <v>0</v>
      </c>
      <c r="BL347" s="18" t="s">
        <v>121</v>
      </c>
      <c r="BM347" s="198" t="s">
        <v>472</v>
      </c>
    </row>
    <row r="348" spans="1:65" s="13" customFormat="1" ht="11.25">
      <c r="B348" s="200"/>
      <c r="C348" s="201"/>
      <c r="D348" s="202" t="s">
        <v>158</v>
      </c>
      <c r="E348" s="203" t="s">
        <v>1</v>
      </c>
      <c r="F348" s="204" t="s">
        <v>464</v>
      </c>
      <c r="G348" s="201"/>
      <c r="H348" s="205">
        <v>1.01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158</v>
      </c>
      <c r="AU348" s="211" t="s">
        <v>83</v>
      </c>
      <c r="AV348" s="13" t="s">
        <v>83</v>
      </c>
      <c r="AW348" s="13" t="s">
        <v>30</v>
      </c>
      <c r="AX348" s="13" t="s">
        <v>73</v>
      </c>
      <c r="AY348" s="211" t="s">
        <v>118</v>
      </c>
    </row>
    <row r="349" spans="1:65" s="2" customFormat="1" ht="33" customHeight="1">
      <c r="A349" s="35"/>
      <c r="B349" s="36"/>
      <c r="C349" s="187" t="s">
        <v>473</v>
      </c>
      <c r="D349" s="187" t="s">
        <v>122</v>
      </c>
      <c r="E349" s="188" t="s">
        <v>474</v>
      </c>
      <c r="F349" s="189" t="s">
        <v>475</v>
      </c>
      <c r="G349" s="190" t="s">
        <v>423</v>
      </c>
      <c r="H349" s="191">
        <v>1</v>
      </c>
      <c r="I349" s="192"/>
      <c r="J349" s="193">
        <f>ROUND(I349*H349,2)</f>
        <v>0</v>
      </c>
      <c r="K349" s="189" t="s">
        <v>213</v>
      </c>
      <c r="L349" s="40"/>
      <c r="M349" s="194" t="s">
        <v>1</v>
      </c>
      <c r="N349" s="195" t="s">
        <v>38</v>
      </c>
      <c r="O349" s="72"/>
      <c r="P349" s="196">
        <f>O349*H349</f>
        <v>0</v>
      </c>
      <c r="Q349" s="196">
        <v>0.223938</v>
      </c>
      <c r="R349" s="196">
        <f>Q349*H349</f>
        <v>0.223938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121</v>
      </c>
      <c r="AT349" s="198" t="s">
        <v>122</v>
      </c>
      <c r="AU349" s="198" t="s">
        <v>83</v>
      </c>
      <c r="AY349" s="18" t="s">
        <v>118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81</v>
      </c>
      <c r="BK349" s="199">
        <f>ROUND(I349*H349,2)</f>
        <v>0</v>
      </c>
      <c r="BL349" s="18" t="s">
        <v>121</v>
      </c>
      <c r="BM349" s="198" t="s">
        <v>476</v>
      </c>
    </row>
    <row r="350" spans="1:65" s="2" customFormat="1" ht="24.2" customHeight="1">
      <c r="A350" s="35"/>
      <c r="B350" s="36"/>
      <c r="C350" s="249" t="s">
        <v>477</v>
      </c>
      <c r="D350" s="249" t="s">
        <v>381</v>
      </c>
      <c r="E350" s="250" t="s">
        <v>478</v>
      </c>
      <c r="F350" s="251" t="s">
        <v>479</v>
      </c>
      <c r="G350" s="252" t="s">
        <v>423</v>
      </c>
      <c r="H350" s="253">
        <v>1.01</v>
      </c>
      <c r="I350" s="254"/>
      <c r="J350" s="255">
        <f>ROUND(I350*H350,2)</f>
        <v>0</v>
      </c>
      <c r="K350" s="251" t="s">
        <v>213</v>
      </c>
      <c r="L350" s="256"/>
      <c r="M350" s="257" t="s">
        <v>1</v>
      </c>
      <c r="N350" s="258" t="s">
        <v>38</v>
      </c>
      <c r="O350" s="72"/>
      <c r="P350" s="196">
        <f>O350*H350</f>
        <v>0</v>
      </c>
      <c r="Q350" s="196">
        <v>8.1000000000000003E-2</v>
      </c>
      <c r="R350" s="196">
        <f>Q350*H350</f>
        <v>8.1810000000000008E-2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149</v>
      </c>
      <c r="AT350" s="198" t="s">
        <v>381</v>
      </c>
      <c r="AU350" s="198" t="s">
        <v>83</v>
      </c>
      <c r="AY350" s="18" t="s">
        <v>118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81</v>
      </c>
      <c r="BK350" s="199">
        <f>ROUND(I350*H350,2)</f>
        <v>0</v>
      </c>
      <c r="BL350" s="18" t="s">
        <v>121</v>
      </c>
      <c r="BM350" s="198" t="s">
        <v>480</v>
      </c>
    </row>
    <row r="351" spans="1:65" s="13" customFormat="1" ht="11.25">
      <c r="B351" s="200"/>
      <c r="C351" s="201"/>
      <c r="D351" s="202" t="s">
        <v>158</v>
      </c>
      <c r="E351" s="203" t="s">
        <v>1</v>
      </c>
      <c r="F351" s="204" t="s">
        <v>464</v>
      </c>
      <c r="G351" s="201"/>
      <c r="H351" s="205">
        <v>1.01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158</v>
      </c>
      <c r="AU351" s="211" t="s">
        <v>83</v>
      </c>
      <c r="AV351" s="13" t="s">
        <v>83</v>
      </c>
      <c r="AW351" s="13" t="s">
        <v>30</v>
      </c>
      <c r="AX351" s="13" t="s">
        <v>73</v>
      </c>
      <c r="AY351" s="211" t="s">
        <v>118</v>
      </c>
    </row>
    <row r="352" spans="1:65" s="2" customFormat="1" ht="49.15" customHeight="1">
      <c r="A352" s="35"/>
      <c r="B352" s="36"/>
      <c r="C352" s="187" t="s">
        <v>481</v>
      </c>
      <c r="D352" s="187" t="s">
        <v>122</v>
      </c>
      <c r="E352" s="188" t="s">
        <v>482</v>
      </c>
      <c r="F352" s="189" t="s">
        <v>483</v>
      </c>
      <c r="G352" s="190" t="s">
        <v>179</v>
      </c>
      <c r="H352" s="191">
        <v>16.79</v>
      </c>
      <c r="I352" s="192"/>
      <c r="J352" s="193">
        <f>ROUND(I352*H352,2)</f>
        <v>0</v>
      </c>
      <c r="K352" s="189" t="s">
        <v>213</v>
      </c>
      <c r="L352" s="40"/>
      <c r="M352" s="194" t="s">
        <v>1</v>
      </c>
      <c r="N352" s="195" t="s">
        <v>38</v>
      </c>
      <c r="O352" s="72"/>
      <c r="P352" s="196">
        <f>O352*H352</f>
        <v>0</v>
      </c>
      <c r="Q352" s="196">
        <v>2.3010199999999998</v>
      </c>
      <c r="R352" s="196">
        <f>Q352*H352</f>
        <v>38.634125799999993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121</v>
      </c>
      <c r="AT352" s="198" t="s">
        <v>122</v>
      </c>
      <c r="AU352" s="198" t="s">
        <v>83</v>
      </c>
      <c r="AY352" s="18" t="s">
        <v>118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81</v>
      </c>
      <c r="BK352" s="199">
        <f>ROUND(I352*H352,2)</f>
        <v>0</v>
      </c>
      <c r="BL352" s="18" t="s">
        <v>121</v>
      </c>
      <c r="BM352" s="198" t="s">
        <v>484</v>
      </c>
    </row>
    <row r="353" spans="1:65" s="15" customFormat="1" ht="11.25">
      <c r="B353" s="223"/>
      <c r="C353" s="224"/>
      <c r="D353" s="202" t="s">
        <v>158</v>
      </c>
      <c r="E353" s="225" t="s">
        <v>1</v>
      </c>
      <c r="F353" s="226" t="s">
        <v>485</v>
      </c>
      <c r="G353" s="224"/>
      <c r="H353" s="225" t="s">
        <v>1</v>
      </c>
      <c r="I353" s="227"/>
      <c r="J353" s="224"/>
      <c r="K353" s="224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158</v>
      </c>
      <c r="AU353" s="232" t="s">
        <v>83</v>
      </c>
      <c r="AV353" s="15" t="s">
        <v>81</v>
      </c>
      <c r="AW353" s="15" t="s">
        <v>30</v>
      </c>
      <c r="AX353" s="15" t="s">
        <v>73</v>
      </c>
      <c r="AY353" s="232" t="s">
        <v>118</v>
      </c>
    </row>
    <row r="354" spans="1:65" s="13" customFormat="1" ht="11.25">
      <c r="B354" s="200"/>
      <c r="C354" s="201"/>
      <c r="D354" s="202" t="s">
        <v>158</v>
      </c>
      <c r="E354" s="203" t="s">
        <v>1</v>
      </c>
      <c r="F354" s="204" t="s">
        <v>486</v>
      </c>
      <c r="G354" s="201"/>
      <c r="H354" s="205">
        <v>15.465999999999999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158</v>
      </c>
      <c r="AU354" s="211" t="s">
        <v>83</v>
      </c>
      <c r="AV354" s="13" t="s">
        <v>83</v>
      </c>
      <c r="AW354" s="13" t="s">
        <v>30</v>
      </c>
      <c r="AX354" s="13" t="s">
        <v>73</v>
      </c>
      <c r="AY354" s="211" t="s">
        <v>118</v>
      </c>
    </row>
    <row r="355" spans="1:65" s="15" customFormat="1" ht="11.25">
      <c r="B355" s="223"/>
      <c r="C355" s="224"/>
      <c r="D355" s="202" t="s">
        <v>158</v>
      </c>
      <c r="E355" s="225" t="s">
        <v>1</v>
      </c>
      <c r="F355" s="226" t="s">
        <v>487</v>
      </c>
      <c r="G355" s="224"/>
      <c r="H355" s="225" t="s">
        <v>1</v>
      </c>
      <c r="I355" s="227"/>
      <c r="J355" s="224"/>
      <c r="K355" s="224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158</v>
      </c>
      <c r="AU355" s="232" t="s">
        <v>83</v>
      </c>
      <c r="AV355" s="15" t="s">
        <v>81</v>
      </c>
      <c r="AW355" s="15" t="s">
        <v>30</v>
      </c>
      <c r="AX355" s="15" t="s">
        <v>73</v>
      </c>
      <c r="AY355" s="232" t="s">
        <v>118</v>
      </c>
    </row>
    <row r="356" spans="1:65" s="13" customFormat="1" ht="11.25">
      <c r="B356" s="200"/>
      <c r="C356" s="201"/>
      <c r="D356" s="202" t="s">
        <v>158</v>
      </c>
      <c r="E356" s="203" t="s">
        <v>1</v>
      </c>
      <c r="F356" s="204" t="s">
        <v>488</v>
      </c>
      <c r="G356" s="201"/>
      <c r="H356" s="205">
        <v>0.64800000000000013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158</v>
      </c>
      <c r="AU356" s="211" t="s">
        <v>83</v>
      </c>
      <c r="AV356" s="13" t="s">
        <v>83</v>
      </c>
      <c r="AW356" s="13" t="s">
        <v>30</v>
      </c>
      <c r="AX356" s="13" t="s">
        <v>73</v>
      </c>
      <c r="AY356" s="211" t="s">
        <v>118</v>
      </c>
    </row>
    <row r="357" spans="1:65" s="15" customFormat="1" ht="11.25">
      <c r="B357" s="223"/>
      <c r="C357" s="224"/>
      <c r="D357" s="202" t="s">
        <v>158</v>
      </c>
      <c r="E357" s="225" t="s">
        <v>1</v>
      </c>
      <c r="F357" s="226" t="s">
        <v>489</v>
      </c>
      <c r="G357" s="224"/>
      <c r="H357" s="225" t="s">
        <v>1</v>
      </c>
      <c r="I357" s="227"/>
      <c r="J357" s="224"/>
      <c r="K357" s="224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158</v>
      </c>
      <c r="AU357" s="232" t="s">
        <v>83</v>
      </c>
      <c r="AV357" s="15" t="s">
        <v>81</v>
      </c>
      <c r="AW357" s="15" t="s">
        <v>30</v>
      </c>
      <c r="AX357" s="15" t="s">
        <v>73</v>
      </c>
      <c r="AY357" s="232" t="s">
        <v>118</v>
      </c>
    </row>
    <row r="358" spans="1:65" s="13" customFormat="1" ht="11.25">
      <c r="B358" s="200"/>
      <c r="C358" s="201"/>
      <c r="D358" s="202" t="s">
        <v>158</v>
      </c>
      <c r="E358" s="203" t="s">
        <v>1</v>
      </c>
      <c r="F358" s="204" t="s">
        <v>490</v>
      </c>
      <c r="G358" s="201"/>
      <c r="H358" s="205">
        <v>0.67600000000000005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158</v>
      </c>
      <c r="AU358" s="211" t="s">
        <v>83</v>
      </c>
      <c r="AV358" s="13" t="s">
        <v>83</v>
      </c>
      <c r="AW358" s="13" t="s">
        <v>30</v>
      </c>
      <c r="AX358" s="13" t="s">
        <v>73</v>
      </c>
      <c r="AY358" s="211" t="s">
        <v>118</v>
      </c>
    </row>
    <row r="359" spans="1:65" s="14" customFormat="1" ht="11.25">
      <c r="B359" s="212"/>
      <c r="C359" s="213"/>
      <c r="D359" s="202" t="s">
        <v>158</v>
      </c>
      <c r="E359" s="214" t="s">
        <v>1</v>
      </c>
      <c r="F359" s="215" t="s">
        <v>161</v>
      </c>
      <c r="G359" s="213"/>
      <c r="H359" s="216">
        <v>16.79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158</v>
      </c>
      <c r="AU359" s="222" t="s">
        <v>83</v>
      </c>
      <c r="AV359" s="14" t="s">
        <v>121</v>
      </c>
      <c r="AW359" s="14" t="s">
        <v>30</v>
      </c>
      <c r="AX359" s="14" t="s">
        <v>81</v>
      </c>
      <c r="AY359" s="222" t="s">
        <v>118</v>
      </c>
    </row>
    <row r="360" spans="1:65" s="2" customFormat="1" ht="33" customHeight="1">
      <c r="A360" s="35"/>
      <c r="B360" s="36"/>
      <c r="C360" s="187" t="s">
        <v>491</v>
      </c>
      <c r="D360" s="187" t="s">
        <v>122</v>
      </c>
      <c r="E360" s="188" t="s">
        <v>492</v>
      </c>
      <c r="F360" s="189" t="s">
        <v>493</v>
      </c>
      <c r="G360" s="190" t="s">
        <v>179</v>
      </c>
      <c r="H360" s="191">
        <v>1.7</v>
      </c>
      <c r="I360" s="192"/>
      <c r="J360" s="193">
        <f>ROUND(I360*H360,2)</f>
        <v>0</v>
      </c>
      <c r="K360" s="189" t="s">
        <v>213</v>
      </c>
      <c r="L360" s="40"/>
      <c r="M360" s="194" t="s">
        <v>1</v>
      </c>
      <c r="N360" s="195" t="s">
        <v>38</v>
      </c>
      <c r="O360" s="72"/>
      <c r="P360" s="196">
        <f>O360*H360</f>
        <v>0</v>
      </c>
      <c r="Q360" s="196">
        <v>1.8907700000000003</v>
      </c>
      <c r="R360" s="196">
        <f>Q360*H360</f>
        <v>3.2143090000000005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121</v>
      </c>
      <c r="AT360" s="198" t="s">
        <v>122</v>
      </c>
      <c r="AU360" s="198" t="s">
        <v>83</v>
      </c>
      <c r="AY360" s="18" t="s">
        <v>118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81</v>
      </c>
      <c r="BK360" s="199">
        <f>ROUND(I360*H360,2)</f>
        <v>0</v>
      </c>
      <c r="BL360" s="18" t="s">
        <v>121</v>
      </c>
      <c r="BM360" s="198" t="s">
        <v>494</v>
      </c>
    </row>
    <row r="361" spans="1:65" s="15" customFormat="1" ht="11.25">
      <c r="B361" s="223"/>
      <c r="C361" s="224"/>
      <c r="D361" s="202" t="s">
        <v>158</v>
      </c>
      <c r="E361" s="225" t="s">
        <v>1</v>
      </c>
      <c r="F361" s="226" t="s">
        <v>487</v>
      </c>
      <c r="G361" s="224"/>
      <c r="H361" s="225" t="s">
        <v>1</v>
      </c>
      <c r="I361" s="227"/>
      <c r="J361" s="224"/>
      <c r="K361" s="224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158</v>
      </c>
      <c r="AU361" s="232" t="s">
        <v>83</v>
      </c>
      <c r="AV361" s="15" t="s">
        <v>81</v>
      </c>
      <c r="AW361" s="15" t="s">
        <v>30</v>
      </c>
      <c r="AX361" s="15" t="s">
        <v>73</v>
      </c>
      <c r="AY361" s="232" t="s">
        <v>118</v>
      </c>
    </row>
    <row r="362" spans="1:65" s="13" customFormat="1" ht="11.25">
      <c r="B362" s="200"/>
      <c r="C362" s="201"/>
      <c r="D362" s="202" t="s">
        <v>158</v>
      </c>
      <c r="E362" s="203" t="s">
        <v>1</v>
      </c>
      <c r="F362" s="204" t="s">
        <v>495</v>
      </c>
      <c r="G362" s="201"/>
      <c r="H362" s="205">
        <v>0.8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158</v>
      </c>
      <c r="AU362" s="211" t="s">
        <v>83</v>
      </c>
      <c r="AV362" s="13" t="s">
        <v>83</v>
      </c>
      <c r="AW362" s="13" t="s">
        <v>30</v>
      </c>
      <c r="AX362" s="13" t="s">
        <v>73</v>
      </c>
      <c r="AY362" s="211" t="s">
        <v>118</v>
      </c>
    </row>
    <row r="363" spans="1:65" s="15" customFormat="1" ht="11.25">
      <c r="B363" s="223"/>
      <c r="C363" s="224"/>
      <c r="D363" s="202" t="s">
        <v>158</v>
      </c>
      <c r="E363" s="225" t="s">
        <v>1</v>
      </c>
      <c r="F363" s="226" t="s">
        <v>489</v>
      </c>
      <c r="G363" s="224"/>
      <c r="H363" s="225" t="s">
        <v>1</v>
      </c>
      <c r="I363" s="227"/>
      <c r="J363" s="224"/>
      <c r="K363" s="224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158</v>
      </c>
      <c r="AU363" s="232" t="s">
        <v>83</v>
      </c>
      <c r="AV363" s="15" t="s">
        <v>81</v>
      </c>
      <c r="AW363" s="15" t="s">
        <v>30</v>
      </c>
      <c r="AX363" s="15" t="s">
        <v>73</v>
      </c>
      <c r="AY363" s="232" t="s">
        <v>118</v>
      </c>
    </row>
    <row r="364" spans="1:65" s="13" customFormat="1" ht="11.25">
      <c r="B364" s="200"/>
      <c r="C364" s="201"/>
      <c r="D364" s="202" t="s">
        <v>158</v>
      </c>
      <c r="E364" s="203" t="s">
        <v>1</v>
      </c>
      <c r="F364" s="204" t="s">
        <v>496</v>
      </c>
      <c r="G364" s="201"/>
      <c r="H364" s="205">
        <v>0.9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158</v>
      </c>
      <c r="AU364" s="211" t="s">
        <v>83</v>
      </c>
      <c r="AV364" s="13" t="s">
        <v>83</v>
      </c>
      <c r="AW364" s="13" t="s">
        <v>30</v>
      </c>
      <c r="AX364" s="13" t="s">
        <v>73</v>
      </c>
      <c r="AY364" s="211" t="s">
        <v>118</v>
      </c>
    </row>
    <row r="365" spans="1:65" s="14" customFormat="1" ht="11.25">
      <c r="B365" s="212"/>
      <c r="C365" s="213"/>
      <c r="D365" s="202" t="s">
        <v>158</v>
      </c>
      <c r="E365" s="214" t="s">
        <v>1</v>
      </c>
      <c r="F365" s="215" t="s">
        <v>161</v>
      </c>
      <c r="G365" s="213"/>
      <c r="H365" s="216">
        <v>1.7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158</v>
      </c>
      <c r="AU365" s="222" t="s">
        <v>83</v>
      </c>
      <c r="AV365" s="14" t="s">
        <v>121</v>
      </c>
      <c r="AW365" s="14" t="s">
        <v>30</v>
      </c>
      <c r="AX365" s="14" t="s">
        <v>81</v>
      </c>
      <c r="AY365" s="222" t="s">
        <v>118</v>
      </c>
    </row>
    <row r="366" spans="1:65" s="2" customFormat="1" ht="37.9" customHeight="1">
      <c r="A366" s="35"/>
      <c r="B366" s="36"/>
      <c r="C366" s="187" t="s">
        <v>497</v>
      </c>
      <c r="D366" s="187" t="s">
        <v>122</v>
      </c>
      <c r="E366" s="188" t="s">
        <v>498</v>
      </c>
      <c r="F366" s="189" t="s">
        <v>499</v>
      </c>
      <c r="G366" s="190" t="s">
        <v>212</v>
      </c>
      <c r="H366" s="191">
        <v>3.52</v>
      </c>
      <c r="I366" s="192"/>
      <c r="J366" s="193">
        <f>ROUND(I366*H366,2)</f>
        <v>0</v>
      </c>
      <c r="K366" s="189" t="s">
        <v>213</v>
      </c>
      <c r="L366" s="40"/>
      <c r="M366" s="194" t="s">
        <v>1</v>
      </c>
      <c r="N366" s="195" t="s">
        <v>38</v>
      </c>
      <c r="O366" s="72"/>
      <c r="P366" s="196">
        <f>O366*H366</f>
        <v>0</v>
      </c>
      <c r="Q366" s="196">
        <v>6.3200000000000001E-3</v>
      </c>
      <c r="R366" s="196">
        <f>Q366*H366</f>
        <v>2.22464E-2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121</v>
      </c>
      <c r="AT366" s="198" t="s">
        <v>122</v>
      </c>
      <c r="AU366" s="198" t="s">
        <v>83</v>
      </c>
      <c r="AY366" s="18" t="s">
        <v>118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81</v>
      </c>
      <c r="BK366" s="199">
        <f>ROUND(I366*H366,2)</f>
        <v>0</v>
      </c>
      <c r="BL366" s="18" t="s">
        <v>121</v>
      </c>
      <c r="BM366" s="198" t="s">
        <v>500</v>
      </c>
    </row>
    <row r="367" spans="1:65" s="15" customFormat="1" ht="11.25">
      <c r="B367" s="223"/>
      <c r="C367" s="224"/>
      <c r="D367" s="202" t="s">
        <v>158</v>
      </c>
      <c r="E367" s="225" t="s">
        <v>1</v>
      </c>
      <c r="F367" s="226" t="s">
        <v>487</v>
      </c>
      <c r="G367" s="224"/>
      <c r="H367" s="225" t="s">
        <v>1</v>
      </c>
      <c r="I367" s="227"/>
      <c r="J367" s="224"/>
      <c r="K367" s="224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158</v>
      </c>
      <c r="AU367" s="232" t="s">
        <v>83</v>
      </c>
      <c r="AV367" s="15" t="s">
        <v>81</v>
      </c>
      <c r="AW367" s="15" t="s">
        <v>30</v>
      </c>
      <c r="AX367" s="15" t="s">
        <v>73</v>
      </c>
      <c r="AY367" s="232" t="s">
        <v>118</v>
      </c>
    </row>
    <row r="368" spans="1:65" s="13" customFormat="1" ht="11.25">
      <c r="B368" s="200"/>
      <c r="C368" s="201"/>
      <c r="D368" s="202" t="s">
        <v>158</v>
      </c>
      <c r="E368" s="203" t="s">
        <v>1</v>
      </c>
      <c r="F368" s="204" t="s">
        <v>501</v>
      </c>
      <c r="G368" s="201"/>
      <c r="H368" s="205">
        <v>1.4399999999999997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158</v>
      </c>
      <c r="AU368" s="211" t="s">
        <v>83</v>
      </c>
      <c r="AV368" s="13" t="s">
        <v>83</v>
      </c>
      <c r="AW368" s="13" t="s">
        <v>30</v>
      </c>
      <c r="AX368" s="13" t="s">
        <v>73</v>
      </c>
      <c r="AY368" s="211" t="s">
        <v>118</v>
      </c>
    </row>
    <row r="369" spans="1:65" s="15" customFormat="1" ht="11.25">
      <c r="B369" s="223"/>
      <c r="C369" s="224"/>
      <c r="D369" s="202" t="s">
        <v>158</v>
      </c>
      <c r="E369" s="225" t="s">
        <v>1</v>
      </c>
      <c r="F369" s="226" t="s">
        <v>489</v>
      </c>
      <c r="G369" s="224"/>
      <c r="H369" s="225" t="s">
        <v>1</v>
      </c>
      <c r="I369" s="227"/>
      <c r="J369" s="224"/>
      <c r="K369" s="224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158</v>
      </c>
      <c r="AU369" s="232" t="s">
        <v>83</v>
      </c>
      <c r="AV369" s="15" t="s">
        <v>81</v>
      </c>
      <c r="AW369" s="15" t="s">
        <v>30</v>
      </c>
      <c r="AX369" s="15" t="s">
        <v>73</v>
      </c>
      <c r="AY369" s="232" t="s">
        <v>118</v>
      </c>
    </row>
    <row r="370" spans="1:65" s="13" customFormat="1" ht="11.25">
      <c r="B370" s="200"/>
      <c r="C370" s="201"/>
      <c r="D370" s="202" t="s">
        <v>158</v>
      </c>
      <c r="E370" s="203" t="s">
        <v>1</v>
      </c>
      <c r="F370" s="204" t="s">
        <v>502</v>
      </c>
      <c r="G370" s="201"/>
      <c r="H370" s="205">
        <v>2.08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158</v>
      </c>
      <c r="AU370" s="211" t="s">
        <v>83</v>
      </c>
      <c r="AV370" s="13" t="s">
        <v>83</v>
      </c>
      <c r="AW370" s="13" t="s">
        <v>30</v>
      </c>
      <c r="AX370" s="13" t="s">
        <v>73</v>
      </c>
      <c r="AY370" s="211" t="s">
        <v>118</v>
      </c>
    </row>
    <row r="371" spans="1:65" s="14" customFormat="1" ht="11.25">
      <c r="B371" s="212"/>
      <c r="C371" s="213"/>
      <c r="D371" s="202" t="s">
        <v>158</v>
      </c>
      <c r="E371" s="214" t="s">
        <v>1</v>
      </c>
      <c r="F371" s="215" t="s">
        <v>161</v>
      </c>
      <c r="G371" s="213"/>
      <c r="H371" s="216">
        <v>3.52</v>
      </c>
      <c r="I371" s="217"/>
      <c r="J371" s="213"/>
      <c r="K371" s="213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158</v>
      </c>
      <c r="AU371" s="222" t="s">
        <v>83</v>
      </c>
      <c r="AV371" s="14" t="s">
        <v>121</v>
      </c>
      <c r="AW371" s="14" t="s">
        <v>30</v>
      </c>
      <c r="AX371" s="14" t="s">
        <v>81</v>
      </c>
      <c r="AY371" s="222" t="s">
        <v>118</v>
      </c>
    </row>
    <row r="372" spans="1:65" s="12" customFormat="1" ht="22.9" customHeight="1">
      <c r="B372" s="171"/>
      <c r="C372" s="172"/>
      <c r="D372" s="173" t="s">
        <v>72</v>
      </c>
      <c r="E372" s="185" t="s">
        <v>137</v>
      </c>
      <c r="F372" s="185" t="s">
        <v>503</v>
      </c>
      <c r="G372" s="172"/>
      <c r="H372" s="172"/>
      <c r="I372" s="175"/>
      <c r="J372" s="186">
        <f>BK372</f>
        <v>0</v>
      </c>
      <c r="K372" s="172"/>
      <c r="L372" s="177"/>
      <c r="M372" s="178"/>
      <c r="N372" s="179"/>
      <c r="O372" s="179"/>
      <c r="P372" s="180">
        <f>SUM(P373:P490)</f>
        <v>0</v>
      </c>
      <c r="Q372" s="179"/>
      <c r="R372" s="180">
        <f>SUM(R373:R490)</f>
        <v>592.31427000000008</v>
      </c>
      <c r="S372" s="179"/>
      <c r="T372" s="181">
        <f>SUM(T373:T490)</f>
        <v>0</v>
      </c>
      <c r="AR372" s="182" t="s">
        <v>81</v>
      </c>
      <c r="AT372" s="183" t="s">
        <v>72</v>
      </c>
      <c r="AU372" s="183" t="s">
        <v>81</v>
      </c>
      <c r="AY372" s="182" t="s">
        <v>118</v>
      </c>
      <c r="BK372" s="184">
        <f>SUM(BK373:BK490)</f>
        <v>0</v>
      </c>
    </row>
    <row r="373" spans="1:65" s="2" customFormat="1" ht="33" customHeight="1">
      <c r="A373" s="35"/>
      <c r="B373" s="36"/>
      <c r="C373" s="187" t="s">
        <v>504</v>
      </c>
      <c r="D373" s="187" t="s">
        <v>122</v>
      </c>
      <c r="E373" s="188" t="s">
        <v>505</v>
      </c>
      <c r="F373" s="189" t="s">
        <v>506</v>
      </c>
      <c r="G373" s="190" t="s">
        <v>212</v>
      </c>
      <c r="H373" s="191">
        <v>22.9</v>
      </c>
      <c r="I373" s="192"/>
      <c r="J373" s="193">
        <f>ROUND(I373*H373,2)</f>
        <v>0</v>
      </c>
      <c r="K373" s="189" t="s">
        <v>213</v>
      </c>
      <c r="L373" s="40"/>
      <c r="M373" s="194" t="s">
        <v>1</v>
      </c>
      <c r="N373" s="195" t="s">
        <v>38</v>
      </c>
      <c r="O373" s="72"/>
      <c r="P373" s="196">
        <f>O373*H373</f>
        <v>0</v>
      </c>
      <c r="Q373" s="196">
        <v>0.34499999999999997</v>
      </c>
      <c r="R373" s="196">
        <f>Q373*H373</f>
        <v>7.9004999999999992</v>
      </c>
      <c r="S373" s="196">
        <v>0</v>
      </c>
      <c r="T373" s="19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8" t="s">
        <v>121</v>
      </c>
      <c r="AT373" s="198" t="s">
        <v>122</v>
      </c>
      <c r="AU373" s="198" t="s">
        <v>83</v>
      </c>
      <c r="AY373" s="18" t="s">
        <v>118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8" t="s">
        <v>81</v>
      </c>
      <c r="BK373" s="199">
        <f>ROUND(I373*H373,2)</f>
        <v>0</v>
      </c>
      <c r="BL373" s="18" t="s">
        <v>121</v>
      </c>
      <c r="BM373" s="198" t="s">
        <v>507</v>
      </c>
    </row>
    <row r="374" spans="1:65" s="15" customFormat="1" ht="11.25">
      <c r="B374" s="223"/>
      <c r="C374" s="224"/>
      <c r="D374" s="202" t="s">
        <v>158</v>
      </c>
      <c r="E374" s="225" t="s">
        <v>1</v>
      </c>
      <c r="F374" s="226" t="s">
        <v>508</v>
      </c>
      <c r="G374" s="224"/>
      <c r="H374" s="225" t="s">
        <v>1</v>
      </c>
      <c r="I374" s="227"/>
      <c r="J374" s="224"/>
      <c r="K374" s="224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158</v>
      </c>
      <c r="AU374" s="232" t="s">
        <v>83</v>
      </c>
      <c r="AV374" s="15" t="s">
        <v>81</v>
      </c>
      <c r="AW374" s="15" t="s">
        <v>4</v>
      </c>
      <c r="AX374" s="15" t="s">
        <v>73</v>
      </c>
      <c r="AY374" s="232" t="s">
        <v>118</v>
      </c>
    </row>
    <row r="375" spans="1:65" s="15" customFormat="1" ht="11.25">
      <c r="B375" s="223"/>
      <c r="C375" s="224"/>
      <c r="D375" s="202" t="s">
        <v>158</v>
      </c>
      <c r="E375" s="225" t="s">
        <v>1</v>
      </c>
      <c r="F375" s="226" t="s">
        <v>215</v>
      </c>
      <c r="G375" s="224"/>
      <c r="H375" s="225" t="s">
        <v>1</v>
      </c>
      <c r="I375" s="227"/>
      <c r="J375" s="224"/>
      <c r="K375" s="224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158</v>
      </c>
      <c r="AU375" s="232" t="s">
        <v>83</v>
      </c>
      <c r="AV375" s="15" t="s">
        <v>81</v>
      </c>
      <c r="AW375" s="15" t="s">
        <v>4</v>
      </c>
      <c r="AX375" s="15" t="s">
        <v>73</v>
      </c>
      <c r="AY375" s="232" t="s">
        <v>118</v>
      </c>
    </row>
    <row r="376" spans="1:65" s="13" customFormat="1" ht="11.25">
      <c r="B376" s="200"/>
      <c r="C376" s="201"/>
      <c r="D376" s="202" t="s">
        <v>158</v>
      </c>
      <c r="E376" s="203" t="s">
        <v>1</v>
      </c>
      <c r="F376" s="204" t="s">
        <v>216</v>
      </c>
      <c r="G376" s="201"/>
      <c r="H376" s="205">
        <v>13.3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158</v>
      </c>
      <c r="AU376" s="211" t="s">
        <v>83</v>
      </c>
      <c r="AV376" s="13" t="s">
        <v>83</v>
      </c>
      <c r="AW376" s="13" t="s">
        <v>4</v>
      </c>
      <c r="AX376" s="13" t="s">
        <v>73</v>
      </c>
      <c r="AY376" s="211" t="s">
        <v>118</v>
      </c>
    </row>
    <row r="377" spans="1:65" s="15" customFormat="1" ht="11.25">
      <c r="B377" s="223"/>
      <c r="C377" s="224"/>
      <c r="D377" s="202" t="s">
        <v>158</v>
      </c>
      <c r="E377" s="225" t="s">
        <v>1</v>
      </c>
      <c r="F377" s="226" t="s">
        <v>217</v>
      </c>
      <c r="G377" s="224"/>
      <c r="H377" s="225" t="s">
        <v>1</v>
      </c>
      <c r="I377" s="227"/>
      <c r="J377" s="224"/>
      <c r="K377" s="224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158</v>
      </c>
      <c r="AU377" s="232" t="s">
        <v>83</v>
      </c>
      <c r="AV377" s="15" t="s">
        <v>81</v>
      </c>
      <c r="AW377" s="15" t="s">
        <v>4</v>
      </c>
      <c r="AX377" s="15" t="s">
        <v>73</v>
      </c>
      <c r="AY377" s="232" t="s">
        <v>118</v>
      </c>
    </row>
    <row r="378" spans="1:65" s="13" customFormat="1" ht="11.25">
      <c r="B378" s="200"/>
      <c r="C378" s="201"/>
      <c r="D378" s="202" t="s">
        <v>158</v>
      </c>
      <c r="E378" s="203" t="s">
        <v>1</v>
      </c>
      <c r="F378" s="204" t="s">
        <v>218</v>
      </c>
      <c r="G378" s="201"/>
      <c r="H378" s="205">
        <v>2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158</v>
      </c>
      <c r="AU378" s="211" t="s">
        <v>83</v>
      </c>
      <c r="AV378" s="13" t="s">
        <v>83</v>
      </c>
      <c r="AW378" s="13" t="s">
        <v>4</v>
      </c>
      <c r="AX378" s="13" t="s">
        <v>73</v>
      </c>
      <c r="AY378" s="211" t="s">
        <v>118</v>
      </c>
    </row>
    <row r="379" spans="1:65" s="15" customFormat="1" ht="11.25">
      <c r="B379" s="223"/>
      <c r="C379" s="224"/>
      <c r="D379" s="202" t="s">
        <v>158</v>
      </c>
      <c r="E379" s="225" t="s">
        <v>1</v>
      </c>
      <c r="F379" s="226" t="s">
        <v>221</v>
      </c>
      <c r="G379" s="224"/>
      <c r="H379" s="225" t="s">
        <v>1</v>
      </c>
      <c r="I379" s="227"/>
      <c r="J379" s="224"/>
      <c r="K379" s="224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158</v>
      </c>
      <c r="AU379" s="232" t="s">
        <v>83</v>
      </c>
      <c r="AV379" s="15" t="s">
        <v>81</v>
      </c>
      <c r="AW379" s="15" t="s">
        <v>4</v>
      </c>
      <c r="AX379" s="15" t="s">
        <v>73</v>
      </c>
      <c r="AY379" s="232" t="s">
        <v>118</v>
      </c>
    </row>
    <row r="380" spans="1:65" s="13" customFormat="1" ht="11.25">
      <c r="B380" s="200"/>
      <c r="C380" s="201"/>
      <c r="D380" s="202" t="s">
        <v>158</v>
      </c>
      <c r="E380" s="203" t="s">
        <v>1</v>
      </c>
      <c r="F380" s="204" t="s">
        <v>222</v>
      </c>
      <c r="G380" s="201"/>
      <c r="H380" s="205">
        <v>7.6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158</v>
      </c>
      <c r="AU380" s="211" t="s">
        <v>83</v>
      </c>
      <c r="AV380" s="13" t="s">
        <v>83</v>
      </c>
      <c r="AW380" s="13" t="s">
        <v>4</v>
      </c>
      <c r="AX380" s="13" t="s">
        <v>73</v>
      </c>
      <c r="AY380" s="211" t="s">
        <v>118</v>
      </c>
    </row>
    <row r="381" spans="1:65" s="14" customFormat="1" ht="11.25">
      <c r="B381" s="212"/>
      <c r="C381" s="213"/>
      <c r="D381" s="202" t="s">
        <v>158</v>
      </c>
      <c r="E381" s="214" t="s">
        <v>1</v>
      </c>
      <c r="F381" s="215" t="s">
        <v>161</v>
      </c>
      <c r="G381" s="213"/>
      <c r="H381" s="216">
        <v>22.9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158</v>
      </c>
      <c r="AU381" s="222" t="s">
        <v>83</v>
      </c>
      <c r="AV381" s="14" t="s">
        <v>121</v>
      </c>
      <c r="AW381" s="14" t="s">
        <v>30</v>
      </c>
      <c r="AX381" s="14" t="s">
        <v>81</v>
      </c>
      <c r="AY381" s="222" t="s">
        <v>118</v>
      </c>
    </row>
    <row r="382" spans="1:65" s="2" customFormat="1" ht="33" customHeight="1">
      <c r="A382" s="35"/>
      <c r="B382" s="36"/>
      <c r="C382" s="187" t="s">
        <v>509</v>
      </c>
      <c r="D382" s="187" t="s">
        <v>122</v>
      </c>
      <c r="E382" s="188" t="s">
        <v>510</v>
      </c>
      <c r="F382" s="189" t="s">
        <v>511</v>
      </c>
      <c r="G382" s="190" t="s">
        <v>212</v>
      </c>
      <c r="H382" s="191">
        <v>203.6</v>
      </c>
      <c r="I382" s="192"/>
      <c r="J382" s="193">
        <f>ROUND(I382*H382,2)</f>
        <v>0</v>
      </c>
      <c r="K382" s="189" t="s">
        <v>213</v>
      </c>
      <c r="L382" s="40"/>
      <c r="M382" s="194" t="s">
        <v>1</v>
      </c>
      <c r="N382" s="195" t="s">
        <v>38</v>
      </c>
      <c r="O382" s="72"/>
      <c r="P382" s="196">
        <f>O382*H382</f>
        <v>0</v>
      </c>
      <c r="Q382" s="196">
        <v>0.34499999999999997</v>
      </c>
      <c r="R382" s="196">
        <f>Q382*H382</f>
        <v>70.24199999999999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121</v>
      </c>
      <c r="AT382" s="198" t="s">
        <v>122</v>
      </c>
      <c r="AU382" s="198" t="s">
        <v>83</v>
      </c>
      <c r="AY382" s="18" t="s">
        <v>118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81</v>
      </c>
      <c r="BK382" s="199">
        <f>ROUND(I382*H382,2)</f>
        <v>0</v>
      </c>
      <c r="BL382" s="18" t="s">
        <v>121</v>
      </c>
      <c r="BM382" s="198" t="s">
        <v>512</v>
      </c>
    </row>
    <row r="383" spans="1:65" s="15" customFormat="1" ht="11.25">
      <c r="B383" s="223"/>
      <c r="C383" s="224"/>
      <c r="D383" s="202" t="s">
        <v>158</v>
      </c>
      <c r="E383" s="225" t="s">
        <v>1</v>
      </c>
      <c r="F383" s="226" t="s">
        <v>240</v>
      </c>
      <c r="G383" s="224"/>
      <c r="H383" s="225" t="s">
        <v>1</v>
      </c>
      <c r="I383" s="227"/>
      <c r="J383" s="224"/>
      <c r="K383" s="224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158</v>
      </c>
      <c r="AU383" s="232" t="s">
        <v>83</v>
      </c>
      <c r="AV383" s="15" t="s">
        <v>81</v>
      </c>
      <c r="AW383" s="15" t="s">
        <v>30</v>
      </c>
      <c r="AX383" s="15" t="s">
        <v>73</v>
      </c>
      <c r="AY383" s="232" t="s">
        <v>118</v>
      </c>
    </row>
    <row r="384" spans="1:65" s="13" customFormat="1" ht="11.25">
      <c r="B384" s="200"/>
      <c r="C384" s="201"/>
      <c r="D384" s="202" t="s">
        <v>158</v>
      </c>
      <c r="E384" s="203" t="s">
        <v>1</v>
      </c>
      <c r="F384" s="204" t="s">
        <v>241</v>
      </c>
      <c r="G384" s="201"/>
      <c r="H384" s="205">
        <v>138.32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158</v>
      </c>
      <c r="AU384" s="211" t="s">
        <v>83</v>
      </c>
      <c r="AV384" s="13" t="s">
        <v>83</v>
      </c>
      <c r="AW384" s="13" t="s">
        <v>30</v>
      </c>
      <c r="AX384" s="13" t="s">
        <v>73</v>
      </c>
      <c r="AY384" s="211" t="s">
        <v>118</v>
      </c>
    </row>
    <row r="385" spans="1:65" s="15" customFormat="1" ht="11.25">
      <c r="B385" s="223"/>
      <c r="C385" s="224"/>
      <c r="D385" s="202" t="s">
        <v>158</v>
      </c>
      <c r="E385" s="225" t="s">
        <v>1</v>
      </c>
      <c r="F385" s="226" t="s">
        <v>217</v>
      </c>
      <c r="G385" s="224"/>
      <c r="H385" s="225" t="s">
        <v>1</v>
      </c>
      <c r="I385" s="227"/>
      <c r="J385" s="224"/>
      <c r="K385" s="224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158</v>
      </c>
      <c r="AU385" s="232" t="s">
        <v>83</v>
      </c>
      <c r="AV385" s="15" t="s">
        <v>81</v>
      </c>
      <c r="AW385" s="15" t="s">
        <v>30</v>
      </c>
      <c r="AX385" s="15" t="s">
        <v>73</v>
      </c>
      <c r="AY385" s="232" t="s">
        <v>118</v>
      </c>
    </row>
    <row r="386" spans="1:65" s="13" customFormat="1" ht="11.25">
      <c r="B386" s="200"/>
      <c r="C386" s="201"/>
      <c r="D386" s="202" t="s">
        <v>158</v>
      </c>
      <c r="E386" s="203" t="s">
        <v>1</v>
      </c>
      <c r="F386" s="204" t="s">
        <v>242</v>
      </c>
      <c r="G386" s="201"/>
      <c r="H386" s="205">
        <v>6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158</v>
      </c>
      <c r="AU386" s="211" t="s">
        <v>83</v>
      </c>
      <c r="AV386" s="13" t="s">
        <v>83</v>
      </c>
      <c r="AW386" s="13" t="s">
        <v>30</v>
      </c>
      <c r="AX386" s="13" t="s">
        <v>73</v>
      </c>
      <c r="AY386" s="211" t="s">
        <v>118</v>
      </c>
    </row>
    <row r="387" spans="1:65" s="15" customFormat="1" ht="11.25">
      <c r="B387" s="223"/>
      <c r="C387" s="224"/>
      <c r="D387" s="202" t="s">
        <v>158</v>
      </c>
      <c r="E387" s="225" t="s">
        <v>1</v>
      </c>
      <c r="F387" s="226" t="s">
        <v>221</v>
      </c>
      <c r="G387" s="224"/>
      <c r="H387" s="225" t="s">
        <v>1</v>
      </c>
      <c r="I387" s="227"/>
      <c r="J387" s="224"/>
      <c r="K387" s="224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158</v>
      </c>
      <c r="AU387" s="232" t="s">
        <v>83</v>
      </c>
      <c r="AV387" s="15" t="s">
        <v>81</v>
      </c>
      <c r="AW387" s="15" t="s">
        <v>30</v>
      </c>
      <c r="AX387" s="15" t="s">
        <v>73</v>
      </c>
      <c r="AY387" s="232" t="s">
        <v>118</v>
      </c>
    </row>
    <row r="388" spans="1:65" s="13" customFormat="1" ht="11.25">
      <c r="B388" s="200"/>
      <c r="C388" s="201"/>
      <c r="D388" s="202" t="s">
        <v>158</v>
      </c>
      <c r="E388" s="203" t="s">
        <v>1</v>
      </c>
      <c r="F388" s="204" t="s">
        <v>243</v>
      </c>
      <c r="G388" s="201"/>
      <c r="H388" s="205">
        <v>59.28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158</v>
      </c>
      <c r="AU388" s="211" t="s">
        <v>83</v>
      </c>
      <c r="AV388" s="13" t="s">
        <v>83</v>
      </c>
      <c r="AW388" s="13" t="s">
        <v>30</v>
      </c>
      <c r="AX388" s="13" t="s">
        <v>73</v>
      </c>
      <c r="AY388" s="211" t="s">
        <v>118</v>
      </c>
    </row>
    <row r="389" spans="1:65" s="14" customFormat="1" ht="11.25">
      <c r="B389" s="212"/>
      <c r="C389" s="213"/>
      <c r="D389" s="202" t="s">
        <v>158</v>
      </c>
      <c r="E389" s="214" t="s">
        <v>1</v>
      </c>
      <c r="F389" s="215" t="s">
        <v>161</v>
      </c>
      <c r="G389" s="213"/>
      <c r="H389" s="216">
        <v>203.6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158</v>
      </c>
      <c r="AU389" s="222" t="s">
        <v>83</v>
      </c>
      <c r="AV389" s="14" t="s">
        <v>121</v>
      </c>
      <c r="AW389" s="14" t="s">
        <v>30</v>
      </c>
      <c r="AX389" s="14" t="s">
        <v>81</v>
      </c>
      <c r="AY389" s="222" t="s">
        <v>118</v>
      </c>
    </row>
    <row r="390" spans="1:65" s="2" customFormat="1" ht="33" customHeight="1">
      <c r="A390" s="35"/>
      <c r="B390" s="36"/>
      <c r="C390" s="187" t="s">
        <v>513</v>
      </c>
      <c r="D390" s="187" t="s">
        <v>122</v>
      </c>
      <c r="E390" s="188" t="s">
        <v>514</v>
      </c>
      <c r="F390" s="189" t="s">
        <v>515</v>
      </c>
      <c r="G390" s="190" t="s">
        <v>212</v>
      </c>
      <c r="H390" s="191">
        <v>77.92</v>
      </c>
      <c r="I390" s="192"/>
      <c r="J390" s="193">
        <f>ROUND(I390*H390,2)</f>
        <v>0</v>
      </c>
      <c r="K390" s="189" t="s">
        <v>213</v>
      </c>
      <c r="L390" s="40"/>
      <c r="M390" s="194" t="s">
        <v>1</v>
      </c>
      <c r="N390" s="195" t="s">
        <v>38</v>
      </c>
      <c r="O390" s="72"/>
      <c r="P390" s="196">
        <f>O390*H390</f>
        <v>0</v>
      </c>
      <c r="Q390" s="196">
        <v>0.46000000000000008</v>
      </c>
      <c r="R390" s="196">
        <f>Q390*H390</f>
        <v>35.84320000000001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121</v>
      </c>
      <c r="AT390" s="198" t="s">
        <v>122</v>
      </c>
      <c r="AU390" s="198" t="s">
        <v>83</v>
      </c>
      <c r="AY390" s="18" t="s">
        <v>118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81</v>
      </c>
      <c r="BK390" s="199">
        <f>ROUND(I390*H390,2)</f>
        <v>0</v>
      </c>
      <c r="BL390" s="18" t="s">
        <v>121</v>
      </c>
      <c r="BM390" s="198" t="s">
        <v>516</v>
      </c>
    </row>
    <row r="391" spans="1:65" s="15" customFormat="1" ht="11.25">
      <c r="B391" s="223"/>
      <c r="C391" s="224"/>
      <c r="D391" s="202" t="s">
        <v>158</v>
      </c>
      <c r="E391" s="225" t="s">
        <v>1</v>
      </c>
      <c r="F391" s="226" t="s">
        <v>247</v>
      </c>
      <c r="G391" s="224"/>
      <c r="H391" s="225" t="s">
        <v>1</v>
      </c>
      <c r="I391" s="227"/>
      <c r="J391" s="224"/>
      <c r="K391" s="224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158</v>
      </c>
      <c r="AU391" s="232" t="s">
        <v>83</v>
      </c>
      <c r="AV391" s="15" t="s">
        <v>81</v>
      </c>
      <c r="AW391" s="15" t="s">
        <v>30</v>
      </c>
      <c r="AX391" s="15" t="s">
        <v>73</v>
      </c>
      <c r="AY391" s="232" t="s">
        <v>118</v>
      </c>
    </row>
    <row r="392" spans="1:65" s="13" customFormat="1" ht="11.25">
      <c r="B392" s="200"/>
      <c r="C392" s="201"/>
      <c r="D392" s="202" t="s">
        <v>158</v>
      </c>
      <c r="E392" s="203" t="s">
        <v>1</v>
      </c>
      <c r="F392" s="204" t="s">
        <v>248</v>
      </c>
      <c r="G392" s="201"/>
      <c r="H392" s="205">
        <v>73.92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158</v>
      </c>
      <c r="AU392" s="211" t="s">
        <v>83</v>
      </c>
      <c r="AV392" s="13" t="s">
        <v>83</v>
      </c>
      <c r="AW392" s="13" t="s">
        <v>30</v>
      </c>
      <c r="AX392" s="13" t="s">
        <v>73</v>
      </c>
      <c r="AY392" s="211" t="s">
        <v>118</v>
      </c>
    </row>
    <row r="393" spans="1:65" s="15" customFormat="1" ht="11.25">
      <c r="B393" s="223"/>
      <c r="C393" s="224"/>
      <c r="D393" s="202" t="s">
        <v>158</v>
      </c>
      <c r="E393" s="225" t="s">
        <v>1</v>
      </c>
      <c r="F393" s="226" t="s">
        <v>217</v>
      </c>
      <c r="G393" s="224"/>
      <c r="H393" s="225" t="s">
        <v>1</v>
      </c>
      <c r="I393" s="227"/>
      <c r="J393" s="224"/>
      <c r="K393" s="224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158</v>
      </c>
      <c r="AU393" s="232" t="s">
        <v>83</v>
      </c>
      <c r="AV393" s="15" t="s">
        <v>81</v>
      </c>
      <c r="AW393" s="15" t="s">
        <v>30</v>
      </c>
      <c r="AX393" s="15" t="s">
        <v>73</v>
      </c>
      <c r="AY393" s="232" t="s">
        <v>118</v>
      </c>
    </row>
    <row r="394" spans="1:65" s="13" customFormat="1" ht="11.25">
      <c r="B394" s="200"/>
      <c r="C394" s="201"/>
      <c r="D394" s="202" t="s">
        <v>158</v>
      </c>
      <c r="E394" s="203" t="s">
        <v>1</v>
      </c>
      <c r="F394" s="204" t="s">
        <v>249</v>
      </c>
      <c r="G394" s="201"/>
      <c r="H394" s="205">
        <v>4</v>
      </c>
      <c r="I394" s="206"/>
      <c r="J394" s="201"/>
      <c r="K394" s="201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158</v>
      </c>
      <c r="AU394" s="211" t="s">
        <v>83</v>
      </c>
      <c r="AV394" s="13" t="s">
        <v>83</v>
      </c>
      <c r="AW394" s="13" t="s">
        <v>30</v>
      </c>
      <c r="AX394" s="13" t="s">
        <v>73</v>
      </c>
      <c r="AY394" s="211" t="s">
        <v>118</v>
      </c>
    </row>
    <row r="395" spans="1:65" s="14" customFormat="1" ht="11.25">
      <c r="B395" s="212"/>
      <c r="C395" s="213"/>
      <c r="D395" s="202" t="s">
        <v>158</v>
      </c>
      <c r="E395" s="214" t="s">
        <v>1</v>
      </c>
      <c r="F395" s="215" t="s">
        <v>161</v>
      </c>
      <c r="G395" s="213"/>
      <c r="H395" s="216">
        <v>77.92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158</v>
      </c>
      <c r="AU395" s="222" t="s">
        <v>83</v>
      </c>
      <c r="AV395" s="14" t="s">
        <v>121</v>
      </c>
      <c r="AW395" s="14" t="s">
        <v>30</v>
      </c>
      <c r="AX395" s="14" t="s">
        <v>81</v>
      </c>
      <c r="AY395" s="222" t="s">
        <v>118</v>
      </c>
    </row>
    <row r="396" spans="1:65" s="2" customFormat="1" ht="33" customHeight="1">
      <c r="A396" s="35"/>
      <c r="B396" s="36"/>
      <c r="C396" s="187" t="s">
        <v>517</v>
      </c>
      <c r="D396" s="187" t="s">
        <v>122</v>
      </c>
      <c r="E396" s="188" t="s">
        <v>518</v>
      </c>
      <c r="F396" s="189" t="s">
        <v>519</v>
      </c>
      <c r="G396" s="190" t="s">
        <v>212</v>
      </c>
      <c r="H396" s="191">
        <v>448.48</v>
      </c>
      <c r="I396" s="192"/>
      <c r="J396" s="193">
        <f>ROUND(I396*H396,2)</f>
        <v>0</v>
      </c>
      <c r="K396" s="189" t="s">
        <v>1</v>
      </c>
      <c r="L396" s="40"/>
      <c r="M396" s="194" t="s">
        <v>1</v>
      </c>
      <c r="N396" s="195" t="s">
        <v>38</v>
      </c>
      <c r="O396" s="72"/>
      <c r="P396" s="196">
        <f>O396*H396</f>
        <v>0</v>
      </c>
      <c r="Q396" s="196">
        <v>0.32</v>
      </c>
      <c r="R396" s="196">
        <f>Q396*H396</f>
        <v>143.5136</v>
      </c>
      <c r="S396" s="196">
        <v>0</v>
      </c>
      <c r="T396" s="19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8" t="s">
        <v>121</v>
      </c>
      <c r="AT396" s="198" t="s">
        <v>122</v>
      </c>
      <c r="AU396" s="198" t="s">
        <v>83</v>
      </c>
      <c r="AY396" s="18" t="s">
        <v>118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81</v>
      </c>
      <c r="BK396" s="199">
        <f>ROUND(I396*H396,2)</f>
        <v>0</v>
      </c>
      <c r="BL396" s="18" t="s">
        <v>121</v>
      </c>
      <c r="BM396" s="198" t="s">
        <v>520</v>
      </c>
    </row>
    <row r="397" spans="1:65" s="15" customFormat="1" ht="11.25">
      <c r="B397" s="223"/>
      <c r="C397" s="224"/>
      <c r="D397" s="202" t="s">
        <v>158</v>
      </c>
      <c r="E397" s="225" t="s">
        <v>1</v>
      </c>
      <c r="F397" s="226" t="s">
        <v>521</v>
      </c>
      <c r="G397" s="224"/>
      <c r="H397" s="225" t="s">
        <v>1</v>
      </c>
      <c r="I397" s="227"/>
      <c r="J397" s="224"/>
      <c r="K397" s="224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158</v>
      </c>
      <c r="AU397" s="232" t="s">
        <v>83</v>
      </c>
      <c r="AV397" s="15" t="s">
        <v>81</v>
      </c>
      <c r="AW397" s="15" t="s">
        <v>30</v>
      </c>
      <c r="AX397" s="15" t="s">
        <v>73</v>
      </c>
      <c r="AY397" s="232" t="s">
        <v>118</v>
      </c>
    </row>
    <row r="398" spans="1:65" s="15" customFormat="1" ht="11.25">
      <c r="B398" s="223"/>
      <c r="C398" s="224"/>
      <c r="D398" s="202" t="s">
        <v>158</v>
      </c>
      <c r="E398" s="225" t="s">
        <v>1</v>
      </c>
      <c r="F398" s="226" t="s">
        <v>522</v>
      </c>
      <c r="G398" s="224"/>
      <c r="H398" s="225" t="s">
        <v>1</v>
      </c>
      <c r="I398" s="227"/>
      <c r="J398" s="224"/>
      <c r="K398" s="224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158</v>
      </c>
      <c r="AU398" s="232" t="s">
        <v>83</v>
      </c>
      <c r="AV398" s="15" t="s">
        <v>81</v>
      </c>
      <c r="AW398" s="15" t="s">
        <v>30</v>
      </c>
      <c r="AX398" s="15" t="s">
        <v>73</v>
      </c>
      <c r="AY398" s="232" t="s">
        <v>118</v>
      </c>
    </row>
    <row r="399" spans="1:65" s="13" customFormat="1" ht="11.25">
      <c r="B399" s="200"/>
      <c r="C399" s="201"/>
      <c r="D399" s="202" t="s">
        <v>158</v>
      </c>
      <c r="E399" s="203" t="s">
        <v>1</v>
      </c>
      <c r="F399" s="204" t="s">
        <v>523</v>
      </c>
      <c r="G399" s="201"/>
      <c r="H399" s="205">
        <v>424.48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158</v>
      </c>
      <c r="AU399" s="211" t="s">
        <v>83</v>
      </c>
      <c r="AV399" s="13" t="s">
        <v>83</v>
      </c>
      <c r="AW399" s="13" t="s">
        <v>30</v>
      </c>
      <c r="AX399" s="13" t="s">
        <v>73</v>
      </c>
      <c r="AY399" s="211" t="s">
        <v>118</v>
      </c>
    </row>
    <row r="400" spans="1:65" s="15" customFormat="1" ht="11.25">
      <c r="B400" s="223"/>
      <c r="C400" s="224"/>
      <c r="D400" s="202" t="s">
        <v>158</v>
      </c>
      <c r="E400" s="225" t="s">
        <v>1</v>
      </c>
      <c r="F400" s="226" t="s">
        <v>524</v>
      </c>
      <c r="G400" s="224"/>
      <c r="H400" s="225" t="s">
        <v>1</v>
      </c>
      <c r="I400" s="227"/>
      <c r="J400" s="224"/>
      <c r="K400" s="224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158</v>
      </c>
      <c r="AU400" s="232" t="s">
        <v>83</v>
      </c>
      <c r="AV400" s="15" t="s">
        <v>81</v>
      </c>
      <c r="AW400" s="15" t="s">
        <v>30</v>
      </c>
      <c r="AX400" s="15" t="s">
        <v>73</v>
      </c>
      <c r="AY400" s="232" t="s">
        <v>118</v>
      </c>
    </row>
    <row r="401" spans="1:65" s="13" customFormat="1" ht="11.25">
      <c r="B401" s="200"/>
      <c r="C401" s="201"/>
      <c r="D401" s="202" t="s">
        <v>158</v>
      </c>
      <c r="E401" s="203" t="s">
        <v>1</v>
      </c>
      <c r="F401" s="204" t="s">
        <v>525</v>
      </c>
      <c r="G401" s="201"/>
      <c r="H401" s="205">
        <v>24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158</v>
      </c>
      <c r="AU401" s="211" t="s">
        <v>83</v>
      </c>
      <c r="AV401" s="13" t="s">
        <v>83</v>
      </c>
      <c r="AW401" s="13" t="s">
        <v>30</v>
      </c>
      <c r="AX401" s="13" t="s">
        <v>73</v>
      </c>
      <c r="AY401" s="211" t="s">
        <v>118</v>
      </c>
    </row>
    <row r="402" spans="1:65" s="14" customFormat="1" ht="11.25">
      <c r="B402" s="212"/>
      <c r="C402" s="213"/>
      <c r="D402" s="202" t="s">
        <v>158</v>
      </c>
      <c r="E402" s="214" t="s">
        <v>1</v>
      </c>
      <c r="F402" s="215" t="s">
        <v>161</v>
      </c>
      <c r="G402" s="213"/>
      <c r="H402" s="216">
        <v>448.48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158</v>
      </c>
      <c r="AU402" s="222" t="s">
        <v>83</v>
      </c>
      <c r="AV402" s="14" t="s">
        <v>121</v>
      </c>
      <c r="AW402" s="14" t="s">
        <v>30</v>
      </c>
      <c r="AX402" s="14" t="s">
        <v>81</v>
      </c>
      <c r="AY402" s="222" t="s">
        <v>118</v>
      </c>
    </row>
    <row r="403" spans="1:65" s="2" customFormat="1" ht="37.9" customHeight="1">
      <c r="A403" s="35"/>
      <c r="B403" s="36"/>
      <c r="C403" s="187" t="s">
        <v>526</v>
      </c>
      <c r="D403" s="187" t="s">
        <v>122</v>
      </c>
      <c r="E403" s="188" t="s">
        <v>527</v>
      </c>
      <c r="F403" s="189" t="s">
        <v>528</v>
      </c>
      <c r="G403" s="190" t="s">
        <v>212</v>
      </c>
      <c r="H403" s="191">
        <v>22.9</v>
      </c>
      <c r="I403" s="192"/>
      <c r="J403" s="193">
        <f>ROUND(I403*H403,2)</f>
        <v>0</v>
      </c>
      <c r="K403" s="189" t="s">
        <v>213</v>
      </c>
      <c r="L403" s="40"/>
      <c r="M403" s="194" t="s">
        <v>1</v>
      </c>
      <c r="N403" s="195" t="s">
        <v>38</v>
      </c>
      <c r="O403" s="72"/>
      <c r="P403" s="196">
        <f>O403*H403</f>
        <v>0</v>
      </c>
      <c r="Q403" s="196">
        <v>0.38313999999999998</v>
      </c>
      <c r="R403" s="196">
        <f>Q403*H403</f>
        <v>8.7739059999999984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121</v>
      </c>
      <c r="AT403" s="198" t="s">
        <v>122</v>
      </c>
      <c r="AU403" s="198" t="s">
        <v>83</v>
      </c>
      <c r="AY403" s="18" t="s">
        <v>118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81</v>
      </c>
      <c r="BK403" s="199">
        <f>ROUND(I403*H403,2)</f>
        <v>0</v>
      </c>
      <c r="BL403" s="18" t="s">
        <v>121</v>
      </c>
      <c r="BM403" s="198" t="s">
        <v>529</v>
      </c>
    </row>
    <row r="404" spans="1:65" s="15" customFormat="1" ht="11.25">
      <c r="B404" s="223"/>
      <c r="C404" s="224"/>
      <c r="D404" s="202" t="s">
        <v>158</v>
      </c>
      <c r="E404" s="225" t="s">
        <v>1</v>
      </c>
      <c r="F404" s="226" t="s">
        <v>508</v>
      </c>
      <c r="G404" s="224"/>
      <c r="H404" s="225" t="s">
        <v>1</v>
      </c>
      <c r="I404" s="227"/>
      <c r="J404" s="224"/>
      <c r="K404" s="224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158</v>
      </c>
      <c r="AU404" s="232" t="s">
        <v>83</v>
      </c>
      <c r="AV404" s="15" t="s">
        <v>81</v>
      </c>
      <c r="AW404" s="15" t="s">
        <v>4</v>
      </c>
      <c r="AX404" s="15" t="s">
        <v>73</v>
      </c>
      <c r="AY404" s="232" t="s">
        <v>118</v>
      </c>
    </row>
    <row r="405" spans="1:65" s="15" customFormat="1" ht="11.25">
      <c r="B405" s="223"/>
      <c r="C405" s="224"/>
      <c r="D405" s="202" t="s">
        <v>158</v>
      </c>
      <c r="E405" s="225" t="s">
        <v>1</v>
      </c>
      <c r="F405" s="226" t="s">
        <v>215</v>
      </c>
      <c r="G405" s="224"/>
      <c r="H405" s="225" t="s">
        <v>1</v>
      </c>
      <c r="I405" s="227"/>
      <c r="J405" s="224"/>
      <c r="K405" s="224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158</v>
      </c>
      <c r="AU405" s="232" t="s">
        <v>83</v>
      </c>
      <c r="AV405" s="15" t="s">
        <v>81</v>
      </c>
      <c r="AW405" s="15" t="s">
        <v>4</v>
      </c>
      <c r="AX405" s="15" t="s">
        <v>73</v>
      </c>
      <c r="AY405" s="232" t="s">
        <v>118</v>
      </c>
    </row>
    <row r="406" spans="1:65" s="13" customFormat="1" ht="11.25">
      <c r="B406" s="200"/>
      <c r="C406" s="201"/>
      <c r="D406" s="202" t="s">
        <v>158</v>
      </c>
      <c r="E406" s="203" t="s">
        <v>1</v>
      </c>
      <c r="F406" s="204" t="s">
        <v>216</v>
      </c>
      <c r="G406" s="201"/>
      <c r="H406" s="205">
        <v>13.3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158</v>
      </c>
      <c r="AU406" s="211" t="s">
        <v>83</v>
      </c>
      <c r="AV406" s="13" t="s">
        <v>83</v>
      </c>
      <c r="AW406" s="13" t="s">
        <v>4</v>
      </c>
      <c r="AX406" s="13" t="s">
        <v>73</v>
      </c>
      <c r="AY406" s="211" t="s">
        <v>118</v>
      </c>
    </row>
    <row r="407" spans="1:65" s="15" customFormat="1" ht="11.25">
      <c r="B407" s="223"/>
      <c r="C407" s="224"/>
      <c r="D407" s="202" t="s">
        <v>158</v>
      </c>
      <c r="E407" s="225" t="s">
        <v>1</v>
      </c>
      <c r="F407" s="226" t="s">
        <v>217</v>
      </c>
      <c r="G407" s="224"/>
      <c r="H407" s="225" t="s">
        <v>1</v>
      </c>
      <c r="I407" s="227"/>
      <c r="J407" s="224"/>
      <c r="K407" s="224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158</v>
      </c>
      <c r="AU407" s="232" t="s">
        <v>83</v>
      </c>
      <c r="AV407" s="15" t="s">
        <v>81</v>
      </c>
      <c r="AW407" s="15" t="s">
        <v>4</v>
      </c>
      <c r="AX407" s="15" t="s">
        <v>73</v>
      </c>
      <c r="AY407" s="232" t="s">
        <v>118</v>
      </c>
    </row>
    <row r="408" spans="1:65" s="13" customFormat="1" ht="11.25">
      <c r="B408" s="200"/>
      <c r="C408" s="201"/>
      <c r="D408" s="202" t="s">
        <v>158</v>
      </c>
      <c r="E408" s="203" t="s">
        <v>1</v>
      </c>
      <c r="F408" s="204" t="s">
        <v>218</v>
      </c>
      <c r="G408" s="201"/>
      <c r="H408" s="205">
        <v>2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158</v>
      </c>
      <c r="AU408" s="211" t="s">
        <v>83</v>
      </c>
      <c r="AV408" s="13" t="s">
        <v>83</v>
      </c>
      <c r="AW408" s="13" t="s">
        <v>4</v>
      </c>
      <c r="AX408" s="13" t="s">
        <v>73</v>
      </c>
      <c r="AY408" s="211" t="s">
        <v>118</v>
      </c>
    </row>
    <row r="409" spans="1:65" s="15" customFormat="1" ht="11.25">
      <c r="B409" s="223"/>
      <c r="C409" s="224"/>
      <c r="D409" s="202" t="s">
        <v>158</v>
      </c>
      <c r="E409" s="225" t="s">
        <v>1</v>
      </c>
      <c r="F409" s="226" t="s">
        <v>221</v>
      </c>
      <c r="G409" s="224"/>
      <c r="H409" s="225" t="s">
        <v>1</v>
      </c>
      <c r="I409" s="227"/>
      <c r="J409" s="224"/>
      <c r="K409" s="224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158</v>
      </c>
      <c r="AU409" s="232" t="s">
        <v>83</v>
      </c>
      <c r="AV409" s="15" t="s">
        <v>81</v>
      </c>
      <c r="AW409" s="15" t="s">
        <v>4</v>
      </c>
      <c r="AX409" s="15" t="s">
        <v>73</v>
      </c>
      <c r="AY409" s="232" t="s">
        <v>118</v>
      </c>
    </row>
    <row r="410" spans="1:65" s="13" customFormat="1" ht="11.25">
      <c r="B410" s="200"/>
      <c r="C410" s="201"/>
      <c r="D410" s="202" t="s">
        <v>158</v>
      </c>
      <c r="E410" s="203" t="s">
        <v>1</v>
      </c>
      <c r="F410" s="204" t="s">
        <v>222</v>
      </c>
      <c r="G410" s="201"/>
      <c r="H410" s="205">
        <v>7.6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158</v>
      </c>
      <c r="AU410" s="211" t="s">
        <v>83</v>
      </c>
      <c r="AV410" s="13" t="s">
        <v>83</v>
      </c>
      <c r="AW410" s="13" t="s">
        <v>4</v>
      </c>
      <c r="AX410" s="13" t="s">
        <v>73</v>
      </c>
      <c r="AY410" s="211" t="s">
        <v>118</v>
      </c>
    </row>
    <row r="411" spans="1:65" s="14" customFormat="1" ht="11.25">
      <c r="B411" s="212"/>
      <c r="C411" s="213"/>
      <c r="D411" s="202" t="s">
        <v>158</v>
      </c>
      <c r="E411" s="214" t="s">
        <v>1</v>
      </c>
      <c r="F411" s="215" t="s">
        <v>161</v>
      </c>
      <c r="G411" s="213"/>
      <c r="H411" s="216">
        <v>22.9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158</v>
      </c>
      <c r="AU411" s="222" t="s">
        <v>83</v>
      </c>
      <c r="AV411" s="14" t="s">
        <v>121</v>
      </c>
      <c r="AW411" s="14" t="s">
        <v>30</v>
      </c>
      <c r="AX411" s="14" t="s">
        <v>81</v>
      </c>
      <c r="AY411" s="222" t="s">
        <v>118</v>
      </c>
    </row>
    <row r="412" spans="1:65" s="2" customFormat="1" ht="37.9" customHeight="1">
      <c r="A412" s="35"/>
      <c r="B412" s="36"/>
      <c r="C412" s="187" t="s">
        <v>530</v>
      </c>
      <c r="D412" s="187" t="s">
        <v>122</v>
      </c>
      <c r="E412" s="188" t="s">
        <v>531</v>
      </c>
      <c r="F412" s="189" t="s">
        <v>532</v>
      </c>
      <c r="G412" s="190" t="s">
        <v>212</v>
      </c>
      <c r="H412" s="191">
        <v>77.92</v>
      </c>
      <c r="I412" s="192"/>
      <c r="J412" s="193">
        <f>ROUND(I412*H412,2)</f>
        <v>0</v>
      </c>
      <c r="K412" s="189" t="s">
        <v>213</v>
      </c>
      <c r="L412" s="40"/>
      <c r="M412" s="194" t="s">
        <v>1</v>
      </c>
      <c r="N412" s="195" t="s">
        <v>38</v>
      </c>
      <c r="O412" s="72"/>
      <c r="P412" s="196">
        <f>O412*H412</f>
        <v>0</v>
      </c>
      <c r="Q412" s="196">
        <v>0.45988000000000001</v>
      </c>
      <c r="R412" s="196">
        <f>Q412*H412</f>
        <v>35.833849600000001</v>
      </c>
      <c r="S412" s="196">
        <v>0</v>
      </c>
      <c r="T412" s="19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121</v>
      </c>
      <c r="AT412" s="198" t="s">
        <v>122</v>
      </c>
      <c r="AU412" s="198" t="s">
        <v>83</v>
      </c>
      <c r="AY412" s="18" t="s">
        <v>118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81</v>
      </c>
      <c r="BK412" s="199">
        <f>ROUND(I412*H412,2)</f>
        <v>0</v>
      </c>
      <c r="BL412" s="18" t="s">
        <v>121</v>
      </c>
      <c r="BM412" s="198" t="s">
        <v>533</v>
      </c>
    </row>
    <row r="413" spans="1:65" s="15" customFormat="1" ht="11.25">
      <c r="B413" s="223"/>
      <c r="C413" s="224"/>
      <c r="D413" s="202" t="s">
        <v>158</v>
      </c>
      <c r="E413" s="225" t="s">
        <v>1</v>
      </c>
      <c r="F413" s="226" t="s">
        <v>247</v>
      </c>
      <c r="G413" s="224"/>
      <c r="H413" s="225" t="s">
        <v>1</v>
      </c>
      <c r="I413" s="227"/>
      <c r="J413" s="224"/>
      <c r="K413" s="224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158</v>
      </c>
      <c r="AU413" s="232" t="s">
        <v>83</v>
      </c>
      <c r="AV413" s="15" t="s">
        <v>81</v>
      </c>
      <c r="AW413" s="15" t="s">
        <v>30</v>
      </c>
      <c r="AX413" s="15" t="s">
        <v>73</v>
      </c>
      <c r="AY413" s="232" t="s">
        <v>118</v>
      </c>
    </row>
    <row r="414" spans="1:65" s="13" customFormat="1" ht="11.25">
      <c r="B414" s="200"/>
      <c r="C414" s="201"/>
      <c r="D414" s="202" t="s">
        <v>158</v>
      </c>
      <c r="E414" s="203" t="s">
        <v>1</v>
      </c>
      <c r="F414" s="204" t="s">
        <v>248</v>
      </c>
      <c r="G414" s="201"/>
      <c r="H414" s="205">
        <v>73.92</v>
      </c>
      <c r="I414" s="206"/>
      <c r="J414" s="201"/>
      <c r="K414" s="201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158</v>
      </c>
      <c r="AU414" s="211" t="s">
        <v>83</v>
      </c>
      <c r="AV414" s="13" t="s">
        <v>83</v>
      </c>
      <c r="AW414" s="13" t="s">
        <v>30</v>
      </c>
      <c r="AX414" s="13" t="s">
        <v>73</v>
      </c>
      <c r="AY414" s="211" t="s">
        <v>118</v>
      </c>
    </row>
    <row r="415" spans="1:65" s="15" customFormat="1" ht="11.25">
      <c r="B415" s="223"/>
      <c r="C415" s="224"/>
      <c r="D415" s="202" t="s">
        <v>158</v>
      </c>
      <c r="E415" s="225" t="s">
        <v>1</v>
      </c>
      <c r="F415" s="226" t="s">
        <v>217</v>
      </c>
      <c r="G415" s="224"/>
      <c r="H415" s="225" t="s">
        <v>1</v>
      </c>
      <c r="I415" s="227"/>
      <c r="J415" s="224"/>
      <c r="K415" s="224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158</v>
      </c>
      <c r="AU415" s="232" t="s">
        <v>83</v>
      </c>
      <c r="AV415" s="15" t="s">
        <v>81</v>
      </c>
      <c r="AW415" s="15" t="s">
        <v>30</v>
      </c>
      <c r="AX415" s="15" t="s">
        <v>73</v>
      </c>
      <c r="AY415" s="232" t="s">
        <v>118</v>
      </c>
    </row>
    <row r="416" spans="1:65" s="13" customFormat="1" ht="11.25">
      <c r="B416" s="200"/>
      <c r="C416" s="201"/>
      <c r="D416" s="202" t="s">
        <v>158</v>
      </c>
      <c r="E416" s="203" t="s">
        <v>1</v>
      </c>
      <c r="F416" s="204" t="s">
        <v>249</v>
      </c>
      <c r="G416" s="201"/>
      <c r="H416" s="205">
        <v>4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158</v>
      </c>
      <c r="AU416" s="211" t="s">
        <v>83</v>
      </c>
      <c r="AV416" s="13" t="s">
        <v>83</v>
      </c>
      <c r="AW416" s="13" t="s">
        <v>30</v>
      </c>
      <c r="AX416" s="13" t="s">
        <v>73</v>
      </c>
      <c r="AY416" s="211" t="s">
        <v>118</v>
      </c>
    </row>
    <row r="417" spans="1:65" s="14" customFormat="1" ht="11.25">
      <c r="B417" s="212"/>
      <c r="C417" s="213"/>
      <c r="D417" s="202" t="s">
        <v>158</v>
      </c>
      <c r="E417" s="214" t="s">
        <v>1</v>
      </c>
      <c r="F417" s="215" t="s">
        <v>161</v>
      </c>
      <c r="G417" s="213"/>
      <c r="H417" s="216">
        <v>77.92</v>
      </c>
      <c r="I417" s="217"/>
      <c r="J417" s="213"/>
      <c r="K417" s="213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158</v>
      </c>
      <c r="AU417" s="222" t="s">
        <v>83</v>
      </c>
      <c r="AV417" s="14" t="s">
        <v>121</v>
      </c>
      <c r="AW417" s="14" t="s">
        <v>30</v>
      </c>
      <c r="AX417" s="14" t="s">
        <v>81</v>
      </c>
      <c r="AY417" s="222" t="s">
        <v>118</v>
      </c>
    </row>
    <row r="418" spans="1:65" s="2" customFormat="1" ht="24.2" customHeight="1">
      <c r="A418" s="35"/>
      <c r="B418" s="36"/>
      <c r="C418" s="187" t="s">
        <v>534</v>
      </c>
      <c r="D418" s="187" t="s">
        <v>122</v>
      </c>
      <c r="E418" s="188" t="s">
        <v>535</v>
      </c>
      <c r="F418" s="189" t="s">
        <v>536</v>
      </c>
      <c r="G418" s="190" t="s">
        <v>212</v>
      </c>
      <c r="H418" s="191">
        <v>203.6</v>
      </c>
      <c r="I418" s="192"/>
      <c r="J418" s="193">
        <f>ROUND(I418*H418,2)</f>
        <v>0</v>
      </c>
      <c r="K418" s="189" t="s">
        <v>1</v>
      </c>
      <c r="L418" s="40"/>
      <c r="M418" s="194" t="s">
        <v>1</v>
      </c>
      <c r="N418" s="195" t="s">
        <v>38</v>
      </c>
      <c r="O418" s="72"/>
      <c r="P418" s="196">
        <f>O418*H418</f>
        <v>0</v>
      </c>
      <c r="Q418" s="196">
        <v>0.57499</v>
      </c>
      <c r="R418" s="196">
        <f>Q418*H418</f>
        <v>117.067964</v>
      </c>
      <c r="S418" s="196">
        <v>0</v>
      </c>
      <c r="T418" s="197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8" t="s">
        <v>121</v>
      </c>
      <c r="AT418" s="198" t="s">
        <v>122</v>
      </c>
      <c r="AU418" s="198" t="s">
        <v>83</v>
      </c>
      <c r="AY418" s="18" t="s">
        <v>118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8" t="s">
        <v>81</v>
      </c>
      <c r="BK418" s="199">
        <f>ROUND(I418*H418,2)</f>
        <v>0</v>
      </c>
      <c r="BL418" s="18" t="s">
        <v>121</v>
      </c>
      <c r="BM418" s="198" t="s">
        <v>537</v>
      </c>
    </row>
    <row r="419" spans="1:65" s="15" customFormat="1" ht="11.25">
      <c r="B419" s="223"/>
      <c r="C419" s="224"/>
      <c r="D419" s="202" t="s">
        <v>158</v>
      </c>
      <c r="E419" s="225" t="s">
        <v>1</v>
      </c>
      <c r="F419" s="226" t="s">
        <v>240</v>
      </c>
      <c r="G419" s="224"/>
      <c r="H419" s="225" t="s">
        <v>1</v>
      </c>
      <c r="I419" s="227"/>
      <c r="J419" s="224"/>
      <c r="K419" s="224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158</v>
      </c>
      <c r="AU419" s="232" t="s">
        <v>83</v>
      </c>
      <c r="AV419" s="15" t="s">
        <v>81</v>
      </c>
      <c r="AW419" s="15" t="s">
        <v>30</v>
      </c>
      <c r="AX419" s="15" t="s">
        <v>73</v>
      </c>
      <c r="AY419" s="232" t="s">
        <v>118</v>
      </c>
    </row>
    <row r="420" spans="1:65" s="13" customFormat="1" ht="11.25">
      <c r="B420" s="200"/>
      <c r="C420" s="201"/>
      <c r="D420" s="202" t="s">
        <v>158</v>
      </c>
      <c r="E420" s="203" t="s">
        <v>1</v>
      </c>
      <c r="F420" s="204" t="s">
        <v>241</v>
      </c>
      <c r="G420" s="201"/>
      <c r="H420" s="205">
        <v>138.32</v>
      </c>
      <c r="I420" s="206"/>
      <c r="J420" s="201"/>
      <c r="K420" s="201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158</v>
      </c>
      <c r="AU420" s="211" t="s">
        <v>83</v>
      </c>
      <c r="AV420" s="13" t="s">
        <v>83</v>
      </c>
      <c r="AW420" s="13" t="s">
        <v>30</v>
      </c>
      <c r="AX420" s="13" t="s">
        <v>73</v>
      </c>
      <c r="AY420" s="211" t="s">
        <v>118</v>
      </c>
    </row>
    <row r="421" spans="1:65" s="15" customFormat="1" ht="11.25">
      <c r="B421" s="223"/>
      <c r="C421" s="224"/>
      <c r="D421" s="202" t="s">
        <v>158</v>
      </c>
      <c r="E421" s="225" t="s">
        <v>1</v>
      </c>
      <c r="F421" s="226" t="s">
        <v>217</v>
      </c>
      <c r="G421" s="224"/>
      <c r="H421" s="225" t="s">
        <v>1</v>
      </c>
      <c r="I421" s="227"/>
      <c r="J421" s="224"/>
      <c r="K421" s="224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158</v>
      </c>
      <c r="AU421" s="232" t="s">
        <v>83</v>
      </c>
      <c r="AV421" s="15" t="s">
        <v>81</v>
      </c>
      <c r="AW421" s="15" t="s">
        <v>30</v>
      </c>
      <c r="AX421" s="15" t="s">
        <v>73</v>
      </c>
      <c r="AY421" s="232" t="s">
        <v>118</v>
      </c>
    </row>
    <row r="422" spans="1:65" s="13" customFormat="1" ht="11.25">
      <c r="B422" s="200"/>
      <c r="C422" s="201"/>
      <c r="D422" s="202" t="s">
        <v>158</v>
      </c>
      <c r="E422" s="203" t="s">
        <v>1</v>
      </c>
      <c r="F422" s="204" t="s">
        <v>242</v>
      </c>
      <c r="G422" s="201"/>
      <c r="H422" s="205">
        <v>6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158</v>
      </c>
      <c r="AU422" s="211" t="s">
        <v>83</v>
      </c>
      <c r="AV422" s="13" t="s">
        <v>83</v>
      </c>
      <c r="AW422" s="13" t="s">
        <v>30</v>
      </c>
      <c r="AX422" s="13" t="s">
        <v>73</v>
      </c>
      <c r="AY422" s="211" t="s">
        <v>118</v>
      </c>
    </row>
    <row r="423" spans="1:65" s="15" customFormat="1" ht="11.25">
      <c r="B423" s="223"/>
      <c r="C423" s="224"/>
      <c r="D423" s="202" t="s">
        <v>158</v>
      </c>
      <c r="E423" s="225" t="s">
        <v>1</v>
      </c>
      <c r="F423" s="226" t="s">
        <v>221</v>
      </c>
      <c r="G423" s="224"/>
      <c r="H423" s="225" t="s">
        <v>1</v>
      </c>
      <c r="I423" s="227"/>
      <c r="J423" s="224"/>
      <c r="K423" s="224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158</v>
      </c>
      <c r="AU423" s="232" t="s">
        <v>83</v>
      </c>
      <c r="AV423" s="15" t="s">
        <v>81</v>
      </c>
      <c r="AW423" s="15" t="s">
        <v>30</v>
      </c>
      <c r="AX423" s="15" t="s">
        <v>73</v>
      </c>
      <c r="AY423" s="232" t="s">
        <v>118</v>
      </c>
    </row>
    <row r="424" spans="1:65" s="13" customFormat="1" ht="11.25">
      <c r="B424" s="200"/>
      <c r="C424" s="201"/>
      <c r="D424" s="202" t="s">
        <v>158</v>
      </c>
      <c r="E424" s="203" t="s">
        <v>1</v>
      </c>
      <c r="F424" s="204" t="s">
        <v>243</v>
      </c>
      <c r="G424" s="201"/>
      <c r="H424" s="205">
        <v>59.28</v>
      </c>
      <c r="I424" s="206"/>
      <c r="J424" s="201"/>
      <c r="K424" s="201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158</v>
      </c>
      <c r="AU424" s="211" t="s">
        <v>83</v>
      </c>
      <c r="AV424" s="13" t="s">
        <v>83</v>
      </c>
      <c r="AW424" s="13" t="s">
        <v>30</v>
      </c>
      <c r="AX424" s="13" t="s">
        <v>73</v>
      </c>
      <c r="AY424" s="211" t="s">
        <v>118</v>
      </c>
    </row>
    <row r="425" spans="1:65" s="14" customFormat="1" ht="11.25">
      <c r="B425" s="212"/>
      <c r="C425" s="213"/>
      <c r="D425" s="202" t="s">
        <v>158</v>
      </c>
      <c r="E425" s="214" t="s">
        <v>1</v>
      </c>
      <c r="F425" s="215" t="s">
        <v>161</v>
      </c>
      <c r="G425" s="213"/>
      <c r="H425" s="216">
        <v>203.6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158</v>
      </c>
      <c r="AU425" s="222" t="s">
        <v>83</v>
      </c>
      <c r="AV425" s="14" t="s">
        <v>121</v>
      </c>
      <c r="AW425" s="14" t="s">
        <v>30</v>
      </c>
      <c r="AX425" s="14" t="s">
        <v>81</v>
      </c>
      <c r="AY425" s="222" t="s">
        <v>118</v>
      </c>
    </row>
    <row r="426" spans="1:65" s="2" customFormat="1" ht="24.2" customHeight="1">
      <c r="A426" s="35"/>
      <c r="B426" s="36"/>
      <c r="C426" s="187" t="s">
        <v>538</v>
      </c>
      <c r="D426" s="187" t="s">
        <v>122</v>
      </c>
      <c r="E426" s="188" t="s">
        <v>539</v>
      </c>
      <c r="F426" s="189" t="s">
        <v>540</v>
      </c>
      <c r="G426" s="190" t="s">
        <v>212</v>
      </c>
      <c r="H426" s="191">
        <v>173.96</v>
      </c>
      <c r="I426" s="192"/>
      <c r="J426" s="193">
        <f>ROUND(I426*H426,2)</f>
        <v>0</v>
      </c>
      <c r="K426" s="189" t="s">
        <v>213</v>
      </c>
      <c r="L426" s="40"/>
      <c r="M426" s="194" t="s">
        <v>1</v>
      </c>
      <c r="N426" s="195" t="s">
        <v>38</v>
      </c>
      <c r="O426" s="72"/>
      <c r="P426" s="196">
        <f>O426*H426</f>
        <v>0</v>
      </c>
      <c r="Q426" s="196">
        <v>5.6100000000000004E-3</v>
      </c>
      <c r="R426" s="196">
        <f>Q426*H426</f>
        <v>0.97591560000000011</v>
      </c>
      <c r="S426" s="196">
        <v>0</v>
      </c>
      <c r="T426" s="197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8" t="s">
        <v>121</v>
      </c>
      <c r="AT426" s="198" t="s">
        <v>122</v>
      </c>
      <c r="AU426" s="198" t="s">
        <v>83</v>
      </c>
      <c r="AY426" s="18" t="s">
        <v>118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8" t="s">
        <v>81</v>
      </c>
      <c r="BK426" s="199">
        <f>ROUND(I426*H426,2)</f>
        <v>0</v>
      </c>
      <c r="BL426" s="18" t="s">
        <v>121</v>
      </c>
      <c r="BM426" s="198" t="s">
        <v>541</v>
      </c>
    </row>
    <row r="427" spans="1:65" s="15" customFormat="1" ht="11.25">
      <c r="B427" s="223"/>
      <c r="C427" s="224"/>
      <c r="D427" s="202" t="s">
        <v>158</v>
      </c>
      <c r="E427" s="225" t="s">
        <v>1</v>
      </c>
      <c r="F427" s="226" t="s">
        <v>240</v>
      </c>
      <c r="G427" s="224"/>
      <c r="H427" s="225" t="s">
        <v>1</v>
      </c>
      <c r="I427" s="227"/>
      <c r="J427" s="224"/>
      <c r="K427" s="224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158</v>
      </c>
      <c r="AU427" s="232" t="s">
        <v>83</v>
      </c>
      <c r="AV427" s="15" t="s">
        <v>81</v>
      </c>
      <c r="AW427" s="15" t="s">
        <v>30</v>
      </c>
      <c r="AX427" s="15" t="s">
        <v>73</v>
      </c>
      <c r="AY427" s="232" t="s">
        <v>118</v>
      </c>
    </row>
    <row r="428" spans="1:65" s="13" customFormat="1" ht="11.25">
      <c r="B428" s="200"/>
      <c r="C428" s="201"/>
      <c r="D428" s="202" t="s">
        <v>158</v>
      </c>
      <c r="E428" s="203" t="s">
        <v>1</v>
      </c>
      <c r="F428" s="204" t="s">
        <v>241</v>
      </c>
      <c r="G428" s="201"/>
      <c r="H428" s="205">
        <v>138.32</v>
      </c>
      <c r="I428" s="206"/>
      <c r="J428" s="201"/>
      <c r="K428" s="201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158</v>
      </c>
      <c r="AU428" s="211" t="s">
        <v>83</v>
      </c>
      <c r="AV428" s="13" t="s">
        <v>83</v>
      </c>
      <c r="AW428" s="13" t="s">
        <v>30</v>
      </c>
      <c r="AX428" s="13" t="s">
        <v>73</v>
      </c>
      <c r="AY428" s="211" t="s">
        <v>118</v>
      </c>
    </row>
    <row r="429" spans="1:65" s="15" customFormat="1" ht="11.25">
      <c r="B429" s="223"/>
      <c r="C429" s="224"/>
      <c r="D429" s="202" t="s">
        <v>158</v>
      </c>
      <c r="E429" s="225" t="s">
        <v>1</v>
      </c>
      <c r="F429" s="226" t="s">
        <v>217</v>
      </c>
      <c r="G429" s="224"/>
      <c r="H429" s="225" t="s">
        <v>1</v>
      </c>
      <c r="I429" s="227"/>
      <c r="J429" s="224"/>
      <c r="K429" s="224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158</v>
      </c>
      <c r="AU429" s="232" t="s">
        <v>83</v>
      </c>
      <c r="AV429" s="15" t="s">
        <v>81</v>
      </c>
      <c r="AW429" s="15" t="s">
        <v>30</v>
      </c>
      <c r="AX429" s="15" t="s">
        <v>73</v>
      </c>
      <c r="AY429" s="232" t="s">
        <v>118</v>
      </c>
    </row>
    <row r="430" spans="1:65" s="13" customFormat="1" ht="11.25">
      <c r="B430" s="200"/>
      <c r="C430" s="201"/>
      <c r="D430" s="202" t="s">
        <v>158</v>
      </c>
      <c r="E430" s="203" t="s">
        <v>1</v>
      </c>
      <c r="F430" s="204" t="s">
        <v>242</v>
      </c>
      <c r="G430" s="201"/>
      <c r="H430" s="205">
        <v>6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158</v>
      </c>
      <c r="AU430" s="211" t="s">
        <v>83</v>
      </c>
      <c r="AV430" s="13" t="s">
        <v>83</v>
      </c>
      <c r="AW430" s="13" t="s">
        <v>30</v>
      </c>
      <c r="AX430" s="13" t="s">
        <v>73</v>
      </c>
      <c r="AY430" s="211" t="s">
        <v>118</v>
      </c>
    </row>
    <row r="431" spans="1:65" s="15" customFormat="1" ht="11.25">
      <c r="B431" s="223"/>
      <c r="C431" s="224"/>
      <c r="D431" s="202" t="s">
        <v>158</v>
      </c>
      <c r="E431" s="225" t="s">
        <v>1</v>
      </c>
      <c r="F431" s="226" t="s">
        <v>221</v>
      </c>
      <c r="G431" s="224"/>
      <c r="H431" s="225" t="s">
        <v>1</v>
      </c>
      <c r="I431" s="227"/>
      <c r="J431" s="224"/>
      <c r="K431" s="224"/>
      <c r="L431" s="228"/>
      <c r="M431" s="229"/>
      <c r="N431" s="230"/>
      <c r="O431" s="230"/>
      <c r="P431" s="230"/>
      <c r="Q431" s="230"/>
      <c r="R431" s="230"/>
      <c r="S431" s="230"/>
      <c r="T431" s="231"/>
      <c r="AT431" s="232" t="s">
        <v>158</v>
      </c>
      <c r="AU431" s="232" t="s">
        <v>83</v>
      </c>
      <c r="AV431" s="15" t="s">
        <v>81</v>
      </c>
      <c r="AW431" s="15" t="s">
        <v>30</v>
      </c>
      <c r="AX431" s="15" t="s">
        <v>73</v>
      </c>
      <c r="AY431" s="232" t="s">
        <v>118</v>
      </c>
    </row>
    <row r="432" spans="1:65" s="13" customFormat="1" ht="11.25">
      <c r="B432" s="200"/>
      <c r="C432" s="201"/>
      <c r="D432" s="202" t="s">
        <v>158</v>
      </c>
      <c r="E432" s="203" t="s">
        <v>1</v>
      </c>
      <c r="F432" s="204" t="s">
        <v>542</v>
      </c>
      <c r="G432" s="201"/>
      <c r="H432" s="205">
        <v>29.64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158</v>
      </c>
      <c r="AU432" s="211" t="s">
        <v>83</v>
      </c>
      <c r="AV432" s="13" t="s">
        <v>83</v>
      </c>
      <c r="AW432" s="13" t="s">
        <v>30</v>
      </c>
      <c r="AX432" s="13" t="s">
        <v>73</v>
      </c>
      <c r="AY432" s="211" t="s">
        <v>118</v>
      </c>
    </row>
    <row r="433" spans="1:65" s="14" customFormat="1" ht="11.25">
      <c r="B433" s="212"/>
      <c r="C433" s="213"/>
      <c r="D433" s="202" t="s">
        <v>158</v>
      </c>
      <c r="E433" s="214" t="s">
        <v>1</v>
      </c>
      <c r="F433" s="215" t="s">
        <v>161</v>
      </c>
      <c r="G433" s="213"/>
      <c r="H433" s="216">
        <v>173.96</v>
      </c>
      <c r="I433" s="217"/>
      <c r="J433" s="213"/>
      <c r="K433" s="213"/>
      <c r="L433" s="218"/>
      <c r="M433" s="219"/>
      <c r="N433" s="220"/>
      <c r="O433" s="220"/>
      <c r="P433" s="220"/>
      <c r="Q433" s="220"/>
      <c r="R433" s="220"/>
      <c r="S433" s="220"/>
      <c r="T433" s="221"/>
      <c r="AT433" s="222" t="s">
        <v>158</v>
      </c>
      <c r="AU433" s="222" t="s">
        <v>83</v>
      </c>
      <c r="AV433" s="14" t="s">
        <v>121</v>
      </c>
      <c r="AW433" s="14" t="s">
        <v>30</v>
      </c>
      <c r="AX433" s="14" t="s">
        <v>81</v>
      </c>
      <c r="AY433" s="222" t="s">
        <v>118</v>
      </c>
    </row>
    <row r="434" spans="1:65" s="2" customFormat="1" ht="24.2" customHeight="1">
      <c r="A434" s="35"/>
      <c r="B434" s="36"/>
      <c r="C434" s="187" t="s">
        <v>543</v>
      </c>
      <c r="D434" s="187" t="s">
        <v>122</v>
      </c>
      <c r="E434" s="188" t="s">
        <v>544</v>
      </c>
      <c r="F434" s="189" t="s">
        <v>545</v>
      </c>
      <c r="G434" s="190" t="s">
        <v>212</v>
      </c>
      <c r="H434" s="191">
        <v>243.12</v>
      </c>
      <c r="I434" s="192"/>
      <c r="J434" s="193">
        <f>ROUND(I434*H434,2)</f>
        <v>0</v>
      </c>
      <c r="K434" s="189" t="s">
        <v>213</v>
      </c>
      <c r="L434" s="40"/>
      <c r="M434" s="194" t="s">
        <v>1</v>
      </c>
      <c r="N434" s="195" t="s">
        <v>38</v>
      </c>
      <c r="O434" s="72"/>
      <c r="P434" s="196">
        <f>O434*H434</f>
        <v>0</v>
      </c>
      <c r="Q434" s="196">
        <v>5.1000000000000004E-4</v>
      </c>
      <c r="R434" s="196">
        <f>Q434*H434</f>
        <v>0.12399120000000001</v>
      </c>
      <c r="S434" s="196">
        <v>0</v>
      </c>
      <c r="T434" s="197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8" t="s">
        <v>121</v>
      </c>
      <c r="AT434" s="198" t="s">
        <v>122</v>
      </c>
      <c r="AU434" s="198" t="s">
        <v>83</v>
      </c>
      <c r="AY434" s="18" t="s">
        <v>118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8" t="s">
        <v>81</v>
      </c>
      <c r="BK434" s="199">
        <f>ROUND(I434*H434,2)</f>
        <v>0</v>
      </c>
      <c r="BL434" s="18" t="s">
        <v>121</v>
      </c>
      <c r="BM434" s="198" t="s">
        <v>546</v>
      </c>
    </row>
    <row r="435" spans="1:65" s="15" customFormat="1" ht="11.25">
      <c r="B435" s="223"/>
      <c r="C435" s="224"/>
      <c r="D435" s="202" t="s">
        <v>158</v>
      </c>
      <c r="E435" s="225" t="s">
        <v>1</v>
      </c>
      <c r="F435" s="226" t="s">
        <v>240</v>
      </c>
      <c r="G435" s="224"/>
      <c r="H435" s="225" t="s">
        <v>1</v>
      </c>
      <c r="I435" s="227"/>
      <c r="J435" s="224"/>
      <c r="K435" s="224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158</v>
      </c>
      <c r="AU435" s="232" t="s">
        <v>83</v>
      </c>
      <c r="AV435" s="15" t="s">
        <v>81</v>
      </c>
      <c r="AW435" s="15" t="s">
        <v>30</v>
      </c>
      <c r="AX435" s="15" t="s">
        <v>73</v>
      </c>
      <c r="AY435" s="232" t="s">
        <v>118</v>
      </c>
    </row>
    <row r="436" spans="1:65" s="13" customFormat="1" ht="11.25">
      <c r="B436" s="200"/>
      <c r="C436" s="201"/>
      <c r="D436" s="202" t="s">
        <v>158</v>
      </c>
      <c r="E436" s="203" t="s">
        <v>1</v>
      </c>
      <c r="F436" s="204" t="s">
        <v>241</v>
      </c>
      <c r="G436" s="201"/>
      <c r="H436" s="205">
        <v>138.32</v>
      </c>
      <c r="I436" s="206"/>
      <c r="J436" s="201"/>
      <c r="K436" s="201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158</v>
      </c>
      <c r="AU436" s="211" t="s">
        <v>83</v>
      </c>
      <c r="AV436" s="13" t="s">
        <v>83</v>
      </c>
      <c r="AW436" s="13" t="s">
        <v>30</v>
      </c>
      <c r="AX436" s="13" t="s">
        <v>73</v>
      </c>
      <c r="AY436" s="211" t="s">
        <v>118</v>
      </c>
    </row>
    <row r="437" spans="1:65" s="15" customFormat="1" ht="11.25">
      <c r="B437" s="223"/>
      <c r="C437" s="224"/>
      <c r="D437" s="202" t="s">
        <v>158</v>
      </c>
      <c r="E437" s="225" t="s">
        <v>1</v>
      </c>
      <c r="F437" s="226" t="s">
        <v>217</v>
      </c>
      <c r="G437" s="224"/>
      <c r="H437" s="225" t="s">
        <v>1</v>
      </c>
      <c r="I437" s="227"/>
      <c r="J437" s="224"/>
      <c r="K437" s="224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158</v>
      </c>
      <c r="AU437" s="232" t="s">
        <v>83</v>
      </c>
      <c r="AV437" s="15" t="s">
        <v>81</v>
      </c>
      <c r="AW437" s="15" t="s">
        <v>30</v>
      </c>
      <c r="AX437" s="15" t="s">
        <v>73</v>
      </c>
      <c r="AY437" s="232" t="s">
        <v>118</v>
      </c>
    </row>
    <row r="438" spans="1:65" s="13" customFormat="1" ht="11.25">
      <c r="B438" s="200"/>
      <c r="C438" s="201"/>
      <c r="D438" s="202" t="s">
        <v>158</v>
      </c>
      <c r="E438" s="203" t="s">
        <v>1</v>
      </c>
      <c r="F438" s="204" t="s">
        <v>242</v>
      </c>
      <c r="G438" s="201"/>
      <c r="H438" s="205">
        <v>6</v>
      </c>
      <c r="I438" s="206"/>
      <c r="J438" s="201"/>
      <c r="K438" s="201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158</v>
      </c>
      <c r="AU438" s="211" t="s">
        <v>83</v>
      </c>
      <c r="AV438" s="13" t="s">
        <v>83</v>
      </c>
      <c r="AW438" s="13" t="s">
        <v>30</v>
      </c>
      <c r="AX438" s="13" t="s">
        <v>73</v>
      </c>
      <c r="AY438" s="211" t="s">
        <v>118</v>
      </c>
    </row>
    <row r="439" spans="1:65" s="15" customFormat="1" ht="11.25">
      <c r="B439" s="223"/>
      <c r="C439" s="224"/>
      <c r="D439" s="202" t="s">
        <v>158</v>
      </c>
      <c r="E439" s="225" t="s">
        <v>1</v>
      </c>
      <c r="F439" s="226" t="s">
        <v>221</v>
      </c>
      <c r="G439" s="224"/>
      <c r="H439" s="225" t="s">
        <v>1</v>
      </c>
      <c r="I439" s="227"/>
      <c r="J439" s="224"/>
      <c r="K439" s="224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158</v>
      </c>
      <c r="AU439" s="232" t="s">
        <v>83</v>
      </c>
      <c r="AV439" s="15" t="s">
        <v>81</v>
      </c>
      <c r="AW439" s="15" t="s">
        <v>30</v>
      </c>
      <c r="AX439" s="15" t="s">
        <v>73</v>
      </c>
      <c r="AY439" s="232" t="s">
        <v>118</v>
      </c>
    </row>
    <row r="440" spans="1:65" s="13" customFormat="1" ht="11.25">
      <c r="B440" s="200"/>
      <c r="C440" s="201"/>
      <c r="D440" s="202" t="s">
        <v>158</v>
      </c>
      <c r="E440" s="203" t="s">
        <v>1</v>
      </c>
      <c r="F440" s="204" t="s">
        <v>547</v>
      </c>
      <c r="G440" s="201"/>
      <c r="H440" s="205">
        <v>98.8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158</v>
      </c>
      <c r="AU440" s="211" t="s">
        <v>83</v>
      </c>
      <c r="AV440" s="13" t="s">
        <v>83</v>
      </c>
      <c r="AW440" s="13" t="s">
        <v>30</v>
      </c>
      <c r="AX440" s="13" t="s">
        <v>73</v>
      </c>
      <c r="AY440" s="211" t="s">
        <v>118</v>
      </c>
    </row>
    <row r="441" spans="1:65" s="14" customFormat="1" ht="11.25">
      <c r="B441" s="212"/>
      <c r="C441" s="213"/>
      <c r="D441" s="202" t="s">
        <v>158</v>
      </c>
      <c r="E441" s="214" t="s">
        <v>1</v>
      </c>
      <c r="F441" s="215" t="s">
        <v>161</v>
      </c>
      <c r="G441" s="213"/>
      <c r="H441" s="216">
        <v>243.12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158</v>
      </c>
      <c r="AU441" s="222" t="s">
        <v>83</v>
      </c>
      <c r="AV441" s="14" t="s">
        <v>121</v>
      </c>
      <c r="AW441" s="14" t="s">
        <v>30</v>
      </c>
      <c r="AX441" s="14" t="s">
        <v>81</v>
      </c>
      <c r="AY441" s="222" t="s">
        <v>118</v>
      </c>
    </row>
    <row r="442" spans="1:65" s="2" customFormat="1" ht="33" customHeight="1">
      <c r="A442" s="35"/>
      <c r="B442" s="36"/>
      <c r="C442" s="187" t="s">
        <v>548</v>
      </c>
      <c r="D442" s="187" t="s">
        <v>122</v>
      </c>
      <c r="E442" s="188" t="s">
        <v>549</v>
      </c>
      <c r="F442" s="189" t="s">
        <v>550</v>
      </c>
      <c r="G442" s="190" t="s">
        <v>212</v>
      </c>
      <c r="H442" s="191">
        <v>243.12</v>
      </c>
      <c r="I442" s="192"/>
      <c r="J442" s="193">
        <f>ROUND(I442*H442,2)</f>
        <v>0</v>
      </c>
      <c r="K442" s="189" t="s">
        <v>1</v>
      </c>
      <c r="L442" s="40"/>
      <c r="M442" s="194" t="s">
        <v>1</v>
      </c>
      <c r="N442" s="195" t="s">
        <v>38</v>
      </c>
      <c r="O442" s="72"/>
      <c r="P442" s="196">
        <f>O442*H442</f>
        <v>0</v>
      </c>
      <c r="Q442" s="196">
        <v>0.12966</v>
      </c>
      <c r="R442" s="196">
        <f>Q442*H442</f>
        <v>31.5229392</v>
      </c>
      <c r="S442" s="196">
        <v>0</v>
      </c>
      <c r="T442" s="197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8" t="s">
        <v>285</v>
      </c>
      <c r="AT442" s="198" t="s">
        <v>122</v>
      </c>
      <c r="AU442" s="198" t="s">
        <v>83</v>
      </c>
      <c r="AY442" s="18" t="s">
        <v>118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8" t="s">
        <v>81</v>
      </c>
      <c r="BK442" s="199">
        <f>ROUND(I442*H442,2)</f>
        <v>0</v>
      </c>
      <c r="BL442" s="18" t="s">
        <v>285</v>
      </c>
      <c r="BM442" s="198" t="s">
        <v>551</v>
      </c>
    </row>
    <row r="443" spans="1:65" s="15" customFormat="1" ht="11.25">
      <c r="B443" s="223"/>
      <c r="C443" s="224"/>
      <c r="D443" s="202" t="s">
        <v>158</v>
      </c>
      <c r="E443" s="225" t="s">
        <v>1</v>
      </c>
      <c r="F443" s="226" t="s">
        <v>240</v>
      </c>
      <c r="G443" s="224"/>
      <c r="H443" s="225" t="s">
        <v>1</v>
      </c>
      <c r="I443" s="227"/>
      <c r="J443" s="224"/>
      <c r="K443" s="224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158</v>
      </c>
      <c r="AU443" s="232" t="s">
        <v>83</v>
      </c>
      <c r="AV443" s="15" t="s">
        <v>81</v>
      </c>
      <c r="AW443" s="15" t="s">
        <v>30</v>
      </c>
      <c r="AX443" s="15" t="s">
        <v>73</v>
      </c>
      <c r="AY443" s="232" t="s">
        <v>118</v>
      </c>
    </row>
    <row r="444" spans="1:65" s="13" customFormat="1" ht="11.25">
      <c r="B444" s="200"/>
      <c r="C444" s="201"/>
      <c r="D444" s="202" t="s">
        <v>158</v>
      </c>
      <c r="E444" s="203" t="s">
        <v>1</v>
      </c>
      <c r="F444" s="204" t="s">
        <v>241</v>
      </c>
      <c r="G444" s="201"/>
      <c r="H444" s="205">
        <v>138.32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158</v>
      </c>
      <c r="AU444" s="211" t="s">
        <v>83</v>
      </c>
      <c r="AV444" s="13" t="s">
        <v>83</v>
      </c>
      <c r="AW444" s="13" t="s">
        <v>30</v>
      </c>
      <c r="AX444" s="13" t="s">
        <v>73</v>
      </c>
      <c r="AY444" s="211" t="s">
        <v>118</v>
      </c>
    </row>
    <row r="445" spans="1:65" s="15" customFormat="1" ht="11.25">
      <c r="B445" s="223"/>
      <c r="C445" s="224"/>
      <c r="D445" s="202" t="s">
        <v>158</v>
      </c>
      <c r="E445" s="225" t="s">
        <v>1</v>
      </c>
      <c r="F445" s="226" t="s">
        <v>217</v>
      </c>
      <c r="G445" s="224"/>
      <c r="H445" s="225" t="s">
        <v>1</v>
      </c>
      <c r="I445" s="227"/>
      <c r="J445" s="224"/>
      <c r="K445" s="224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158</v>
      </c>
      <c r="AU445" s="232" t="s">
        <v>83</v>
      </c>
      <c r="AV445" s="15" t="s">
        <v>81</v>
      </c>
      <c r="AW445" s="15" t="s">
        <v>30</v>
      </c>
      <c r="AX445" s="15" t="s">
        <v>73</v>
      </c>
      <c r="AY445" s="232" t="s">
        <v>118</v>
      </c>
    </row>
    <row r="446" spans="1:65" s="13" customFormat="1" ht="11.25">
      <c r="B446" s="200"/>
      <c r="C446" s="201"/>
      <c r="D446" s="202" t="s">
        <v>158</v>
      </c>
      <c r="E446" s="203" t="s">
        <v>1</v>
      </c>
      <c r="F446" s="204" t="s">
        <v>242</v>
      </c>
      <c r="G446" s="201"/>
      <c r="H446" s="205">
        <v>6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158</v>
      </c>
      <c r="AU446" s="211" t="s">
        <v>83</v>
      </c>
      <c r="AV446" s="13" t="s">
        <v>83</v>
      </c>
      <c r="AW446" s="13" t="s">
        <v>30</v>
      </c>
      <c r="AX446" s="13" t="s">
        <v>73</v>
      </c>
      <c r="AY446" s="211" t="s">
        <v>118</v>
      </c>
    </row>
    <row r="447" spans="1:65" s="15" customFormat="1" ht="11.25">
      <c r="B447" s="223"/>
      <c r="C447" s="224"/>
      <c r="D447" s="202" t="s">
        <v>158</v>
      </c>
      <c r="E447" s="225" t="s">
        <v>1</v>
      </c>
      <c r="F447" s="226" t="s">
        <v>221</v>
      </c>
      <c r="G447" s="224"/>
      <c r="H447" s="225" t="s">
        <v>1</v>
      </c>
      <c r="I447" s="227"/>
      <c r="J447" s="224"/>
      <c r="K447" s="224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158</v>
      </c>
      <c r="AU447" s="232" t="s">
        <v>83</v>
      </c>
      <c r="AV447" s="15" t="s">
        <v>81</v>
      </c>
      <c r="AW447" s="15" t="s">
        <v>30</v>
      </c>
      <c r="AX447" s="15" t="s">
        <v>73</v>
      </c>
      <c r="AY447" s="232" t="s">
        <v>118</v>
      </c>
    </row>
    <row r="448" spans="1:65" s="13" customFormat="1" ht="11.25">
      <c r="B448" s="200"/>
      <c r="C448" s="201"/>
      <c r="D448" s="202" t="s">
        <v>158</v>
      </c>
      <c r="E448" s="203" t="s">
        <v>1</v>
      </c>
      <c r="F448" s="204" t="s">
        <v>547</v>
      </c>
      <c r="G448" s="201"/>
      <c r="H448" s="205">
        <v>98.8</v>
      </c>
      <c r="I448" s="206"/>
      <c r="J448" s="201"/>
      <c r="K448" s="201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158</v>
      </c>
      <c r="AU448" s="211" t="s">
        <v>83</v>
      </c>
      <c r="AV448" s="13" t="s">
        <v>83</v>
      </c>
      <c r="AW448" s="13" t="s">
        <v>30</v>
      </c>
      <c r="AX448" s="13" t="s">
        <v>73</v>
      </c>
      <c r="AY448" s="211" t="s">
        <v>118</v>
      </c>
    </row>
    <row r="449" spans="1:65" s="14" customFormat="1" ht="11.25">
      <c r="B449" s="212"/>
      <c r="C449" s="213"/>
      <c r="D449" s="202" t="s">
        <v>158</v>
      </c>
      <c r="E449" s="214" t="s">
        <v>1</v>
      </c>
      <c r="F449" s="215" t="s">
        <v>161</v>
      </c>
      <c r="G449" s="213"/>
      <c r="H449" s="216">
        <v>243.12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158</v>
      </c>
      <c r="AU449" s="222" t="s">
        <v>83</v>
      </c>
      <c r="AV449" s="14" t="s">
        <v>121</v>
      </c>
      <c r="AW449" s="14" t="s">
        <v>30</v>
      </c>
      <c r="AX449" s="14" t="s">
        <v>81</v>
      </c>
      <c r="AY449" s="222" t="s">
        <v>118</v>
      </c>
    </row>
    <row r="450" spans="1:65" s="2" customFormat="1" ht="24.2" customHeight="1">
      <c r="A450" s="35"/>
      <c r="B450" s="36"/>
      <c r="C450" s="187" t="s">
        <v>552</v>
      </c>
      <c r="D450" s="187" t="s">
        <v>122</v>
      </c>
      <c r="E450" s="188" t="s">
        <v>553</v>
      </c>
      <c r="F450" s="189" t="s">
        <v>554</v>
      </c>
      <c r="G450" s="190" t="s">
        <v>212</v>
      </c>
      <c r="H450" s="191">
        <v>203.6</v>
      </c>
      <c r="I450" s="192"/>
      <c r="J450" s="193">
        <f>ROUND(I450*H450,2)</f>
        <v>0</v>
      </c>
      <c r="K450" s="189" t="s">
        <v>213</v>
      </c>
      <c r="L450" s="40"/>
      <c r="M450" s="194" t="s">
        <v>1</v>
      </c>
      <c r="N450" s="195" t="s">
        <v>38</v>
      </c>
      <c r="O450" s="72"/>
      <c r="P450" s="196">
        <f>O450*H450</f>
        <v>0</v>
      </c>
      <c r="Q450" s="196">
        <v>0.12966</v>
      </c>
      <c r="R450" s="196">
        <f>Q450*H450</f>
        <v>26.398775999999998</v>
      </c>
      <c r="S450" s="196">
        <v>0</v>
      </c>
      <c r="T450" s="197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8" t="s">
        <v>285</v>
      </c>
      <c r="AT450" s="198" t="s">
        <v>122</v>
      </c>
      <c r="AU450" s="198" t="s">
        <v>83</v>
      </c>
      <c r="AY450" s="18" t="s">
        <v>118</v>
      </c>
      <c r="BE450" s="199">
        <f>IF(N450="základní",J450,0)</f>
        <v>0</v>
      </c>
      <c r="BF450" s="199">
        <f>IF(N450="snížená",J450,0)</f>
        <v>0</v>
      </c>
      <c r="BG450" s="199">
        <f>IF(N450="zákl. přenesená",J450,0)</f>
        <v>0</v>
      </c>
      <c r="BH450" s="199">
        <f>IF(N450="sníž. přenesená",J450,0)</f>
        <v>0</v>
      </c>
      <c r="BI450" s="199">
        <f>IF(N450="nulová",J450,0)</f>
        <v>0</v>
      </c>
      <c r="BJ450" s="18" t="s">
        <v>81</v>
      </c>
      <c r="BK450" s="199">
        <f>ROUND(I450*H450,2)</f>
        <v>0</v>
      </c>
      <c r="BL450" s="18" t="s">
        <v>285</v>
      </c>
      <c r="BM450" s="198" t="s">
        <v>555</v>
      </c>
    </row>
    <row r="451" spans="1:65" s="15" customFormat="1" ht="11.25">
      <c r="B451" s="223"/>
      <c r="C451" s="224"/>
      <c r="D451" s="202" t="s">
        <v>158</v>
      </c>
      <c r="E451" s="225" t="s">
        <v>1</v>
      </c>
      <c r="F451" s="226" t="s">
        <v>240</v>
      </c>
      <c r="G451" s="224"/>
      <c r="H451" s="225" t="s">
        <v>1</v>
      </c>
      <c r="I451" s="227"/>
      <c r="J451" s="224"/>
      <c r="K451" s="224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158</v>
      </c>
      <c r="AU451" s="232" t="s">
        <v>83</v>
      </c>
      <c r="AV451" s="15" t="s">
        <v>81</v>
      </c>
      <c r="AW451" s="15" t="s">
        <v>30</v>
      </c>
      <c r="AX451" s="15" t="s">
        <v>73</v>
      </c>
      <c r="AY451" s="232" t="s">
        <v>118</v>
      </c>
    </row>
    <row r="452" spans="1:65" s="13" customFormat="1" ht="11.25">
      <c r="B452" s="200"/>
      <c r="C452" s="201"/>
      <c r="D452" s="202" t="s">
        <v>158</v>
      </c>
      <c r="E452" s="203" t="s">
        <v>1</v>
      </c>
      <c r="F452" s="204" t="s">
        <v>241</v>
      </c>
      <c r="G452" s="201"/>
      <c r="H452" s="205">
        <v>138.32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158</v>
      </c>
      <c r="AU452" s="211" t="s">
        <v>83</v>
      </c>
      <c r="AV452" s="13" t="s">
        <v>83</v>
      </c>
      <c r="AW452" s="13" t="s">
        <v>30</v>
      </c>
      <c r="AX452" s="13" t="s">
        <v>73</v>
      </c>
      <c r="AY452" s="211" t="s">
        <v>118</v>
      </c>
    </row>
    <row r="453" spans="1:65" s="15" customFormat="1" ht="11.25">
      <c r="B453" s="223"/>
      <c r="C453" s="224"/>
      <c r="D453" s="202" t="s">
        <v>158</v>
      </c>
      <c r="E453" s="225" t="s">
        <v>1</v>
      </c>
      <c r="F453" s="226" t="s">
        <v>217</v>
      </c>
      <c r="G453" s="224"/>
      <c r="H453" s="225" t="s">
        <v>1</v>
      </c>
      <c r="I453" s="227"/>
      <c r="J453" s="224"/>
      <c r="K453" s="224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158</v>
      </c>
      <c r="AU453" s="232" t="s">
        <v>83</v>
      </c>
      <c r="AV453" s="15" t="s">
        <v>81</v>
      </c>
      <c r="AW453" s="15" t="s">
        <v>30</v>
      </c>
      <c r="AX453" s="15" t="s">
        <v>73</v>
      </c>
      <c r="AY453" s="232" t="s">
        <v>118</v>
      </c>
    </row>
    <row r="454" spans="1:65" s="13" customFormat="1" ht="11.25">
      <c r="B454" s="200"/>
      <c r="C454" s="201"/>
      <c r="D454" s="202" t="s">
        <v>158</v>
      </c>
      <c r="E454" s="203" t="s">
        <v>1</v>
      </c>
      <c r="F454" s="204" t="s">
        <v>242</v>
      </c>
      <c r="G454" s="201"/>
      <c r="H454" s="205">
        <v>6</v>
      </c>
      <c r="I454" s="206"/>
      <c r="J454" s="201"/>
      <c r="K454" s="201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158</v>
      </c>
      <c r="AU454" s="211" t="s">
        <v>83</v>
      </c>
      <c r="AV454" s="13" t="s">
        <v>83</v>
      </c>
      <c r="AW454" s="13" t="s">
        <v>30</v>
      </c>
      <c r="AX454" s="13" t="s">
        <v>73</v>
      </c>
      <c r="AY454" s="211" t="s">
        <v>118</v>
      </c>
    </row>
    <row r="455" spans="1:65" s="15" customFormat="1" ht="11.25">
      <c r="B455" s="223"/>
      <c r="C455" s="224"/>
      <c r="D455" s="202" t="s">
        <v>158</v>
      </c>
      <c r="E455" s="225" t="s">
        <v>1</v>
      </c>
      <c r="F455" s="226" t="s">
        <v>221</v>
      </c>
      <c r="G455" s="224"/>
      <c r="H455" s="225" t="s">
        <v>1</v>
      </c>
      <c r="I455" s="227"/>
      <c r="J455" s="224"/>
      <c r="K455" s="224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158</v>
      </c>
      <c r="AU455" s="232" t="s">
        <v>83</v>
      </c>
      <c r="AV455" s="15" t="s">
        <v>81</v>
      </c>
      <c r="AW455" s="15" t="s">
        <v>30</v>
      </c>
      <c r="AX455" s="15" t="s">
        <v>73</v>
      </c>
      <c r="AY455" s="232" t="s">
        <v>118</v>
      </c>
    </row>
    <row r="456" spans="1:65" s="13" customFormat="1" ht="11.25">
      <c r="B456" s="200"/>
      <c r="C456" s="201"/>
      <c r="D456" s="202" t="s">
        <v>158</v>
      </c>
      <c r="E456" s="203" t="s">
        <v>1</v>
      </c>
      <c r="F456" s="204" t="s">
        <v>243</v>
      </c>
      <c r="G456" s="201"/>
      <c r="H456" s="205">
        <v>59.28</v>
      </c>
      <c r="I456" s="206"/>
      <c r="J456" s="201"/>
      <c r="K456" s="201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158</v>
      </c>
      <c r="AU456" s="211" t="s">
        <v>83</v>
      </c>
      <c r="AV456" s="13" t="s">
        <v>83</v>
      </c>
      <c r="AW456" s="13" t="s">
        <v>30</v>
      </c>
      <c r="AX456" s="13" t="s">
        <v>73</v>
      </c>
      <c r="AY456" s="211" t="s">
        <v>118</v>
      </c>
    </row>
    <row r="457" spans="1:65" s="14" customFormat="1" ht="11.25">
      <c r="B457" s="212"/>
      <c r="C457" s="213"/>
      <c r="D457" s="202" t="s">
        <v>158</v>
      </c>
      <c r="E457" s="214" t="s">
        <v>1</v>
      </c>
      <c r="F457" s="215" t="s">
        <v>161</v>
      </c>
      <c r="G457" s="213"/>
      <c r="H457" s="216">
        <v>203.6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158</v>
      </c>
      <c r="AU457" s="222" t="s">
        <v>83</v>
      </c>
      <c r="AV457" s="14" t="s">
        <v>121</v>
      </c>
      <c r="AW457" s="14" t="s">
        <v>30</v>
      </c>
      <c r="AX457" s="14" t="s">
        <v>81</v>
      </c>
      <c r="AY457" s="222" t="s">
        <v>118</v>
      </c>
    </row>
    <row r="458" spans="1:65" s="2" customFormat="1" ht="24.2" customHeight="1">
      <c r="A458" s="35"/>
      <c r="B458" s="36"/>
      <c r="C458" s="187" t="s">
        <v>556</v>
      </c>
      <c r="D458" s="187" t="s">
        <v>122</v>
      </c>
      <c r="E458" s="188" t="s">
        <v>557</v>
      </c>
      <c r="F458" s="189" t="s">
        <v>558</v>
      </c>
      <c r="G458" s="190" t="s">
        <v>212</v>
      </c>
      <c r="H458" s="191">
        <v>173.96</v>
      </c>
      <c r="I458" s="192"/>
      <c r="J458" s="193">
        <f>ROUND(I458*H458,2)</f>
        <v>0</v>
      </c>
      <c r="K458" s="189" t="s">
        <v>1</v>
      </c>
      <c r="L458" s="40"/>
      <c r="M458" s="194" t="s">
        <v>1</v>
      </c>
      <c r="N458" s="195" t="s">
        <v>38</v>
      </c>
      <c r="O458" s="72"/>
      <c r="P458" s="196">
        <f>O458*H458</f>
        <v>0</v>
      </c>
      <c r="Q458" s="196">
        <v>0.23338999999999999</v>
      </c>
      <c r="R458" s="196">
        <f>Q458*H458</f>
        <v>40.600524399999998</v>
      </c>
      <c r="S458" s="196">
        <v>0</v>
      </c>
      <c r="T458" s="197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8" t="s">
        <v>121</v>
      </c>
      <c r="AT458" s="198" t="s">
        <v>122</v>
      </c>
      <c r="AU458" s="198" t="s">
        <v>83</v>
      </c>
      <c r="AY458" s="18" t="s">
        <v>118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8" t="s">
        <v>81</v>
      </c>
      <c r="BK458" s="199">
        <f>ROUND(I458*H458,2)</f>
        <v>0</v>
      </c>
      <c r="BL458" s="18" t="s">
        <v>121</v>
      </c>
      <c r="BM458" s="198" t="s">
        <v>559</v>
      </c>
    </row>
    <row r="459" spans="1:65" s="15" customFormat="1" ht="11.25">
      <c r="B459" s="223"/>
      <c r="C459" s="224"/>
      <c r="D459" s="202" t="s">
        <v>158</v>
      </c>
      <c r="E459" s="225" t="s">
        <v>1</v>
      </c>
      <c r="F459" s="226" t="s">
        <v>240</v>
      </c>
      <c r="G459" s="224"/>
      <c r="H459" s="225" t="s">
        <v>1</v>
      </c>
      <c r="I459" s="227"/>
      <c r="J459" s="224"/>
      <c r="K459" s="224"/>
      <c r="L459" s="228"/>
      <c r="M459" s="229"/>
      <c r="N459" s="230"/>
      <c r="O459" s="230"/>
      <c r="P459" s="230"/>
      <c r="Q459" s="230"/>
      <c r="R459" s="230"/>
      <c r="S459" s="230"/>
      <c r="T459" s="231"/>
      <c r="AT459" s="232" t="s">
        <v>158</v>
      </c>
      <c r="AU459" s="232" t="s">
        <v>83</v>
      </c>
      <c r="AV459" s="15" t="s">
        <v>81</v>
      </c>
      <c r="AW459" s="15" t="s">
        <v>30</v>
      </c>
      <c r="AX459" s="15" t="s">
        <v>73</v>
      </c>
      <c r="AY459" s="232" t="s">
        <v>118</v>
      </c>
    </row>
    <row r="460" spans="1:65" s="13" customFormat="1" ht="11.25">
      <c r="B460" s="200"/>
      <c r="C460" s="201"/>
      <c r="D460" s="202" t="s">
        <v>158</v>
      </c>
      <c r="E460" s="203" t="s">
        <v>1</v>
      </c>
      <c r="F460" s="204" t="s">
        <v>241</v>
      </c>
      <c r="G460" s="201"/>
      <c r="H460" s="205">
        <v>138.32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158</v>
      </c>
      <c r="AU460" s="211" t="s">
        <v>83</v>
      </c>
      <c r="AV460" s="13" t="s">
        <v>83</v>
      </c>
      <c r="AW460" s="13" t="s">
        <v>30</v>
      </c>
      <c r="AX460" s="13" t="s">
        <v>73</v>
      </c>
      <c r="AY460" s="211" t="s">
        <v>118</v>
      </c>
    </row>
    <row r="461" spans="1:65" s="15" customFormat="1" ht="11.25">
      <c r="B461" s="223"/>
      <c r="C461" s="224"/>
      <c r="D461" s="202" t="s">
        <v>158</v>
      </c>
      <c r="E461" s="225" t="s">
        <v>1</v>
      </c>
      <c r="F461" s="226" t="s">
        <v>217</v>
      </c>
      <c r="G461" s="224"/>
      <c r="H461" s="225" t="s">
        <v>1</v>
      </c>
      <c r="I461" s="227"/>
      <c r="J461" s="224"/>
      <c r="K461" s="224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158</v>
      </c>
      <c r="AU461" s="232" t="s">
        <v>83</v>
      </c>
      <c r="AV461" s="15" t="s">
        <v>81</v>
      </c>
      <c r="AW461" s="15" t="s">
        <v>30</v>
      </c>
      <c r="AX461" s="15" t="s">
        <v>73</v>
      </c>
      <c r="AY461" s="232" t="s">
        <v>118</v>
      </c>
    </row>
    <row r="462" spans="1:65" s="13" customFormat="1" ht="11.25">
      <c r="B462" s="200"/>
      <c r="C462" s="201"/>
      <c r="D462" s="202" t="s">
        <v>158</v>
      </c>
      <c r="E462" s="203" t="s">
        <v>1</v>
      </c>
      <c r="F462" s="204" t="s">
        <v>242</v>
      </c>
      <c r="G462" s="201"/>
      <c r="H462" s="205">
        <v>6</v>
      </c>
      <c r="I462" s="206"/>
      <c r="J462" s="201"/>
      <c r="K462" s="201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158</v>
      </c>
      <c r="AU462" s="211" t="s">
        <v>83</v>
      </c>
      <c r="AV462" s="13" t="s">
        <v>83</v>
      </c>
      <c r="AW462" s="13" t="s">
        <v>30</v>
      </c>
      <c r="AX462" s="13" t="s">
        <v>73</v>
      </c>
      <c r="AY462" s="211" t="s">
        <v>118</v>
      </c>
    </row>
    <row r="463" spans="1:65" s="15" customFormat="1" ht="11.25">
      <c r="B463" s="223"/>
      <c r="C463" s="224"/>
      <c r="D463" s="202" t="s">
        <v>158</v>
      </c>
      <c r="E463" s="225" t="s">
        <v>1</v>
      </c>
      <c r="F463" s="226" t="s">
        <v>221</v>
      </c>
      <c r="G463" s="224"/>
      <c r="H463" s="225" t="s">
        <v>1</v>
      </c>
      <c r="I463" s="227"/>
      <c r="J463" s="224"/>
      <c r="K463" s="224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158</v>
      </c>
      <c r="AU463" s="232" t="s">
        <v>83</v>
      </c>
      <c r="AV463" s="15" t="s">
        <v>81</v>
      </c>
      <c r="AW463" s="15" t="s">
        <v>30</v>
      </c>
      <c r="AX463" s="15" t="s">
        <v>73</v>
      </c>
      <c r="AY463" s="232" t="s">
        <v>118</v>
      </c>
    </row>
    <row r="464" spans="1:65" s="13" customFormat="1" ht="11.25">
      <c r="B464" s="200"/>
      <c r="C464" s="201"/>
      <c r="D464" s="202" t="s">
        <v>158</v>
      </c>
      <c r="E464" s="203" t="s">
        <v>1</v>
      </c>
      <c r="F464" s="204" t="s">
        <v>542</v>
      </c>
      <c r="G464" s="201"/>
      <c r="H464" s="205">
        <v>29.64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158</v>
      </c>
      <c r="AU464" s="211" t="s">
        <v>83</v>
      </c>
      <c r="AV464" s="13" t="s">
        <v>83</v>
      </c>
      <c r="AW464" s="13" t="s">
        <v>30</v>
      </c>
      <c r="AX464" s="13" t="s">
        <v>73</v>
      </c>
      <c r="AY464" s="211" t="s">
        <v>118</v>
      </c>
    </row>
    <row r="465" spans="1:65" s="14" customFormat="1" ht="11.25">
      <c r="B465" s="212"/>
      <c r="C465" s="213"/>
      <c r="D465" s="202" t="s">
        <v>158</v>
      </c>
      <c r="E465" s="214" t="s">
        <v>1</v>
      </c>
      <c r="F465" s="215" t="s">
        <v>161</v>
      </c>
      <c r="G465" s="213"/>
      <c r="H465" s="216">
        <v>173.96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158</v>
      </c>
      <c r="AU465" s="222" t="s">
        <v>83</v>
      </c>
      <c r="AV465" s="14" t="s">
        <v>121</v>
      </c>
      <c r="AW465" s="14" t="s">
        <v>30</v>
      </c>
      <c r="AX465" s="14" t="s">
        <v>81</v>
      </c>
      <c r="AY465" s="222" t="s">
        <v>118</v>
      </c>
    </row>
    <row r="466" spans="1:65" s="2" customFormat="1" ht="24.2" customHeight="1">
      <c r="A466" s="35"/>
      <c r="B466" s="36"/>
      <c r="C466" s="187" t="s">
        <v>560</v>
      </c>
      <c r="D466" s="187" t="s">
        <v>122</v>
      </c>
      <c r="E466" s="188" t="s">
        <v>561</v>
      </c>
      <c r="F466" s="189" t="s">
        <v>562</v>
      </c>
      <c r="G466" s="190" t="s">
        <v>212</v>
      </c>
      <c r="H466" s="191">
        <v>130.72</v>
      </c>
      <c r="I466" s="192"/>
      <c r="J466" s="193">
        <f>ROUND(I466*H466,2)</f>
        <v>0</v>
      </c>
      <c r="K466" s="189" t="s">
        <v>213</v>
      </c>
      <c r="L466" s="40"/>
      <c r="M466" s="194" t="s">
        <v>1</v>
      </c>
      <c r="N466" s="195" t="s">
        <v>38</v>
      </c>
      <c r="O466" s="72"/>
      <c r="P466" s="196">
        <f>O466*H466</f>
        <v>0</v>
      </c>
      <c r="Q466" s="196">
        <v>0.49819999999999992</v>
      </c>
      <c r="R466" s="196">
        <f>Q466*H466</f>
        <v>65.124703999999994</v>
      </c>
      <c r="S466" s="196">
        <v>0</v>
      </c>
      <c r="T466" s="19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8" t="s">
        <v>121</v>
      </c>
      <c r="AT466" s="198" t="s">
        <v>122</v>
      </c>
      <c r="AU466" s="198" t="s">
        <v>83</v>
      </c>
      <c r="AY466" s="18" t="s">
        <v>118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8" t="s">
        <v>81</v>
      </c>
      <c r="BK466" s="199">
        <f>ROUND(I466*H466,2)</f>
        <v>0</v>
      </c>
      <c r="BL466" s="18" t="s">
        <v>121</v>
      </c>
      <c r="BM466" s="198" t="s">
        <v>563</v>
      </c>
    </row>
    <row r="467" spans="1:65" s="15" customFormat="1" ht="11.25">
      <c r="B467" s="223"/>
      <c r="C467" s="224"/>
      <c r="D467" s="202" t="s">
        <v>158</v>
      </c>
      <c r="E467" s="225" t="s">
        <v>1</v>
      </c>
      <c r="F467" s="226" t="s">
        <v>247</v>
      </c>
      <c r="G467" s="224"/>
      <c r="H467" s="225" t="s">
        <v>1</v>
      </c>
      <c r="I467" s="227"/>
      <c r="J467" s="224"/>
      <c r="K467" s="224"/>
      <c r="L467" s="228"/>
      <c r="M467" s="229"/>
      <c r="N467" s="230"/>
      <c r="O467" s="230"/>
      <c r="P467" s="230"/>
      <c r="Q467" s="230"/>
      <c r="R467" s="230"/>
      <c r="S467" s="230"/>
      <c r="T467" s="231"/>
      <c r="AT467" s="232" t="s">
        <v>158</v>
      </c>
      <c r="AU467" s="232" t="s">
        <v>83</v>
      </c>
      <c r="AV467" s="15" t="s">
        <v>81</v>
      </c>
      <c r="AW467" s="15" t="s">
        <v>30</v>
      </c>
      <c r="AX467" s="15" t="s">
        <v>73</v>
      </c>
      <c r="AY467" s="232" t="s">
        <v>118</v>
      </c>
    </row>
    <row r="468" spans="1:65" s="13" customFormat="1" ht="11.25">
      <c r="B468" s="200"/>
      <c r="C468" s="201"/>
      <c r="D468" s="202" t="s">
        <v>158</v>
      </c>
      <c r="E468" s="203" t="s">
        <v>1</v>
      </c>
      <c r="F468" s="204" t="s">
        <v>564</v>
      </c>
      <c r="G468" s="201"/>
      <c r="H468" s="205">
        <v>126.72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158</v>
      </c>
      <c r="AU468" s="211" t="s">
        <v>83</v>
      </c>
      <c r="AV468" s="13" t="s">
        <v>83</v>
      </c>
      <c r="AW468" s="13" t="s">
        <v>30</v>
      </c>
      <c r="AX468" s="13" t="s">
        <v>73</v>
      </c>
      <c r="AY468" s="211" t="s">
        <v>118</v>
      </c>
    </row>
    <row r="469" spans="1:65" s="15" customFormat="1" ht="11.25">
      <c r="B469" s="223"/>
      <c r="C469" s="224"/>
      <c r="D469" s="202" t="s">
        <v>158</v>
      </c>
      <c r="E469" s="225" t="s">
        <v>1</v>
      </c>
      <c r="F469" s="226" t="s">
        <v>217</v>
      </c>
      <c r="G469" s="224"/>
      <c r="H469" s="225" t="s">
        <v>1</v>
      </c>
      <c r="I469" s="227"/>
      <c r="J469" s="224"/>
      <c r="K469" s="224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158</v>
      </c>
      <c r="AU469" s="232" t="s">
        <v>83</v>
      </c>
      <c r="AV469" s="15" t="s">
        <v>81</v>
      </c>
      <c r="AW469" s="15" t="s">
        <v>30</v>
      </c>
      <c r="AX469" s="15" t="s">
        <v>73</v>
      </c>
      <c r="AY469" s="232" t="s">
        <v>118</v>
      </c>
    </row>
    <row r="470" spans="1:65" s="13" customFormat="1" ht="11.25">
      <c r="B470" s="200"/>
      <c r="C470" s="201"/>
      <c r="D470" s="202" t="s">
        <v>158</v>
      </c>
      <c r="E470" s="203" t="s">
        <v>1</v>
      </c>
      <c r="F470" s="204" t="s">
        <v>249</v>
      </c>
      <c r="G470" s="201"/>
      <c r="H470" s="205">
        <v>4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158</v>
      </c>
      <c r="AU470" s="211" t="s">
        <v>83</v>
      </c>
      <c r="AV470" s="13" t="s">
        <v>83</v>
      </c>
      <c r="AW470" s="13" t="s">
        <v>30</v>
      </c>
      <c r="AX470" s="13" t="s">
        <v>73</v>
      </c>
      <c r="AY470" s="211" t="s">
        <v>118</v>
      </c>
    </row>
    <row r="471" spans="1:65" s="14" customFormat="1" ht="11.25">
      <c r="B471" s="212"/>
      <c r="C471" s="213"/>
      <c r="D471" s="202" t="s">
        <v>158</v>
      </c>
      <c r="E471" s="214" t="s">
        <v>1</v>
      </c>
      <c r="F471" s="215" t="s">
        <v>161</v>
      </c>
      <c r="G471" s="213"/>
      <c r="H471" s="216">
        <v>130.72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158</v>
      </c>
      <c r="AU471" s="222" t="s">
        <v>83</v>
      </c>
      <c r="AV471" s="14" t="s">
        <v>121</v>
      </c>
      <c r="AW471" s="14" t="s">
        <v>30</v>
      </c>
      <c r="AX471" s="14" t="s">
        <v>81</v>
      </c>
      <c r="AY471" s="222" t="s">
        <v>118</v>
      </c>
    </row>
    <row r="472" spans="1:65" s="2" customFormat="1" ht="66.75" customHeight="1">
      <c r="A472" s="35"/>
      <c r="B472" s="36"/>
      <c r="C472" s="187" t="s">
        <v>565</v>
      </c>
      <c r="D472" s="187" t="s">
        <v>122</v>
      </c>
      <c r="E472" s="188" t="s">
        <v>566</v>
      </c>
      <c r="F472" s="189" t="s">
        <v>567</v>
      </c>
      <c r="G472" s="190" t="s">
        <v>212</v>
      </c>
      <c r="H472" s="191">
        <v>38.200000000000003</v>
      </c>
      <c r="I472" s="192"/>
      <c r="J472" s="193">
        <f>ROUND(I472*H472,2)</f>
        <v>0</v>
      </c>
      <c r="K472" s="189" t="s">
        <v>213</v>
      </c>
      <c r="L472" s="40"/>
      <c r="M472" s="194" t="s">
        <v>1</v>
      </c>
      <c r="N472" s="195" t="s">
        <v>38</v>
      </c>
      <c r="O472" s="72"/>
      <c r="P472" s="196">
        <f>O472*H472</f>
        <v>0</v>
      </c>
      <c r="Q472" s="196">
        <v>0.10100000000000002</v>
      </c>
      <c r="R472" s="196">
        <f>Q472*H472</f>
        <v>3.858200000000001</v>
      </c>
      <c r="S472" s="196">
        <v>0</v>
      </c>
      <c r="T472" s="197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8" t="s">
        <v>121</v>
      </c>
      <c r="AT472" s="198" t="s">
        <v>122</v>
      </c>
      <c r="AU472" s="198" t="s">
        <v>83</v>
      </c>
      <c r="AY472" s="18" t="s">
        <v>118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18" t="s">
        <v>81</v>
      </c>
      <c r="BK472" s="199">
        <f>ROUND(I472*H472,2)</f>
        <v>0</v>
      </c>
      <c r="BL472" s="18" t="s">
        <v>121</v>
      </c>
      <c r="BM472" s="198" t="s">
        <v>568</v>
      </c>
    </row>
    <row r="473" spans="1:65" s="15" customFormat="1" ht="11.25">
      <c r="B473" s="223"/>
      <c r="C473" s="224"/>
      <c r="D473" s="202" t="s">
        <v>158</v>
      </c>
      <c r="E473" s="225" t="s">
        <v>1</v>
      </c>
      <c r="F473" s="226" t="s">
        <v>569</v>
      </c>
      <c r="G473" s="224"/>
      <c r="H473" s="225" t="s">
        <v>1</v>
      </c>
      <c r="I473" s="227"/>
      <c r="J473" s="224"/>
      <c r="K473" s="224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158</v>
      </c>
      <c r="AU473" s="232" t="s">
        <v>83</v>
      </c>
      <c r="AV473" s="15" t="s">
        <v>81</v>
      </c>
      <c r="AW473" s="15" t="s">
        <v>30</v>
      </c>
      <c r="AX473" s="15" t="s">
        <v>73</v>
      </c>
      <c r="AY473" s="232" t="s">
        <v>118</v>
      </c>
    </row>
    <row r="474" spans="1:65" s="13" customFormat="1" ht="11.25">
      <c r="B474" s="200"/>
      <c r="C474" s="201"/>
      <c r="D474" s="202" t="s">
        <v>158</v>
      </c>
      <c r="E474" s="203" t="s">
        <v>1</v>
      </c>
      <c r="F474" s="204" t="s">
        <v>216</v>
      </c>
      <c r="G474" s="201"/>
      <c r="H474" s="205">
        <v>13.3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158</v>
      </c>
      <c r="AU474" s="211" t="s">
        <v>83</v>
      </c>
      <c r="AV474" s="13" t="s">
        <v>83</v>
      </c>
      <c r="AW474" s="13" t="s">
        <v>30</v>
      </c>
      <c r="AX474" s="13" t="s">
        <v>73</v>
      </c>
      <c r="AY474" s="211" t="s">
        <v>118</v>
      </c>
    </row>
    <row r="475" spans="1:65" s="15" customFormat="1" ht="11.25">
      <c r="B475" s="223"/>
      <c r="C475" s="224"/>
      <c r="D475" s="202" t="s">
        <v>158</v>
      </c>
      <c r="E475" s="225" t="s">
        <v>1</v>
      </c>
      <c r="F475" s="226" t="s">
        <v>217</v>
      </c>
      <c r="G475" s="224"/>
      <c r="H475" s="225" t="s">
        <v>1</v>
      </c>
      <c r="I475" s="227"/>
      <c r="J475" s="224"/>
      <c r="K475" s="224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158</v>
      </c>
      <c r="AU475" s="232" t="s">
        <v>83</v>
      </c>
      <c r="AV475" s="15" t="s">
        <v>81</v>
      </c>
      <c r="AW475" s="15" t="s">
        <v>30</v>
      </c>
      <c r="AX475" s="15" t="s">
        <v>73</v>
      </c>
      <c r="AY475" s="232" t="s">
        <v>118</v>
      </c>
    </row>
    <row r="476" spans="1:65" s="13" customFormat="1" ht="11.25">
      <c r="B476" s="200"/>
      <c r="C476" s="201"/>
      <c r="D476" s="202" t="s">
        <v>158</v>
      </c>
      <c r="E476" s="203" t="s">
        <v>1</v>
      </c>
      <c r="F476" s="204" t="s">
        <v>218</v>
      </c>
      <c r="G476" s="201"/>
      <c r="H476" s="205">
        <v>2</v>
      </c>
      <c r="I476" s="206"/>
      <c r="J476" s="201"/>
      <c r="K476" s="201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158</v>
      </c>
      <c r="AU476" s="211" t="s">
        <v>83</v>
      </c>
      <c r="AV476" s="13" t="s">
        <v>83</v>
      </c>
      <c r="AW476" s="13" t="s">
        <v>30</v>
      </c>
      <c r="AX476" s="13" t="s">
        <v>73</v>
      </c>
      <c r="AY476" s="211" t="s">
        <v>118</v>
      </c>
    </row>
    <row r="477" spans="1:65" s="16" customFormat="1" ht="11.25">
      <c r="B477" s="238"/>
      <c r="C477" s="239"/>
      <c r="D477" s="202" t="s">
        <v>158</v>
      </c>
      <c r="E477" s="240" t="s">
        <v>1</v>
      </c>
      <c r="F477" s="241" t="s">
        <v>219</v>
      </c>
      <c r="G477" s="239"/>
      <c r="H477" s="242">
        <v>15.3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AT477" s="248" t="s">
        <v>158</v>
      </c>
      <c r="AU477" s="248" t="s">
        <v>83</v>
      </c>
      <c r="AV477" s="16" t="s">
        <v>131</v>
      </c>
      <c r="AW477" s="16" t="s">
        <v>30</v>
      </c>
      <c r="AX477" s="16" t="s">
        <v>73</v>
      </c>
      <c r="AY477" s="248" t="s">
        <v>118</v>
      </c>
    </row>
    <row r="478" spans="1:65" s="15" customFormat="1" ht="11.25">
      <c r="B478" s="223"/>
      <c r="C478" s="224"/>
      <c r="D478" s="202" t="s">
        <v>158</v>
      </c>
      <c r="E478" s="225" t="s">
        <v>1</v>
      </c>
      <c r="F478" s="226" t="s">
        <v>508</v>
      </c>
      <c r="G478" s="224"/>
      <c r="H478" s="225" t="s">
        <v>1</v>
      </c>
      <c r="I478" s="227"/>
      <c r="J478" s="224"/>
      <c r="K478" s="224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158</v>
      </c>
      <c r="AU478" s="232" t="s">
        <v>83</v>
      </c>
      <c r="AV478" s="15" t="s">
        <v>81</v>
      </c>
      <c r="AW478" s="15" t="s">
        <v>30</v>
      </c>
      <c r="AX478" s="15" t="s">
        <v>73</v>
      </c>
      <c r="AY478" s="232" t="s">
        <v>118</v>
      </c>
    </row>
    <row r="479" spans="1:65" s="15" customFormat="1" ht="11.25">
      <c r="B479" s="223"/>
      <c r="C479" s="224"/>
      <c r="D479" s="202" t="s">
        <v>158</v>
      </c>
      <c r="E479" s="225" t="s">
        <v>1</v>
      </c>
      <c r="F479" s="226" t="s">
        <v>215</v>
      </c>
      <c r="G479" s="224"/>
      <c r="H479" s="225" t="s">
        <v>1</v>
      </c>
      <c r="I479" s="227"/>
      <c r="J479" s="224"/>
      <c r="K479" s="224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158</v>
      </c>
      <c r="AU479" s="232" t="s">
        <v>83</v>
      </c>
      <c r="AV479" s="15" t="s">
        <v>81</v>
      </c>
      <c r="AW479" s="15" t="s">
        <v>30</v>
      </c>
      <c r="AX479" s="15" t="s">
        <v>73</v>
      </c>
      <c r="AY479" s="232" t="s">
        <v>118</v>
      </c>
    </row>
    <row r="480" spans="1:65" s="13" customFormat="1" ht="11.25">
      <c r="B480" s="200"/>
      <c r="C480" s="201"/>
      <c r="D480" s="202" t="s">
        <v>158</v>
      </c>
      <c r="E480" s="203" t="s">
        <v>1</v>
      </c>
      <c r="F480" s="204" t="s">
        <v>216</v>
      </c>
      <c r="G480" s="201"/>
      <c r="H480" s="205">
        <v>13.3</v>
      </c>
      <c r="I480" s="206"/>
      <c r="J480" s="201"/>
      <c r="K480" s="201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158</v>
      </c>
      <c r="AU480" s="211" t="s">
        <v>83</v>
      </c>
      <c r="AV480" s="13" t="s">
        <v>83</v>
      </c>
      <c r="AW480" s="13" t="s">
        <v>30</v>
      </c>
      <c r="AX480" s="13" t="s">
        <v>73</v>
      </c>
      <c r="AY480" s="211" t="s">
        <v>118</v>
      </c>
    </row>
    <row r="481" spans="1:65" s="15" customFormat="1" ht="11.25">
      <c r="B481" s="223"/>
      <c r="C481" s="224"/>
      <c r="D481" s="202" t="s">
        <v>158</v>
      </c>
      <c r="E481" s="225" t="s">
        <v>1</v>
      </c>
      <c r="F481" s="226" t="s">
        <v>217</v>
      </c>
      <c r="G481" s="224"/>
      <c r="H481" s="225" t="s">
        <v>1</v>
      </c>
      <c r="I481" s="227"/>
      <c r="J481" s="224"/>
      <c r="K481" s="224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158</v>
      </c>
      <c r="AU481" s="232" t="s">
        <v>83</v>
      </c>
      <c r="AV481" s="15" t="s">
        <v>81</v>
      </c>
      <c r="AW481" s="15" t="s">
        <v>30</v>
      </c>
      <c r="AX481" s="15" t="s">
        <v>73</v>
      </c>
      <c r="AY481" s="232" t="s">
        <v>118</v>
      </c>
    </row>
    <row r="482" spans="1:65" s="13" customFormat="1" ht="11.25">
      <c r="B482" s="200"/>
      <c r="C482" s="201"/>
      <c r="D482" s="202" t="s">
        <v>158</v>
      </c>
      <c r="E482" s="203" t="s">
        <v>1</v>
      </c>
      <c r="F482" s="204" t="s">
        <v>218</v>
      </c>
      <c r="G482" s="201"/>
      <c r="H482" s="205">
        <v>2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158</v>
      </c>
      <c r="AU482" s="211" t="s">
        <v>83</v>
      </c>
      <c r="AV482" s="13" t="s">
        <v>83</v>
      </c>
      <c r="AW482" s="13" t="s">
        <v>30</v>
      </c>
      <c r="AX482" s="13" t="s">
        <v>73</v>
      </c>
      <c r="AY482" s="211" t="s">
        <v>118</v>
      </c>
    </row>
    <row r="483" spans="1:65" s="15" customFormat="1" ht="11.25">
      <c r="B483" s="223"/>
      <c r="C483" s="224"/>
      <c r="D483" s="202" t="s">
        <v>158</v>
      </c>
      <c r="E483" s="225" t="s">
        <v>1</v>
      </c>
      <c r="F483" s="226" t="s">
        <v>221</v>
      </c>
      <c r="G483" s="224"/>
      <c r="H483" s="225" t="s">
        <v>1</v>
      </c>
      <c r="I483" s="227"/>
      <c r="J483" s="224"/>
      <c r="K483" s="224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158</v>
      </c>
      <c r="AU483" s="232" t="s">
        <v>83</v>
      </c>
      <c r="AV483" s="15" t="s">
        <v>81</v>
      </c>
      <c r="AW483" s="15" t="s">
        <v>30</v>
      </c>
      <c r="AX483" s="15" t="s">
        <v>73</v>
      </c>
      <c r="AY483" s="232" t="s">
        <v>118</v>
      </c>
    </row>
    <row r="484" spans="1:65" s="13" customFormat="1" ht="11.25">
      <c r="B484" s="200"/>
      <c r="C484" s="201"/>
      <c r="D484" s="202" t="s">
        <v>158</v>
      </c>
      <c r="E484" s="203" t="s">
        <v>1</v>
      </c>
      <c r="F484" s="204" t="s">
        <v>222</v>
      </c>
      <c r="G484" s="201"/>
      <c r="H484" s="205">
        <v>7.6</v>
      </c>
      <c r="I484" s="206"/>
      <c r="J484" s="201"/>
      <c r="K484" s="201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158</v>
      </c>
      <c r="AU484" s="211" t="s">
        <v>83</v>
      </c>
      <c r="AV484" s="13" t="s">
        <v>83</v>
      </c>
      <c r="AW484" s="13" t="s">
        <v>30</v>
      </c>
      <c r="AX484" s="13" t="s">
        <v>73</v>
      </c>
      <c r="AY484" s="211" t="s">
        <v>118</v>
      </c>
    </row>
    <row r="485" spans="1:65" s="16" customFormat="1" ht="11.25">
      <c r="B485" s="238"/>
      <c r="C485" s="239"/>
      <c r="D485" s="202" t="s">
        <v>158</v>
      </c>
      <c r="E485" s="240" t="s">
        <v>1</v>
      </c>
      <c r="F485" s="241" t="s">
        <v>219</v>
      </c>
      <c r="G485" s="239"/>
      <c r="H485" s="242">
        <v>22.9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AT485" s="248" t="s">
        <v>158</v>
      </c>
      <c r="AU485" s="248" t="s">
        <v>83</v>
      </c>
      <c r="AV485" s="16" t="s">
        <v>131</v>
      </c>
      <c r="AW485" s="16" t="s">
        <v>30</v>
      </c>
      <c r="AX485" s="16" t="s">
        <v>73</v>
      </c>
      <c r="AY485" s="248" t="s">
        <v>118</v>
      </c>
    </row>
    <row r="486" spans="1:65" s="14" customFormat="1" ht="11.25">
      <c r="B486" s="212"/>
      <c r="C486" s="213"/>
      <c r="D486" s="202" t="s">
        <v>158</v>
      </c>
      <c r="E486" s="214" t="s">
        <v>1</v>
      </c>
      <c r="F486" s="215" t="s">
        <v>161</v>
      </c>
      <c r="G486" s="213"/>
      <c r="H486" s="216">
        <v>38.200000000000003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158</v>
      </c>
      <c r="AU486" s="222" t="s">
        <v>83</v>
      </c>
      <c r="AV486" s="14" t="s">
        <v>121</v>
      </c>
      <c r="AW486" s="14" t="s">
        <v>30</v>
      </c>
      <c r="AX486" s="14" t="s">
        <v>81</v>
      </c>
      <c r="AY486" s="222" t="s">
        <v>118</v>
      </c>
    </row>
    <row r="487" spans="1:65" s="2" customFormat="1" ht="16.5" customHeight="1">
      <c r="A487" s="35"/>
      <c r="B487" s="36"/>
      <c r="C487" s="249" t="s">
        <v>570</v>
      </c>
      <c r="D487" s="249" t="s">
        <v>381</v>
      </c>
      <c r="E487" s="250" t="s">
        <v>571</v>
      </c>
      <c r="F487" s="251" t="s">
        <v>572</v>
      </c>
      <c r="G487" s="252" t="s">
        <v>212</v>
      </c>
      <c r="H487" s="253">
        <v>25.19</v>
      </c>
      <c r="I487" s="254"/>
      <c r="J487" s="255">
        <f>ROUND(I487*H487,2)</f>
        <v>0</v>
      </c>
      <c r="K487" s="251" t="s">
        <v>1</v>
      </c>
      <c r="L487" s="256"/>
      <c r="M487" s="257" t="s">
        <v>1</v>
      </c>
      <c r="N487" s="258" t="s">
        <v>38</v>
      </c>
      <c r="O487" s="72"/>
      <c r="P487" s="196">
        <f>O487*H487</f>
        <v>0</v>
      </c>
      <c r="Q487" s="196">
        <v>0.18</v>
      </c>
      <c r="R487" s="196">
        <f>Q487*H487</f>
        <v>4.5342000000000002</v>
      </c>
      <c r="S487" s="196">
        <v>0</v>
      </c>
      <c r="T487" s="197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98" t="s">
        <v>149</v>
      </c>
      <c r="AT487" s="198" t="s">
        <v>381</v>
      </c>
      <c r="AU487" s="198" t="s">
        <v>83</v>
      </c>
      <c r="AY487" s="18" t="s">
        <v>118</v>
      </c>
      <c r="BE487" s="199">
        <f>IF(N487="základní",J487,0)</f>
        <v>0</v>
      </c>
      <c r="BF487" s="199">
        <f>IF(N487="snížená",J487,0)</f>
        <v>0</v>
      </c>
      <c r="BG487" s="199">
        <f>IF(N487="zákl. přenesená",J487,0)</f>
        <v>0</v>
      </c>
      <c r="BH487" s="199">
        <f>IF(N487="sníž. přenesená",J487,0)</f>
        <v>0</v>
      </c>
      <c r="BI487" s="199">
        <f>IF(N487="nulová",J487,0)</f>
        <v>0</v>
      </c>
      <c r="BJ487" s="18" t="s">
        <v>81</v>
      </c>
      <c r="BK487" s="199">
        <f>ROUND(I487*H487,2)</f>
        <v>0</v>
      </c>
      <c r="BL487" s="18" t="s">
        <v>121</v>
      </c>
      <c r="BM487" s="198" t="s">
        <v>573</v>
      </c>
    </row>
    <row r="488" spans="1:65" s="13" customFormat="1" ht="11.25">
      <c r="B488" s="200"/>
      <c r="C488" s="201"/>
      <c r="D488" s="202" t="s">
        <v>158</v>
      </c>
      <c r="E488" s="203" t="s">
        <v>1</v>
      </c>
      <c r="F488" s="204" t="s">
        <v>574</v>
      </c>
      <c r="G488" s="201"/>
      <c r="H488" s="205">
        <v>25.19</v>
      </c>
      <c r="I488" s="206"/>
      <c r="J488" s="201"/>
      <c r="K488" s="201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158</v>
      </c>
      <c r="AU488" s="211" t="s">
        <v>83</v>
      </c>
      <c r="AV488" s="13" t="s">
        <v>83</v>
      </c>
      <c r="AW488" s="13" t="s">
        <v>30</v>
      </c>
      <c r="AX488" s="13" t="s">
        <v>73</v>
      </c>
      <c r="AY488" s="211" t="s">
        <v>118</v>
      </c>
    </row>
    <row r="489" spans="1:65" s="2" customFormat="1" ht="16.5" customHeight="1">
      <c r="A489" s="35"/>
      <c r="B489" s="36"/>
      <c r="C489" s="187" t="s">
        <v>575</v>
      </c>
      <c r="D489" s="187" t="s">
        <v>122</v>
      </c>
      <c r="E489" s="188" t="s">
        <v>576</v>
      </c>
      <c r="F489" s="189" t="s">
        <v>577</v>
      </c>
      <c r="G489" s="190" t="s">
        <v>156</v>
      </c>
      <c r="H489" s="191">
        <v>202.4</v>
      </c>
      <c r="I489" s="192"/>
      <c r="J489" s="193">
        <f>ROUND(I489*H489,2)</f>
        <v>0</v>
      </c>
      <c r="K489" s="189" t="s">
        <v>1</v>
      </c>
      <c r="L489" s="40"/>
      <c r="M489" s="194" t="s">
        <v>1</v>
      </c>
      <c r="N489" s="195" t="s">
        <v>38</v>
      </c>
      <c r="O489" s="72"/>
      <c r="P489" s="196">
        <f>O489*H489</f>
        <v>0</v>
      </c>
      <c r="Q489" s="196">
        <v>0</v>
      </c>
      <c r="R489" s="196">
        <f>Q489*H489</f>
        <v>0</v>
      </c>
      <c r="S489" s="196">
        <v>0</v>
      </c>
      <c r="T489" s="197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8" t="s">
        <v>578</v>
      </c>
      <c r="AT489" s="198" t="s">
        <v>122</v>
      </c>
      <c r="AU489" s="198" t="s">
        <v>83</v>
      </c>
      <c r="AY489" s="18" t="s">
        <v>118</v>
      </c>
      <c r="BE489" s="199">
        <f>IF(N489="základní",J489,0)</f>
        <v>0</v>
      </c>
      <c r="BF489" s="199">
        <f>IF(N489="snížená",J489,0)</f>
        <v>0</v>
      </c>
      <c r="BG489" s="199">
        <f>IF(N489="zákl. přenesená",J489,0)</f>
        <v>0</v>
      </c>
      <c r="BH489" s="199">
        <f>IF(N489="sníž. přenesená",J489,0)</f>
        <v>0</v>
      </c>
      <c r="BI489" s="199">
        <f>IF(N489="nulová",J489,0)</f>
        <v>0</v>
      </c>
      <c r="BJ489" s="18" t="s">
        <v>81</v>
      </c>
      <c r="BK489" s="199">
        <f>ROUND(I489*H489,2)</f>
        <v>0</v>
      </c>
      <c r="BL489" s="18" t="s">
        <v>578</v>
      </c>
      <c r="BM489" s="198" t="s">
        <v>579</v>
      </c>
    </row>
    <row r="490" spans="1:65" s="13" customFormat="1" ht="11.25">
      <c r="B490" s="200"/>
      <c r="C490" s="201"/>
      <c r="D490" s="202" t="s">
        <v>158</v>
      </c>
      <c r="E490" s="203" t="s">
        <v>1</v>
      </c>
      <c r="F490" s="204" t="s">
        <v>580</v>
      </c>
      <c r="G490" s="201"/>
      <c r="H490" s="205">
        <v>202.4</v>
      </c>
      <c r="I490" s="206"/>
      <c r="J490" s="201"/>
      <c r="K490" s="201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158</v>
      </c>
      <c r="AU490" s="211" t="s">
        <v>83</v>
      </c>
      <c r="AV490" s="13" t="s">
        <v>83</v>
      </c>
      <c r="AW490" s="13" t="s">
        <v>30</v>
      </c>
      <c r="AX490" s="13" t="s">
        <v>73</v>
      </c>
      <c r="AY490" s="211" t="s">
        <v>118</v>
      </c>
    </row>
    <row r="491" spans="1:65" s="12" customFormat="1" ht="22.9" customHeight="1">
      <c r="B491" s="171"/>
      <c r="C491" s="172"/>
      <c r="D491" s="173" t="s">
        <v>72</v>
      </c>
      <c r="E491" s="185" t="s">
        <v>141</v>
      </c>
      <c r="F491" s="185" t="s">
        <v>581</v>
      </c>
      <c r="G491" s="172"/>
      <c r="H491" s="172"/>
      <c r="I491" s="175"/>
      <c r="J491" s="186">
        <f>BK491</f>
        <v>0</v>
      </c>
      <c r="K491" s="172"/>
      <c r="L491" s="177"/>
      <c r="M491" s="178"/>
      <c r="N491" s="179"/>
      <c r="O491" s="179"/>
      <c r="P491" s="180">
        <f>SUM(P492:P515)</f>
        <v>0</v>
      </c>
      <c r="Q491" s="179"/>
      <c r="R491" s="180">
        <f>SUM(R492:R515)</f>
        <v>1.1784048799999998</v>
      </c>
      <c r="S491" s="179"/>
      <c r="T491" s="181">
        <f>SUM(T492:T515)</f>
        <v>0</v>
      </c>
      <c r="AR491" s="182" t="s">
        <v>81</v>
      </c>
      <c r="AT491" s="183" t="s">
        <v>72</v>
      </c>
      <c r="AU491" s="183" t="s">
        <v>81</v>
      </c>
      <c r="AY491" s="182" t="s">
        <v>118</v>
      </c>
      <c r="BK491" s="184">
        <f>SUM(BK492:BK515)</f>
        <v>0</v>
      </c>
    </row>
    <row r="492" spans="1:65" s="2" customFormat="1" ht="37.9" customHeight="1">
      <c r="A492" s="35"/>
      <c r="B492" s="36"/>
      <c r="C492" s="187" t="s">
        <v>582</v>
      </c>
      <c r="D492" s="187" t="s">
        <v>122</v>
      </c>
      <c r="E492" s="188" t="s">
        <v>583</v>
      </c>
      <c r="F492" s="189" t="s">
        <v>584</v>
      </c>
      <c r="G492" s="190" t="s">
        <v>212</v>
      </c>
      <c r="H492" s="191">
        <v>10.4</v>
      </c>
      <c r="I492" s="192"/>
      <c r="J492" s="193">
        <f>ROUND(I492*H492,2)</f>
        <v>0</v>
      </c>
      <c r="K492" s="189" t="s">
        <v>213</v>
      </c>
      <c r="L492" s="40"/>
      <c r="M492" s="194" t="s">
        <v>1</v>
      </c>
      <c r="N492" s="195" t="s">
        <v>38</v>
      </c>
      <c r="O492" s="72"/>
      <c r="P492" s="196">
        <f>O492*H492</f>
        <v>0</v>
      </c>
      <c r="Q492" s="196">
        <v>8.0000000000000002E-3</v>
      </c>
      <c r="R492" s="196">
        <f>Q492*H492</f>
        <v>8.320000000000001E-2</v>
      </c>
      <c r="S492" s="196">
        <v>0</v>
      </c>
      <c r="T492" s="197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8" t="s">
        <v>121</v>
      </c>
      <c r="AT492" s="198" t="s">
        <v>122</v>
      </c>
      <c r="AU492" s="198" t="s">
        <v>83</v>
      </c>
      <c r="AY492" s="18" t="s">
        <v>118</v>
      </c>
      <c r="BE492" s="199">
        <f>IF(N492="základní",J492,0)</f>
        <v>0</v>
      </c>
      <c r="BF492" s="199">
        <f>IF(N492="snížená",J492,0)</f>
        <v>0</v>
      </c>
      <c r="BG492" s="199">
        <f>IF(N492="zákl. přenesená",J492,0)</f>
        <v>0</v>
      </c>
      <c r="BH492" s="199">
        <f>IF(N492="sníž. přenesená",J492,0)</f>
        <v>0</v>
      </c>
      <c r="BI492" s="199">
        <f>IF(N492="nulová",J492,0)</f>
        <v>0</v>
      </c>
      <c r="BJ492" s="18" t="s">
        <v>81</v>
      </c>
      <c r="BK492" s="199">
        <f>ROUND(I492*H492,2)</f>
        <v>0</v>
      </c>
      <c r="BL492" s="18" t="s">
        <v>121</v>
      </c>
      <c r="BM492" s="198" t="s">
        <v>585</v>
      </c>
    </row>
    <row r="493" spans="1:65" s="15" customFormat="1" ht="11.25">
      <c r="B493" s="223"/>
      <c r="C493" s="224"/>
      <c r="D493" s="202" t="s">
        <v>158</v>
      </c>
      <c r="E493" s="225" t="s">
        <v>1</v>
      </c>
      <c r="F493" s="226" t="s">
        <v>586</v>
      </c>
      <c r="G493" s="224"/>
      <c r="H493" s="225" t="s">
        <v>1</v>
      </c>
      <c r="I493" s="227"/>
      <c r="J493" s="224"/>
      <c r="K493" s="224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158</v>
      </c>
      <c r="AU493" s="232" t="s">
        <v>83</v>
      </c>
      <c r="AV493" s="15" t="s">
        <v>81</v>
      </c>
      <c r="AW493" s="15" t="s">
        <v>30</v>
      </c>
      <c r="AX493" s="15" t="s">
        <v>73</v>
      </c>
      <c r="AY493" s="232" t="s">
        <v>118</v>
      </c>
    </row>
    <row r="494" spans="1:65" s="13" customFormat="1" ht="11.25">
      <c r="B494" s="200"/>
      <c r="C494" s="201"/>
      <c r="D494" s="202" t="s">
        <v>158</v>
      </c>
      <c r="E494" s="203" t="s">
        <v>1</v>
      </c>
      <c r="F494" s="204" t="s">
        <v>587</v>
      </c>
      <c r="G494" s="201"/>
      <c r="H494" s="205">
        <v>4.8</v>
      </c>
      <c r="I494" s="206"/>
      <c r="J494" s="201"/>
      <c r="K494" s="201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158</v>
      </c>
      <c r="AU494" s="211" t="s">
        <v>83</v>
      </c>
      <c r="AV494" s="13" t="s">
        <v>83</v>
      </c>
      <c r="AW494" s="13" t="s">
        <v>30</v>
      </c>
      <c r="AX494" s="13" t="s">
        <v>73</v>
      </c>
      <c r="AY494" s="211" t="s">
        <v>118</v>
      </c>
    </row>
    <row r="495" spans="1:65" s="15" customFormat="1" ht="11.25">
      <c r="B495" s="223"/>
      <c r="C495" s="224"/>
      <c r="D495" s="202" t="s">
        <v>158</v>
      </c>
      <c r="E495" s="225" t="s">
        <v>1</v>
      </c>
      <c r="F495" s="226" t="s">
        <v>588</v>
      </c>
      <c r="G495" s="224"/>
      <c r="H495" s="225" t="s">
        <v>1</v>
      </c>
      <c r="I495" s="227"/>
      <c r="J495" s="224"/>
      <c r="K495" s="224"/>
      <c r="L495" s="228"/>
      <c r="M495" s="229"/>
      <c r="N495" s="230"/>
      <c r="O495" s="230"/>
      <c r="P495" s="230"/>
      <c r="Q495" s="230"/>
      <c r="R495" s="230"/>
      <c r="S495" s="230"/>
      <c r="T495" s="231"/>
      <c r="AT495" s="232" t="s">
        <v>158</v>
      </c>
      <c r="AU495" s="232" t="s">
        <v>83</v>
      </c>
      <c r="AV495" s="15" t="s">
        <v>81</v>
      </c>
      <c r="AW495" s="15" t="s">
        <v>30</v>
      </c>
      <c r="AX495" s="15" t="s">
        <v>73</v>
      </c>
      <c r="AY495" s="232" t="s">
        <v>118</v>
      </c>
    </row>
    <row r="496" spans="1:65" s="13" customFormat="1" ht="11.25">
      <c r="B496" s="200"/>
      <c r="C496" s="201"/>
      <c r="D496" s="202" t="s">
        <v>158</v>
      </c>
      <c r="E496" s="203" t="s">
        <v>1</v>
      </c>
      <c r="F496" s="204" t="s">
        <v>589</v>
      </c>
      <c r="G496" s="201"/>
      <c r="H496" s="205">
        <v>5.6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158</v>
      </c>
      <c r="AU496" s="211" t="s">
        <v>83</v>
      </c>
      <c r="AV496" s="13" t="s">
        <v>83</v>
      </c>
      <c r="AW496" s="13" t="s">
        <v>30</v>
      </c>
      <c r="AX496" s="13" t="s">
        <v>73</v>
      </c>
      <c r="AY496" s="211" t="s">
        <v>118</v>
      </c>
    </row>
    <row r="497" spans="1:65" s="14" customFormat="1" ht="11.25">
      <c r="B497" s="212"/>
      <c r="C497" s="213"/>
      <c r="D497" s="202" t="s">
        <v>158</v>
      </c>
      <c r="E497" s="214" t="s">
        <v>1</v>
      </c>
      <c r="F497" s="215" t="s">
        <v>161</v>
      </c>
      <c r="G497" s="213"/>
      <c r="H497" s="216">
        <v>10.4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158</v>
      </c>
      <c r="AU497" s="222" t="s">
        <v>83</v>
      </c>
      <c r="AV497" s="14" t="s">
        <v>121</v>
      </c>
      <c r="AW497" s="14" t="s">
        <v>30</v>
      </c>
      <c r="AX497" s="14" t="s">
        <v>81</v>
      </c>
      <c r="AY497" s="222" t="s">
        <v>118</v>
      </c>
    </row>
    <row r="498" spans="1:65" s="2" customFormat="1" ht="37.9" customHeight="1">
      <c r="A498" s="35"/>
      <c r="B498" s="36"/>
      <c r="C498" s="187" t="s">
        <v>590</v>
      </c>
      <c r="D498" s="187" t="s">
        <v>122</v>
      </c>
      <c r="E498" s="188" t="s">
        <v>591</v>
      </c>
      <c r="F498" s="189" t="s">
        <v>592</v>
      </c>
      <c r="G498" s="190" t="s">
        <v>212</v>
      </c>
      <c r="H498" s="191">
        <v>9.1940000000000008</v>
      </c>
      <c r="I498" s="192"/>
      <c r="J498" s="193">
        <f>ROUND(I498*H498,2)</f>
        <v>0</v>
      </c>
      <c r="K498" s="189" t="s">
        <v>213</v>
      </c>
      <c r="L498" s="40"/>
      <c r="M498" s="194" t="s">
        <v>1</v>
      </c>
      <c r="N498" s="195" t="s">
        <v>38</v>
      </c>
      <c r="O498" s="72"/>
      <c r="P498" s="196">
        <f>O498*H498</f>
        <v>0</v>
      </c>
      <c r="Q498" s="196">
        <v>8.0000000000000002E-3</v>
      </c>
      <c r="R498" s="196">
        <f>Q498*H498</f>
        <v>7.3552000000000006E-2</v>
      </c>
      <c r="S498" s="196">
        <v>0</v>
      </c>
      <c r="T498" s="197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8" t="s">
        <v>121</v>
      </c>
      <c r="AT498" s="198" t="s">
        <v>122</v>
      </c>
      <c r="AU498" s="198" t="s">
        <v>83</v>
      </c>
      <c r="AY498" s="18" t="s">
        <v>118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18" t="s">
        <v>81</v>
      </c>
      <c r="BK498" s="199">
        <f>ROUND(I498*H498,2)</f>
        <v>0</v>
      </c>
      <c r="BL498" s="18" t="s">
        <v>121</v>
      </c>
      <c r="BM498" s="198" t="s">
        <v>593</v>
      </c>
    </row>
    <row r="499" spans="1:65" s="15" customFormat="1" ht="11.25">
      <c r="B499" s="223"/>
      <c r="C499" s="224"/>
      <c r="D499" s="202" t="s">
        <v>158</v>
      </c>
      <c r="E499" s="225" t="s">
        <v>1</v>
      </c>
      <c r="F499" s="226" t="s">
        <v>586</v>
      </c>
      <c r="G499" s="224"/>
      <c r="H499" s="225" t="s">
        <v>1</v>
      </c>
      <c r="I499" s="227"/>
      <c r="J499" s="224"/>
      <c r="K499" s="224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158</v>
      </c>
      <c r="AU499" s="232" t="s">
        <v>83</v>
      </c>
      <c r="AV499" s="15" t="s">
        <v>81</v>
      </c>
      <c r="AW499" s="15" t="s">
        <v>30</v>
      </c>
      <c r="AX499" s="15" t="s">
        <v>73</v>
      </c>
      <c r="AY499" s="232" t="s">
        <v>118</v>
      </c>
    </row>
    <row r="500" spans="1:65" s="13" customFormat="1" ht="11.25">
      <c r="B500" s="200"/>
      <c r="C500" s="201"/>
      <c r="D500" s="202" t="s">
        <v>158</v>
      </c>
      <c r="E500" s="203" t="s">
        <v>1</v>
      </c>
      <c r="F500" s="204" t="s">
        <v>594</v>
      </c>
      <c r="G500" s="201"/>
      <c r="H500" s="205">
        <v>3.14</v>
      </c>
      <c r="I500" s="206"/>
      <c r="J500" s="201"/>
      <c r="K500" s="201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158</v>
      </c>
      <c r="AU500" s="211" t="s">
        <v>83</v>
      </c>
      <c r="AV500" s="13" t="s">
        <v>83</v>
      </c>
      <c r="AW500" s="13" t="s">
        <v>30</v>
      </c>
      <c r="AX500" s="13" t="s">
        <v>73</v>
      </c>
      <c r="AY500" s="211" t="s">
        <v>118</v>
      </c>
    </row>
    <row r="501" spans="1:65" s="13" customFormat="1" ht="11.25">
      <c r="B501" s="200"/>
      <c r="C501" s="201"/>
      <c r="D501" s="202" t="s">
        <v>158</v>
      </c>
      <c r="E501" s="203" t="s">
        <v>1</v>
      </c>
      <c r="F501" s="204" t="s">
        <v>595</v>
      </c>
      <c r="G501" s="201"/>
      <c r="H501" s="205">
        <v>1.4570000000000001</v>
      </c>
      <c r="I501" s="206"/>
      <c r="J501" s="201"/>
      <c r="K501" s="201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158</v>
      </c>
      <c r="AU501" s="211" t="s">
        <v>83</v>
      </c>
      <c r="AV501" s="13" t="s">
        <v>83</v>
      </c>
      <c r="AW501" s="13" t="s">
        <v>30</v>
      </c>
      <c r="AX501" s="13" t="s">
        <v>73</v>
      </c>
      <c r="AY501" s="211" t="s">
        <v>118</v>
      </c>
    </row>
    <row r="502" spans="1:65" s="15" customFormat="1" ht="11.25">
      <c r="B502" s="223"/>
      <c r="C502" s="224"/>
      <c r="D502" s="202" t="s">
        <v>158</v>
      </c>
      <c r="E502" s="225" t="s">
        <v>1</v>
      </c>
      <c r="F502" s="226" t="s">
        <v>588</v>
      </c>
      <c r="G502" s="224"/>
      <c r="H502" s="225" t="s">
        <v>1</v>
      </c>
      <c r="I502" s="227"/>
      <c r="J502" s="224"/>
      <c r="K502" s="224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158</v>
      </c>
      <c r="AU502" s="232" t="s">
        <v>83</v>
      </c>
      <c r="AV502" s="15" t="s">
        <v>81</v>
      </c>
      <c r="AW502" s="15" t="s">
        <v>30</v>
      </c>
      <c r="AX502" s="15" t="s">
        <v>73</v>
      </c>
      <c r="AY502" s="232" t="s">
        <v>118</v>
      </c>
    </row>
    <row r="503" spans="1:65" s="13" customFormat="1" ht="11.25">
      <c r="B503" s="200"/>
      <c r="C503" s="201"/>
      <c r="D503" s="202" t="s">
        <v>158</v>
      </c>
      <c r="E503" s="203" t="s">
        <v>1</v>
      </c>
      <c r="F503" s="204" t="s">
        <v>594</v>
      </c>
      <c r="G503" s="201"/>
      <c r="H503" s="205">
        <v>3.14</v>
      </c>
      <c r="I503" s="206"/>
      <c r="J503" s="201"/>
      <c r="K503" s="201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158</v>
      </c>
      <c r="AU503" s="211" t="s">
        <v>83</v>
      </c>
      <c r="AV503" s="13" t="s">
        <v>83</v>
      </c>
      <c r="AW503" s="13" t="s">
        <v>30</v>
      </c>
      <c r="AX503" s="13" t="s">
        <v>73</v>
      </c>
      <c r="AY503" s="211" t="s">
        <v>118</v>
      </c>
    </row>
    <row r="504" spans="1:65" s="13" customFormat="1" ht="11.25">
      <c r="B504" s="200"/>
      <c r="C504" s="201"/>
      <c r="D504" s="202" t="s">
        <v>158</v>
      </c>
      <c r="E504" s="203" t="s">
        <v>1</v>
      </c>
      <c r="F504" s="204" t="s">
        <v>595</v>
      </c>
      <c r="G504" s="201"/>
      <c r="H504" s="205">
        <v>1.4570000000000001</v>
      </c>
      <c r="I504" s="206"/>
      <c r="J504" s="201"/>
      <c r="K504" s="201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158</v>
      </c>
      <c r="AU504" s="211" t="s">
        <v>83</v>
      </c>
      <c r="AV504" s="13" t="s">
        <v>83</v>
      </c>
      <c r="AW504" s="13" t="s">
        <v>30</v>
      </c>
      <c r="AX504" s="13" t="s">
        <v>73</v>
      </c>
      <c r="AY504" s="211" t="s">
        <v>118</v>
      </c>
    </row>
    <row r="505" spans="1:65" s="14" customFormat="1" ht="11.25">
      <c r="B505" s="212"/>
      <c r="C505" s="213"/>
      <c r="D505" s="202" t="s">
        <v>158</v>
      </c>
      <c r="E505" s="214" t="s">
        <v>1</v>
      </c>
      <c r="F505" s="215" t="s">
        <v>161</v>
      </c>
      <c r="G505" s="213"/>
      <c r="H505" s="216">
        <v>9.1940000000000008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158</v>
      </c>
      <c r="AU505" s="222" t="s">
        <v>83</v>
      </c>
      <c r="AV505" s="14" t="s">
        <v>121</v>
      </c>
      <c r="AW505" s="14" t="s">
        <v>30</v>
      </c>
      <c r="AX505" s="14" t="s">
        <v>81</v>
      </c>
      <c r="AY505" s="222" t="s">
        <v>118</v>
      </c>
    </row>
    <row r="506" spans="1:65" s="2" customFormat="1" ht="33" customHeight="1">
      <c r="A506" s="35"/>
      <c r="B506" s="36"/>
      <c r="C506" s="187" t="s">
        <v>596</v>
      </c>
      <c r="D506" s="187" t="s">
        <v>122</v>
      </c>
      <c r="E506" s="188" t="s">
        <v>597</v>
      </c>
      <c r="F506" s="189" t="s">
        <v>598</v>
      </c>
      <c r="G506" s="190" t="s">
        <v>179</v>
      </c>
      <c r="H506" s="191">
        <v>0.28399999999999997</v>
      </c>
      <c r="I506" s="192"/>
      <c r="J506" s="193">
        <f>ROUND(I506*H506,2)</f>
        <v>0</v>
      </c>
      <c r="K506" s="189" t="s">
        <v>213</v>
      </c>
      <c r="L506" s="40"/>
      <c r="M506" s="194" t="s">
        <v>1</v>
      </c>
      <c r="N506" s="195" t="s">
        <v>38</v>
      </c>
      <c r="O506" s="72"/>
      <c r="P506" s="196">
        <f>O506*H506</f>
        <v>0</v>
      </c>
      <c r="Q506" s="196">
        <v>2.3010199999999998</v>
      </c>
      <c r="R506" s="196">
        <f>Q506*H506</f>
        <v>0.65348967999999985</v>
      </c>
      <c r="S506" s="196">
        <v>0</v>
      </c>
      <c r="T506" s="19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8" t="s">
        <v>121</v>
      </c>
      <c r="AT506" s="198" t="s">
        <v>122</v>
      </c>
      <c r="AU506" s="198" t="s">
        <v>83</v>
      </c>
      <c r="AY506" s="18" t="s">
        <v>118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8" t="s">
        <v>81</v>
      </c>
      <c r="BK506" s="199">
        <f>ROUND(I506*H506,2)</f>
        <v>0</v>
      </c>
      <c r="BL506" s="18" t="s">
        <v>121</v>
      </c>
      <c r="BM506" s="198" t="s">
        <v>599</v>
      </c>
    </row>
    <row r="507" spans="1:65" s="15" customFormat="1" ht="11.25">
      <c r="B507" s="223"/>
      <c r="C507" s="224"/>
      <c r="D507" s="202" t="s">
        <v>158</v>
      </c>
      <c r="E507" s="225" t="s">
        <v>1</v>
      </c>
      <c r="F507" s="226" t="s">
        <v>600</v>
      </c>
      <c r="G507" s="224"/>
      <c r="H507" s="225" t="s">
        <v>1</v>
      </c>
      <c r="I507" s="227"/>
      <c r="J507" s="224"/>
      <c r="K507" s="224"/>
      <c r="L507" s="228"/>
      <c r="M507" s="229"/>
      <c r="N507" s="230"/>
      <c r="O507" s="230"/>
      <c r="P507" s="230"/>
      <c r="Q507" s="230"/>
      <c r="R507" s="230"/>
      <c r="S507" s="230"/>
      <c r="T507" s="231"/>
      <c r="AT507" s="232" t="s">
        <v>158</v>
      </c>
      <c r="AU507" s="232" t="s">
        <v>83</v>
      </c>
      <c r="AV507" s="15" t="s">
        <v>81</v>
      </c>
      <c r="AW507" s="15" t="s">
        <v>30</v>
      </c>
      <c r="AX507" s="15" t="s">
        <v>73</v>
      </c>
      <c r="AY507" s="232" t="s">
        <v>118</v>
      </c>
    </row>
    <row r="508" spans="1:65" s="15" customFormat="1" ht="11.25">
      <c r="B508" s="223"/>
      <c r="C508" s="224"/>
      <c r="D508" s="202" t="s">
        <v>158</v>
      </c>
      <c r="E508" s="225" t="s">
        <v>1</v>
      </c>
      <c r="F508" s="226" t="s">
        <v>601</v>
      </c>
      <c r="G508" s="224"/>
      <c r="H508" s="225" t="s">
        <v>1</v>
      </c>
      <c r="I508" s="227"/>
      <c r="J508" s="224"/>
      <c r="K508" s="224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158</v>
      </c>
      <c r="AU508" s="232" t="s">
        <v>83</v>
      </c>
      <c r="AV508" s="15" t="s">
        <v>81</v>
      </c>
      <c r="AW508" s="15" t="s">
        <v>30</v>
      </c>
      <c r="AX508" s="15" t="s">
        <v>73</v>
      </c>
      <c r="AY508" s="232" t="s">
        <v>118</v>
      </c>
    </row>
    <row r="509" spans="1:65" s="13" customFormat="1" ht="11.25">
      <c r="B509" s="200"/>
      <c r="C509" s="201"/>
      <c r="D509" s="202" t="s">
        <v>158</v>
      </c>
      <c r="E509" s="203" t="s">
        <v>1</v>
      </c>
      <c r="F509" s="204" t="s">
        <v>602</v>
      </c>
      <c r="G509" s="201"/>
      <c r="H509" s="205">
        <v>0.41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158</v>
      </c>
      <c r="AU509" s="211" t="s">
        <v>83</v>
      </c>
      <c r="AV509" s="13" t="s">
        <v>83</v>
      </c>
      <c r="AW509" s="13" t="s">
        <v>30</v>
      </c>
      <c r="AX509" s="13" t="s">
        <v>73</v>
      </c>
      <c r="AY509" s="211" t="s">
        <v>118</v>
      </c>
    </row>
    <row r="510" spans="1:65" s="13" customFormat="1" ht="11.25">
      <c r="B510" s="200"/>
      <c r="C510" s="201"/>
      <c r="D510" s="202" t="s">
        <v>158</v>
      </c>
      <c r="E510" s="203" t="s">
        <v>1</v>
      </c>
      <c r="F510" s="204" t="s">
        <v>603</v>
      </c>
      <c r="G510" s="201"/>
      <c r="H510" s="205">
        <v>-0.126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158</v>
      </c>
      <c r="AU510" s="211" t="s">
        <v>83</v>
      </c>
      <c r="AV510" s="13" t="s">
        <v>83</v>
      </c>
      <c r="AW510" s="13" t="s">
        <v>30</v>
      </c>
      <c r="AX510" s="13" t="s">
        <v>73</v>
      </c>
      <c r="AY510" s="211" t="s">
        <v>118</v>
      </c>
    </row>
    <row r="511" spans="1:65" s="14" customFormat="1" ht="11.25">
      <c r="B511" s="212"/>
      <c r="C511" s="213"/>
      <c r="D511" s="202" t="s">
        <v>158</v>
      </c>
      <c r="E511" s="214" t="s">
        <v>1</v>
      </c>
      <c r="F511" s="215" t="s">
        <v>161</v>
      </c>
      <c r="G511" s="213"/>
      <c r="H511" s="216">
        <v>0.28399999999999997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158</v>
      </c>
      <c r="AU511" s="222" t="s">
        <v>83</v>
      </c>
      <c r="AV511" s="14" t="s">
        <v>121</v>
      </c>
      <c r="AW511" s="14" t="s">
        <v>30</v>
      </c>
      <c r="AX511" s="14" t="s">
        <v>81</v>
      </c>
      <c r="AY511" s="222" t="s">
        <v>118</v>
      </c>
    </row>
    <row r="512" spans="1:65" s="2" customFormat="1" ht="33" customHeight="1">
      <c r="A512" s="35"/>
      <c r="B512" s="36"/>
      <c r="C512" s="187" t="s">
        <v>604</v>
      </c>
      <c r="D512" s="187" t="s">
        <v>122</v>
      </c>
      <c r="E512" s="188" t="s">
        <v>605</v>
      </c>
      <c r="F512" s="189" t="s">
        <v>606</v>
      </c>
      <c r="G512" s="190" t="s">
        <v>179</v>
      </c>
      <c r="H512" s="191">
        <v>0.16</v>
      </c>
      <c r="I512" s="192"/>
      <c r="J512" s="193">
        <f>ROUND(I512*H512,2)</f>
        <v>0</v>
      </c>
      <c r="K512" s="189" t="s">
        <v>213</v>
      </c>
      <c r="L512" s="40"/>
      <c r="M512" s="194" t="s">
        <v>1</v>
      </c>
      <c r="N512" s="195" t="s">
        <v>38</v>
      </c>
      <c r="O512" s="72"/>
      <c r="P512" s="196">
        <f>O512*H512</f>
        <v>0</v>
      </c>
      <c r="Q512" s="196">
        <v>2.3010199999999998</v>
      </c>
      <c r="R512" s="196">
        <f>Q512*H512</f>
        <v>0.36816319999999997</v>
      </c>
      <c r="S512" s="196">
        <v>0</v>
      </c>
      <c r="T512" s="19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8" t="s">
        <v>121</v>
      </c>
      <c r="AT512" s="198" t="s">
        <v>122</v>
      </c>
      <c r="AU512" s="198" t="s">
        <v>83</v>
      </c>
      <c r="AY512" s="18" t="s">
        <v>118</v>
      </c>
      <c r="BE512" s="199">
        <f>IF(N512="základní",J512,0)</f>
        <v>0</v>
      </c>
      <c r="BF512" s="199">
        <f>IF(N512="snížená",J512,0)</f>
        <v>0</v>
      </c>
      <c r="BG512" s="199">
        <f>IF(N512="zákl. přenesená",J512,0)</f>
        <v>0</v>
      </c>
      <c r="BH512" s="199">
        <f>IF(N512="sníž. přenesená",J512,0)</f>
        <v>0</v>
      </c>
      <c r="BI512" s="199">
        <f>IF(N512="nulová",J512,0)</f>
        <v>0</v>
      </c>
      <c r="BJ512" s="18" t="s">
        <v>81</v>
      </c>
      <c r="BK512" s="199">
        <f>ROUND(I512*H512,2)</f>
        <v>0</v>
      </c>
      <c r="BL512" s="18" t="s">
        <v>121</v>
      </c>
      <c r="BM512" s="198" t="s">
        <v>607</v>
      </c>
    </row>
    <row r="513" spans="1:65" s="15" customFormat="1" ht="11.25">
      <c r="B513" s="223"/>
      <c r="C513" s="224"/>
      <c r="D513" s="202" t="s">
        <v>158</v>
      </c>
      <c r="E513" s="225" t="s">
        <v>1</v>
      </c>
      <c r="F513" s="226" t="s">
        <v>601</v>
      </c>
      <c r="G513" s="224"/>
      <c r="H513" s="225" t="s">
        <v>1</v>
      </c>
      <c r="I513" s="227"/>
      <c r="J513" s="224"/>
      <c r="K513" s="224"/>
      <c r="L513" s="228"/>
      <c r="M513" s="229"/>
      <c r="N513" s="230"/>
      <c r="O513" s="230"/>
      <c r="P513" s="230"/>
      <c r="Q513" s="230"/>
      <c r="R513" s="230"/>
      <c r="S513" s="230"/>
      <c r="T513" s="231"/>
      <c r="AT513" s="232" t="s">
        <v>158</v>
      </c>
      <c r="AU513" s="232" t="s">
        <v>83</v>
      </c>
      <c r="AV513" s="15" t="s">
        <v>81</v>
      </c>
      <c r="AW513" s="15" t="s">
        <v>30</v>
      </c>
      <c r="AX513" s="15" t="s">
        <v>73</v>
      </c>
      <c r="AY513" s="232" t="s">
        <v>118</v>
      </c>
    </row>
    <row r="514" spans="1:65" s="13" customFormat="1" ht="11.25">
      <c r="B514" s="200"/>
      <c r="C514" s="201"/>
      <c r="D514" s="202" t="s">
        <v>158</v>
      </c>
      <c r="E514" s="203" t="s">
        <v>1</v>
      </c>
      <c r="F514" s="204" t="s">
        <v>608</v>
      </c>
      <c r="G514" s="201"/>
      <c r="H514" s="205">
        <v>0.16</v>
      </c>
      <c r="I514" s="206"/>
      <c r="J514" s="201"/>
      <c r="K514" s="201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158</v>
      </c>
      <c r="AU514" s="211" t="s">
        <v>83</v>
      </c>
      <c r="AV514" s="13" t="s">
        <v>83</v>
      </c>
      <c r="AW514" s="13" t="s">
        <v>30</v>
      </c>
      <c r="AX514" s="13" t="s">
        <v>73</v>
      </c>
      <c r="AY514" s="211" t="s">
        <v>118</v>
      </c>
    </row>
    <row r="515" spans="1:65" s="2" customFormat="1" ht="33" customHeight="1">
      <c r="A515" s="35"/>
      <c r="B515" s="36"/>
      <c r="C515" s="187" t="s">
        <v>609</v>
      </c>
      <c r="D515" s="187" t="s">
        <v>122</v>
      </c>
      <c r="E515" s="188" t="s">
        <v>610</v>
      </c>
      <c r="F515" s="189" t="s">
        <v>611</v>
      </c>
      <c r="G515" s="190" t="s">
        <v>179</v>
      </c>
      <c r="H515" s="191">
        <v>0.16</v>
      </c>
      <c r="I515" s="192"/>
      <c r="J515" s="193">
        <f>ROUND(I515*H515,2)</f>
        <v>0</v>
      </c>
      <c r="K515" s="189" t="s">
        <v>213</v>
      </c>
      <c r="L515" s="40"/>
      <c r="M515" s="194" t="s">
        <v>1</v>
      </c>
      <c r="N515" s="195" t="s">
        <v>38</v>
      </c>
      <c r="O515" s="72"/>
      <c r="P515" s="196">
        <f>O515*H515</f>
        <v>0</v>
      </c>
      <c r="Q515" s="196">
        <v>0</v>
      </c>
      <c r="R515" s="196">
        <f>Q515*H515</f>
        <v>0</v>
      </c>
      <c r="S515" s="196">
        <v>0</v>
      </c>
      <c r="T515" s="197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8" t="s">
        <v>121</v>
      </c>
      <c r="AT515" s="198" t="s">
        <v>122</v>
      </c>
      <c r="AU515" s="198" t="s">
        <v>83</v>
      </c>
      <c r="AY515" s="18" t="s">
        <v>118</v>
      </c>
      <c r="BE515" s="199">
        <f>IF(N515="základní",J515,0)</f>
        <v>0</v>
      </c>
      <c r="BF515" s="199">
        <f>IF(N515="snížená",J515,0)</f>
        <v>0</v>
      </c>
      <c r="BG515" s="199">
        <f>IF(N515="zákl. přenesená",J515,0)</f>
        <v>0</v>
      </c>
      <c r="BH515" s="199">
        <f>IF(N515="sníž. přenesená",J515,0)</f>
        <v>0</v>
      </c>
      <c r="BI515" s="199">
        <f>IF(N515="nulová",J515,0)</f>
        <v>0</v>
      </c>
      <c r="BJ515" s="18" t="s">
        <v>81</v>
      </c>
      <c r="BK515" s="199">
        <f>ROUND(I515*H515,2)</f>
        <v>0</v>
      </c>
      <c r="BL515" s="18" t="s">
        <v>121</v>
      </c>
      <c r="BM515" s="198" t="s">
        <v>612</v>
      </c>
    </row>
    <row r="516" spans="1:65" s="12" customFormat="1" ht="22.9" customHeight="1">
      <c r="B516" s="171"/>
      <c r="C516" s="172"/>
      <c r="D516" s="173" t="s">
        <v>72</v>
      </c>
      <c r="E516" s="185" t="s">
        <v>149</v>
      </c>
      <c r="F516" s="185" t="s">
        <v>613</v>
      </c>
      <c r="G516" s="172"/>
      <c r="H516" s="172"/>
      <c r="I516" s="175"/>
      <c r="J516" s="186">
        <f>BK516</f>
        <v>0</v>
      </c>
      <c r="K516" s="172"/>
      <c r="L516" s="177"/>
      <c r="M516" s="178"/>
      <c r="N516" s="179"/>
      <c r="O516" s="179"/>
      <c r="P516" s="180">
        <f>P517+P527</f>
        <v>0</v>
      </c>
      <c r="Q516" s="179"/>
      <c r="R516" s="180">
        <f>R517+R527</f>
        <v>277.99527850959998</v>
      </c>
      <c r="S516" s="179"/>
      <c r="T516" s="181">
        <f>T517+T527</f>
        <v>2.4E-2</v>
      </c>
      <c r="AR516" s="182" t="s">
        <v>81</v>
      </c>
      <c r="AT516" s="183" t="s">
        <v>72</v>
      </c>
      <c r="AU516" s="183" t="s">
        <v>81</v>
      </c>
      <c r="AY516" s="182" t="s">
        <v>118</v>
      </c>
      <c r="BK516" s="184">
        <f>BK517+BK527</f>
        <v>0</v>
      </c>
    </row>
    <row r="517" spans="1:65" s="12" customFormat="1" ht="20.85" customHeight="1">
      <c r="B517" s="171"/>
      <c r="C517" s="172"/>
      <c r="D517" s="173" t="s">
        <v>72</v>
      </c>
      <c r="E517" s="185" t="s">
        <v>614</v>
      </c>
      <c r="F517" s="185" t="s">
        <v>615</v>
      </c>
      <c r="G517" s="172"/>
      <c r="H517" s="172"/>
      <c r="I517" s="175"/>
      <c r="J517" s="186">
        <f>BK517</f>
        <v>0</v>
      </c>
      <c r="K517" s="172"/>
      <c r="L517" s="177"/>
      <c r="M517" s="178"/>
      <c r="N517" s="179"/>
      <c r="O517" s="179"/>
      <c r="P517" s="180">
        <f>SUM(P518:P526)</f>
        <v>0</v>
      </c>
      <c r="Q517" s="179"/>
      <c r="R517" s="180">
        <f>SUM(R518:R526)</f>
        <v>25.3576275</v>
      </c>
      <c r="S517" s="179"/>
      <c r="T517" s="181">
        <f>SUM(T518:T526)</f>
        <v>0</v>
      </c>
      <c r="AR517" s="182" t="s">
        <v>81</v>
      </c>
      <c r="AT517" s="183" t="s">
        <v>72</v>
      </c>
      <c r="AU517" s="183" t="s">
        <v>83</v>
      </c>
      <c r="AY517" s="182" t="s">
        <v>118</v>
      </c>
      <c r="BK517" s="184">
        <f>SUM(BK518:BK526)</f>
        <v>0</v>
      </c>
    </row>
    <row r="518" spans="1:65" s="2" customFormat="1" ht="37.9" customHeight="1">
      <c r="A518" s="35"/>
      <c r="B518" s="36"/>
      <c r="C518" s="187" t="s">
        <v>616</v>
      </c>
      <c r="D518" s="187" t="s">
        <v>122</v>
      </c>
      <c r="E518" s="188" t="s">
        <v>617</v>
      </c>
      <c r="F518" s="189" t="s">
        <v>618</v>
      </c>
      <c r="G518" s="190" t="s">
        <v>156</v>
      </c>
      <c r="H518" s="191">
        <v>161.1</v>
      </c>
      <c r="I518" s="192"/>
      <c r="J518" s="193">
        <f>ROUND(I518*H518,2)</f>
        <v>0</v>
      </c>
      <c r="K518" s="189" t="s">
        <v>213</v>
      </c>
      <c r="L518" s="40"/>
      <c r="M518" s="194" t="s">
        <v>1</v>
      </c>
      <c r="N518" s="195" t="s">
        <v>38</v>
      </c>
      <c r="O518" s="72"/>
      <c r="P518" s="196">
        <f>O518*H518</f>
        <v>0</v>
      </c>
      <c r="Q518" s="196">
        <v>1.05E-4</v>
      </c>
      <c r="R518" s="196">
        <f>Q518*H518</f>
        <v>1.69155E-2</v>
      </c>
      <c r="S518" s="196">
        <v>0</v>
      </c>
      <c r="T518" s="19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8" t="s">
        <v>121</v>
      </c>
      <c r="AT518" s="198" t="s">
        <v>122</v>
      </c>
      <c r="AU518" s="198" t="s">
        <v>131</v>
      </c>
      <c r="AY518" s="18" t="s">
        <v>118</v>
      </c>
      <c r="BE518" s="199">
        <f>IF(N518="základní",J518,0)</f>
        <v>0</v>
      </c>
      <c r="BF518" s="199">
        <f>IF(N518="snížená",J518,0)</f>
        <v>0</v>
      </c>
      <c r="BG518" s="199">
        <f>IF(N518="zákl. přenesená",J518,0)</f>
        <v>0</v>
      </c>
      <c r="BH518" s="199">
        <f>IF(N518="sníž. přenesená",J518,0)</f>
        <v>0</v>
      </c>
      <c r="BI518" s="199">
        <f>IF(N518="nulová",J518,0)</f>
        <v>0</v>
      </c>
      <c r="BJ518" s="18" t="s">
        <v>81</v>
      </c>
      <c r="BK518" s="199">
        <f>ROUND(I518*H518,2)</f>
        <v>0</v>
      </c>
      <c r="BL518" s="18" t="s">
        <v>121</v>
      </c>
      <c r="BM518" s="198" t="s">
        <v>619</v>
      </c>
    </row>
    <row r="519" spans="1:65" s="2" customFormat="1" ht="24.2" customHeight="1">
      <c r="A519" s="35"/>
      <c r="B519" s="36"/>
      <c r="C519" s="249" t="s">
        <v>620</v>
      </c>
      <c r="D519" s="249" t="s">
        <v>381</v>
      </c>
      <c r="E519" s="250" t="s">
        <v>621</v>
      </c>
      <c r="F519" s="251" t="s">
        <v>622</v>
      </c>
      <c r="G519" s="252" t="s">
        <v>156</v>
      </c>
      <c r="H519" s="253">
        <v>163.517</v>
      </c>
      <c r="I519" s="254"/>
      <c r="J519" s="255">
        <f>ROUND(I519*H519,2)</f>
        <v>0</v>
      </c>
      <c r="K519" s="251" t="s">
        <v>213</v>
      </c>
      <c r="L519" s="256"/>
      <c r="M519" s="257" t="s">
        <v>1</v>
      </c>
      <c r="N519" s="258" t="s">
        <v>38</v>
      </c>
      <c r="O519" s="72"/>
      <c r="P519" s="196">
        <f>O519*H519</f>
        <v>0</v>
      </c>
      <c r="Q519" s="196">
        <v>0.13600000000000001</v>
      </c>
      <c r="R519" s="196">
        <f>Q519*H519</f>
        <v>22.238312000000001</v>
      </c>
      <c r="S519" s="196">
        <v>0</v>
      </c>
      <c r="T519" s="197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8" t="s">
        <v>149</v>
      </c>
      <c r="AT519" s="198" t="s">
        <v>381</v>
      </c>
      <c r="AU519" s="198" t="s">
        <v>131</v>
      </c>
      <c r="AY519" s="18" t="s">
        <v>118</v>
      </c>
      <c r="BE519" s="199">
        <f>IF(N519="základní",J519,0)</f>
        <v>0</v>
      </c>
      <c r="BF519" s="199">
        <f>IF(N519="snížená",J519,0)</f>
        <v>0</v>
      </c>
      <c r="BG519" s="199">
        <f>IF(N519="zákl. přenesená",J519,0)</f>
        <v>0</v>
      </c>
      <c r="BH519" s="199">
        <f>IF(N519="sníž. přenesená",J519,0)</f>
        <v>0</v>
      </c>
      <c r="BI519" s="199">
        <f>IF(N519="nulová",J519,0)</f>
        <v>0</v>
      </c>
      <c r="BJ519" s="18" t="s">
        <v>81</v>
      </c>
      <c r="BK519" s="199">
        <f>ROUND(I519*H519,2)</f>
        <v>0</v>
      </c>
      <c r="BL519" s="18" t="s">
        <v>121</v>
      </c>
      <c r="BM519" s="198" t="s">
        <v>623</v>
      </c>
    </row>
    <row r="520" spans="1:65" s="13" customFormat="1" ht="11.25">
      <c r="B520" s="200"/>
      <c r="C520" s="201"/>
      <c r="D520" s="202" t="s">
        <v>158</v>
      </c>
      <c r="E520" s="203" t="s">
        <v>1</v>
      </c>
      <c r="F520" s="204" t="s">
        <v>624</v>
      </c>
      <c r="G520" s="201"/>
      <c r="H520" s="205">
        <v>163.517</v>
      </c>
      <c r="I520" s="206"/>
      <c r="J520" s="201"/>
      <c r="K520" s="201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158</v>
      </c>
      <c r="AU520" s="211" t="s">
        <v>131</v>
      </c>
      <c r="AV520" s="13" t="s">
        <v>83</v>
      </c>
      <c r="AW520" s="13" t="s">
        <v>30</v>
      </c>
      <c r="AX520" s="13" t="s">
        <v>73</v>
      </c>
      <c r="AY520" s="211" t="s">
        <v>118</v>
      </c>
    </row>
    <row r="521" spans="1:65" s="2" customFormat="1" ht="37.9" customHeight="1">
      <c r="A521" s="35"/>
      <c r="B521" s="36"/>
      <c r="C521" s="187" t="s">
        <v>625</v>
      </c>
      <c r="D521" s="187" t="s">
        <v>122</v>
      </c>
      <c r="E521" s="188" t="s">
        <v>626</v>
      </c>
      <c r="F521" s="189" t="s">
        <v>627</v>
      </c>
      <c r="G521" s="190" t="s">
        <v>423</v>
      </c>
      <c r="H521" s="191">
        <v>28</v>
      </c>
      <c r="I521" s="192"/>
      <c r="J521" s="193">
        <f>ROUND(I521*H521,2)</f>
        <v>0</v>
      </c>
      <c r="K521" s="189" t="s">
        <v>213</v>
      </c>
      <c r="L521" s="40"/>
      <c r="M521" s="194" t="s">
        <v>1</v>
      </c>
      <c r="N521" s="195" t="s">
        <v>38</v>
      </c>
      <c r="O521" s="72"/>
      <c r="P521" s="196">
        <f>O521*H521</f>
        <v>0</v>
      </c>
      <c r="Q521" s="196">
        <v>1.65E-4</v>
      </c>
      <c r="R521" s="196">
        <f>Q521*H521</f>
        <v>4.62E-3</v>
      </c>
      <c r="S521" s="196">
        <v>0</v>
      </c>
      <c r="T521" s="197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8" t="s">
        <v>121</v>
      </c>
      <c r="AT521" s="198" t="s">
        <v>122</v>
      </c>
      <c r="AU521" s="198" t="s">
        <v>131</v>
      </c>
      <c r="AY521" s="18" t="s">
        <v>118</v>
      </c>
      <c r="BE521" s="199">
        <f>IF(N521="základní",J521,0)</f>
        <v>0</v>
      </c>
      <c r="BF521" s="199">
        <f>IF(N521="snížená",J521,0)</f>
        <v>0</v>
      </c>
      <c r="BG521" s="199">
        <f>IF(N521="zákl. přenesená",J521,0)</f>
        <v>0</v>
      </c>
      <c r="BH521" s="199">
        <f>IF(N521="sníž. přenesená",J521,0)</f>
        <v>0</v>
      </c>
      <c r="BI521" s="199">
        <f>IF(N521="nulová",J521,0)</f>
        <v>0</v>
      </c>
      <c r="BJ521" s="18" t="s">
        <v>81</v>
      </c>
      <c r="BK521" s="199">
        <f>ROUND(I521*H521,2)</f>
        <v>0</v>
      </c>
      <c r="BL521" s="18" t="s">
        <v>121</v>
      </c>
      <c r="BM521" s="198" t="s">
        <v>628</v>
      </c>
    </row>
    <row r="522" spans="1:65" s="13" customFormat="1" ht="11.25">
      <c r="B522" s="200"/>
      <c r="C522" s="201"/>
      <c r="D522" s="202" t="s">
        <v>158</v>
      </c>
      <c r="E522" s="203" t="s">
        <v>1</v>
      </c>
      <c r="F522" s="204" t="s">
        <v>629</v>
      </c>
      <c r="G522" s="201"/>
      <c r="H522" s="205">
        <v>28</v>
      </c>
      <c r="I522" s="206"/>
      <c r="J522" s="201"/>
      <c r="K522" s="201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158</v>
      </c>
      <c r="AU522" s="211" t="s">
        <v>131</v>
      </c>
      <c r="AV522" s="13" t="s">
        <v>83</v>
      </c>
      <c r="AW522" s="13" t="s">
        <v>30</v>
      </c>
      <c r="AX522" s="13" t="s">
        <v>73</v>
      </c>
      <c r="AY522" s="211" t="s">
        <v>118</v>
      </c>
    </row>
    <row r="523" spans="1:65" s="2" customFormat="1" ht="24.2" customHeight="1">
      <c r="A523" s="35"/>
      <c r="B523" s="36"/>
      <c r="C523" s="249" t="s">
        <v>630</v>
      </c>
      <c r="D523" s="249" t="s">
        <v>381</v>
      </c>
      <c r="E523" s="250" t="s">
        <v>631</v>
      </c>
      <c r="F523" s="251" t="s">
        <v>632</v>
      </c>
      <c r="G523" s="252" t="s">
        <v>423</v>
      </c>
      <c r="H523" s="253">
        <v>14.210000000000003</v>
      </c>
      <c r="I523" s="254"/>
      <c r="J523" s="255">
        <f>ROUND(I523*H523,2)</f>
        <v>0</v>
      </c>
      <c r="K523" s="251" t="s">
        <v>213</v>
      </c>
      <c r="L523" s="256"/>
      <c r="M523" s="257" t="s">
        <v>1</v>
      </c>
      <c r="N523" s="258" t="s">
        <v>38</v>
      </c>
      <c r="O523" s="72"/>
      <c r="P523" s="196">
        <f>O523*H523</f>
        <v>0</v>
      </c>
      <c r="Q523" s="196">
        <v>0.14499999999999996</v>
      </c>
      <c r="R523" s="196">
        <f>Q523*H523</f>
        <v>2.0604499999999999</v>
      </c>
      <c r="S523" s="196">
        <v>0</v>
      </c>
      <c r="T523" s="197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8" t="s">
        <v>149</v>
      </c>
      <c r="AT523" s="198" t="s">
        <v>381</v>
      </c>
      <c r="AU523" s="198" t="s">
        <v>131</v>
      </c>
      <c r="AY523" s="18" t="s">
        <v>118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18" t="s">
        <v>81</v>
      </c>
      <c r="BK523" s="199">
        <f>ROUND(I523*H523,2)</f>
        <v>0</v>
      </c>
      <c r="BL523" s="18" t="s">
        <v>121</v>
      </c>
      <c r="BM523" s="198" t="s">
        <v>633</v>
      </c>
    </row>
    <row r="524" spans="1:65" s="13" customFormat="1" ht="11.25">
      <c r="B524" s="200"/>
      <c r="C524" s="201"/>
      <c r="D524" s="202" t="s">
        <v>158</v>
      </c>
      <c r="E524" s="203" t="s">
        <v>1</v>
      </c>
      <c r="F524" s="204" t="s">
        <v>634</v>
      </c>
      <c r="G524" s="201"/>
      <c r="H524" s="205">
        <v>14.210000000000003</v>
      </c>
      <c r="I524" s="206"/>
      <c r="J524" s="201"/>
      <c r="K524" s="201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158</v>
      </c>
      <c r="AU524" s="211" t="s">
        <v>131</v>
      </c>
      <c r="AV524" s="13" t="s">
        <v>83</v>
      </c>
      <c r="AW524" s="13" t="s">
        <v>30</v>
      </c>
      <c r="AX524" s="13" t="s">
        <v>73</v>
      </c>
      <c r="AY524" s="211" t="s">
        <v>118</v>
      </c>
    </row>
    <row r="525" spans="1:65" s="2" customFormat="1" ht="24.2" customHeight="1">
      <c r="A525" s="35"/>
      <c r="B525" s="36"/>
      <c r="C525" s="249" t="s">
        <v>635</v>
      </c>
      <c r="D525" s="249" t="s">
        <v>381</v>
      </c>
      <c r="E525" s="250" t="s">
        <v>636</v>
      </c>
      <c r="F525" s="251" t="s">
        <v>637</v>
      </c>
      <c r="G525" s="252" t="s">
        <v>423</v>
      </c>
      <c r="H525" s="253">
        <v>14.210000000000003</v>
      </c>
      <c r="I525" s="254"/>
      <c r="J525" s="255">
        <f>ROUND(I525*H525,2)</f>
        <v>0</v>
      </c>
      <c r="K525" s="251" t="s">
        <v>1</v>
      </c>
      <c r="L525" s="256"/>
      <c r="M525" s="257" t="s">
        <v>1</v>
      </c>
      <c r="N525" s="258" t="s">
        <v>38</v>
      </c>
      <c r="O525" s="72"/>
      <c r="P525" s="196">
        <f>O525*H525</f>
        <v>0</v>
      </c>
      <c r="Q525" s="196">
        <v>7.2999999999999995E-2</v>
      </c>
      <c r="R525" s="196">
        <f>Q525*H525</f>
        <v>1.0373300000000001</v>
      </c>
      <c r="S525" s="196">
        <v>0</v>
      </c>
      <c r="T525" s="197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8" t="s">
        <v>149</v>
      </c>
      <c r="AT525" s="198" t="s">
        <v>381</v>
      </c>
      <c r="AU525" s="198" t="s">
        <v>131</v>
      </c>
      <c r="AY525" s="18" t="s">
        <v>118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8" t="s">
        <v>81</v>
      </c>
      <c r="BK525" s="199">
        <f>ROUND(I525*H525,2)</f>
        <v>0</v>
      </c>
      <c r="BL525" s="18" t="s">
        <v>121</v>
      </c>
      <c r="BM525" s="198" t="s">
        <v>638</v>
      </c>
    </row>
    <row r="526" spans="1:65" s="13" customFormat="1" ht="11.25">
      <c r="B526" s="200"/>
      <c r="C526" s="201"/>
      <c r="D526" s="202" t="s">
        <v>158</v>
      </c>
      <c r="E526" s="203" t="s">
        <v>1</v>
      </c>
      <c r="F526" s="204" t="s">
        <v>634</v>
      </c>
      <c r="G526" s="201"/>
      <c r="H526" s="205">
        <v>14.210000000000003</v>
      </c>
      <c r="I526" s="206"/>
      <c r="J526" s="201"/>
      <c r="K526" s="201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158</v>
      </c>
      <c r="AU526" s="211" t="s">
        <v>131</v>
      </c>
      <c r="AV526" s="13" t="s">
        <v>83</v>
      </c>
      <c r="AW526" s="13" t="s">
        <v>30</v>
      </c>
      <c r="AX526" s="13" t="s">
        <v>73</v>
      </c>
      <c r="AY526" s="211" t="s">
        <v>118</v>
      </c>
    </row>
    <row r="527" spans="1:65" s="12" customFormat="1" ht="20.85" customHeight="1">
      <c r="B527" s="171"/>
      <c r="C527" s="172"/>
      <c r="D527" s="173" t="s">
        <v>72</v>
      </c>
      <c r="E527" s="185" t="s">
        <v>639</v>
      </c>
      <c r="F527" s="185" t="s">
        <v>640</v>
      </c>
      <c r="G527" s="172"/>
      <c r="H527" s="172"/>
      <c r="I527" s="175"/>
      <c r="J527" s="186">
        <f>BK527</f>
        <v>0</v>
      </c>
      <c r="K527" s="172"/>
      <c r="L527" s="177"/>
      <c r="M527" s="178"/>
      <c r="N527" s="179"/>
      <c r="O527" s="179"/>
      <c r="P527" s="180">
        <f>SUM(P528:P590)</f>
        <v>0</v>
      </c>
      <c r="Q527" s="179"/>
      <c r="R527" s="180">
        <f>SUM(R528:R590)</f>
        <v>252.63765100960001</v>
      </c>
      <c r="S527" s="179"/>
      <c r="T527" s="181">
        <f>SUM(T528:T590)</f>
        <v>2.4E-2</v>
      </c>
      <c r="AR527" s="182" t="s">
        <v>81</v>
      </c>
      <c r="AT527" s="183" t="s">
        <v>72</v>
      </c>
      <c r="AU527" s="183" t="s">
        <v>83</v>
      </c>
      <c r="AY527" s="182" t="s">
        <v>118</v>
      </c>
      <c r="BK527" s="184">
        <f>SUM(BK528:BK590)</f>
        <v>0</v>
      </c>
    </row>
    <row r="528" spans="1:65" s="2" customFormat="1" ht="44.25" customHeight="1">
      <c r="A528" s="35"/>
      <c r="B528" s="36"/>
      <c r="C528" s="187" t="s">
        <v>641</v>
      </c>
      <c r="D528" s="187" t="s">
        <v>122</v>
      </c>
      <c r="E528" s="188" t="s">
        <v>642</v>
      </c>
      <c r="F528" s="189" t="s">
        <v>643</v>
      </c>
      <c r="G528" s="190" t="s">
        <v>179</v>
      </c>
      <c r="H528" s="191">
        <v>1.536</v>
      </c>
      <c r="I528" s="192"/>
      <c r="J528" s="193">
        <f>ROUND(I528*H528,2)</f>
        <v>0</v>
      </c>
      <c r="K528" s="189" t="s">
        <v>213</v>
      </c>
      <c r="L528" s="40"/>
      <c r="M528" s="194" t="s">
        <v>1</v>
      </c>
      <c r="N528" s="195" t="s">
        <v>38</v>
      </c>
      <c r="O528" s="72"/>
      <c r="P528" s="196">
        <f>O528*H528</f>
        <v>0</v>
      </c>
      <c r="Q528" s="196">
        <v>2.5018699999999998</v>
      </c>
      <c r="R528" s="196">
        <f>Q528*H528</f>
        <v>3.8428723199999997</v>
      </c>
      <c r="S528" s="196">
        <v>0</v>
      </c>
      <c r="T528" s="197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8" t="s">
        <v>121</v>
      </c>
      <c r="AT528" s="198" t="s">
        <v>122</v>
      </c>
      <c r="AU528" s="198" t="s">
        <v>131</v>
      </c>
      <c r="AY528" s="18" t="s">
        <v>118</v>
      </c>
      <c r="BE528" s="199">
        <f>IF(N528="základní",J528,0)</f>
        <v>0</v>
      </c>
      <c r="BF528" s="199">
        <f>IF(N528="snížená",J528,0)</f>
        <v>0</v>
      </c>
      <c r="BG528" s="199">
        <f>IF(N528="zákl. přenesená",J528,0)</f>
        <v>0</v>
      </c>
      <c r="BH528" s="199">
        <f>IF(N528="sníž. přenesená",J528,0)</f>
        <v>0</v>
      </c>
      <c r="BI528" s="199">
        <f>IF(N528="nulová",J528,0)</f>
        <v>0</v>
      </c>
      <c r="BJ528" s="18" t="s">
        <v>81</v>
      </c>
      <c r="BK528" s="199">
        <f>ROUND(I528*H528,2)</f>
        <v>0</v>
      </c>
      <c r="BL528" s="18" t="s">
        <v>121</v>
      </c>
      <c r="BM528" s="198" t="s">
        <v>644</v>
      </c>
    </row>
    <row r="529" spans="1:65" s="15" customFormat="1" ht="11.25">
      <c r="B529" s="223"/>
      <c r="C529" s="224"/>
      <c r="D529" s="202" t="s">
        <v>158</v>
      </c>
      <c r="E529" s="225" t="s">
        <v>1</v>
      </c>
      <c r="F529" s="226" t="s">
        <v>645</v>
      </c>
      <c r="G529" s="224"/>
      <c r="H529" s="225" t="s">
        <v>1</v>
      </c>
      <c r="I529" s="227"/>
      <c r="J529" s="224"/>
      <c r="K529" s="224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158</v>
      </c>
      <c r="AU529" s="232" t="s">
        <v>131</v>
      </c>
      <c r="AV529" s="15" t="s">
        <v>81</v>
      </c>
      <c r="AW529" s="15" t="s">
        <v>30</v>
      </c>
      <c r="AX529" s="15" t="s">
        <v>73</v>
      </c>
      <c r="AY529" s="232" t="s">
        <v>118</v>
      </c>
    </row>
    <row r="530" spans="1:65" s="15" customFormat="1" ht="11.25">
      <c r="B530" s="223"/>
      <c r="C530" s="224"/>
      <c r="D530" s="202" t="s">
        <v>158</v>
      </c>
      <c r="E530" s="225" t="s">
        <v>1</v>
      </c>
      <c r="F530" s="226" t="s">
        <v>586</v>
      </c>
      <c r="G530" s="224"/>
      <c r="H530" s="225" t="s">
        <v>1</v>
      </c>
      <c r="I530" s="227"/>
      <c r="J530" s="224"/>
      <c r="K530" s="224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158</v>
      </c>
      <c r="AU530" s="232" t="s">
        <v>131</v>
      </c>
      <c r="AV530" s="15" t="s">
        <v>81</v>
      </c>
      <c r="AW530" s="15" t="s">
        <v>30</v>
      </c>
      <c r="AX530" s="15" t="s">
        <v>73</v>
      </c>
      <c r="AY530" s="232" t="s">
        <v>118</v>
      </c>
    </row>
    <row r="531" spans="1:65" s="13" customFormat="1" ht="11.25">
      <c r="B531" s="200"/>
      <c r="C531" s="201"/>
      <c r="D531" s="202" t="s">
        <v>158</v>
      </c>
      <c r="E531" s="203" t="s">
        <v>1</v>
      </c>
      <c r="F531" s="204" t="s">
        <v>646</v>
      </c>
      <c r="G531" s="201"/>
      <c r="H531" s="205">
        <v>0.76800000000000002</v>
      </c>
      <c r="I531" s="206"/>
      <c r="J531" s="201"/>
      <c r="K531" s="201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158</v>
      </c>
      <c r="AU531" s="211" t="s">
        <v>131</v>
      </c>
      <c r="AV531" s="13" t="s">
        <v>83</v>
      </c>
      <c r="AW531" s="13" t="s">
        <v>30</v>
      </c>
      <c r="AX531" s="13" t="s">
        <v>73</v>
      </c>
      <c r="AY531" s="211" t="s">
        <v>118</v>
      </c>
    </row>
    <row r="532" spans="1:65" s="15" customFormat="1" ht="11.25">
      <c r="B532" s="223"/>
      <c r="C532" s="224"/>
      <c r="D532" s="202" t="s">
        <v>158</v>
      </c>
      <c r="E532" s="225" t="s">
        <v>1</v>
      </c>
      <c r="F532" s="226" t="s">
        <v>588</v>
      </c>
      <c r="G532" s="224"/>
      <c r="H532" s="225" t="s">
        <v>1</v>
      </c>
      <c r="I532" s="227"/>
      <c r="J532" s="224"/>
      <c r="K532" s="224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158</v>
      </c>
      <c r="AU532" s="232" t="s">
        <v>131</v>
      </c>
      <c r="AV532" s="15" t="s">
        <v>81</v>
      </c>
      <c r="AW532" s="15" t="s">
        <v>30</v>
      </c>
      <c r="AX532" s="15" t="s">
        <v>73</v>
      </c>
      <c r="AY532" s="232" t="s">
        <v>118</v>
      </c>
    </row>
    <row r="533" spans="1:65" s="13" customFormat="1" ht="11.25">
      <c r="B533" s="200"/>
      <c r="C533" s="201"/>
      <c r="D533" s="202" t="s">
        <v>158</v>
      </c>
      <c r="E533" s="203" t="s">
        <v>1</v>
      </c>
      <c r="F533" s="204" t="s">
        <v>646</v>
      </c>
      <c r="G533" s="201"/>
      <c r="H533" s="205">
        <v>0.76800000000000002</v>
      </c>
      <c r="I533" s="206"/>
      <c r="J533" s="201"/>
      <c r="K533" s="201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158</v>
      </c>
      <c r="AU533" s="211" t="s">
        <v>131</v>
      </c>
      <c r="AV533" s="13" t="s">
        <v>83</v>
      </c>
      <c r="AW533" s="13" t="s">
        <v>30</v>
      </c>
      <c r="AX533" s="13" t="s">
        <v>73</v>
      </c>
      <c r="AY533" s="211" t="s">
        <v>118</v>
      </c>
    </row>
    <row r="534" spans="1:65" s="14" customFormat="1" ht="11.25">
      <c r="B534" s="212"/>
      <c r="C534" s="213"/>
      <c r="D534" s="202" t="s">
        <v>158</v>
      </c>
      <c r="E534" s="214" t="s">
        <v>1</v>
      </c>
      <c r="F534" s="215" t="s">
        <v>161</v>
      </c>
      <c r="G534" s="213"/>
      <c r="H534" s="216">
        <v>1.536</v>
      </c>
      <c r="I534" s="217"/>
      <c r="J534" s="213"/>
      <c r="K534" s="213"/>
      <c r="L534" s="218"/>
      <c r="M534" s="219"/>
      <c r="N534" s="220"/>
      <c r="O534" s="220"/>
      <c r="P534" s="220"/>
      <c r="Q534" s="220"/>
      <c r="R534" s="220"/>
      <c r="S534" s="220"/>
      <c r="T534" s="221"/>
      <c r="AT534" s="222" t="s">
        <v>158</v>
      </c>
      <c r="AU534" s="222" t="s">
        <v>131</v>
      </c>
      <c r="AV534" s="14" t="s">
        <v>121</v>
      </c>
      <c r="AW534" s="14" t="s">
        <v>30</v>
      </c>
      <c r="AX534" s="14" t="s">
        <v>81</v>
      </c>
      <c r="AY534" s="222" t="s">
        <v>118</v>
      </c>
    </row>
    <row r="535" spans="1:65" s="2" customFormat="1" ht="44.25" customHeight="1">
      <c r="A535" s="35"/>
      <c r="B535" s="36"/>
      <c r="C535" s="187" t="s">
        <v>647</v>
      </c>
      <c r="D535" s="187" t="s">
        <v>122</v>
      </c>
      <c r="E535" s="188" t="s">
        <v>648</v>
      </c>
      <c r="F535" s="189" t="s">
        <v>649</v>
      </c>
      <c r="G535" s="190" t="s">
        <v>179</v>
      </c>
      <c r="H535" s="191">
        <v>0.75900000000000001</v>
      </c>
      <c r="I535" s="192"/>
      <c r="J535" s="193">
        <f>ROUND(I535*H535,2)</f>
        <v>0</v>
      </c>
      <c r="K535" s="189" t="s">
        <v>213</v>
      </c>
      <c r="L535" s="40"/>
      <c r="M535" s="194" t="s">
        <v>1</v>
      </c>
      <c r="N535" s="195" t="s">
        <v>38</v>
      </c>
      <c r="O535" s="72"/>
      <c r="P535" s="196">
        <f>O535*H535</f>
        <v>0</v>
      </c>
      <c r="Q535" s="196">
        <v>3.0829</v>
      </c>
      <c r="R535" s="196">
        <f>Q535*H535</f>
        <v>2.3399211000000002</v>
      </c>
      <c r="S535" s="196">
        <v>0</v>
      </c>
      <c r="T535" s="19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8" t="s">
        <v>121</v>
      </c>
      <c r="AT535" s="198" t="s">
        <v>122</v>
      </c>
      <c r="AU535" s="198" t="s">
        <v>131</v>
      </c>
      <c r="AY535" s="18" t="s">
        <v>118</v>
      </c>
      <c r="BE535" s="199">
        <f>IF(N535="základní",J535,0)</f>
        <v>0</v>
      </c>
      <c r="BF535" s="199">
        <f>IF(N535="snížená",J535,0)</f>
        <v>0</v>
      </c>
      <c r="BG535" s="199">
        <f>IF(N535="zákl. přenesená",J535,0)</f>
        <v>0</v>
      </c>
      <c r="BH535" s="199">
        <f>IF(N535="sníž. přenesená",J535,0)</f>
        <v>0</v>
      </c>
      <c r="BI535" s="199">
        <f>IF(N535="nulová",J535,0)</f>
        <v>0</v>
      </c>
      <c r="BJ535" s="18" t="s">
        <v>81</v>
      </c>
      <c r="BK535" s="199">
        <f>ROUND(I535*H535,2)</f>
        <v>0</v>
      </c>
      <c r="BL535" s="18" t="s">
        <v>121</v>
      </c>
      <c r="BM535" s="198" t="s">
        <v>650</v>
      </c>
    </row>
    <row r="536" spans="1:65" s="13" customFormat="1" ht="11.25">
      <c r="B536" s="200"/>
      <c r="C536" s="201"/>
      <c r="D536" s="202" t="s">
        <v>158</v>
      </c>
      <c r="E536" s="203" t="s">
        <v>1</v>
      </c>
      <c r="F536" s="204" t="s">
        <v>651</v>
      </c>
      <c r="G536" s="201"/>
      <c r="H536" s="205">
        <v>0.75900000000000001</v>
      </c>
      <c r="I536" s="206"/>
      <c r="J536" s="201"/>
      <c r="K536" s="201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158</v>
      </c>
      <c r="AU536" s="211" t="s">
        <v>131</v>
      </c>
      <c r="AV536" s="13" t="s">
        <v>83</v>
      </c>
      <c r="AW536" s="13" t="s">
        <v>30</v>
      </c>
      <c r="AX536" s="13" t="s">
        <v>81</v>
      </c>
      <c r="AY536" s="211" t="s">
        <v>118</v>
      </c>
    </row>
    <row r="537" spans="1:65" s="2" customFormat="1" ht="16.5" customHeight="1">
      <c r="A537" s="35"/>
      <c r="B537" s="36"/>
      <c r="C537" s="249" t="s">
        <v>652</v>
      </c>
      <c r="D537" s="249" t="s">
        <v>381</v>
      </c>
      <c r="E537" s="250" t="s">
        <v>653</v>
      </c>
      <c r="F537" s="251" t="s">
        <v>654</v>
      </c>
      <c r="G537" s="252" t="s">
        <v>156</v>
      </c>
      <c r="H537" s="253">
        <v>2</v>
      </c>
      <c r="I537" s="254"/>
      <c r="J537" s="255">
        <f>ROUND(I537*H537,2)</f>
        <v>0</v>
      </c>
      <c r="K537" s="251" t="s">
        <v>1</v>
      </c>
      <c r="L537" s="256"/>
      <c r="M537" s="257" t="s">
        <v>1</v>
      </c>
      <c r="N537" s="258" t="s">
        <v>38</v>
      </c>
      <c r="O537" s="72"/>
      <c r="P537" s="196">
        <f>O537*H537</f>
        <v>0</v>
      </c>
      <c r="Q537" s="196">
        <v>4.8000000000000001E-2</v>
      </c>
      <c r="R537" s="196">
        <f>Q537*H537</f>
        <v>9.6000000000000002E-2</v>
      </c>
      <c r="S537" s="196">
        <v>0</v>
      </c>
      <c r="T537" s="19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8" t="s">
        <v>149</v>
      </c>
      <c r="AT537" s="198" t="s">
        <v>381</v>
      </c>
      <c r="AU537" s="198" t="s">
        <v>131</v>
      </c>
      <c r="AY537" s="18" t="s">
        <v>118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18" t="s">
        <v>81</v>
      </c>
      <c r="BK537" s="199">
        <f>ROUND(I537*H537,2)</f>
        <v>0</v>
      </c>
      <c r="BL537" s="18" t="s">
        <v>121</v>
      </c>
      <c r="BM537" s="198" t="s">
        <v>655</v>
      </c>
    </row>
    <row r="538" spans="1:65" s="2" customFormat="1" ht="44.25" customHeight="1">
      <c r="A538" s="35"/>
      <c r="B538" s="36"/>
      <c r="C538" s="187" t="s">
        <v>656</v>
      </c>
      <c r="D538" s="187" t="s">
        <v>122</v>
      </c>
      <c r="E538" s="188" t="s">
        <v>657</v>
      </c>
      <c r="F538" s="189" t="s">
        <v>658</v>
      </c>
      <c r="G538" s="190" t="s">
        <v>179</v>
      </c>
      <c r="H538" s="191">
        <v>3.6560000000000001</v>
      </c>
      <c r="I538" s="192"/>
      <c r="J538" s="193">
        <f>ROUND(I538*H538,2)</f>
        <v>0</v>
      </c>
      <c r="K538" s="189" t="s">
        <v>213</v>
      </c>
      <c r="L538" s="40"/>
      <c r="M538" s="194" t="s">
        <v>1</v>
      </c>
      <c r="N538" s="195" t="s">
        <v>38</v>
      </c>
      <c r="O538" s="72"/>
      <c r="P538" s="196">
        <f>O538*H538</f>
        <v>0</v>
      </c>
      <c r="Q538" s="196">
        <v>2.5018699999999998</v>
      </c>
      <c r="R538" s="196">
        <f>Q538*H538</f>
        <v>9.1468367199999996</v>
      </c>
      <c r="S538" s="196">
        <v>0</v>
      </c>
      <c r="T538" s="197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8" t="s">
        <v>121</v>
      </c>
      <c r="AT538" s="198" t="s">
        <v>122</v>
      </c>
      <c r="AU538" s="198" t="s">
        <v>131</v>
      </c>
      <c r="AY538" s="18" t="s">
        <v>118</v>
      </c>
      <c r="BE538" s="199">
        <f>IF(N538="základní",J538,0)</f>
        <v>0</v>
      </c>
      <c r="BF538" s="199">
        <f>IF(N538="snížená",J538,0)</f>
        <v>0</v>
      </c>
      <c r="BG538" s="199">
        <f>IF(N538="zákl. přenesená",J538,0)</f>
        <v>0</v>
      </c>
      <c r="BH538" s="199">
        <f>IF(N538="sníž. přenesená",J538,0)</f>
        <v>0</v>
      </c>
      <c r="BI538" s="199">
        <f>IF(N538="nulová",J538,0)</f>
        <v>0</v>
      </c>
      <c r="BJ538" s="18" t="s">
        <v>81</v>
      </c>
      <c r="BK538" s="199">
        <f>ROUND(I538*H538,2)</f>
        <v>0</v>
      </c>
      <c r="BL538" s="18" t="s">
        <v>121</v>
      </c>
      <c r="BM538" s="198" t="s">
        <v>659</v>
      </c>
    </row>
    <row r="539" spans="1:65" s="15" customFormat="1" ht="11.25">
      <c r="B539" s="223"/>
      <c r="C539" s="224"/>
      <c r="D539" s="202" t="s">
        <v>158</v>
      </c>
      <c r="E539" s="225" t="s">
        <v>1</v>
      </c>
      <c r="F539" s="226" t="s">
        <v>645</v>
      </c>
      <c r="G539" s="224"/>
      <c r="H539" s="225" t="s">
        <v>1</v>
      </c>
      <c r="I539" s="227"/>
      <c r="J539" s="224"/>
      <c r="K539" s="224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158</v>
      </c>
      <c r="AU539" s="232" t="s">
        <v>131</v>
      </c>
      <c r="AV539" s="15" t="s">
        <v>81</v>
      </c>
      <c r="AW539" s="15" t="s">
        <v>30</v>
      </c>
      <c r="AX539" s="15" t="s">
        <v>73</v>
      </c>
      <c r="AY539" s="232" t="s">
        <v>118</v>
      </c>
    </row>
    <row r="540" spans="1:65" s="15" customFormat="1" ht="11.25">
      <c r="B540" s="223"/>
      <c r="C540" s="224"/>
      <c r="D540" s="202" t="s">
        <v>158</v>
      </c>
      <c r="E540" s="225" t="s">
        <v>1</v>
      </c>
      <c r="F540" s="226" t="s">
        <v>586</v>
      </c>
      <c r="G540" s="224"/>
      <c r="H540" s="225" t="s">
        <v>1</v>
      </c>
      <c r="I540" s="227"/>
      <c r="J540" s="224"/>
      <c r="K540" s="224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158</v>
      </c>
      <c r="AU540" s="232" t="s">
        <v>131</v>
      </c>
      <c r="AV540" s="15" t="s">
        <v>81</v>
      </c>
      <c r="AW540" s="15" t="s">
        <v>30</v>
      </c>
      <c r="AX540" s="15" t="s">
        <v>73</v>
      </c>
      <c r="AY540" s="232" t="s">
        <v>118</v>
      </c>
    </row>
    <row r="541" spans="1:65" s="13" customFormat="1" ht="11.25">
      <c r="B541" s="200"/>
      <c r="C541" s="201"/>
      <c r="D541" s="202" t="s">
        <v>158</v>
      </c>
      <c r="E541" s="203" t="s">
        <v>1</v>
      </c>
      <c r="F541" s="204" t="s">
        <v>660</v>
      </c>
      <c r="G541" s="201"/>
      <c r="H541" s="205">
        <v>2.028</v>
      </c>
      <c r="I541" s="206"/>
      <c r="J541" s="201"/>
      <c r="K541" s="201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158</v>
      </c>
      <c r="AU541" s="211" t="s">
        <v>131</v>
      </c>
      <c r="AV541" s="13" t="s">
        <v>83</v>
      </c>
      <c r="AW541" s="13" t="s">
        <v>30</v>
      </c>
      <c r="AX541" s="13" t="s">
        <v>73</v>
      </c>
      <c r="AY541" s="211" t="s">
        <v>118</v>
      </c>
    </row>
    <row r="542" spans="1:65" s="13" customFormat="1" ht="11.25">
      <c r="B542" s="200"/>
      <c r="C542" s="201"/>
      <c r="D542" s="202" t="s">
        <v>158</v>
      </c>
      <c r="E542" s="203" t="s">
        <v>1</v>
      </c>
      <c r="F542" s="204" t="s">
        <v>661</v>
      </c>
      <c r="G542" s="201"/>
      <c r="H542" s="205">
        <v>-7.4999999999999997E-2</v>
      </c>
      <c r="I542" s="206"/>
      <c r="J542" s="201"/>
      <c r="K542" s="201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158</v>
      </c>
      <c r="AU542" s="211" t="s">
        <v>131</v>
      </c>
      <c r="AV542" s="13" t="s">
        <v>83</v>
      </c>
      <c r="AW542" s="13" t="s">
        <v>30</v>
      </c>
      <c r="AX542" s="13" t="s">
        <v>73</v>
      </c>
      <c r="AY542" s="211" t="s">
        <v>118</v>
      </c>
    </row>
    <row r="543" spans="1:65" s="15" customFormat="1" ht="11.25">
      <c r="B543" s="223"/>
      <c r="C543" s="224"/>
      <c r="D543" s="202" t="s">
        <v>158</v>
      </c>
      <c r="E543" s="225" t="s">
        <v>1</v>
      </c>
      <c r="F543" s="226" t="s">
        <v>588</v>
      </c>
      <c r="G543" s="224"/>
      <c r="H543" s="225" t="s">
        <v>1</v>
      </c>
      <c r="I543" s="227"/>
      <c r="J543" s="224"/>
      <c r="K543" s="224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158</v>
      </c>
      <c r="AU543" s="232" t="s">
        <v>131</v>
      </c>
      <c r="AV543" s="15" t="s">
        <v>81</v>
      </c>
      <c r="AW543" s="15" t="s">
        <v>30</v>
      </c>
      <c r="AX543" s="15" t="s">
        <v>73</v>
      </c>
      <c r="AY543" s="232" t="s">
        <v>118</v>
      </c>
    </row>
    <row r="544" spans="1:65" s="13" customFormat="1" ht="11.25">
      <c r="B544" s="200"/>
      <c r="C544" s="201"/>
      <c r="D544" s="202" t="s">
        <v>158</v>
      </c>
      <c r="E544" s="203" t="s">
        <v>1</v>
      </c>
      <c r="F544" s="204" t="s">
        <v>662</v>
      </c>
      <c r="G544" s="201"/>
      <c r="H544" s="205">
        <v>1.778</v>
      </c>
      <c r="I544" s="206"/>
      <c r="J544" s="201"/>
      <c r="K544" s="201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158</v>
      </c>
      <c r="AU544" s="211" t="s">
        <v>131</v>
      </c>
      <c r="AV544" s="13" t="s">
        <v>83</v>
      </c>
      <c r="AW544" s="13" t="s">
        <v>30</v>
      </c>
      <c r="AX544" s="13" t="s">
        <v>73</v>
      </c>
      <c r="AY544" s="211" t="s">
        <v>118</v>
      </c>
    </row>
    <row r="545" spans="1:65" s="13" customFormat="1" ht="11.25">
      <c r="B545" s="200"/>
      <c r="C545" s="201"/>
      <c r="D545" s="202" t="s">
        <v>158</v>
      </c>
      <c r="E545" s="203" t="s">
        <v>1</v>
      </c>
      <c r="F545" s="204" t="s">
        <v>661</v>
      </c>
      <c r="G545" s="201"/>
      <c r="H545" s="205">
        <v>-7.4999999999999997E-2</v>
      </c>
      <c r="I545" s="206"/>
      <c r="J545" s="201"/>
      <c r="K545" s="201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158</v>
      </c>
      <c r="AU545" s="211" t="s">
        <v>131</v>
      </c>
      <c r="AV545" s="13" t="s">
        <v>83</v>
      </c>
      <c r="AW545" s="13" t="s">
        <v>30</v>
      </c>
      <c r="AX545" s="13" t="s">
        <v>73</v>
      </c>
      <c r="AY545" s="211" t="s">
        <v>118</v>
      </c>
    </row>
    <row r="546" spans="1:65" s="14" customFormat="1" ht="11.25">
      <c r="B546" s="212"/>
      <c r="C546" s="213"/>
      <c r="D546" s="202" t="s">
        <v>158</v>
      </c>
      <c r="E546" s="214" t="s">
        <v>1</v>
      </c>
      <c r="F546" s="215" t="s">
        <v>161</v>
      </c>
      <c r="G546" s="213"/>
      <c r="H546" s="216">
        <v>3.6560000000000001</v>
      </c>
      <c r="I546" s="217"/>
      <c r="J546" s="213"/>
      <c r="K546" s="213"/>
      <c r="L546" s="218"/>
      <c r="M546" s="219"/>
      <c r="N546" s="220"/>
      <c r="O546" s="220"/>
      <c r="P546" s="220"/>
      <c r="Q546" s="220"/>
      <c r="R546" s="220"/>
      <c r="S546" s="220"/>
      <c r="T546" s="221"/>
      <c r="AT546" s="222" t="s">
        <v>158</v>
      </c>
      <c r="AU546" s="222" t="s">
        <v>131</v>
      </c>
      <c r="AV546" s="14" t="s">
        <v>121</v>
      </c>
      <c r="AW546" s="14" t="s">
        <v>30</v>
      </c>
      <c r="AX546" s="14" t="s">
        <v>81</v>
      </c>
      <c r="AY546" s="222" t="s">
        <v>118</v>
      </c>
    </row>
    <row r="547" spans="1:65" s="2" customFormat="1" ht="24.2" customHeight="1">
      <c r="A547" s="35"/>
      <c r="B547" s="36"/>
      <c r="C547" s="187" t="s">
        <v>614</v>
      </c>
      <c r="D547" s="187" t="s">
        <v>122</v>
      </c>
      <c r="E547" s="188" t="s">
        <v>663</v>
      </c>
      <c r="F547" s="189" t="s">
        <v>664</v>
      </c>
      <c r="G547" s="190" t="s">
        <v>423</v>
      </c>
      <c r="H547" s="191">
        <v>7</v>
      </c>
      <c r="I547" s="192"/>
      <c r="J547" s="193">
        <f>ROUND(I547*H547,2)</f>
        <v>0</v>
      </c>
      <c r="K547" s="189" t="s">
        <v>213</v>
      </c>
      <c r="L547" s="40"/>
      <c r="M547" s="194" t="s">
        <v>1</v>
      </c>
      <c r="N547" s="195" t="s">
        <v>38</v>
      </c>
      <c r="O547" s="72"/>
      <c r="P547" s="196">
        <f>O547*H547</f>
        <v>0</v>
      </c>
      <c r="Q547" s="196">
        <v>1.0186000000000001E-2</v>
      </c>
      <c r="R547" s="196">
        <f>Q547*H547</f>
        <v>7.1302000000000004E-2</v>
      </c>
      <c r="S547" s="196">
        <v>0</v>
      </c>
      <c r="T547" s="197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8" t="s">
        <v>121</v>
      </c>
      <c r="AT547" s="198" t="s">
        <v>122</v>
      </c>
      <c r="AU547" s="198" t="s">
        <v>131</v>
      </c>
      <c r="AY547" s="18" t="s">
        <v>118</v>
      </c>
      <c r="BE547" s="199">
        <f>IF(N547="základní",J547,0)</f>
        <v>0</v>
      </c>
      <c r="BF547" s="199">
        <f>IF(N547="snížená",J547,0)</f>
        <v>0</v>
      </c>
      <c r="BG547" s="199">
        <f>IF(N547="zákl. přenesená",J547,0)</f>
        <v>0</v>
      </c>
      <c r="BH547" s="199">
        <f>IF(N547="sníž. přenesená",J547,0)</f>
        <v>0</v>
      </c>
      <c r="BI547" s="199">
        <f>IF(N547="nulová",J547,0)</f>
        <v>0</v>
      </c>
      <c r="BJ547" s="18" t="s">
        <v>81</v>
      </c>
      <c r="BK547" s="199">
        <f>ROUND(I547*H547,2)</f>
        <v>0</v>
      </c>
      <c r="BL547" s="18" t="s">
        <v>121</v>
      </c>
      <c r="BM547" s="198" t="s">
        <v>665</v>
      </c>
    </row>
    <row r="548" spans="1:65" s="13" customFormat="1" ht="11.25">
      <c r="B548" s="200"/>
      <c r="C548" s="201"/>
      <c r="D548" s="202" t="s">
        <v>158</v>
      </c>
      <c r="E548" s="203" t="s">
        <v>1</v>
      </c>
      <c r="F548" s="204" t="s">
        <v>666</v>
      </c>
      <c r="G548" s="201"/>
      <c r="H548" s="205">
        <v>7</v>
      </c>
      <c r="I548" s="206"/>
      <c r="J548" s="201"/>
      <c r="K548" s="201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158</v>
      </c>
      <c r="AU548" s="211" t="s">
        <v>131</v>
      </c>
      <c r="AV548" s="13" t="s">
        <v>83</v>
      </c>
      <c r="AW548" s="13" t="s">
        <v>30</v>
      </c>
      <c r="AX548" s="13" t="s">
        <v>81</v>
      </c>
      <c r="AY548" s="211" t="s">
        <v>118</v>
      </c>
    </row>
    <row r="549" spans="1:65" s="2" customFormat="1" ht="24.2" customHeight="1">
      <c r="A549" s="35"/>
      <c r="B549" s="36"/>
      <c r="C549" s="249" t="s">
        <v>667</v>
      </c>
      <c r="D549" s="249" t="s">
        <v>381</v>
      </c>
      <c r="E549" s="250" t="s">
        <v>668</v>
      </c>
      <c r="F549" s="251" t="s">
        <v>669</v>
      </c>
      <c r="G549" s="252" t="s">
        <v>423</v>
      </c>
      <c r="H549" s="253">
        <v>1.01</v>
      </c>
      <c r="I549" s="254"/>
      <c r="J549" s="255">
        <f>ROUND(I549*H549,2)</f>
        <v>0</v>
      </c>
      <c r="K549" s="251" t="s">
        <v>213</v>
      </c>
      <c r="L549" s="256"/>
      <c r="M549" s="257" t="s">
        <v>1</v>
      </c>
      <c r="N549" s="258" t="s">
        <v>38</v>
      </c>
      <c r="O549" s="72"/>
      <c r="P549" s="196">
        <f>O549*H549</f>
        <v>0</v>
      </c>
      <c r="Q549" s="196">
        <v>0.215</v>
      </c>
      <c r="R549" s="196">
        <f>Q549*H549</f>
        <v>0.21715000000000001</v>
      </c>
      <c r="S549" s="196">
        <v>0</v>
      </c>
      <c r="T549" s="197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8" t="s">
        <v>149</v>
      </c>
      <c r="AT549" s="198" t="s">
        <v>381</v>
      </c>
      <c r="AU549" s="198" t="s">
        <v>131</v>
      </c>
      <c r="AY549" s="18" t="s">
        <v>118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18" t="s">
        <v>81</v>
      </c>
      <c r="BK549" s="199">
        <f>ROUND(I549*H549,2)</f>
        <v>0</v>
      </c>
      <c r="BL549" s="18" t="s">
        <v>121</v>
      </c>
      <c r="BM549" s="198" t="s">
        <v>670</v>
      </c>
    </row>
    <row r="550" spans="1:65" s="13" customFormat="1" ht="11.25">
      <c r="B550" s="200"/>
      <c r="C550" s="201"/>
      <c r="D550" s="202" t="s">
        <v>158</v>
      </c>
      <c r="E550" s="203" t="s">
        <v>1</v>
      </c>
      <c r="F550" s="204" t="s">
        <v>464</v>
      </c>
      <c r="G550" s="201"/>
      <c r="H550" s="205">
        <v>1.01</v>
      </c>
      <c r="I550" s="206"/>
      <c r="J550" s="201"/>
      <c r="K550" s="201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158</v>
      </c>
      <c r="AU550" s="211" t="s">
        <v>131</v>
      </c>
      <c r="AV550" s="13" t="s">
        <v>83</v>
      </c>
      <c r="AW550" s="13" t="s">
        <v>30</v>
      </c>
      <c r="AX550" s="13" t="s">
        <v>73</v>
      </c>
      <c r="AY550" s="211" t="s">
        <v>118</v>
      </c>
    </row>
    <row r="551" spans="1:65" s="2" customFormat="1" ht="21.75" customHeight="1">
      <c r="A551" s="35"/>
      <c r="B551" s="36"/>
      <c r="C551" s="249" t="s">
        <v>671</v>
      </c>
      <c r="D551" s="249" t="s">
        <v>381</v>
      </c>
      <c r="E551" s="250" t="s">
        <v>672</v>
      </c>
      <c r="F551" s="251" t="s">
        <v>673</v>
      </c>
      <c r="G551" s="252" t="s">
        <v>423</v>
      </c>
      <c r="H551" s="253">
        <v>6.06</v>
      </c>
      <c r="I551" s="254"/>
      <c r="J551" s="255">
        <f>ROUND(I551*H551,2)</f>
        <v>0</v>
      </c>
      <c r="K551" s="251" t="s">
        <v>213</v>
      </c>
      <c r="L551" s="256"/>
      <c r="M551" s="257" t="s">
        <v>1</v>
      </c>
      <c r="N551" s="258" t="s">
        <v>38</v>
      </c>
      <c r="O551" s="72"/>
      <c r="P551" s="196">
        <f>O551*H551</f>
        <v>0</v>
      </c>
      <c r="Q551" s="196">
        <v>1.0540000000000003</v>
      </c>
      <c r="R551" s="196">
        <f>Q551*H551</f>
        <v>6.3872400000000011</v>
      </c>
      <c r="S551" s="196">
        <v>0</v>
      </c>
      <c r="T551" s="19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8" t="s">
        <v>149</v>
      </c>
      <c r="AT551" s="198" t="s">
        <v>381</v>
      </c>
      <c r="AU551" s="198" t="s">
        <v>131</v>
      </c>
      <c r="AY551" s="18" t="s">
        <v>118</v>
      </c>
      <c r="BE551" s="199">
        <f>IF(N551="základní",J551,0)</f>
        <v>0</v>
      </c>
      <c r="BF551" s="199">
        <f>IF(N551="snížená",J551,0)</f>
        <v>0</v>
      </c>
      <c r="BG551" s="199">
        <f>IF(N551="zákl. přenesená",J551,0)</f>
        <v>0</v>
      </c>
      <c r="BH551" s="199">
        <f>IF(N551="sníž. přenesená",J551,0)</f>
        <v>0</v>
      </c>
      <c r="BI551" s="199">
        <f>IF(N551="nulová",J551,0)</f>
        <v>0</v>
      </c>
      <c r="BJ551" s="18" t="s">
        <v>81</v>
      </c>
      <c r="BK551" s="199">
        <f>ROUND(I551*H551,2)</f>
        <v>0</v>
      </c>
      <c r="BL551" s="18" t="s">
        <v>121</v>
      </c>
      <c r="BM551" s="198" t="s">
        <v>674</v>
      </c>
    </row>
    <row r="552" spans="1:65" s="13" customFormat="1" ht="11.25">
      <c r="B552" s="200"/>
      <c r="C552" s="201"/>
      <c r="D552" s="202" t="s">
        <v>158</v>
      </c>
      <c r="E552" s="203" t="s">
        <v>1</v>
      </c>
      <c r="F552" s="204" t="s">
        <v>675</v>
      </c>
      <c r="G552" s="201"/>
      <c r="H552" s="205">
        <v>6.06</v>
      </c>
      <c r="I552" s="206"/>
      <c r="J552" s="201"/>
      <c r="K552" s="201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158</v>
      </c>
      <c r="AU552" s="211" t="s">
        <v>131</v>
      </c>
      <c r="AV552" s="13" t="s">
        <v>83</v>
      </c>
      <c r="AW552" s="13" t="s">
        <v>30</v>
      </c>
      <c r="AX552" s="13" t="s">
        <v>73</v>
      </c>
      <c r="AY552" s="211" t="s">
        <v>118</v>
      </c>
    </row>
    <row r="553" spans="1:65" s="2" customFormat="1" ht="24.2" customHeight="1">
      <c r="A553" s="35"/>
      <c r="B553" s="36"/>
      <c r="C553" s="249" t="s">
        <v>676</v>
      </c>
      <c r="D553" s="249" t="s">
        <v>381</v>
      </c>
      <c r="E553" s="250" t="s">
        <v>677</v>
      </c>
      <c r="F553" s="251" t="s">
        <v>678</v>
      </c>
      <c r="G553" s="252" t="s">
        <v>423</v>
      </c>
      <c r="H553" s="253">
        <v>11</v>
      </c>
      <c r="I553" s="254"/>
      <c r="J553" s="255">
        <f>ROUND(I553*H553,2)</f>
        <v>0</v>
      </c>
      <c r="K553" s="251" t="s">
        <v>213</v>
      </c>
      <c r="L553" s="256"/>
      <c r="M553" s="257" t="s">
        <v>1</v>
      </c>
      <c r="N553" s="258" t="s">
        <v>38</v>
      </c>
      <c r="O553" s="72"/>
      <c r="P553" s="196">
        <f>O553*H553</f>
        <v>0</v>
      </c>
      <c r="Q553" s="196">
        <v>2E-3</v>
      </c>
      <c r="R553" s="196">
        <f>Q553*H553</f>
        <v>2.1999999999999999E-2</v>
      </c>
      <c r="S553" s="196">
        <v>0</v>
      </c>
      <c r="T553" s="19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8" t="s">
        <v>149</v>
      </c>
      <c r="AT553" s="198" t="s">
        <v>381</v>
      </c>
      <c r="AU553" s="198" t="s">
        <v>131</v>
      </c>
      <c r="AY553" s="18" t="s">
        <v>118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8" t="s">
        <v>81</v>
      </c>
      <c r="BK553" s="199">
        <f>ROUND(I553*H553,2)</f>
        <v>0</v>
      </c>
      <c r="BL553" s="18" t="s">
        <v>121</v>
      </c>
      <c r="BM553" s="198" t="s">
        <v>679</v>
      </c>
    </row>
    <row r="554" spans="1:65" s="2" customFormat="1" ht="24.2" customHeight="1">
      <c r="A554" s="35"/>
      <c r="B554" s="36"/>
      <c r="C554" s="187" t="s">
        <v>680</v>
      </c>
      <c r="D554" s="187" t="s">
        <v>122</v>
      </c>
      <c r="E554" s="188" t="s">
        <v>681</v>
      </c>
      <c r="F554" s="189" t="s">
        <v>682</v>
      </c>
      <c r="G554" s="190" t="s">
        <v>423</v>
      </c>
      <c r="H554" s="191">
        <v>6</v>
      </c>
      <c r="I554" s="192"/>
      <c r="J554" s="193">
        <f>ROUND(I554*H554,2)</f>
        <v>0</v>
      </c>
      <c r="K554" s="189" t="s">
        <v>213</v>
      </c>
      <c r="L554" s="40"/>
      <c r="M554" s="194" t="s">
        <v>1</v>
      </c>
      <c r="N554" s="195" t="s">
        <v>38</v>
      </c>
      <c r="O554" s="72"/>
      <c r="P554" s="196">
        <f>O554*H554</f>
        <v>0</v>
      </c>
      <c r="Q554" s="196">
        <v>1.248E-2</v>
      </c>
      <c r="R554" s="196">
        <f>Q554*H554</f>
        <v>7.4880000000000002E-2</v>
      </c>
      <c r="S554" s="196">
        <v>0</v>
      </c>
      <c r="T554" s="197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8" t="s">
        <v>121</v>
      </c>
      <c r="AT554" s="198" t="s">
        <v>122</v>
      </c>
      <c r="AU554" s="198" t="s">
        <v>131</v>
      </c>
      <c r="AY554" s="18" t="s">
        <v>118</v>
      </c>
      <c r="BE554" s="199">
        <f>IF(N554="základní",J554,0)</f>
        <v>0</v>
      </c>
      <c r="BF554" s="199">
        <f>IF(N554="snížená",J554,0)</f>
        <v>0</v>
      </c>
      <c r="BG554" s="199">
        <f>IF(N554="zákl. přenesená",J554,0)</f>
        <v>0</v>
      </c>
      <c r="BH554" s="199">
        <f>IF(N554="sníž. přenesená",J554,0)</f>
        <v>0</v>
      </c>
      <c r="BI554" s="199">
        <f>IF(N554="nulová",J554,0)</f>
        <v>0</v>
      </c>
      <c r="BJ554" s="18" t="s">
        <v>81</v>
      </c>
      <c r="BK554" s="199">
        <f>ROUND(I554*H554,2)</f>
        <v>0</v>
      </c>
      <c r="BL554" s="18" t="s">
        <v>121</v>
      </c>
      <c r="BM554" s="198" t="s">
        <v>683</v>
      </c>
    </row>
    <row r="555" spans="1:65" s="2" customFormat="1" ht="24.2" customHeight="1">
      <c r="A555" s="35"/>
      <c r="B555" s="36"/>
      <c r="C555" s="249" t="s">
        <v>684</v>
      </c>
      <c r="D555" s="249" t="s">
        <v>381</v>
      </c>
      <c r="E555" s="250" t="s">
        <v>685</v>
      </c>
      <c r="F555" s="251" t="s">
        <v>686</v>
      </c>
      <c r="G555" s="252" t="s">
        <v>423</v>
      </c>
      <c r="H555" s="253">
        <v>6.06</v>
      </c>
      <c r="I555" s="254"/>
      <c r="J555" s="255">
        <f>ROUND(I555*H555,2)</f>
        <v>0</v>
      </c>
      <c r="K555" s="251" t="s">
        <v>213</v>
      </c>
      <c r="L555" s="256"/>
      <c r="M555" s="257" t="s">
        <v>1</v>
      </c>
      <c r="N555" s="258" t="s">
        <v>38</v>
      </c>
      <c r="O555" s="72"/>
      <c r="P555" s="196">
        <f>O555*H555</f>
        <v>0</v>
      </c>
      <c r="Q555" s="196">
        <v>0.58499999999999996</v>
      </c>
      <c r="R555" s="196">
        <f>Q555*H555</f>
        <v>3.5450999999999997</v>
      </c>
      <c r="S555" s="196">
        <v>0</v>
      </c>
      <c r="T555" s="197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8" t="s">
        <v>149</v>
      </c>
      <c r="AT555" s="198" t="s">
        <v>381</v>
      </c>
      <c r="AU555" s="198" t="s">
        <v>131</v>
      </c>
      <c r="AY555" s="18" t="s">
        <v>118</v>
      </c>
      <c r="BE555" s="199">
        <f>IF(N555="základní",J555,0)</f>
        <v>0</v>
      </c>
      <c r="BF555" s="199">
        <f>IF(N555="snížená",J555,0)</f>
        <v>0</v>
      </c>
      <c r="BG555" s="199">
        <f>IF(N555="zákl. přenesená",J555,0)</f>
        <v>0</v>
      </c>
      <c r="BH555" s="199">
        <f>IF(N555="sníž. přenesená",J555,0)</f>
        <v>0</v>
      </c>
      <c r="BI555" s="199">
        <f>IF(N555="nulová",J555,0)</f>
        <v>0</v>
      </c>
      <c r="BJ555" s="18" t="s">
        <v>81</v>
      </c>
      <c r="BK555" s="199">
        <f>ROUND(I555*H555,2)</f>
        <v>0</v>
      </c>
      <c r="BL555" s="18" t="s">
        <v>121</v>
      </c>
      <c r="BM555" s="198" t="s">
        <v>687</v>
      </c>
    </row>
    <row r="556" spans="1:65" s="13" customFormat="1" ht="11.25">
      <c r="B556" s="200"/>
      <c r="C556" s="201"/>
      <c r="D556" s="202" t="s">
        <v>158</v>
      </c>
      <c r="E556" s="203" t="s">
        <v>1</v>
      </c>
      <c r="F556" s="204" t="s">
        <v>675</v>
      </c>
      <c r="G556" s="201"/>
      <c r="H556" s="205">
        <v>6.06</v>
      </c>
      <c r="I556" s="206"/>
      <c r="J556" s="201"/>
      <c r="K556" s="201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158</v>
      </c>
      <c r="AU556" s="211" t="s">
        <v>131</v>
      </c>
      <c r="AV556" s="13" t="s">
        <v>83</v>
      </c>
      <c r="AW556" s="13" t="s">
        <v>30</v>
      </c>
      <c r="AX556" s="13" t="s">
        <v>73</v>
      </c>
      <c r="AY556" s="211" t="s">
        <v>118</v>
      </c>
    </row>
    <row r="557" spans="1:65" s="2" customFormat="1" ht="24.2" customHeight="1">
      <c r="A557" s="35"/>
      <c r="B557" s="36"/>
      <c r="C557" s="187" t="s">
        <v>639</v>
      </c>
      <c r="D557" s="187" t="s">
        <v>122</v>
      </c>
      <c r="E557" s="188" t="s">
        <v>688</v>
      </c>
      <c r="F557" s="189" t="s">
        <v>689</v>
      </c>
      <c r="G557" s="190" t="s">
        <v>423</v>
      </c>
      <c r="H557" s="191">
        <v>4</v>
      </c>
      <c r="I557" s="192"/>
      <c r="J557" s="193">
        <f>ROUND(I557*H557,2)</f>
        <v>0</v>
      </c>
      <c r="K557" s="189" t="s">
        <v>213</v>
      </c>
      <c r="L557" s="40"/>
      <c r="M557" s="194" t="s">
        <v>1</v>
      </c>
      <c r="N557" s="195" t="s">
        <v>38</v>
      </c>
      <c r="O557" s="72"/>
      <c r="P557" s="196">
        <f>O557*H557</f>
        <v>0</v>
      </c>
      <c r="Q557" s="196">
        <v>2.8538000000000001E-2</v>
      </c>
      <c r="R557" s="196">
        <f>Q557*H557</f>
        <v>0.114152</v>
      </c>
      <c r="S557" s="196">
        <v>0</v>
      </c>
      <c r="T557" s="19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8" t="s">
        <v>121</v>
      </c>
      <c r="AT557" s="198" t="s">
        <v>122</v>
      </c>
      <c r="AU557" s="198" t="s">
        <v>131</v>
      </c>
      <c r="AY557" s="18" t="s">
        <v>118</v>
      </c>
      <c r="BE557" s="199">
        <f>IF(N557="základní",J557,0)</f>
        <v>0</v>
      </c>
      <c r="BF557" s="199">
        <f>IF(N557="snížená",J557,0)</f>
        <v>0</v>
      </c>
      <c r="BG557" s="199">
        <f>IF(N557="zákl. přenesená",J557,0)</f>
        <v>0</v>
      </c>
      <c r="BH557" s="199">
        <f>IF(N557="sníž. přenesená",J557,0)</f>
        <v>0</v>
      </c>
      <c r="BI557" s="199">
        <f>IF(N557="nulová",J557,0)</f>
        <v>0</v>
      </c>
      <c r="BJ557" s="18" t="s">
        <v>81</v>
      </c>
      <c r="BK557" s="199">
        <f>ROUND(I557*H557,2)</f>
        <v>0</v>
      </c>
      <c r="BL557" s="18" t="s">
        <v>121</v>
      </c>
      <c r="BM557" s="198" t="s">
        <v>690</v>
      </c>
    </row>
    <row r="558" spans="1:65" s="13" customFormat="1" ht="11.25">
      <c r="B558" s="200"/>
      <c r="C558" s="201"/>
      <c r="D558" s="202" t="s">
        <v>158</v>
      </c>
      <c r="E558" s="203" t="s">
        <v>1</v>
      </c>
      <c r="F558" s="204" t="s">
        <v>691</v>
      </c>
      <c r="G558" s="201"/>
      <c r="H558" s="205">
        <v>4</v>
      </c>
      <c r="I558" s="206"/>
      <c r="J558" s="201"/>
      <c r="K558" s="201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158</v>
      </c>
      <c r="AU558" s="211" t="s">
        <v>131</v>
      </c>
      <c r="AV558" s="13" t="s">
        <v>83</v>
      </c>
      <c r="AW558" s="13" t="s">
        <v>30</v>
      </c>
      <c r="AX558" s="13" t="s">
        <v>73</v>
      </c>
      <c r="AY558" s="211" t="s">
        <v>118</v>
      </c>
    </row>
    <row r="559" spans="1:65" s="2" customFormat="1" ht="21.75" customHeight="1">
      <c r="A559" s="35"/>
      <c r="B559" s="36"/>
      <c r="C559" s="249" t="s">
        <v>692</v>
      </c>
      <c r="D559" s="249" t="s">
        <v>381</v>
      </c>
      <c r="E559" s="250" t="s">
        <v>693</v>
      </c>
      <c r="F559" s="251" t="s">
        <v>694</v>
      </c>
      <c r="G559" s="252" t="s">
        <v>423</v>
      </c>
      <c r="H559" s="253">
        <v>1.01</v>
      </c>
      <c r="I559" s="254"/>
      <c r="J559" s="255">
        <f>ROUND(I559*H559,2)</f>
        <v>0</v>
      </c>
      <c r="K559" s="251" t="s">
        <v>213</v>
      </c>
      <c r="L559" s="256"/>
      <c r="M559" s="257" t="s">
        <v>1</v>
      </c>
      <c r="N559" s="258" t="s">
        <v>38</v>
      </c>
      <c r="O559" s="72"/>
      <c r="P559" s="196">
        <f>O559*H559</f>
        <v>0</v>
      </c>
      <c r="Q559" s="196">
        <v>1.8700000000000003</v>
      </c>
      <c r="R559" s="196">
        <f>Q559*H559</f>
        <v>1.8887000000000003</v>
      </c>
      <c r="S559" s="196">
        <v>0</v>
      </c>
      <c r="T559" s="19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8" t="s">
        <v>149</v>
      </c>
      <c r="AT559" s="198" t="s">
        <v>381</v>
      </c>
      <c r="AU559" s="198" t="s">
        <v>131</v>
      </c>
      <c r="AY559" s="18" t="s">
        <v>118</v>
      </c>
      <c r="BE559" s="199">
        <f>IF(N559="základní",J559,0)</f>
        <v>0</v>
      </c>
      <c r="BF559" s="199">
        <f>IF(N559="snížená",J559,0)</f>
        <v>0</v>
      </c>
      <c r="BG559" s="199">
        <f>IF(N559="zákl. přenesená",J559,0)</f>
        <v>0</v>
      </c>
      <c r="BH559" s="199">
        <f>IF(N559="sníž. přenesená",J559,0)</f>
        <v>0</v>
      </c>
      <c r="BI559" s="199">
        <f>IF(N559="nulová",J559,0)</f>
        <v>0</v>
      </c>
      <c r="BJ559" s="18" t="s">
        <v>81</v>
      </c>
      <c r="BK559" s="199">
        <f>ROUND(I559*H559,2)</f>
        <v>0</v>
      </c>
      <c r="BL559" s="18" t="s">
        <v>121</v>
      </c>
      <c r="BM559" s="198" t="s">
        <v>695</v>
      </c>
    </row>
    <row r="560" spans="1:65" s="13" customFormat="1" ht="11.25">
      <c r="B560" s="200"/>
      <c r="C560" s="201"/>
      <c r="D560" s="202" t="s">
        <v>158</v>
      </c>
      <c r="E560" s="203" t="s">
        <v>1</v>
      </c>
      <c r="F560" s="204" t="s">
        <v>464</v>
      </c>
      <c r="G560" s="201"/>
      <c r="H560" s="205">
        <v>1.01</v>
      </c>
      <c r="I560" s="206"/>
      <c r="J560" s="201"/>
      <c r="K560" s="201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158</v>
      </c>
      <c r="AU560" s="211" t="s">
        <v>131</v>
      </c>
      <c r="AV560" s="13" t="s">
        <v>83</v>
      </c>
      <c r="AW560" s="13" t="s">
        <v>30</v>
      </c>
      <c r="AX560" s="13" t="s">
        <v>73</v>
      </c>
      <c r="AY560" s="211" t="s">
        <v>118</v>
      </c>
    </row>
    <row r="561" spans="1:65" s="2" customFormat="1" ht="21.75" customHeight="1">
      <c r="A561" s="35"/>
      <c r="B561" s="36"/>
      <c r="C561" s="249" t="s">
        <v>696</v>
      </c>
      <c r="D561" s="249" t="s">
        <v>381</v>
      </c>
      <c r="E561" s="250" t="s">
        <v>697</v>
      </c>
      <c r="F561" s="251" t="s">
        <v>698</v>
      </c>
      <c r="G561" s="252" t="s">
        <v>423</v>
      </c>
      <c r="H561" s="253">
        <v>3.03</v>
      </c>
      <c r="I561" s="254"/>
      <c r="J561" s="255">
        <f>ROUND(I561*H561,2)</f>
        <v>0</v>
      </c>
      <c r="K561" s="251" t="s">
        <v>213</v>
      </c>
      <c r="L561" s="256"/>
      <c r="M561" s="257" t="s">
        <v>1</v>
      </c>
      <c r="N561" s="258" t="s">
        <v>38</v>
      </c>
      <c r="O561" s="72"/>
      <c r="P561" s="196">
        <f>O561*H561</f>
        <v>0</v>
      </c>
      <c r="Q561" s="196">
        <v>2.1</v>
      </c>
      <c r="R561" s="196">
        <f>Q561*H561</f>
        <v>6.3629999999999995</v>
      </c>
      <c r="S561" s="196">
        <v>0</v>
      </c>
      <c r="T561" s="197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8" t="s">
        <v>149</v>
      </c>
      <c r="AT561" s="198" t="s">
        <v>381</v>
      </c>
      <c r="AU561" s="198" t="s">
        <v>131</v>
      </c>
      <c r="AY561" s="18" t="s">
        <v>118</v>
      </c>
      <c r="BE561" s="199">
        <f>IF(N561="základní",J561,0)</f>
        <v>0</v>
      </c>
      <c r="BF561" s="199">
        <f>IF(N561="snížená",J561,0)</f>
        <v>0</v>
      </c>
      <c r="BG561" s="199">
        <f>IF(N561="zákl. přenesená",J561,0)</f>
        <v>0</v>
      </c>
      <c r="BH561" s="199">
        <f>IF(N561="sníž. přenesená",J561,0)</f>
        <v>0</v>
      </c>
      <c r="BI561" s="199">
        <f>IF(N561="nulová",J561,0)</f>
        <v>0</v>
      </c>
      <c r="BJ561" s="18" t="s">
        <v>81</v>
      </c>
      <c r="BK561" s="199">
        <f>ROUND(I561*H561,2)</f>
        <v>0</v>
      </c>
      <c r="BL561" s="18" t="s">
        <v>121</v>
      </c>
      <c r="BM561" s="198" t="s">
        <v>699</v>
      </c>
    </row>
    <row r="562" spans="1:65" s="13" customFormat="1" ht="11.25">
      <c r="B562" s="200"/>
      <c r="C562" s="201"/>
      <c r="D562" s="202" t="s">
        <v>158</v>
      </c>
      <c r="E562" s="203" t="s">
        <v>1</v>
      </c>
      <c r="F562" s="204" t="s">
        <v>700</v>
      </c>
      <c r="G562" s="201"/>
      <c r="H562" s="205">
        <v>3.03</v>
      </c>
      <c r="I562" s="206"/>
      <c r="J562" s="201"/>
      <c r="K562" s="201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158</v>
      </c>
      <c r="AU562" s="211" t="s">
        <v>131</v>
      </c>
      <c r="AV562" s="13" t="s">
        <v>83</v>
      </c>
      <c r="AW562" s="13" t="s">
        <v>30</v>
      </c>
      <c r="AX562" s="13" t="s">
        <v>73</v>
      </c>
      <c r="AY562" s="211" t="s">
        <v>118</v>
      </c>
    </row>
    <row r="563" spans="1:65" s="2" customFormat="1" ht="33" customHeight="1">
      <c r="A563" s="35"/>
      <c r="B563" s="36"/>
      <c r="C563" s="187" t="s">
        <v>701</v>
      </c>
      <c r="D563" s="187" t="s">
        <v>122</v>
      </c>
      <c r="E563" s="188" t="s">
        <v>702</v>
      </c>
      <c r="F563" s="189" t="s">
        <v>703</v>
      </c>
      <c r="G563" s="190" t="s">
        <v>212</v>
      </c>
      <c r="H563" s="191">
        <v>29.216000000000001</v>
      </c>
      <c r="I563" s="192"/>
      <c r="J563" s="193">
        <f>ROUND(I563*H563,2)</f>
        <v>0</v>
      </c>
      <c r="K563" s="189" t="s">
        <v>213</v>
      </c>
      <c r="L563" s="40"/>
      <c r="M563" s="194" t="s">
        <v>1</v>
      </c>
      <c r="N563" s="195" t="s">
        <v>38</v>
      </c>
      <c r="O563" s="72"/>
      <c r="P563" s="196">
        <f>O563*H563</f>
        <v>0</v>
      </c>
      <c r="Q563" s="196">
        <v>4.6468500000000001E-3</v>
      </c>
      <c r="R563" s="196">
        <f>Q563*H563</f>
        <v>0.13576236960000002</v>
      </c>
      <c r="S563" s="196">
        <v>0</v>
      </c>
      <c r="T563" s="197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8" t="s">
        <v>121</v>
      </c>
      <c r="AT563" s="198" t="s">
        <v>122</v>
      </c>
      <c r="AU563" s="198" t="s">
        <v>131</v>
      </c>
      <c r="AY563" s="18" t="s">
        <v>118</v>
      </c>
      <c r="BE563" s="199">
        <f>IF(N563="základní",J563,0)</f>
        <v>0</v>
      </c>
      <c r="BF563" s="199">
        <f>IF(N563="snížená",J563,0)</f>
        <v>0</v>
      </c>
      <c r="BG563" s="199">
        <f>IF(N563="zákl. přenesená",J563,0)</f>
        <v>0</v>
      </c>
      <c r="BH563" s="199">
        <f>IF(N563="sníž. přenesená",J563,0)</f>
        <v>0</v>
      </c>
      <c r="BI563" s="199">
        <f>IF(N563="nulová",J563,0)</f>
        <v>0</v>
      </c>
      <c r="BJ563" s="18" t="s">
        <v>81</v>
      </c>
      <c r="BK563" s="199">
        <f>ROUND(I563*H563,2)</f>
        <v>0</v>
      </c>
      <c r="BL563" s="18" t="s">
        <v>121</v>
      </c>
      <c r="BM563" s="198" t="s">
        <v>704</v>
      </c>
    </row>
    <row r="564" spans="1:65" s="15" customFormat="1" ht="11.25">
      <c r="B564" s="223"/>
      <c r="C564" s="224"/>
      <c r="D564" s="202" t="s">
        <v>158</v>
      </c>
      <c r="E564" s="225" t="s">
        <v>1</v>
      </c>
      <c r="F564" s="226" t="s">
        <v>645</v>
      </c>
      <c r="G564" s="224"/>
      <c r="H564" s="225" t="s">
        <v>1</v>
      </c>
      <c r="I564" s="227"/>
      <c r="J564" s="224"/>
      <c r="K564" s="224"/>
      <c r="L564" s="228"/>
      <c r="M564" s="229"/>
      <c r="N564" s="230"/>
      <c r="O564" s="230"/>
      <c r="P564" s="230"/>
      <c r="Q564" s="230"/>
      <c r="R564" s="230"/>
      <c r="S564" s="230"/>
      <c r="T564" s="231"/>
      <c r="AT564" s="232" t="s">
        <v>158</v>
      </c>
      <c r="AU564" s="232" t="s">
        <v>131</v>
      </c>
      <c r="AV564" s="15" t="s">
        <v>81</v>
      </c>
      <c r="AW564" s="15" t="s">
        <v>30</v>
      </c>
      <c r="AX564" s="15" t="s">
        <v>73</v>
      </c>
      <c r="AY564" s="232" t="s">
        <v>118</v>
      </c>
    </row>
    <row r="565" spans="1:65" s="15" customFormat="1" ht="11.25">
      <c r="B565" s="223"/>
      <c r="C565" s="224"/>
      <c r="D565" s="202" t="s">
        <v>158</v>
      </c>
      <c r="E565" s="225" t="s">
        <v>1</v>
      </c>
      <c r="F565" s="226" t="s">
        <v>586</v>
      </c>
      <c r="G565" s="224"/>
      <c r="H565" s="225" t="s">
        <v>1</v>
      </c>
      <c r="I565" s="227"/>
      <c r="J565" s="224"/>
      <c r="K565" s="224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158</v>
      </c>
      <c r="AU565" s="232" t="s">
        <v>131</v>
      </c>
      <c r="AV565" s="15" t="s">
        <v>81</v>
      </c>
      <c r="AW565" s="15" t="s">
        <v>30</v>
      </c>
      <c r="AX565" s="15" t="s">
        <v>73</v>
      </c>
      <c r="AY565" s="232" t="s">
        <v>118</v>
      </c>
    </row>
    <row r="566" spans="1:65" s="13" customFormat="1" ht="11.25">
      <c r="B566" s="200"/>
      <c r="C566" s="201"/>
      <c r="D566" s="202" t="s">
        <v>158</v>
      </c>
      <c r="E566" s="203" t="s">
        <v>1</v>
      </c>
      <c r="F566" s="204" t="s">
        <v>705</v>
      </c>
      <c r="G566" s="201"/>
      <c r="H566" s="205">
        <v>15.44</v>
      </c>
      <c r="I566" s="206"/>
      <c r="J566" s="201"/>
      <c r="K566" s="201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158</v>
      </c>
      <c r="AU566" s="211" t="s">
        <v>131</v>
      </c>
      <c r="AV566" s="13" t="s">
        <v>83</v>
      </c>
      <c r="AW566" s="13" t="s">
        <v>30</v>
      </c>
      <c r="AX566" s="13" t="s">
        <v>73</v>
      </c>
      <c r="AY566" s="211" t="s">
        <v>118</v>
      </c>
    </row>
    <row r="567" spans="1:65" s="15" customFormat="1" ht="11.25">
      <c r="B567" s="223"/>
      <c r="C567" s="224"/>
      <c r="D567" s="202" t="s">
        <v>158</v>
      </c>
      <c r="E567" s="225" t="s">
        <v>1</v>
      </c>
      <c r="F567" s="226" t="s">
        <v>588</v>
      </c>
      <c r="G567" s="224"/>
      <c r="H567" s="225" t="s">
        <v>1</v>
      </c>
      <c r="I567" s="227"/>
      <c r="J567" s="224"/>
      <c r="K567" s="224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158</v>
      </c>
      <c r="AU567" s="232" t="s">
        <v>131</v>
      </c>
      <c r="AV567" s="15" t="s">
        <v>81</v>
      </c>
      <c r="AW567" s="15" t="s">
        <v>30</v>
      </c>
      <c r="AX567" s="15" t="s">
        <v>73</v>
      </c>
      <c r="AY567" s="232" t="s">
        <v>118</v>
      </c>
    </row>
    <row r="568" spans="1:65" s="13" customFormat="1" ht="11.25">
      <c r="B568" s="200"/>
      <c r="C568" s="201"/>
      <c r="D568" s="202" t="s">
        <v>158</v>
      </c>
      <c r="E568" s="203" t="s">
        <v>1</v>
      </c>
      <c r="F568" s="204" t="s">
        <v>706</v>
      </c>
      <c r="G568" s="201"/>
      <c r="H568" s="205">
        <v>13.776</v>
      </c>
      <c r="I568" s="206"/>
      <c r="J568" s="201"/>
      <c r="K568" s="201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158</v>
      </c>
      <c r="AU568" s="211" t="s">
        <v>131</v>
      </c>
      <c r="AV568" s="13" t="s">
        <v>83</v>
      </c>
      <c r="AW568" s="13" t="s">
        <v>30</v>
      </c>
      <c r="AX568" s="13" t="s">
        <v>73</v>
      </c>
      <c r="AY568" s="211" t="s">
        <v>118</v>
      </c>
    </row>
    <row r="569" spans="1:65" s="14" customFormat="1" ht="11.25">
      <c r="B569" s="212"/>
      <c r="C569" s="213"/>
      <c r="D569" s="202" t="s">
        <v>158</v>
      </c>
      <c r="E569" s="214" t="s">
        <v>1</v>
      </c>
      <c r="F569" s="215" t="s">
        <v>161</v>
      </c>
      <c r="G569" s="213"/>
      <c r="H569" s="216">
        <v>29.216000000000001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158</v>
      </c>
      <c r="AU569" s="222" t="s">
        <v>131</v>
      </c>
      <c r="AV569" s="14" t="s">
        <v>121</v>
      </c>
      <c r="AW569" s="14" t="s">
        <v>30</v>
      </c>
      <c r="AX569" s="14" t="s">
        <v>81</v>
      </c>
      <c r="AY569" s="222" t="s">
        <v>118</v>
      </c>
    </row>
    <row r="570" spans="1:65" s="2" customFormat="1" ht="24.2" customHeight="1">
      <c r="A570" s="35"/>
      <c r="B570" s="36"/>
      <c r="C570" s="187" t="s">
        <v>707</v>
      </c>
      <c r="D570" s="187" t="s">
        <v>122</v>
      </c>
      <c r="E570" s="188" t="s">
        <v>708</v>
      </c>
      <c r="F570" s="189" t="s">
        <v>709</v>
      </c>
      <c r="G570" s="190" t="s">
        <v>423</v>
      </c>
      <c r="H570" s="191">
        <v>6</v>
      </c>
      <c r="I570" s="192"/>
      <c r="J570" s="193">
        <f>ROUND(I570*H570,2)</f>
        <v>0</v>
      </c>
      <c r="K570" s="189" t="s">
        <v>213</v>
      </c>
      <c r="L570" s="40"/>
      <c r="M570" s="194" t="s">
        <v>1</v>
      </c>
      <c r="N570" s="195" t="s">
        <v>38</v>
      </c>
      <c r="O570" s="72"/>
      <c r="P570" s="196">
        <f>O570*H570</f>
        <v>0</v>
      </c>
      <c r="Q570" s="196">
        <v>0.217338</v>
      </c>
      <c r="R570" s="196">
        <f>Q570*H570</f>
        <v>1.304028</v>
      </c>
      <c r="S570" s="196">
        <v>0</v>
      </c>
      <c r="T570" s="19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8" t="s">
        <v>121</v>
      </c>
      <c r="AT570" s="198" t="s">
        <v>122</v>
      </c>
      <c r="AU570" s="198" t="s">
        <v>131</v>
      </c>
      <c r="AY570" s="18" t="s">
        <v>118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8" t="s">
        <v>81</v>
      </c>
      <c r="BK570" s="199">
        <f>ROUND(I570*H570,2)</f>
        <v>0</v>
      </c>
      <c r="BL570" s="18" t="s">
        <v>121</v>
      </c>
      <c r="BM570" s="198" t="s">
        <v>710</v>
      </c>
    </row>
    <row r="571" spans="1:65" s="2" customFormat="1" ht="16.5" customHeight="1">
      <c r="A571" s="35"/>
      <c r="B571" s="36"/>
      <c r="C571" s="249" t="s">
        <v>711</v>
      </c>
      <c r="D571" s="249" t="s">
        <v>381</v>
      </c>
      <c r="E571" s="250" t="s">
        <v>712</v>
      </c>
      <c r="F571" s="251" t="s">
        <v>713</v>
      </c>
      <c r="G571" s="252" t="s">
        <v>423</v>
      </c>
      <c r="H571" s="253">
        <v>6</v>
      </c>
      <c r="I571" s="254"/>
      <c r="J571" s="255">
        <f>ROUND(I571*H571,2)</f>
        <v>0</v>
      </c>
      <c r="K571" s="251" t="s">
        <v>1</v>
      </c>
      <c r="L571" s="256"/>
      <c r="M571" s="257" t="s">
        <v>1</v>
      </c>
      <c r="N571" s="258" t="s">
        <v>38</v>
      </c>
      <c r="O571" s="72"/>
      <c r="P571" s="196">
        <f>O571*H571</f>
        <v>0</v>
      </c>
      <c r="Q571" s="196">
        <v>0.19600000000000001</v>
      </c>
      <c r="R571" s="196">
        <f>Q571*H571</f>
        <v>1.1760000000000002</v>
      </c>
      <c r="S571" s="196">
        <v>0</v>
      </c>
      <c r="T571" s="19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8" t="s">
        <v>149</v>
      </c>
      <c r="AT571" s="198" t="s">
        <v>381</v>
      </c>
      <c r="AU571" s="198" t="s">
        <v>131</v>
      </c>
      <c r="AY571" s="18" t="s">
        <v>118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8" t="s">
        <v>81</v>
      </c>
      <c r="BK571" s="199">
        <f>ROUND(I571*H571,2)</f>
        <v>0</v>
      </c>
      <c r="BL571" s="18" t="s">
        <v>121</v>
      </c>
      <c r="BM571" s="198" t="s">
        <v>714</v>
      </c>
    </row>
    <row r="572" spans="1:65" s="2" customFormat="1" ht="33" customHeight="1">
      <c r="A572" s="35"/>
      <c r="B572" s="36"/>
      <c r="C572" s="187" t="s">
        <v>715</v>
      </c>
      <c r="D572" s="187" t="s">
        <v>122</v>
      </c>
      <c r="E572" s="188" t="s">
        <v>716</v>
      </c>
      <c r="F572" s="189" t="s">
        <v>717</v>
      </c>
      <c r="G572" s="190" t="s">
        <v>423</v>
      </c>
      <c r="H572" s="191">
        <v>6</v>
      </c>
      <c r="I572" s="192"/>
      <c r="J572" s="193">
        <f>ROUND(I572*H572,2)</f>
        <v>0</v>
      </c>
      <c r="K572" s="189" t="s">
        <v>213</v>
      </c>
      <c r="L572" s="40"/>
      <c r="M572" s="194" t="s">
        <v>1</v>
      </c>
      <c r="N572" s="195" t="s">
        <v>38</v>
      </c>
      <c r="O572" s="72"/>
      <c r="P572" s="196">
        <f>O572*H572</f>
        <v>0</v>
      </c>
      <c r="Q572" s="196">
        <v>1.298E-2</v>
      </c>
      <c r="R572" s="196">
        <f>Q572*H572</f>
        <v>7.7880000000000005E-2</v>
      </c>
      <c r="S572" s="196">
        <v>4.0000000000000001E-3</v>
      </c>
      <c r="T572" s="197">
        <f>S572*H572</f>
        <v>2.4E-2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8" t="s">
        <v>121</v>
      </c>
      <c r="AT572" s="198" t="s">
        <v>122</v>
      </c>
      <c r="AU572" s="198" t="s">
        <v>131</v>
      </c>
      <c r="AY572" s="18" t="s">
        <v>118</v>
      </c>
      <c r="BE572" s="199">
        <f>IF(N572="základní",J572,0)</f>
        <v>0</v>
      </c>
      <c r="BF572" s="199">
        <f>IF(N572="snížená",J572,0)</f>
        <v>0</v>
      </c>
      <c r="BG572" s="199">
        <f>IF(N572="zákl. přenesená",J572,0)</f>
        <v>0</v>
      </c>
      <c r="BH572" s="199">
        <f>IF(N572="sníž. přenesená",J572,0)</f>
        <v>0</v>
      </c>
      <c r="BI572" s="199">
        <f>IF(N572="nulová",J572,0)</f>
        <v>0</v>
      </c>
      <c r="BJ572" s="18" t="s">
        <v>81</v>
      </c>
      <c r="BK572" s="199">
        <f>ROUND(I572*H572,2)</f>
        <v>0</v>
      </c>
      <c r="BL572" s="18" t="s">
        <v>121</v>
      </c>
      <c r="BM572" s="198" t="s">
        <v>718</v>
      </c>
    </row>
    <row r="573" spans="1:65" s="13" customFormat="1" ht="11.25">
      <c r="B573" s="200"/>
      <c r="C573" s="201"/>
      <c r="D573" s="202" t="s">
        <v>158</v>
      </c>
      <c r="E573" s="203" t="s">
        <v>1</v>
      </c>
      <c r="F573" s="204" t="s">
        <v>719</v>
      </c>
      <c r="G573" s="201"/>
      <c r="H573" s="205">
        <v>6</v>
      </c>
      <c r="I573" s="206"/>
      <c r="J573" s="201"/>
      <c r="K573" s="201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158</v>
      </c>
      <c r="AU573" s="211" t="s">
        <v>131</v>
      </c>
      <c r="AV573" s="13" t="s">
        <v>83</v>
      </c>
      <c r="AW573" s="13" t="s">
        <v>30</v>
      </c>
      <c r="AX573" s="13" t="s">
        <v>81</v>
      </c>
      <c r="AY573" s="211" t="s">
        <v>118</v>
      </c>
    </row>
    <row r="574" spans="1:65" s="2" customFormat="1" ht="33" customHeight="1">
      <c r="A574" s="35"/>
      <c r="B574" s="36"/>
      <c r="C574" s="187" t="s">
        <v>720</v>
      </c>
      <c r="D574" s="187" t="s">
        <v>122</v>
      </c>
      <c r="E574" s="188" t="s">
        <v>721</v>
      </c>
      <c r="F574" s="189" t="s">
        <v>722</v>
      </c>
      <c r="G574" s="190" t="s">
        <v>179</v>
      </c>
      <c r="H574" s="191">
        <v>93.799000000000007</v>
      </c>
      <c r="I574" s="192"/>
      <c r="J574" s="193">
        <f>ROUND(I574*H574,2)</f>
        <v>0</v>
      </c>
      <c r="K574" s="189" t="s">
        <v>213</v>
      </c>
      <c r="L574" s="40"/>
      <c r="M574" s="194" t="s">
        <v>1</v>
      </c>
      <c r="N574" s="195" t="s">
        <v>38</v>
      </c>
      <c r="O574" s="72"/>
      <c r="P574" s="196">
        <f>O574*H574</f>
        <v>0</v>
      </c>
      <c r="Q574" s="196">
        <v>2.3010199999999998</v>
      </c>
      <c r="R574" s="196">
        <f>Q574*H574</f>
        <v>215.83337498</v>
      </c>
      <c r="S574" s="196">
        <v>0</v>
      </c>
      <c r="T574" s="197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8" t="s">
        <v>121</v>
      </c>
      <c r="AT574" s="198" t="s">
        <v>122</v>
      </c>
      <c r="AU574" s="198" t="s">
        <v>131</v>
      </c>
      <c r="AY574" s="18" t="s">
        <v>118</v>
      </c>
      <c r="BE574" s="199">
        <f>IF(N574="základní",J574,0)</f>
        <v>0</v>
      </c>
      <c r="BF574" s="199">
        <f>IF(N574="snížená",J574,0)</f>
        <v>0</v>
      </c>
      <c r="BG574" s="199">
        <f>IF(N574="zákl. přenesená",J574,0)</f>
        <v>0</v>
      </c>
      <c r="BH574" s="199">
        <f>IF(N574="sníž. přenesená",J574,0)</f>
        <v>0</v>
      </c>
      <c r="BI574" s="199">
        <f>IF(N574="nulová",J574,0)</f>
        <v>0</v>
      </c>
      <c r="BJ574" s="18" t="s">
        <v>81</v>
      </c>
      <c r="BK574" s="199">
        <f>ROUND(I574*H574,2)</f>
        <v>0</v>
      </c>
      <c r="BL574" s="18" t="s">
        <v>121</v>
      </c>
      <c r="BM574" s="198" t="s">
        <v>723</v>
      </c>
    </row>
    <row r="575" spans="1:65" s="15" customFormat="1" ht="11.25">
      <c r="B575" s="223"/>
      <c r="C575" s="224"/>
      <c r="D575" s="202" t="s">
        <v>158</v>
      </c>
      <c r="E575" s="225" t="s">
        <v>1</v>
      </c>
      <c r="F575" s="226" t="s">
        <v>391</v>
      </c>
      <c r="G575" s="224"/>
      <c r="H575" s="225" t="s">
        <v>1</v>
      </c>
      <c r="I575" s="227"/>
      <c r="J575" s="224"/>
      <c r="K575" s="224"/>
      <c r="L575" s="228"/>
      <c r="M575" s="229"/>
      <c r="N575" s="230"/>
      <c r="O575" s="230"/>
      <c r="P575" s="230"/>
      <c r="Q575" s="230"/>
      <c r="R575" s="230"/>
      <c r="S575" s="230"/>
      <c r="T575" s="231"/>
      <c r="AT575" s="232" t="s">
        <v>158</v>
      </c>
      <c r="AU575" s="232" t="s">
        <v>131</v>
      </c>
      <c r="AV575" s="15" t="s">
        <v>81</v>
      </c>
      <c r="AW575" s="15" t="s">
        <v>30</v>
      </c>
      <c r="AX575" s="15" t="s">
        <v>73</v>
      </c>
      <c r="AY575" s="232" t="s">
        <v>118</v>
      </c>
    </row>
    <row r="576" spans="1:65" s="13" customFormat="1" ht="11.25">
      <c r="B576" s="200"/>
      <c r="C576" s="201"/>
      <c r="D576" s="202" t="s">
        <v>158</v>
      </c>
      <c r="E576" s="203" t="s">
        <v>1</v>
      </c>
      <c r="F576" s="204" t="s">
        <v>724</v>
      </c>
      <c r="G576" s="201"/>
      <c r="H576" s="205">
        <v>119.86499999999999</v>
      </c>
      <c r="I576" s="206"/>
      <c r="J576" s="201"/>
      <c r="K576" s="201"/>
      <c r="L576" s="207"/>
      <c r="M576" s="208"/>
      <c r="N576" s="209"/>
      <c r="O576" s="209"/>
      <c r="P576" s="209"/>
      <c r="Q576" s="209"/>
      <c r="R576" s="209"/>
      <c r="S576" s="209"/>
      <c r="T576" s="210"/>
      <c r="AT576" s="211" t="s">
        <v>158</v>
      </c>
      <c r="AU576" s="211" t="s">
        <v>131</v>
      </c>
      <c r="AV576" s="13" t="s">
        <v>83</v>
      </c>
      <c r="AW576" s="13" t="s">
        <v>30</v>
      </c>
      <c r="AX576" s="13" t="s">
        <v>73</v>
      </c>
      <c r="AY576" s="211" t="s">
        <v>118</v>
      </c>
    </row>
    <row r="577" spans="1:65" s="13" customFormat="1" ht="11.25">
      <c r="B577" s="200"/>
      <c r="C577" s="201"/>
      <c r="D577" s="202" t="s">
        <v>158</v>
      </c>
      <c r="E577" s="203" t="s">
        <v>1</v>
      </c>
      <c r="F577" s="204" t="s">
        <v>725</v>
      </c>
      <c r="G577" s="201"/>
      <c r="H577" s="205">
        <v>-26.065999999999999</v>
      </c>
      <c r="I577" s="206"/>
      <c r="J577" s="201"/>
      <c r="K577" s="201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158</v>
      </c>
      <c r="AU577" s="211" t="s">
        <v>131</v>
      </c>
      <c r="AV577" s="13" t="s">
        <v>83</v>
      </c>
      <c r="AW577" s="13" t="s">
        <v>30</v>
      </c>
      <c r="AX577" s="13" t="s">
        <v>73</v>
      </c>
      <c r="AY577" s="211" t="s">
        <v>118</v>
      </c>
    </row>
    <row r="578" spans="1:65" s="14" customFormat="1" ht="11.25">
      <c r="B578" s="212"/>
      <c r="C578" s="213"/>
      <c r="D578" s="202" t="s">
        <v>158</v>
      </c>
      <c r="E578" s="214" t="s">
        <v>1</v>
      </c>
      <c r="F578" s="215" t="s">
        <v>161</v>
      </c>
      <c r="G578" s="213"/>
      <c r="H578" s="216">
        <v>93.799000000000007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158</v>
      </c>
      <c r="AU578" s="222" t="s">
        <v>131</v>
      </c>
      <c r="AV578" s="14" t="s">
        <v>121</v>
      </c>
      <c r="AW578" s="14" t="s">
        <v>30</v>
      </c>
      <c r="AX578" s="14" t="s">
        <v>81</v>
      </c>
      <c r="AY578" s="222" t="s">
        <v>118</v>
      </c>
    </row>
    <row r="579" spans="1:65" s="2" customFormat="1" ht="16.5" customHeight="1">
      <c r="A579" s="35"/>
      <c r="B579" s="36"/>
      <c r="C579" s="187" t="s">
        <v>726</v>
      </c>
      <c r="D579" s="187" t="s">
        <v>122</v>
      </c>
      <c r="E579" s="188" t="s">
        <v>727</v>
      </c>
      <c r="F579" s="189" t="s">
        <v>728</v>
      </c>
      <c r="G579" s="190" t="s">
        <v>156</v>
      </c>
      <c r="H579" s="191">
        <v>5.0270000000000001</v>
      </c>
      <c r="I579" s="192"/>
      <c r="J579" s="193">
        <f>ROUND(I579*H579,2)</f>
        <v>0</v>
      </c>
      <c r="K579" s="189" t="s">
        <v>1</v>
      </c>
      <c r="L579" s="40"/>
      <c r="M579" s="194" t="s">
        <v>1</v>
      </c>
      <c r="N579" s="195" t="s">
        <v>38</v>
      </c>
      <c r="O579" s="72"/>
      <c r="P579" s="196">
        <f>O579*H579</f>
        <v>0</v>
      </c>
      <c r="Q579" s="196">
        <v>0</v>
      </c>
      <c r="R579" s="196">
        <f>Q579*H579</f>
        <v>0</v>
      </c>
      <c r="S579" s="196">
        <v>0</v>
      </c>
      <c r="T579" s="197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8" t="s">
        <v>121</v>
      </c>
      <c r="AT579" s="198" t="s">
        <v>122</v>
      </c>
      <c r="AU579" s="198" t="s">
        <v>131</v>
      </c>
      <c r="AY579" s="18" t="s">
        <v>118</v>
      </c>
      <c r="BE579" s="199">
        <f>IF(N579="základní",J579,0)</f>
        <v>0</v>
      </c>
      <c r="BF579" s="199">
        <f>IF(N579="snížená",J579,0)</f>
        <v>0</v>
      </c>
      <c r="BG579" s="199">
        <f>IF(N579="zákl. přenesená",J579,0)</f>
        <v>0</v>
      </c>
      <c r="BH579" s="199">
        <f>IF(N579="sníž. přenesená",J579,0)</f>
        <v>0</v>
      </c>
      <c r="BI579" s="199">
        <f>IF(N579="nulová",J579,0)</f>
        <v>0</v>
      </c>
      <c r="BJ579" s="18" t="s">
        <v>81</v>
      </c>
      <c r="BK579" s="199">
        <f>ROUND(I579*H579,2)</f>
        <v>0</v>
      </c>
      <c r="BL579" s="18" t="s">
        <v>121</v>
      </c>
      <c r="BM579" s="198" t="s">
        <v>729</v>
      </c>
    </row>
    <row r="580" spans="1:65" s="15" customFormat="1" ht="11.25">
      <c r="B580" s="223"/>
      <c r="C580" s="224"/>
      <c r="D580" s="202" t="s">
        <v>158</v>
      </c>
      <c r="E580" s="225" t="s">
        <v>1</v>
      </c>
      <c r="F580" s="226" t="s">
        <v>730</v>
      </c>
      <c r="G580" s="224"/>
      <c r="H580" s="225" t="s">
        <v>1</v>
      </c>
      <c r="I580" s="227"/>
      <c r="J580" s="224"/>
      <c r="K580" s="224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158</v>
      </c>
      <c r="AU580" s="232" t="s">
        <v>131</v>
      </c>
      <c r="AV580" s="15" t="s">
        <v>81</v>
      </c>
      <c r="AW580" s="15" t="s">
        <v>30</v>
      </c>
      <c r="AX580" s="15" t="s">
        <v>73</v>
      </c>
      <c r="AY580" s="232" t="s">
        <v>118</v>
      </c>
    </row>
    <row r="581" spans="1:65" s="13" customFormat="1" ht="11.25">
      <c r="B581" s="200"/>
      <c r="C581" s="201"/>
      <c r="D581" s="202" t="s">
        <v>158</v>
      </c>
      <c r="E581" s="203" t="s">
        <v>1</v>
      </c>
      <c r="F581" s="204" t="s">
        <v>731</v>
      </c>
      <c r="G581" s="201"/>
      <c r="H581" s="205">
        <v>5.0270000000000001</v>
      </c>
      <c r="I581" s="206"/>
      <c r="J581" s="201"/>
      <c r="K581" s="201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158</v>
      </c>
      <c r="AU581" s="211" t="s">
        <v>131</v>
      </c>
      <c r="AV581" s="13" t="s">
        <v>83</v>
      </c>
      <c r="AW581" s="13" t="s">
        <v>30</v>
      </c>
      <c r="AX581" s="13" t="s">
        <v>81</v>
      </c>
      <c r="AY581" s="211" t="s">
        <v>118</v>
      </c>
    </row>
    <row r="582" spans="1:65" s="2" customFormat="1" ht="24.2" customHeight="1">
      <c r="A582" s="35"/>
      <c r="B582" s="36"/>
      <c r="C582" s="187" t="s">
        <v>732</v>
      </c>
      <c r="D582" s="187" t="s">
        <v>122</v>
      </c>
      <c r="E582" s="188" t="s">
        <v>733</v>
      </c>
      <c r="F582" s="189" t="s">
        <v>734</v>
      </c>
      <c r="G582" s="190" t="s">
        <v>156</v>
      </c>
      <c r="H582" s="191">
        <v>6.9119999999999999</v>
      </c>
      <c r="I582" s="192"/>
      <c r="J582" s="193">
        <f>ROUND(I582*H582,2)</f>
        <v>0</v>
      </c>
      <c r="K582" s="189" t="s">
        <v>1</v>
      </c>
      <c r="L582" s="40"/>
      <c r="M582" s="194" t="s">
        <v>1</v>
      </c>
      <c r="N582" s="195" t="s">
        <v>38</v>
      </c>
      <c r="O582" s="72"/>
      <c r="P582" s="196">
        <f>O582*H582</f>
        <v>0</v>
      </c>
      <c r="Q582" s="196">
        <v>2.1000000000000001E-4</v>
      </c>
      <c r="R582" s="196">
        <f>Q582*H582</f>
        <v>1.45152E-3</v>
      </c>
      <c r="S582" s="196">
        <v>0</v>
      </c>
      <c r="T582" s="19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8" t="s">
        <v>121</v>
      </c>
      <c r="AT582" s="198" t="s">
        <v>122</v>
      </c>
      <c r="AU582" s="198" t="s">
        <v>131</v>
      </c>
      <c r="AY582" s="18" t="s">
        <v>118</v>
      </c>
      <c r="BE582" s="199">
        <f>IF(N582="základní",J582,0)</f>
        <v>0</v>
      </c>
      <c r="BF582" s="199">
        <f>IF(N582="snížená",J582,0)</f>
        <v>0</v>
      </c>
      <c r="BG582" s="199">
        <f>IF(N582="zákl. přenesená",J582,0)</f>
        <v>0</v>
      </c>
      <c r="BH582" s="199">
        <f>IF(N582="sníž. přenesená",J582,0)</f>
        <v>0</v>
      </c>
      <c r="BI582" s="199">
        <f>IF(N582="nulová",J582,0)</f>
        <v>0</v>
      </c>
      <c r="BJ582" s="18" t="s">
        <v>81</v>
      </c>
      <c r="BK582" s="199">
        <f>ROUND(I582*H582,2)</f>
        <v>0</v>
      </c>
      <c r="BL582" s="18" t="s">
        <v>121</v>
      </c>
      <c r="BM582" s="198" t="s">
        <v>735</v>
      </c>
    </row>
    <row r="583" spans="1:65" s="15" customFormat="1" ht="11.25">
      <c r="B583" s="223"/>
      <c r="C583" s="224"/>
      <c r="D583" s="202" t="s">
        <v>158</v>
      </c>
      <c r="E583" s="225" t="s">
        <v>1</v>
      </c>
      <c r="F583" s="226" t="s">
        <v>586</v>
      </c>
      <c r="G583" s="224"/>
      <c r="H583" s="225" t="s">
        <v>1</v>
      </c>
      <c r="I583" s="227"/>
      <c r="J583" s="224"/>
      <c r="K583" s="224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158</v>
      </c>
      <c r="AU583" s="232" t="s">
        <v>131</v>
      </c>
      <c r="AV583" s="15" t="s">
        <v>81</v>
      </c>
      <c r="AW583" s="15" t="s">
        <v>30</v>
      </c>
      <c r="AX583" s="15" t="s">
        <v>73</v>
      </c>
      <c r="AY583" s="232" t="s">
        <v>118</v>
      </c>
    </row>
    <row r="584" spans="1:65" s="13" customFormat="1" ht="11.25">
      <c r="B584" s="200"/>
      <c r="C584" s="201"/>
      <c r="D584" s="202" t="s">
        <v>158</v>
      </c>
      <c r="E584" s="203" t="s">
        <v>1</v>
      </c>
      <c r="F584" s="204" t="s">
        <v>736</v>
      </c>
      <c r="G584" s="201"/>
      <c r="H584" s="205">
        <v>3.456</v>
      </c>
      <c r="I584" s="206"/>
      <c r="J584" s="201"/>
      <c r="K584" s="201"/>
      <c r="L584" s="207"/>
      <c r="M584" s="208"/>
      <c r="N584" s="209"/>
      <c r="O584" s="209"/>
      <c r="P584" s="209"/>
      <c r="Q584" s="209"/>
      <c r="R584" s="209"/>
      <c r="S584" s="209"/>
      <c r="T584" s="210"/>
      <c r="AT584" s="211" t="s">
        <v>158</v>
      </c>
      <c r="AU584" s="211" t="s">
        <v>131</v>
      </c>
      <c r="AV584" s="13" t="s">
        <v>83</v>
      </c>
      <c r="AW584" s="13" t="s">
        <v>30</v>
      </c>
      <c r="AX584" s="13" t="s">
        <v>73</v>
      </c>
      <c r="AY584" s="211" t="s">
        <v>118</v>
      </c>
    </row>
    <row r="585" spans="1:65" s="15" customFormat="1" ht="11.25">
      <c r="B585" s="223"/>
      <c r="C585" s="224"/>
      <c r="D585" s="202" t="s">
        <v>158</v>
      </c>
      <c r="E585" s="225" t="s">
        <v>1</v>
      </c>
      <c r="F585" s="226" t="s">
        <v>588</v>
      </c>
      <c r="G585" s="224"/>
      <c r="H585" s="225" t="s">
        <v>1</v>
      </c>
      <c r="I585" s="227"/>
      <c r="J585" s="224"/>
      <c r="K585" s="224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158</v>
      </c>
      <c r="AU585" s="232" t="s">
        <v>131</v>
      </c>
      <c r="AV585" s="15" t="s">
        <v>81</v>
      </c>
      <c r="AW585" s="15" t="s">
        <v>30</v>
      </c>
      <c r="AX585" s="15" t="s">
        <v>73</v>
      </c>
      <c r="AY585" s="232" t="s">
        <v>118</v>
      </c>
    </row>
    <row r="586" spans="1:65" s="13" customFormat="1" ht="11.25">
      <c r="B586" s="200"/>
      <c r="C586" s="201"/>
      <c r="D586" s="202" t="s">
        <v>158</v>
      </c>
      <c r="E586" s="203" t="s">
        <v>1</v>
      </c>
      <c r="F586" s="204" t="s">
        <v>736</v>
      </c>
      <c r="G586" s="201"/>
      <c r="H586" s="205">
        <v>3.456</v>
      </c>
      <c r="I586" s="206"/>
      <c r="J586" s="201"/>
      <c r="K586" s="201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158</v>
      </c>
      <c r="AU586" s="211" t="s">
        <v>131</v>
      </c>
      <c r="AV586" s="13" t="s">
        <v>83</v>
      </c>
      <c r="AW586" s="13" t="s">
        <v>30</v>
      </c>
      <c r="AX586" s="13" t="s">
        <v>73</v>
      </c>
      <c r="AY586" s="211" t="s">
        <v>118</v>
      </c>
    </row>
    <row r="587" spans="1:65" s="14" customFormat="1" ht="11.25">
      <c r="B587" s="212"/>
      <c r="C587" s="213"/>
      <c r="D587" s="202" t="s">
        <v>158</v>
      </c>
      <c r="E587" s="214" t="s">
        <v>1</v>
      </c>
      <c r="F587" s="215" t="s">
        <v>161</v>
      </c>
      <c r="G587" s="213"/>
      <c r="H587" s="216">
        <v>6.9119999999999999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158</v>
      </c>
      <c r="AU587" s="222" t="s">
        <v>131</v>
      </c>
      <c r="AV587" s="14" t="s">
        <v>121</v>
      </c>
      <c r="AW587" s="14" t="s">
        <v>30</v>
      </c>
      <c r="AX587" s="14" t="s">
        <v>81</v>
      </c>
      <c r="AY587" s="222" t="s">
        <v>118</v>
      </c>
    </row>
    <row r="588" spans="1:65" s="2" customFormat="1" ht="24.2" customHeight="1">
      <c r="A588" s="35"/>
      <c r="B588" s="36"/>
      <c r="C588" s="187" t="s">
        <v>737</v>
      </c>
      <c r="D588" s="187" t="s">
        <v>122</v>
      </c>
      <c r="E588" s="188" t="s">
        <v>738</v>
      </c>
      <c r="F588" s="189" t="s">
        <v>739</v>
      </c>
      <c r="G588" s="190" t="s">
        <v>156</v>
      </c>
      <c r="H588" s="191">
        <v>12.566000000000001</v>
      </c>
      <c r="I588" s="192"/>
      <c r="J588" s="193">
        <f>ROUND(I588*H588,2)</f>
        <v>0</v>
      </c>
      <c r="K588" s="189" t="s">
        <v>1</v>
      </c>
      <c r="L588" s="40"/>
      <c r="M588" s="194" t="s">
        <v>1</v>
      </c>
      <c r="N588" s="195" t="s">
        <v>38</v>
      </c>
      <c r="O588" s="72"/>
      <c r="P588" s="196">
        <f>O588*H588</f>
        <v>0</v>
      </c>
      <c r="Q588" s="196">
        <v>0</v>
      </c>
      <c r="R588" s="196">
        <f>Q588*H588</f>
        <v>0</v>
      </c>
      <c r="S588" s="196">
        <v>0</v>
      </c>
      <c r="T588" s="19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8" t="s">
        <v>121</v>
      </c>
      <c r="AT588" s="198" t="s">
        <v>122</v>
      </c>
      <c r="AU588" s="198" t="s">
        <v>131</v>
      </c>
      <c r="AY588" s="18" t="s">
        <v>118</v>
      </c>
      <c r="BE588" s="199">
        <f>IF(N588="základní",J588,0)</f>
        <v>0</v>
      </c>
      <c r="BF588" s="199">
        <f>IF(N588="snížená",J588,0)</f>
        <v>0</v>
      </c>
      <c r="BG588" s="199">
        <f>IF(N588="zákl. přenesená",J588,0)</f>
        <v>0</v>
      </c>
      <c r="BH588" s="199">
        <f>IF(N588="sníž. přenesená",J588,0)</f>
        <v>0</v>
      </c>
      <c r="BI588" s="199">
        <f>IF(N588="nulová",J588,0)</f>
        <v>0</v>
      </c>
      <c r="BJ588" s="18" t="s">
        <v>81</v>
      </c>
      <c r="BK588" s="199">
        <f>ROUND(I588*H588,2)</f>
        <v>0</v>
      </c>
      <c r="BL588" s="18" t="s">
        <v>121</v>
      </c>
      <c r="BM588" s="198" t="s">
        <v>740</v>
      </c>
    </row>
    <row r="589" spans="1:65" s="13" customFormat="1" ht="11.25">
      <c r="B589" s="200"/>
      <c r="C589" s="201"/>
      <c r="D589" s="202" t="s">
        <v>158</v>
      </c>
      <c r="E589" s="203" t="s">
        <v>1</v>
      </c>
      <c r="F589" s="204" t="s">
        <v>741</v>
      </c>
      <c r="G589" s="201"/>
      <c r="H589" s="205">
        <v>12.566000000000001</v>
      </c>
      <c r="I589" s="206"/>
      <c r="J589" s="201"/>
      <c r="K589" s="201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158</v>
      </c>
      <c r="AU589" s="211" t="s">
        <v>131</v>
      </c>
      <c r="AV589" s="13" t="s">
        <v>83</v>
      </c>
      <c r="AW589" s="13" t="s">
        <v>30</v>
      </c>
      <c r="AX589" s="13" t="s">
        <v>81</v>
      </c>
      <c r="AY589" s="211" t="s">
        <v>118</v>
      </c>
    </row>
    <row r="590" spans="1:65" s="2" customFormat="1" ht="24.2" customHeight="1">
      <c r="A590" s="35"/>
      <c r="B590" s="36"/>
      <c r="C590" s="187" t="s">
        <v>742</v>
      </c>
      <c r="D590" s="187" t="s">
        <v>122</v>
      </c>
      <c r="E590" s="188" t="s">
        <v>743</v>
      </c>
      <c r="F590" s="189" t="s">
        <v>744</v>
      </c>
      <c r="G590" s="190" t="s">
        <v>423</v>
      </c>
      <c r="H590" s="191">
        <v>6</v>
      </c>
      <c r="I590" s="192"/>
      <c r="J590" s="193">
        <f>ROUND(I590*H590,2)</f>
        <v>0</v>
      </c>
      <c r="K590" s="189" t="s">
        <v>213</v>
      </c>
      <c r="L590" s="40"/>
      <c r="M590" s="194" t="s">
        <v>1</v>
      </c>
      <c r="N590" s="195" t="s">
        <v>38</v>
      </c>
      <c r="O590" s="72"/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8" t="s">
        <v>121</v>
      </c>
      <c r="AT590" s="198" t="s">
        <v>122</v>
      </c>
      <c r="AU590" s="198" t="s">
        <v>131</v>
      </c>
      <c r="AY590" s="18" t="s">
        <v>118</v>
      </c>
      <c r="BE590" s="199">
        <f>IF(N590="základní",J590,0)</f>
        <v>0</v>
      </c>
      <c r="BF590" s="199">
        <f>IF(N590="snížená",J590,0)</f>
        <v>0</v>
      </c>
      <c r="BG590" s="199">
        <f>IF(N590="zákl. přenesená",J590,0)</f>
        <v>0</v>
      </c>
      <c r="BH590" s="199">
        <f>IF(N590="sníž. přenesená",J590,0)</f>
        <v>0</v>
      </c>
      <c r="BI590" s="199">
        <f>IF(N590="nulová",J590,0)</f>
        <v>0</v>
      </c>
      <c r="BJ590" s="18" t="s">
        <v>81</v>
      </c>
      <c r="BK590" s="199">
        <f>ROUND(I590*H590,2)</f>
        <v>0</v>
      </c>
      <c r="BL590" s="18" t="s">
        <v>121</v>
      </c>
      <c r="BM590" s="198" t="s">
        <v>745</v>
      </c>
    </row>
    <row r="591" spans="1:65" s="12" customFormat="1" ht="22.9" customHeight="1">
      <c r="B591" s="171"/>
      <c r="C591" s="172"/>
      <c r="D591" s="173" t="s">
        <v>72</v>
      </c>
      <c r="E591" s="185" t="s">
        <v>696</v>
      </c>
      <c r="F591" s="185" t="s">
        <v>746</v>
      </c>
      <c r="G591" s="172"/>
      <c r="H591" s="172"/>
      <c r="I591" s="175"/>
      <c r="J591" s="186">
        <f>BK591</f>
        <v>0</v>
      </c>
      <c r="K591" s="172"/>
      <c r="L591" s="177"/>
      <c r="M591" s="178"/>
      <c r="N591" s="179"/>
      <c r="O591" s="179"/>
      <c r="P591" s="180">
        <f>P592+P600+P616</f>
        <v>0</v>
      </c>
      <c r="Q591" s="179"/>
      <c r="R591" s="180">
        <f>R592+R600+R616</f>
        <v>2.4179632E-2</v>
      </c>
      <c r="S591" s="179"/>
      <c r="T591" s="181">
        <f>T592+T600+T616</f>
        <v>0</v>
      </c>
      <c r="AR591" s="182" t="s">
        <v>81</v>
      </c>
      <c r="AT591" s="183" t="s">
        <v>72</v>
      </c>
      <c r="AU591" s="183" t="s">
        <v>81</v>
      </c>
      <c r="AY591" s="182" t="s">
        <v>118</v>
      </c>
      <c r="BK591" s="184">
        <f>BK592+BK600+BK616</f>
        <v>0</v>
      </c>
    </row>
    <row r="592" spans="1:65" s="12" customFormat="1" ht="20.85" customHeight="1">
      <c r="B592" s="171"/>
      <c r="C592" s="172"/>
      <c r="D592" s="173" t="s">
        <v>72</v>
      </c>
      <c r="E592" s="185" t="s">
        <v>153</v>
      </c>
      <c r="F592" s="185" t="s">
        <v>747</v>
      </c>
      <c r="G592" s="172"/>
      <c r="H592" s="172"/>
      <c r="I592" s="175"/>
      <c r="J592" s="186">
        <f>BK592</f>
        <v>0</v>
      </c>
      <c r="K592" s="172"/>
      <c r="L592" s="177"/>
      <c r="M592" s="178"/>
      <c r="N592" s="179"/>
      <c r="O592" s="179"/>
      <c r="P592" s="180">
        <f>SUM(P593:P599)</f>
        <v>0</v>
      </c>
      <c r="Q592" s="179"/>
      <c r="R592" s="180">
        <f>SUM(R593:R599)</f>
        <v>2.4179632E-2</v>
      </c>
      <c r="S592" s="179"/>
      <c r="T592" s="181">
        <f>SUM(T593:T599)</f>
        <v>0</v>
      </c>
      <c r="AR592" s="182" t="s">
        <v>83</v>
      </c>
      <c r="AT592" s="183" t="s">
        <v>72</v>
      </c>
      <c r="AU592" s="183" t="s">
        <v>83</v>
      </c>
      <c r="AY592" s="182" t="s">
        <v>118</v>
      </c>
      <c r="BK592" s="184">
        <f>SUM(BK593:BK599)</f>
        <v>0</v>
      </c>
    </row>
    <row r="593" spans="1:65" s="2" customFormat="1" ht="24.2" customHeight="1">
      <c r="A593" s="35"/>
      <c r="B593" s="36"/>
      <c r="C593" s="187" t="s">
        <v>748</v>
      </c>
      <c r="D593" s="187" t="s">
        <v>122</v>
      </c>
      <c r="E593" s="188" t="s">
        <v>749</v>
      </c>
      <c r="F593" s="189" t="s">
        <v>750</v>
      </c>
      <c r="G593" s="190" t="s">
        <v>156</v>
      </c>
      <c r="H593" s="191">
        <v>404.8</v>
      </c>
      <c r="I593" s="192"/>
      <c r="J593" s="193">
        <f>ROUND(I593*H593,2)</f>
        <v>0</v>
      </c>
      <c r="K593" s="189" t="s">
        <v>213</v>
      </c>
      <c r="L593" s="40"/>
      <c r="M593" s="194" t="s">
        <v>1</v>
      </c>
      <c r="N593" s="195" t="s">
        <v>38</v>
      </c>
      <c r="O593" s="72"/>
      <c r="P593" s="196">
        <f>O593*H593</f>
        <v>0</v>
      </c>
      <c r="Q593" s="196">
        <v>0</v>
      </c>
      <c r="R593" s="196">
        <f>Q593*H593</f>
        <v>0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121</v>
      </c>
      <c r="AT593" s="198" t="s">
        <v>122</v>
      </c>
      <c r="AU593" s="198" t="s">
        <v>131</v>
      </c>
      <c r="AY593" s="18" t="s">
        <v>118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81</v>
      </c>
      <c r="BK593" s="199">
        <f>ROUND(I593*H593,2)</f>
        <v>0</v>
      </c>
      <c r="BL593" s="18" t="s">
        <v>121</v>
      </c>
      <c r="BM593" s="198" t="s">
        <v>751</v>
      </c>
    </row>
    <row r="594" spans="1:65" s="13" customFormat="1" ht="11.25">
      <c r="B594" s="200"/>
      <c r="C594" s="201"/>
      <c r="D594" s="202" t="s">
        <v>158</v>
      </c>
      <c r="E594" s="203" t="s">
        <v>1</v>
      </c>
      <c r="F594" s="204" t="s">
        <v>752</v>
      </c>
      <c r="G594" s="201"/>
      <c r="H594" s="205">
        <v>404.8</v>
      </c>
      <c r="I594" s="206"/>
      <c r="J594" s="201"/>
      <c r="K594" s="201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158</v>
      </c>
      <c r="AU594" s="211" t="s">
        <v>131</v>
      </c>
      <c r="AV594" s="13" t="s">
        <v>83</v>
      </c>
      <c r="AW594" s="13" t="s">
        <v>30</v>
      </c>
      <c r="AX594" s="13" t="s">
        <v>81</v>
      </c>
      <c r="AY594" s="211" t="s">
        <v>118</v>
      </c>
    </row>
    <row r="595" spans="1:65" s="2" customFormat="1" ht="24.2" customHeight="1">
      <c r="A595" s="35"/>
      <c r="B595" s="36"/>
      <c r="C595" s="187" t="s">
        <v>753</v>
      </c>
      <c r="D595" s="187" t="s">
        <v>122</v>
      </c>
      <c r="E595" s="188" t="s">
        <v>754</v>
      </c>
      <c r="F595" s="189" t="s">
        <v>755</v>
      </c>
      <c r="G595" s="190" t="s">
        <v>156</v>
      </c>
      <c r="H595" s="191">
        <v>201.6</v>
      </c>
      <c r="I595" s="192"/>
      <c r="J595" s="193">
        <f>ROUND(I595*H595,2)</f>
        <v>0</v>
      </c>
      <c r="K595" s="189" t="s">
        <v>213</v>
      </c>
      <c r="L595" s="40"/>
      <c r="M595" s="194" t="s">
        <v>1</v>
      </c>
      <c r="N595" s="195" t="s">
        <v>38</v>
      </c>
      <c r="O595" s="72"/>
      <c r="P595" s="196">
        <f>O595*H595</f>
        <v>0</v>
      </c>
      <c r="Q595" s="196">
        <v>1.6449999999999999E-6</v>
      </c>
      <c r="R595" s="196">
        <f>Q595*H595</f>
        <v>3.31632E-4</v>
      </c>
      <c r="S595" s="196">
        <v>0</v>
      </c>
      <c r="T595" s="197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8" t="s">
        <v>121</v>
      </c>
      <c r="AT595" s="198" t="s">
        <v>122</v>
      </c>
      <c r="AU595" s="198" t="s">
        <v>131</v>
      </c>
      <c r="AY595" s="18" t="s">
        <v>118</v>
      </c>
      <c r="BE595" s="199">
        <f>IF(N595="základní",J595,0)</f>
        <v>0</v>
      </c>
      <c r="BF595" s="199">
        <f>IF(N595="snížená",J595,0)</f>
        <v>0</v>
      </c>
      <c r="BG595" s="199">
        <f>IF(N595="zákl. přenesená",J595,0)</f>
        <v>0</v>
      </c>
      <c r="BH595" s="199">
        <f>IF(N595="sníž. přenesená",J595,0)</f>
        <v>0</v>
      </c>
      <c r="BI595" s="199">
        <f>IF(N595="nulová",J595,0)</f>
        <v>0</v>
      </c>
      <c r="BJ595" s="18" t="s">
        <v>81</v>
      </c>
      <c r="BK595" s="199">
        <f>ROUND(I595*H595,2)</f>
        <v>0</v>
      </c>
      <c r="BL595" s="18" t="s">
        <v>121</v>
      </c>
      <c r="BM595" s="198" t="s">
        <v>756</v>
      </c>
    </row>
    <row r="596" spans="1:65" s="13" customFormat="1" ht="11.25">
      <c r="B596" s="200"/>
      <c r="C596" s="201"/>
      <c r="D596" s="202" t="s">
        <v>158</v>
      </c>
      <c r="E596" s="203" t="s">
        <v>1</v>
      </c>
      <c r="F596" s="204" t="s">
        <v>757</v>
      </c>
      <c r="G596" s="201"/>
      <c r="H596" s="205">
        <v>201.6</v>
      </c>
      <c r="I596" s="206"/>
      <c r="J596" s="201"/>
      <c r="K596" s="201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158</v>
      </c>
      <c r="AU596" s="211" t="s">
        <v>131</v>
      </c>
      <c r="AV596" s="13" t="s">
        <v>83</v>
      </c>
      <c r="AW596" s="13" t="s">
        <v>30</v>
      </c>
      <c r="AX596" s="13" t="s">
        <v>81</v>
      </c>
      <c r="AY596" s="211" t="s">
        <v>118</v>
      </c>
    </row>
    <row r="597" spans="1:65" s="2" customFormat="1" ht="24.2" customHeight="1">
      <c r="A597" s="35"/>
      <c r="B597" s="36"/>
      <c r="C597" s="187" t="s">
        <v>758</v>
      </c>
      <c r="D597" s="187" t="s">
        <v>122</v>
      </c>
      <c r="E597" s="188" t="s">
        <v>759</v>
      </c>
      <c r="F597" s="189" t="s">
        <v>760</v>
      </c>
      <c r="G597" s="190" t="s">
        <v>156</v>
      </c>
      <c r="H597" s="191">
        <v>216.8</v>
      </c>
      <c r="I597" s="192"/>
      <c r="J597" s="193">
        <f>ROUND(I597*H597,2)</f>
        <v>0</v>
      </c>
      <c r="K597" s="189" t="s">
        <v>213</v>
      </c>
      <c r="L597" s="40"/>
      <c r="M597" s="194" t="s">
        <v>1</v>
      </c>
      <c r="N597" s="195" t="s">
        <v>38</v>
      </c>
      <c r="O597" s="72"/>
      <c r="P597" s="196">
        <f>O597*H597</f>
        <v>0</v>
      </c>
      <c r="Q597" s="196">
        <v>1.1E-4</v>
      </c>
      <c r="R597" s="196">
        <f>Q597*H597</f>
        <v>2.3848000000000001E-2</v>
      </c>
      <c r="S597" s="196">
        <v>0</v>
      </c>
      <c r="T597" s="19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8" t="s">
        <v>285</v>
      </c>
      <c r="AT597" s="198" t="s">
        <v>122</v>
      </c>
      <c r="AU597" s="198" t="s">
        <v>131</v>
      </c>
      <c r="AY597" s="18" t="s">
        <v>118</v>
      </c>
      <c r="BE597" s="199">
        <f>IF(N597="základní",J597,0)</f>
        <v>0</v>
      </c>
      <c r="BF597" s="199">
        <f>IF(N597="snížená",J597,0)</f>
        <v>0</v>
      </c>
      <c r="BG597" s="199">
        <f>IF(N597="zákl. přenesená",J597,0)</f>
        <v>0</v>
      </c>
      <c r="BH597" s="199">
        <f>IF(N597="sníž. přenesená",J597,0)</f>
        <v>0</v>
      </c>
      <c r="BI597" s="199">
        <f>IF(N597="nulová",J597,0)</f>
        <v>0</v>
      </c>
      <c r="BJ597" s="18" t="s">
        <v>81</v>
      </c>
      <c r="BK597" s="199">
        <f>ROUND(I597*H597,2)</f>
        <v>0</v>
      </c>
      <c r="BL597" s="18" t="s">
        <v>285</v>
      </c>
      <c r="BM597" s="198" t="s">
        <v>761</v>
      </c>
    </row>
    <row r="598" spans="1:65" s="13" customFormat="1" ht="11.25">
      <c r="B598" s="200"/>
      <c r="C598" s="201"/>
      <c r="D598" s="202" t="s">
        <v>158</v>
      </c>
      <c r="E598" s="203" t="s">
        <v>1</v>
      </c>
      <c r="F598" s="204" t="s">
        <v>762</v>
      </c>
      <c r="G598" s="201"/>
      <c r="H598" s="205">
        <v>216.8</v>
      </c>
      <c r="I598" s="206"/>
      <c r="J598" s="201"/>
      <c r="K598" s="201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158</v>
      </c>
      <c r="AU598" s="211" t="s">
        <v>131</v>
      </c>
      <c r="AV598" s="13" t="s">
        <v>83</v>
      </c>
      <c r="AW598" s="13" t="s">
        <v>30</v>
      </c>
      <c r="AX598" s="13" t="s">
        <v>81</v>
      </c>
      <c r="AY598" s="211" t="s">
        <v>118</v>
      </c>
    </row>
    <row r="599" spans="1:65" s="2" customFormat="1" ht="66.75" customHeight="1">
      <c r="A599" s="35"/>
      <c r="B599" s="36"/>
      <c r="C599" s="187" t="s">
        <v>763</v>
      </c>
      <c r="D599" s="187" t="s">
        <v>122</v>
      </c>
      <c r="E599" s="188" t="s">
        <v>764</v>
      </c>
      <c r="F599" s="189" t="s">
        <v>765</v>
      </c>
      <c r="G599" s="190" t="s">
        <v>212</v>
      </c>
      <c r="H599" s="191">
        <v>15.3</v>
      </c>
      <c r="I599" s="192"/>
      <c r="J599" s="193">
        <f>ROUND(I599*H599,2)</f>
        <v>0</v>
      </c>
      <c r="K599" s="189" t="s">
        <v>213</v>
      </c>
      <c r="L599" s="40"/>
      <c r="M599" s="194" t="s">
        <v>1</v>
      </c>
      <c r="N599" s="195" t="s">
        <v>38</v>
      </c>
      <c r="O599" s="72"/>
      <c r="P599" s="196">
        <f>O599*H599</f>
        <v>0</v>
      </c>
      <c r="Q599" s="196">
        <v>0</v>
      </c>
      <c r="R599" s="196">
        <f>Q599*H599</f>
        <v>0</v>
      </c>
      <c r="S599" s="196">
        <v>0</v>
      </c>
      <c r="T599" s="19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8" t="s">
        <v>285</v>
      </c>
      <c r="AT599" s="198" t="s">
        <v>122</v>
      </c>
      <c r="AU599" s="198" t="s">
        <v>131</v>
      </c>
      <c r="AY599" s="18" t="s">
        <v>118</v>
      </c>
      <c r="BE599" s="199">
        <f>IF(N599="základní",J599,0)</f>
        <v>0</v>
      </c>
      <c r="BF599" s="199">
        <f>IF(N599="snížená",J599,0)</f>
        <v>0</v>
      </c>
      <c r="BG599" s="199">
        <f>IF(N599="zákl. přenesená",J599,0)</f>
        <v>0</v>
      </c>
      <c r="BH599" s="199">
        <f>IF(N599="sníž. přenesená",J599,0)</f>
        <v>0</v>
      </c>
      <c r="BI599" s="199">
        <f>IF(N599="nulová",J599,0)</f>
        <v>0</v>
      </c>
      <c r="BJ599" s="18" t="s">
        <v>81</v>
      </c>
      <c r="BK599" s="199">
        <f>ROUND(I599*H599,2)</f>
        <v>0</v>
      </c>
      <c r="BL599" s="18" t="s">
        <v>285</v>
      </c>
      <c r="BM599" s="198" t="s">
        <v>766</v>
      </c>
    </row>
    <row r="600" spans="1:65" s="12" customFormat="1" ht="20.85" customHeight="1">
      <c r="B600" s="171"/>
      <c r="C600" s="172"/>
      <c r="D600" s="173" t="s">
        <v>72</v>
      </c>
      <c r="E600" s="185" t="s">
        <v>737</v>
      </c>
      <c r="F600" s="185" t="s">
        <v>767</v>
      </c>
      <c r="G600" s="172"/>
      <c r="H600" s="172"/>
      <c r="I600" s="175"/>
      <c r="J600" s="186">
        <f>BK600</f>
        <v>0</v>
      </c>
      <c r="K600" s="172"/>
      <c r="L600" s="177"/>
      <c r="M600" s="178"/>
      <c r="N600" s="179"/>
      <c r="O600" s="179"/>
      <c r="P600" s="180">
        <f>SUM(P601:P615)</f>
        <v>0</v>
      </c>
      <c r="Q600" s="179"/>
      <c r="R600" s="180">
        <f>SUM(R601:R615)</f>
        <v>0</v>
      </c>
      <c r="S600" s="179"/>
      <c r="T600" s="181">
        <f>SUM(T601:T615)</f>
        <v>0</v>
      </c>
      <c r="AR600" s="182" t="s">
        <v>83</v>
      </c>
      <c r="AT600" s="183" t="s">
        <v>72</v>
      </c>
      <c r="AU600" s="183" t="s">
        <v>83</v>
      </c>
      <c r="AY600" s="182" t="s">
        <v>118</v>
      </c>
      <c r="BK600" s="184">
        <f>SUM(BK601:BK615)</f>
        <v>0</v>
      </c>
    </row>
    <row r="601" spans="1:65" s="2" customFormat="1" ht="37.9" customHeight="1">
      <c r="A601" s="35"/>
      <c r="B601" s="36"/>
      <c r="C601" s="187" t="s">
        <v>768</v>
      </c>
      <c r="D601" s="187" t="s">
        <v>122</v>
      </c>
      <c r="E601" s="188" t="s">
        <v>769</v>
      </c>
      <c r="F601" s="189" t="s">
        <v>770</v>
      </c>
      <c r="G601" s="190" t="s">
        <v>351</v>
      </c>
      <c r="H601" s="191">
        <v>470.54500000000002</v>
      </c>
      <c r="I601" s="192"/>
      <c r="J601" s="193">
        <f>ROUND(I601*H601,2)</f>
        <v>0</v>
      </c>
      <c r="K601" s="189" t="s">
        <v>213</v>
      </c>
      <c r="L601" s="40"/>
      <c r="M601" s="194" t="s">
        <v>1</v>
      </c>
      <c r="N601" s="195" t="s">
        <v>38</v>
      </c>
      <c r="O601" s="72"/>
      <c r="P601" s="196">
        <f>O601*H601</f>
        <v>0</v>
      </c>
      <c r="Q601" s="196">
        <v>0</v>
      </c>
      <c r="R601" s="196">
        <f>Q601*H601</f>
        <v>0</v>
      </c>
      <c r="S601" s="196">
        <v>0</v>
      </c>
      <c r="T601" s="197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8" t="s">
        <v>121</v>
      </c>
      <c r="AT601" s="198" t="s">
        <v>122</v>
      </c>
      <c r="AU601" s="198" t="s">
        <v>131</v>
      </c>
      <c r="AY601" s="18" t="s">
        <v>118</v>
      </c>
      <c r="BE601" s="199">
        <f>IF(N601="základní",J601,0)</f>
        <v>0</v>
      </c>
      <c r="BF601" s="199">
        <f>IF(N601="snížená",J601,0)</f>
        <v>0</v>
      </c>
      <c r="BG601" s="199">
        <f>IF(N601="zákl. přenesená",J601,0)</f>
        <v>0</v>
      </c>
      <c r="BH601" s="199">
        <f>IF(N601="sníž. přenesená",J601,0)</f>
        <v>0</v>
      </c>
      <c r="BI601" s="199">
        <f>IF(N601="nulová",J601,0)</f>
        <v>0</v>
      </c>
      <c r="BJ601" s="18" t="s">
        <v>81</v>
      </c>
      <c r="BK601" s="199">
        <f>ROUND(I601*H601,2)</f>
        <v>0</v>
      </c>
      <c r="BL601" s="18" t="s">
        <v>121</v>
      </c>
      <c r="BM601" s="198" t="s">
        <v>771</v>
      </c>
    </row>
    <row r="602" spans="1:65" s="2" customFormat="1" ht="37.9" customHeight="1">
      <c r="A602" s="35"/>
      <c r="B602" s="36"/>
      <c r="C602" s="187" t="s">
        <v>772</v>
      </c>
      <c r="D602" s="187" t="s">
        <v>122</v>
      </c>
      <c r="E602" s="188" t="s">
        <v>773</v>
      </c>
      <c r="F602" s="189" t="s">
        <v>774</v>
      </c>
      <c r="G602" s="190" t="s">
        <v>351</v>
      </c>
      <c r="H602" s="191">
        <v>1882.18</v>
      </c>
      <c r="I602" s="192"/>
      <c r="J602" s="193">
        <f>ROUND(I602*H602,2)</f>
        <v>0</v>
      </c>
      <c r="K602" s="189" t="s">
        <v>213</v>
      </c>
      <c r="L602" s="40"/>
      <c r="M602" s="194" t="s">
        <v>1</v>
      </c>
      <c r="N602" s="195" t="s">
        <v>38</v>
      </c>
      <c r="O602" s="72"/>
      <c r="P602" s="196">
        <f>O602*H602</f>
        <v>0</v>
      </c>
      <c r="Q602" s="196">
        <v>0</v>
      </c>
      <c r="R602" s="196">
        <f>Q602*H602</f>
        <v>0</v>
      </c>
      <c r="S602" s="196">
        <v>0</v>
      </c>
      <c r="T602" s="197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98" t="s">
        <v>121</v>
      </c>
      <c r="AT602" s="198" t="s">
        <v>122</v>
      </c>
      <c r="AU602" s="198" t="s">
        <v>131</v>
      </c>
      <c r="AY602" s="18" t="s">
        <v>118</v>
      </c>
      <c r="BE602" s="199">
        <f>IF(N602="základní",J602,0)</f>
        <v>0</v>
      </c>
      <c r="BF602" s="199">
        <f>IF(N602="snížená",J602,0)</f>
        <v>0</v>
      </c>
      <c r="BG602" s="199">
        <f>IF(N602="zákl. přenesená",J602,0)</f>
        <v>0</v>
      </c>
      <c r="BH602" s="199">
        <f>IF(N602="sníž. přenesená",J602,0)</f>
        <v>0</v>
      </c>
      <c r="BI602" s="199">
        <f>IF(N602="nulová",J602,0)</f>
        <v>0</v>
      </c>
      <c r="BJ602" s="18" t="s">
        <v>81</v>
      </c>
      <c r="BK602" s="199">
        <f>ROUND(I602*H602,2)</f>
        <v>0</v>
      </c>
      <c r="BL602" s="18" t="s">
        <v>121</v>
      </c>
      <c r="BM602" s="198" t="s">
        <v>775</v>
      </c>
    </row>
    <row r="603" spans="1:65" s="13" customFormat="1" ht="11.25">
      <c r="B603" s="200"/>
      <c r="C603" s="201"/>
      <c r="D603" s="202" t="s">
        <v>158</v>
      </c>
      <c r="E603" s="201"/>
      <c r="F603" s="204" t="s">
        <v>776</v>
      </c>
      <c r="G603" s="201"/>
      <c r="H603" s="205">
        <v>1882.18</v>
      </c>
      <c r="I603" s="206"/>
      <c r="J603" s="201"/>
      <c r="K603" s="201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158</v>
      </c>
      <c r="AU603" s="211" t="s">
        <v>131</v>
      </c>
      <c r="AV603" s="13" t="s">
        <v>83</v>
      </c>
      <c r="AW603" s="13" t="s">
        <v>4</v>
      </c>
      <c r="AX603" s="13" t="s">
        <v>81</v>
      </c>
      <c r="AY603" s="211" t="s">
        <v>118</v>
      </c>
    </row>
    <row r="604" spans="1:65" s="2" customFormat="1" ht="24.2" customHeight="1">
      <c r="A604" s="35"/>
      <c r="B604" s="36"/>
      <c r="C604" s="187" t="s">
        <v>777</v>
      </c>
      <c r="D604" s="187" t="s">
        <v>122</v>
      </c>
      <c r="E604" s="188" t="s">
        <v>778</v>
      </c>
      <c r="F604" s="189" t="s">
        <v>779</v>
      </c>
      <c r="G604" s="190" t="s">
        <v>351</v>
      </c>
      <c r="H604" s="191">
        <v>68.241</v>
      </c>
      <c r="I604" s="192"/>
      <c r="J604" s="193">
        <f>ROUND(I604*H604,2)</f>
        <v>0</v>
      </c>
      <c r="K604" s="189" t="s">
        <v>1</v>
      </c>
      <c r="L604" s="40"/>
      <c r="M604" s="194" t="s">
        <v>1</v>
      </c>
      <c r="N604" s="195" t="s">
        <v>38</v>
      </c>
      <c r="O604" s="72"/>
      <c r="P604" s="196">
        <f>O604*H604</f>
        <v>0</v>
      </c>
      <c r="Q604" s="196">
        <v>0</v>
      </c>
      <c r="R604" s="196">
        <f>Q604*H604</f>
        <v>0</v>
      </c>
      <c r="S604" s="196">
        <v>0</v>
      </c>
      <c r="T604" s="197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8" t="s">
        <v>121</v>
      </c>
      <c r="AT604" s="198" t="s">
        <v>122</v>
      </c>
      <c r="AU604" s="198" t="s">
        <v>131</v>
      </c>
      <c r="AY604" s="18" t="s">
        <v>118</v>
      </c>
      <c r="BE604" s="199">
        <f>IF(N604="základní",J604,0)</f>
        <v>0</v>
      </c>
      <c r="BF604" s="199">
        <f>IF(N604="snížená",J604,0)</f>
        <v>0</v>
      </c>
      <c r="BG604" s="199">
        <f>IF(N604="zákl. přenesená",J604,0)</f>
        <v>0</v>
      </c>
      <c r="BH604" s="199">
        <f>IF(N604="sníž. přenesená",J604,0)</f>
        <v>0</v>
      </c>
      <c r="BI604" s="199">
        <f>IF(N604="nulová",J604,0)</f>
        <v>0</v>
      </c>
      <c r="BJ604" s="18" t="s">
        <v>81</v>
      </c>
      <c r="BK604" s="199">
        <f>ROUND(I604*H604,2)</f>
        <v>0</v>
      </c>
      <c r="BL604" s="18" t="s">
        <v>121</v>
      </c>
      <c r="BM604" s="198" t="s">
        <v>780</v>
      </c>
    </row>
    <row r="605" spans="1:65" s="13" customFormat="1" ht="11.25">
      <c r="B605" s="200"/>
      <c r="C605" s="201"/>
      <c r="D605" s="202" t="s">
        <v>158</v>
      </c>
      <c r="E605" s="203" t="s">
        <v>1</v>
      </c>
      <c r="F605" s="204" t="s">
        <v>781</v>
      </c>
      <c r="G605" s="201"/>
      <c r="H605" s="205">
        <v>68.241</v>
      </c>
      <c r="I605" s="206"/>
      <c r="J605" s="201"/>
      <c r="K605" s="201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158</v>
      </c>
      <c r="AU605" s="211" t="s">
        <v>131</v>
      </c>
      <c r="AV605" s="13" t="s">
        <v>83</v>
      </c>
      <c r="AW605" s="13" t="s">
        <v>30</v>
      </c>
      <c r="AX605" s="13" t="s">
        <v>81</v>
      </c>
      <c r="AY605" s="211" t="s">
        <v>118</v>
      </c>
    </row>
    <row r="606" spans="1:65" s="2" customFormat="1" ht="24.2" customHeight="1">
      <c r="A606" s="35"/>
      <c r="B606" s="36"/>
      <c r="C606" s="187" t="s">
        <v>782</v>
      </c>
      <c r="D606" s="187" t="s">
        <v>122</v>
      </c>
      <c r="E606" s="188" t="s">
        <v>783</v>
      </c>
      <c r="F606" s="189" t="s">
        <v>784</v>
      </c>
      <c r="G606" s="190" t="s">
        <v>351</v>
      </c>
      <c r="H606" s="191">
        <v>162.43299999999999</v>
      </c>
      <c r="I606" s="192"/>
      <c r="J606" s="193">
        <f>ROUND(I606*H606,2)</f>
        <v>0</v>
      </c>
      <c r="K606" s="189" t="s">
        <v>1</v>
      </c>
      <c r="L606" s="40"/>
      <c r="M606" s="194" t="s">
        <v>1</v>
      </c>
      <c r="N606" s="195" t="s">
        <v>38</v>
      </c>
      <c r="O606" s="72"/>
      <c r="P606" s="196">
        <f>O606*H606</f>
        <v>0</v>
      </c>
      <c r="Q606" s="196">
        <v>0</v>
      </c>
      <c r="R606" s="196">
        <f>Q606*H606</f>
        <v>0</v>
      </c>
      <c r="S606" s="196">
        <v>0</v>
      </c>
      <c r="T606" s="19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8" t="s">
        <v>121</v>
      </c>
      <c r="AT606" s="198" t="s">
        <v>122</v>
      </c>
      <c r="AU606" s="198" t="s">
        <v>131</v>
      </c>
      <c r="AY606" s="18" t="s">
        <v>118</v>
      </c>
      <c r="BE606" s="199">
        <f>IF(N606="základní",J606,0)</f>
        <v>0</v>
      </c>
      <c r="BF606" s="199">
        <f>IF(N606="snížená",J606,0)</f>
        <v>0</v>
      </c>
      <c r="BG606" s="199">
        <f>IF(N606="zákl. přenesená",J606,0)</f>
        <v>0</v>
      </c>
      <c r="BH606" s="199">
        <f>IF(N606="sníž. přenesená",J606,0)</f>
        <v>0</v>
      </c>
      <c r="BI606" s="199">
        <f>IF(N606="nulová",J606,0)</f>
        <v>0</v>
      </c>
      <c r="BJ606" s="18" t="s">
        <v>81</v>
      </c>
      <c r="BK606" s="199">
        <f>ROUND(I606*H606,2)</f>
        <v>0</v>
      </c>
      <c r="BL606" s="18" t="s">
        <v>121</v>
      </c>
      <c r="BM606" s="198" t="s">
        <v>785</v>
      </c>
    </row>
    <row r="607" spans="1:65" s="13" customFormat="1" ht="11.25">
      <c r="B607" s="200"/>
      <c r="C607" s="201"/>
      <c r="D607" s="202" t="s">
        <v>158</v>
      </c>
      <c r="E607" s="203" t="s">
        <v>1</v>
      </c>
      <c r="F607" s="204" t="s">
        <v>786</v>
      </c>
      <c r="G607" s="201"/>
      <c r="H607" s="205">
        <v>134.69499999999999</v>
      </c>
      <c r="I607" s="206"/>
      <c r="J607" s="201"/>
      <c r="K607" s="201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158</v>
      </c>
      <c r="AU607" s="211" t="s">
        <v>131</v>
      </c>
      <c r="AV607" s="13" t="s">
        <v>83</v>
      </c>
      <c r="AW607" s="13" t="s">
        <v>30</v>
      </c>
      <c r="AX607" s="13" t="s">
        <v>73</v>
      </c>
      <c r="AY607" s="211" t="s">
        <v>118</v>
      </c>
    </row>
    <row r="608" spans="1:65" s="13" customFormat="1" ht="11.25">
      <c r="B608" s="200"/>
      <c r="C608" s="201"/>
      <c r="D608" s="202" t="s">
        <v>158</v>
      </c>
      <c r="E608" s="203" t="s">
        <v>1</v>
      </c>
      <c r="F608" s="204" t="s">
        <v>787</v>
      </c>
      <c r="G608" s="201"/>
      <c r="H608" s="205">
        <v>5.9539999999999997</v>
      </c>
      <c r="I608" s="206"/>
      <c r="J608" s="201"/>
      <c r="K608" s="201"/>
      <c r="L608" s="207"/>
      <c r="M608" s="208"/>
      <c r="N608" s="209"/>
      <c r="O608" s="209"/>
      <c r="P608" s="209"/>
      <c r="Q608" s="209"/>
      <c r="R608" s="209"/>
      <c r="S608" s="209"/>
      <c r="T608" s="210"/>
      <c r="AT608" s="211" t="s">
        <v>158</v>
      </c>
      <c r="AU608" s="211" t="s">
        <v>131</v>
      </c>
      <c r="AV608" s="13" t="s">
        <v>83</v>
      </c>
      <c r="AW608" s="13" t="s">
        <v>30</v>
      </c>
      <c r="AX608" s="13" t="s">
        <v>73</v>
      </c>
      <c r="AY608" s="211" t="s">
        <v>118</v>
      </c>
    </row>
    <row r="609" spans="1:65" s="13" customFormat="1" ht="11.25">
      <c r="B609" s="200"/>
      <c r="C609" s="201"/>
      <c r="D609" s="202" t="s">
        <v>158</v>
      </c>
      <c r="E609" s="203" t="s">
        <v>1</v>
      </c>
      <c r="F609" s="204" t="s">
        <v>788</v>
      </c>
      <c r="G609" s="201"/>
      <c r="H609" s="205">
        <v>21.76</v>
      </c>
      <c r="I609" s="206"/>
      <c r="J609" s="201"/>
      <c r="K609" s="201"/>
      <c r="L609" s="207"/>
      <c r="M609" s="208"/>
      <c r="N609" s="209"/>
      <c r="O609" s="209"/>
      <c r="P609" s="209"/>
      <c r="Q609" s="209"/>
      <c r="R609" s="209"/>
      <c r="S609" s="209"/>
      <c r="T609" s="210"/>
      <c r="AT609" s="211" t="s">
        <v>158</v>
      </c>
      <c r="AU609" s="211" t="s">
        <v>131</v>
      </c>
      <c r="AV609" s="13" t="s">
        <v>83</v>
      </c>
      <c r="AW609" s="13" t="s">
        <v>30</v>
      </c>
      <c r="AX609" s="13" t="s">
        <v>73</v>
      </c>
      <c r="AY609" s="211" t="s">
        <v>118</v>
      </c>
    </row>
    <row r="610" spans="1:65" s="13" customFormat="1" ht="11.25">
      <c r="B610" s="200"/>
      <c r="C610" s="201"/>
      <c r="D610" s="202" t="s">
        <v>158</v>
      </c>
      <c r="E610" s="203" t="s">
        <v>1</v>
      </c>
      <c r="F610" s="204" t="s">
        <v>789</v>
      </c>
      <c r="G610" s="201"/>
      <c r="H610" s="205">
        <v>2.4E-2</v>
      </c>
      <c r="I610" s="206"/>
      <c r="J610" s="201"/>
      <c r="K610" s="201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158</v>
      </c>
      <c r="AU610" s="211" t="s">
        <v>131</v>
      </c>
      <c r="AV610" s="13" t="s">
        <v>83</v>
      </c>
      <c r="AW610" s="13" t="s">
        <v>30</v>
      </c>
      <c r="AX610" s="13" t="s">
        <v>73</v>
      </c>
      <c r="AY610" s="211" t="s">
        <v>118</v>
      </c>
    </row>
    <row r="611" spans="1:65" s="14" customFormat="1" ht="11.25">
      <c r="B611" s="212"/>
      <c r="C611" s="213"/>
      <c r="D611" s="202" t="s">
        <v>158</v>
      </c>
      <c r="E611" s="214" t="s">
        <v>1</v>
      </c>
      <c r="F611" s="215" t="s">
        <v>161</v>
      </c>
      <c r="G611" s="213"/>
      <c r="H611" s="216">
        <v>162.43299999999999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158</v>
      </c>
      <c r="AU611" s="222" t="s">
        <v>131</v>
      </c>
      <c r="AV611" s="14" t="s">
        <v>121</v>
      </c>
      <c r="AW611" s="14" t="s">
        <v>30</v>
      </c>
      <c r="AX611" s="14" t="s">
        <v>81</v>
      </c>
      <c r="AY611" s="222" t="s">
        <v>118</v>
      </c>
    </row>
    <row r="612" spans="1:65" s="2" customFormat="1" ht="33" customHeight="1">
      <c r="A612" s="35"/>
      <c r="B612" s="36"/>
      <c r="C612" s="187" t="s">
        <v>790</v>
      </c>
      <c r="D612" s="187" t="s">
        <v>122</v>
      </c>
      <c r="E612" s="188" t="s">
        <v>791</v>
      </c>
      <c r="F612" s="189" t="s">
        <v>792</v>
      </c>
      <c r="G612" s="190" t="s">
        <v>351</v>
      </c>
      <c r="H612" s="191">
        <v>197.203</v>
      </c>
      <c r="I612" s="192"/>
      <c r="J612" s="193">
        <f>ROUND(I612*H612,2)</f>
        <v>0</v>
      </c>
      <c r="K612" s="189" t="s">
        <v>1</v>
      </c>
      <c r="L612" s="40"/>
      <c r="M612" s="194" t="s">
        <v>1</v>
      </c>
      <c r="N612" s="195" t="s">
        <v>38</v>
      </c>
      <c r="O612" s="72"/>
      <c r="P612" s="196">
        <f>O612*H612</f>
        <v>0</v>
      </c>
      <c r="Q612" s="196">
        <v>0</v>
      </c>
      <c r="R612" s="196">
        <f>Q612*H612</f>
        <v>0</v>
      </c>
      <c r="S612" s="196">
        <v>0</v>
      </c>
      <c r="T612" s="197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8" t="s">
        <v>121</v>
      </c>
      <c r="AT612" s="198" t="s">
        <v>122</v>
      </c>
      <c r="AU612" s="198" t="s">
        <v>131</v>
      </c>
      <c r="AY612" s="18" t="s">
        <v>118</v>
      </c>
      <c r="BE612" s="199">
        <f>IF(N612="základní",J612,0)</f>
        <v>0</v>
      </c>
      <c r="BF612" s="199">
        <f>IF(N612="snížená",J612,0)</f>
        <v>0</v>
      </c>
      <c r="BG612" s="199">
        <f>IF(N612="zákl. přenesená",J612,0)</f>
        <v>0</v>
      </c>
      <c r="BH612" s="199">
        <f>IF(N612="sníž. přenesená",J612,0)</f>
        <v>0</v>
      </c>
      <c r="BI612" s="199">
        <f>IF(N612="nulová",J612,0)</f>
        <v>0</v>
      </c>
      <c r="BJ612" s="18" t="s">
        <v>81</v>
      </c>
      <c r="BK612" s="199">
        <f>ROUND(I612*H612,2)</f>
        <v>0</v>
      </c>
      <c r="BL612" s="18" t="s">
        <v>121</v>
      </c>
      <c r="BM612" s="198" t="s">
        <v>793</v>
      </c>
    </row>
    <row r="613" spans="1:65" s="13" customFormat="1" ht="11.25">
      <c r="B613" s="200"/>
      <c r="C613" s="201"/>
      <c r="D613" s="202" t="s">
        <v>158</v>
      </c>
      <c r="E613" s="203" t="s">
        <v>1</v>
      </c>
      <c r="F613" s="204" t="s">
        <v>794</v>
      </c>
      <c r="G613" s="201"/>
      <c r="H613" s="205">
        <v>197.203</v>
      </c>
      <c r="I613" s="206"/>
      <c r="J613" s="201"/>
      <c r="K613" s="201"/>
      <c r="L613" s="207"/>
      <c r="M613" s="208"/>
      <c r="N613" s="209"/>
      <c r="O613" s="209"/>
      <c r="P613" s="209"/>
      <c r="Q613" s="209"/>
      <c r="R613" s="209"/>
      <c r="S613" s="209"/>
      <c r="T613" s="210"/>
      <c r="AT613" s="211" t="s">
        <v>158</v>
      </c>
      <c r="AU613" s="211" t="s">
        <v>131</v>
      </c>
      <c r="AV613" s="13" t="s">
        <v>83</v>
      </c>
      <c r="AW613" s="13" t="s">
        <v>30</v>
      </c>
      <c r="AX613" s="13" t="s">
        <v>81</v>
      </c>
      <c r="AY613" s="211" t="s">
        <v>118</v>
      </c>
    </row>
    <row r="614" spans="1:65" s="2" customFormat="1" ht="44.25" customHeight="1">
      <c r="A614" s="35"/>
      <c r="B614" s="36"/>
      <c r="C614" s="187" t="s">
        <v>795</v>
      </c>
      <c r="D614" s="187" t="s">
        <v>122</v>
      </c>
      <c r="E614" s="188" t="s">
        <v>796</v>
      </c>
      <c r="F614" s="189" t="s">
        <v>797</v>
      </c>
      <c r="G614" s="190" t="s">
        <v>351</v>
      </c>
      <c r="H614" s="191">
        <v>17.954000000000001</v>
      </c>
      <c r="I614" s="192"/>
      <c r="J614" s="193">
        <f>ROUND(I614*H614,2)</f>
        <v>0</v>
      </c>
      <c r="K614" s="189" t="s">
        <v>1</v>
      </c>
      <c r="L614" s="40"/>
      <c r="M614" s="194" t="s">
        <v>1</v>
      </c>
      <c r="N614" s="195" t="s">
        <v>38</v>
      </c>
      <c r="O614" s="72"/>
      <c r="P614" s="196">
        <f>O614*H614</f>
        <v>0</v>
      </c>
      <c r="Q614" s="196">
        <v>0</v>
      </c>
      <c r="R614" s="196">
        <f>Q614*H614</f>
        <v>0</v>
      </c>
      <c r="S614" s="196">
        <v>0</v>
      </c>
      <c r="T614" s="197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98" t="s">
        <v>121</v>
      </c>
      <c r="AT614" s="198" t="s">
        <v>122</v>
      </c>
      <c r="AU614" s="198" t="s">
        <v>131</v>
      </c>
      <c r="AY614" s="18" t="s">
        <v>118</v>
      </c>
      <c r="BE614" s="199">
        <f>IF(N614="základní",J614,0)</f>
        <v>0</v>
      </c>
      <c r="BF614" s="199">
        <f>IF(N614="snížená",J614,0)</f>
        <v>0</v>
      </c>
      <c r="BG614" s="199">
        <f>IF(N614="zákl. přenesená",J614,0)</f>
        <v>0</v>
      </c>
      <c r="BH614" s="199">
        <f>IF(N614="sníž. přenesená",J614,0)</f>
        <v>0</v>
      </c>
      <c r="BI614" s="199">
        <f>IF(N614="nulová",J614,0)</f>
        <v>0</v>
      </c>
      <c r="BJ614" s="18" t="s">
        <v>81</v>
      </c>
      <c r="BK614" s="199">
        <f>ROUND(I614*H614,2)</f>
        <v>0</v>
      </c>
      <c r="BL614" s="18" t="s">
        <v>121</v>
      </c>
      <c r="BM614" s="198" t="s">
        <v>798</v>
      </c>
    </row>
    <row r="615" spans="1:65" s="13" customFormat="1" ht="11.25">
      <c r="B615" s="200"/>
      <c r="C615" s="201"/>
      <c r="D615" s="202" t="s">
        <v>158</v>
      </c>
      <c r="E615" s="203" t="s">
        <v>1</v>
      </c>
      <c r="F615" s="204" t="s">
        <v>799</v>
      </c>
      <c r="G615" s="201"/>
      <c r="H615" s="205">
        <v>17.954000000000001</v>
      </c>
      <c r="I615" s="206"/>
      <c r="J615" s="201"/>
      <c r="K615" s="201"/>
      <c r="L615" s="207"/>
      <c r="M615" s="208"/>
      <c r="N615" s="209"/>
      <c r="O615" s="209"/>
      <c r="P615" s="209"/>
      <c r="Q615" s="209"/>
      <c r="R615" s="209"/>
      <c r="S615" s="209"/>
      <c r="T615" s="210"/>
      <c r="AT615" s="211" t="s">
        <v>158</v>
      </c>
      <c r="AU615" s="211" t="s">
        <v>131</v>
      </c>
      <c r="AV615" s="13" t="s">
        <v>83</v>
      </c>
      <c r="AW615" s="13" t="s">
        <v>30</v>
      </c>
      <c r="AX615" s="13" t="s">
        <v>81</v>
      </c>
      <c r="AY615" s="211" t="s">
        <v>118</v>
      </c>
    </row>
    <row r="616" spans="1:65" s="12" customFormat="1" ht="20.85" customHeight="1">
      <c r="B616" s="171"/>
      <c r="C616" s="172"/>
      <c r="D616" s="173" t="s">
        <v>72</v>
      </c>
      <c r="E616" s="185" t="s">
        <v>800</v>
      </c>
      <c r="F616" s="185" t="s">
        <v>801</v>
      </c>
      <c r="G616" s="172"/>
      <c r="H616" s="172"/>
      <c r="I616" s="175"/>
      <c r="J616" s="186">
        <f>BK616</f>
        <v>0</v>
      </c>
      <c r="K616" s="172"/>
      <c r="L616" s="177"/>
      <c r="M616" s="178"/>
      <c r="N616" s="179"/>
      <c r="O616" s="179"/>
      <c r="P616" s="180">
        <f>P617</f>
        <v>0</v>
      </c>
      <c r="Q616" s="179"/>
      <c r="R616" s="180">
        <f>R617</f>
        <v>0</v>
      </c>
      <c r="S616" s="179"/>
      <c r="T616" s="181">
        <f>T617</f>
        <v>0</v>
      </c>
      <c r="AR616" s="182" t="s">
        <v>83</v>
      </c>
      <c r="AT616" s="183" t="s">
        <v>72</v>
      </c>
      <c r="AU616" s="183" t="s">
        <v>83</v>
      </c>
      <c r="AY616" s="182" t="s">
        <v>118</v>
      </c>
      <c r="BK616" s="184">
        <f>BK617</f>
        <v>0</v>
      </c>
    </row>
    <row r="617" spans="1:65" s="2" customFormat="1" ht="37.9" customHeight="1">
      <c r="A617" s="35"/>
      <c r="B617" s="36"/>
      <c r="C617" s="187" t="s">
        <v>802</v>
      </c>
      <c r="D617" s="187" t="s">
        <v>122</v>
      </c>
      <c r="E617" s="188" t="s">
        <v>803</v>
      </c>
      <c r="F617" s="189" t="s">
        <v>804</v>
      </c>
      <c r="G617" s="190" t="s">
        <v>351</v>
      </c>
      <c r="H617" s="191">
        <v>901.33100000000002</v>
      </c>
      <c r="I617" s="192"/>
      <c r="J617" s="193">
        <f>ROUND(I617*H617,2)</f>
        <v>0</v>
      </c>
      <c r="K617" s="189" t="s">
        <v>213</v>
      </c>
      <c r="L617" s="40"/>
      <c r="M617" s="233" t="s">
        <v>1</v>
      </c>
      <c r="N617" s="234" t="s">
        <v>38</v>
      </c>
      <c r="O617" s="235"/>
      <c r="P617" s="236">
        <f>O617*H617</f>
        <v>0</v>
      </c>
      <c r="Q617" s="236">
        <v>0</v>
      </c>
      <c r="R617" s="236">
        <f>Q617*H617</f>
        <v>0</v>
      </c>
      <c r="S617" s="236">
        <v>0</v>
      </c>
      <c r="T617" s="237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8" t="s">
        <v>121</v>
      </c>
      <c r="AT617" s="198" t="s">
        <v>122</v>
      </c>
      <c r="AU617" s="198" t="s">
        <v>131</v>
      </c>
      <c r="AY617" s="18" t="s">
        <v>118</v>
      </c>
      <c r="BE617" s="199">
        <f>IF(N617="základní",J617,0)</f>
        <v>0</v>
      </c>
      <c r="BF617" s="199">
        <f>IF(N617="snížená",J617,0)</f>
        <v>0</v>
      </c>
      <c r="BG617" s="199">
        <f>IF(N617="zákl. přenesená",J617,0)</f>
        <v>0</v>
      </c>
      <c r="BH617" s="199">
        <f>IF(N617="sníž. přenesená",J617,0)</f>
        <v>0</v>
      </c>
      <c r="BI617" s="199">
        <f>IF(N617="nulová",J617,0)</f>
        <v>0</v>
      </c>
      <c r="BJ617" s="18" t="s">
        <v>81</v>
      </c>
      <c r="BK617" s="199">
        <f>ROUND(I617*H617,2)</f>
        <v>0</v>
      </c>
      <c r="BL617" s="18" t="s">
        <v>121</v>
      </c>
      <c r="BM617" s="198" t="s">
        <v>805</v>
      </c>
    </row>
    <row r="618" spans="1:65" s="2" customFormat="1" ht="6.95" customHeight="1">
      <c r="A618" s="35"/>
      <c r="B618" s="55"/>
      <c r="C618" s="56"/>
      <c r="D618" s="56"/>
      <c r="E618" s="56"/>
      <c r="F618" s="56"/>
      <c r="G618" s="56"/>
      <c r="H618" s="56"/>
      <c r="I618" s="56"/>
      <c r="J618" s="56"/>
      <c r="K618" s="56"/>
      <c r="L618" s="40"/>
      <c r="M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</row>
  </sheetData>
  <sheetProtection algorithmName="SHA-512" hashValue="+aT5uN+4dZQ2WlsuL66L/EOWVyBWkPihinfdHbJ6DOWhuL27vF4rnZviL0tlFs4spBURRuT+4joTLdnamha9JQ==" saltValue="MA1kmUTkKWVsIhWzeaUaeTgmaQIi330c0EmJmbvFLq21HG4G0peV1A59Fgn6dCmrm+WF9GWHkVsnHQVGj/xbOw==" spinCount="100000" sheet="1" objects="1" scenarios="1" formatColumns="0" formatRows="0" autoFilter="0"/>
  <autoFilter ref="C130:K61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93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5" t="str">
        <f>'Rekapitulace stavby'!K6</f>
        <v>Brno, Slevačská (areál MEZ) - drobná rekonstrukce kanlizace</v>
      </c>
      <c r="F7" s="316"/>
      <c r="G7" s="316"/>
      <c r="H7" s="316"/>
      <c r="L7" s="21"/>
    </row>
    <row r="8" spans="1:46" s="2" customFormat="1" ht="12" customHeight="1">
      <c r="A8" s="35"/>
      <c r="B8" s="40"/>
      <c r="C8" s="35"/>
      <c r="D8" s="113" t="s">
        <v>94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7" t="s">
        <v>806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3. 7. 2023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9" t="str">
        <f>'Rekapitulace stavby'!E14</f>
        <v>Vyplň údaj</v>
      </c>
      <c r="F18" s="320"/>
      <c r="G18" s="320"/>
      <c r="H18" s="320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1" t="s">
        <v>1</v>
      </c>
      <c r="F27" s="321"/>
      <c r="G27" s="321"/>
      <c r="H27" s="32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ROUND((SUM(BE126:BE360)),  2)</f>
        <v>0</v>
      </c>
      <c r="G33" s="35"/>
      <c r="H33" s="35"/>
      <c r="I33" s="125">
        <v>0.21</v>
      </c>
      <c r="J33" s="124">
        <f>ROUND(((SUM(BE126:BE360))*I33),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ROUND((SUM(BF126:BF360)),  2)</f>
        <v>0</v>
      </c>
      <c r="G34" s="35"/>
      <c r="H34" s="35"/>
      <c r="I34" s="125">
        <v>0.12</v>
      </c>
      <c r="J34" s="124">
        <f>ROUND(((SUM(BF126:BF360))*I34),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ROUND((SUM(BG126:BG360)),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ROUND((SUM(BH126:BH360)),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ROUND((SUM(BI126:BI360)),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2" t="str">
        <f>E7</f>
        <v>Brno, Slevačská (areál MEZ) - drobná rekonstrukce kanlizace</v>
      </c>
      <c r="F85" s="323"/>
      <c r="G85" s="323"/>
      <c r="H85" s="32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4" t="str">
        <f>E9</f>
        <v>320 - Kanalizační přípojky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3. 7. 2023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97</v>
      </c>
      <c r="D94" s="145"/>
      <c r="E94" s="145"/>
      <c r="F94" s="145"/>
      <c r="G94" s="145"/>
      <c r="H94" s="145"/>
      <c r="I94" s="145"/>
      <c r="J94" s="146" t="s">
        <v>98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99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31" s="9" customFormat="1" ht="24.95" customHeight="1">
      <c r="B97" s="148"/>
      <c r="C97" s="149"/>
      <c r="D97" s="150" t="s">
        <v>101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195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199</v>
      </c>
      <c r="E99" s="157"/>
      <c r="F99" s="157"/>
      <c r="G99" s="157"/>
      <c r="H99" s="157"/>
      <c r="I99" s="157"/>
      <c r="J99" s="158">
        <f>J206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200</v>
      </c>
      <c r="E100" s="157"/>
      <c r="F100" s="157"/>
      <c r="G100" s="157"/>
      <c r="H100" s="157"/>
      <c r="I100" s="157"/>
      <c r="J100" s="158">
        <f>J230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202</v>
      </c>
      <c r="E101" s="157"/>
      <c r="F101" s="157"/>
      <c r="G101" s="157"/>
      <c r="H101" s="157"/>
      <c r="I101" s="157"/>
      <c r="J101" s="158">
        <f>J293</f>
        <v>0</v>
      </c>
      <c r="K101" s="155"/>
      <c r="L101" s="159"/>
    </row>
    <row r="102" spans="1:31" s="10" customFormat="1" ht="14.85" customHeight="1">
      <c r="B102" s="154"/>
      <c r="C102" s="155"/>
      <c r="D102" s="156" t="s">
        <v>203</v>
      </c>
      <c r="E102" s="157"/>
      <c r="F102" s="157"/>
      <c r="G102" s="157"/>
      <c r="H102" s="157"/>
      <c r="I102" s="157"/>
      <c r="J102" s="158">
        <f>J294</f>
        <v>0</v>
      </c>
      <c r="K102" s="155"/>
      <c r="L102" s="159"/>
    </row>
    <row r="103" spans="1:31" s="10" customFormat="1" ht="14.85" customHeight="1">
      <c r="B103" s="154"/>
      <c r="C103" s="155"/>
      <c r="D103" s="156" t="s">
        <v>204</v>
      </c>
      <c r="E103" s="157"/>
      <c r="F103" s="157"/>
      <c r="G103" s="157"/>
      <c r="H103" s="157"/>
      <c r="I103" s="157"/>
      <c r="J103" s="158">
        <f>J323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807</v>
      </c>
      <c r="E104" s="157"/>
      <c r="F104" s="157"/>
      <c r="G104" s="157"/>
      <c r="H104" s="157"/>
      <c r="I104" s="157"/>
      <c r="J104" s="158">
        <f>J340</f>
        <v>0</v>
      </c>
      <c r="K104" s="155"/>
      <c r="L104" s="159"/>
    </row>
    <row r="105" spans="1:31" s="10" customFormat="1" ht="14.85" customHeight="1">
      <c r="B105" s="154"/>
      <c r="C105" s="155"/>
      <c r="D105" s="156" t="s">
        <v>207</v>
      </c>
      <c r="E105" s="157"/>
      <c r="F105" s="157"/>
      <c r="G105" s="157"/>
      <c r="H105" s="157"/>
      <c r="I105" s="157"/>
      <c r="J105" s="158">
        <f>J347</f>
        <v>0</v>
      </c>
      <c r="K105" s="155"/>
      <c r="L105" s="159"/>
    </row>
    <row r="106" spans="1:31" s="10" customFormat="1" ht="14.85" customHeight="1">
      <c r="B106" s="154"/>
      <c r="C106" s="155"/>
      <c r="D106" s="156" t="s">
        <v>208</v>
      </c>
      <c r="E106" s="157"/>
      <c r="F106" s="157"/>
      <c r="G106" s="157"/>
      <c r="H106" s="157"/>
      <c r="I106" s="157"/>
      <c r="J106" s="158">
        <f>J359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103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2" t="str">
        <f>E7</f>
        <v>Brno, Slevačská (areál MEZ) - drobná rekonstrukce kanlizace</v>
      </c>
      <c r="F116" s="323"/>
      <c r="G116" s="323"/>
      <c r="H116" s="32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4" t="str">
        <f>E9</f>
        <v>320 - Kanalizační přípojky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3. 7. 2023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 xml:space="preserve"> </v>
      </c>
      <c r="G122" s="37"/>
      <c r="H122" s="37"/>
      <c r="I122" s="30" t="s">
        <v>29</v>
      </c>
      <c r="J122" s="33" t="str">
        <f>E21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30" t="s">
        <v>31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0"/>
      <c r="B125" s="161"/>
      <c r="C125" s="162" t="s">
        <v>104</v>
      </c>
      <c r="D125" s="163" t="s">
        <v>58</v>
      </c>
      <c r="E125" s="163" t="s">
        <v>54</v>
      </c>
      <c r="F125" s="163" t="s">
        <v>55</v>
      </c>
      <c r="G125" s="163" t="s">
        <v>105</v>
      </c>
      <c r="H125" s="163" t="s">
        <v>106</v>
      </c>
      <c r="I125" s="163" t="s">
        <v>107</v>
      </c>
      <c r="J125" s="163" t="s">
        <v>98</v>
      </c>
      <c r="K125" s="164" t="s">
        <v>108</v>
      </c>
      <c r="L125" s="165"/>
      <c r="M125" s="76" t="s">
        <v>1</v>
      </c>
      <c r="N125" s="77" t="s">
        <v>37</v>
      </c>
      <c r="O125" s="77" t="s">
        <v>109</v>
      </c>
      <c r="P125" s="77" t="s">
        <v>110</v>
      </c>
      <c r="Q125" s="77" t="s">
        <v>111</v>
      </c>
      <c r="R125" s="77" t="s">
        <v>112</v>
      </c>
      <c r="S125" s="77" t="s">
        <v>113</v>
      </c>
      <c r="T125" s="78" t="s">
        <v>114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115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</f>
        <v>0</v>
      </c>
      <c r="Q126" s="80"/>
      <c r="R126" s="168">
        <f>R127</f>
        <v>120.614043853</v>
      </c>
      <c r="S126" s="80"/>
      <c r="T126" s="169">
        <f>T127</f>
        <v>37.134180000000001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72</v>
      </c>
      <c r="AU126" s="18" t="s">
        <v>100</v>
      </c>
      <c r="BK126" s="170">
        <f>BK127</f>
        <v>0</v>
      </c>
    </row>
    <row r="127" spans="1:63" s="12" customFormat="1" ht="25.9" customHeight="1">
      <c r="B127" s="171"/>
      <c r="C127" s="172"/>
      <c r="D127" s="173" t="s">
        <v>72</v>
      </c>
      <c r="E127" s="174" t="s">
        <v>116</v>
      </c>
      <c r="F127" s="174" t="s">
        <v>117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P128+P206+P230+P293+P340</f>
        <v>0</v>
      </c>
      <c r="Q127" s="179"/>
      <c r="R127" s="180">
        <f>R128+R206+R230+R293+R340</f>
        <v>120.614043853</v>
      </c>
      <c r="S127" s="179"/>
      <c r="T127" s="181">
        <f>T128+T206+T230+T293+T340</f>
        <v>37.134180000000001</v>
      </c>
      <c r="AR127" s="182" t="s">
        <v>81</v>
      </c>
      <c r="AT127" s="183" t="s">
        <v>72</v>
      </c>
      <c r="AU127" s="183" t="s">
        <v>73</v>
      </c>
      <c r="AY127" s="182" t="s">
        <v>118</v>
      </c>
      <c r="BK127" s="184">
        <f>BK128+BK206+BK230+BK293+BK340</f>
        <v>0</v>
      </c>
    </row>
    <row r="128" spans="1:63" s="12" customFormat="1" ht="22.9" customHeight="1">
      <c r="B128" s="171"/>
      <c r="C128" s="172"/>
      <c r="D128" s="173" t="s">
        <v>72</v>
      </c>
      <c r="E128" s="185" t="s">
        <v>81</v>
      </c>
      <c r="F128" s="185" t="s">
        <v>209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SUM(P129:P205)</f>
        <v>0</v>
      </c>
      <c r="Q128" s="179"/>
      <c r="R128" s="180">
        <f>SUM(R129:R205)</f>
        <v>0.12769871999999999</v>
      </c>
      <c r="S128" s="179"/>
      <c r="T128" s="181">
        <f>SUM(T129:T205)</f>
        <v>34.863379999999999</v>
      </c>
      <c r="AR128" s="182" t="s">
        <v>81</v>
      </c>
      <c r="AT128" s="183" t="s">
        <v>72</v>
      </c>
      <c r="AU128" s="183" t="s">
        <v>81</v>
      </c>
      <c r="AY128" s="182" t="s">
        <v>118</v>
      </c>
      <c r="BK128" s="184">
        <f>SUM(BK129:BK205)</f>
        <v>0</v>
      </c>
    </row>
    <row r="129" spans="1:65" s="2" customFormat="1" ht="66.75" customHeight="1">
      <c r="A129" s="35"/>
      <c r="B129" s="36"/>
      <c r="C129" s="187" t="s">
        <v>81</v>
      </c>
      <c r="D129" s="187" t="s">
        <v>122</v>
      </c>
      <c r="E129" s="188" t="s">
        <v>237</v>
      </c>
      <c r="F129" s="189" t="s">
        <v>238</v>
      </c>
      <c r="G129" s="190" t="s">
        <v>212</v>
      </c>
      <c r="H129" s="191">
        <v>13.86</v>
      </c>
      <c r="I129" s="192"/>
      <c r="J129" s="193">
        <f>ROUND(I129*H129,2)</f>
        <v>0</v>
      </c>
      <c r="K129" s="189" t="s">
        <v>213</v>
      </c>
      <c r="L129" s="40"/>
      <c r="M129" s="194" t="s">
        <v>1</v>
      </c>
      <c r="N129" s="195" t="s">
        <v>38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0.625</v>
      </c>
      <c r="T129" s="197">
        <f>S129*H129</f>
        <v>8.6624999999999996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121</v>
      </c>
      <c r="AT129" s="198" t="s">
        <v>122</v>
      </c>
      <c r="AU129" s="198" t="s">
        <v>83</v>
      </c>
      <c r="AY129" s="18" t="s">
        <v>118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81</v>
      </c>
      <c r="BK129" s="199">
        <f>ROUND(I129*H129,2)</f>
        <v>0</v>
      </c>
      <c r="BL129" s="18" t="s">
        <v>121</v>
      </c>
      <c r="BM129" s="198" t="s">
        <v>808</v>
      </c>
    </row>
    <row r="130" spans="1:65" s="15" customFormat="1" ht="11.25">
      <c r="B130" s="223"/>
      <c r="C130" s="224"/>
      <c r="D130" s="202" t="s">
        <v>158</v>
      </c>
      <c r="E130" s="225" t="s">
        <v>1</v>
      </c>
      <c r="F130" s="226" t="s">
        <v>240</v>
      </c>
      <c r="G130" s="224"/>
      <c r="H130" s="225" t="s">
        <v>1</v>
      </c>
      <c r="I130" s="227"/>
      <c r="J130" s="224"/>
      <c r="K130" s="224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158</v>
      </c>
      <c r="AU130" s="232" t="s">
        <v>83</v>
      </c>
      <c r="AV130" s="15" t="s">
        <v>81</v>
      </c>
      <c r="AW130" s="15" t="s">
        <v>30</v>
      </c>
      <c r="AX130" s="15" t="s">
        <v>73</v>
      </c>
      <c r="AY130" s="232" t="s">
        <v>118</v>
      </c>
    </row>
    <row r="131" spans="1:65" s="13" customFormat="1" ht="11.25">
      <c r="B131" s="200"/>
      <c r="C131" s="201"/>
      <c r="D131" s="202" t="s">
        <v>158</v>
      </c>
      <c r="E131" s="203" t="s">
        <v>1</v>
      </c>
      <c r="F131" s="204" t="s">
        <v>809</v>
      </c>
      <c r="G131" s="201"/>
      <c r="H131" s="205">
        <v>9.24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83</v>
      </c>
      <c r="AV131" s="13" t="s">
        <v>83</v>
      </c>
      <c r="AW131" s="13" t="s">
        <v>30</v>
      </c>
      <c r="AX131" s="13" t="s">
        <v>73</v>
      </c>
      <c r="AY131" s="211" t="s">
        <v>118</v>
      </c>
    </row>
    <row r="132" spans="1:65" s="15" customFormat="1" ht="11.25">
      <c r="B132" s="223"/>
      <c r="C132" s="224"/>
      <c r="D132" s="202" t="s">
        <v>158</v>
      </c>
      <c r="E132" s="225" t="s">
        <v>1</v>
      </c>
      <c r="F132" s="226" t="s">
        <v>221</v>
      </c>
      <c r="G132" s="224"/>
      <c r="H132" s="225" t="s">
        <v>1</v>
      </c>
      <c r="I132" s="227"/>
      <c r="J132" s="224"/>
      <c r="K132" s="224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158</v>
      </c>
      <c r="AU132" s="232" t="s">
        <v>83</v>
      </c>
      <c r="AV132" s="15" t="s">
        <v>81</v>
      </c>
      <c r="AW132" s="15" t="s">
        <v>30</v>
      </c>
      <c r="AX132" s="15" t="s">
        <v>73</v>
      </c>
      <c r="AY132" s="232" t="s">
        <v>118</v>
      </c>
    </row>
    <row r="133" spans="1:65" s="13" customFormat="1" ht="11.25">
      <c r="B133" s="200"/>
      <c r="C133" s="201"/>
      <c r="D133" s="202" t="s">
        <v>158</v>
      </c>
      <c r="E133" s="203" t="s">
        <v>1</v>
      </c>
      <c r="F133" s="204" t="s">
        <v>810</v>
      </c>
      <c r="G133" s="201"/>
      <c r="H133" s="205">
        <v>4.62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158</v>
      </c>
      <c r="AU133" s="211" t="s">
        <v>83</v>
      </c>
      <c r="AV133" s="13" t="s">
        <v>83</v>
      </c>
      <c r="AW133" s="13" t="s">
        <v>30</v>
      </c>
      <c r="AX133" s="13" t="s">
        <v>73</v>
      </c>
      <c r="AY133" s="211" t="s">
        <v>118</v>
      </c>
    </row>
    <row r="134" spans="1:65" s="14" customFormat="1" ht="11.25">
      <c r="B134" s="212"/>
      <c r="C134" s="213"/>
      <c r="D134" s="202" t="s">
        <v>158</v>
      </c>
      <c r="E134" s="214" t="s">
        <v>1</v>
      </c>
      <c r="F134" s="215" t="s">
        <v>161</v>
      </c>
      <c r="G134" s="213"/>
      <c r="H134" s="216">
        <v>13.86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158</v>
      </c>
      <c r="AU134" s="222" t="s">
        <v>83</v>
      </c>
      <c r="AV134" s="14" t="s">
        <v>121</v>
      </c>
      <c r="AW134" s="14" t="s">
        <v>30</v>
      </c>
      <c r="AX134" s="14" t="s">
        <v>81</v>
      </c>
      <c r="AY134" s="222" t="s">
        <v>118</v>
      </c>
    </row>
    <row r="135" spans="1:65" s="2" customFormat="1" ht="66.75" customHeight="1">
      <c r="A135" s="35"/>
      <c r="B135" s="36"/>
      <c r="C135" s="187" t="s">
        <v>83</v>
      </c>
      <c r="D135" s="187" t="s">
        <v>122</v>
      </c>
      <c r="E135" s="188" t="s">
        <v>244</v>
      </c>
      <c r="F135" s="189" t="s">
        <v>245</v>
      </c>
      <c r="G135" s="190" t="s">
        <v>212</v>
      </c>
      <c r="H135" s="191">
        <v>33.03</v>
      </c>
      <c r="I135" s="192"/>
      <c r="J135" s="193">
        <f>ROUND(I135*H135,2)</f>
        <v>0</v>
      </c>
      <c r="K135" s="189" t="s">
        <v>213</v>
      </c>
      <c r="L135" s="40"/>
      <c r="M135" s="194" t="s">
        <v>1</v>
      </c>
      <c r="N135" s="195" t="s">
        <v>38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0.63</v>
      </c>
      <c r="T135" s="197">
        <f>S135*H135</f>
        <v>20.808900000000001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121</v>
      </c>
      <c r="AT135" s="198" t="s">
        <v>122</v>
      </c>
      <c r="AU135" s="198" t="s">
        <v>83</v>
      </c>
      <c r="AY135" s="18" t="s">
        <v>118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81</v>
      </c>
      <c r="BK135" s="199">
        <f>ROUND(I135*H135,2)</f>
        <v>0</v>
      </c>
      <c r="BL135" s="18" t="s">
        <v>121</v>
      </c>
      <c r="BM135" s="198" t="s">
        <v>811</v>
      </c>
    </row>
    <row r="136" spans="1:65" s="15" customFormat="1" ht="11.25">
      <c r="B136" s="223"/>
      <c r="C136" s="224"/>
      <c r="D136" s="202" t="s">
        <v>158</v>
      </c>
      <c r="E136" s="225" t="s">
        <v>1</v>
      </c>
      <c r="F136" s="226" t="s">
        <v>247</v>
      </c>
      <c r="G136" s="224"/>
      <c r="H136" s="225" t="s">
        <v>1</v>
      </c>
      <c r="I136" s="227"/>
      <c r="J136" s="224"/>
      <c r="K136" s="224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158</v>
      </c>
      <c r="AU136" s="232" t="s">
        <v>83</v>
      </c>
      <c r="AV136" s="15" t="s">
        <v>81</v>
      </c>
      <c r="AW136" s="15" t="s">
        <v>30</v>
      </c>
      <c r="AX136" s="15" t="s">
        <v>73</v>
      </c>
      <c r="AY136" s="232" t="s">
        <v>118</v>
      </c>
    </row>
    <row r="137" spans="1:65" s="13" customFormat="1" ht="11.25">
      <c r="B137" s="200"/>
      <c r="C137" s="201"/>
      <c r="D137" s="202" t="s">
        <v>158</v>
      </c>
      <c r="E137" s="203" t="s">
        <v>1</v>
      </c>
      <c r="F137" s="204" t="s">
        <v>812</v>
      </c>
      <c r="G137" s="201"/>
      <c r="H137" s="205">
        <v>12.87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158</v>
      </c>
      <c r="AU137" s="211" t="s">
        <v>83</v>
      </c>
      <c r="AV137" s="13" t="s">
        <v>83</v>
      </c>
      <c r="AW137" s="13" t="s">
        <v>30</v>
      </c>
      <c r="AX137" s="13" t="s">
        <v>73</v>
      </c>
      <c r="AY137" s="211" t="s">
        <v>118</v>
      </c>
    </row>
    <row r="138" spans="1:65" s="15" customFormat="1" ht="11.25">
      <c r="B138" s="223"/>
      <c r="C138" s="224"/>
      <c r="D138" s="202" t="s">
        <v>158</v>
      </c>
      <c r="E138" s="225" t="s">
        <v>1</v>
      </c>
      <c r="F138" s="226" t="s">
        <v>240</v>
      </c>
      <c r="G138" s="224"/>
      <c r="H138" s="225" t="s">
        <v>1</v>
      </c>
      <c r="I138" s="227"/>
      <c r="J138" s="224"/>
      <c r="K138" s="224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158</v>
      </c>
      <c r="AU138" s="232" t="s">
        <v>83</v>
      </c>
      <c r="AV138" s="15" t="s">
        <v>81</v>
      </c>
      <c r="AW138" s="15" t="s">
        <v>30</v>
      </c>
      <c r="AX138" s="15" t="s">
        <v>73</v>
      </c>
      <c r="AY138" s="232" t="s">
        <v>118</v>
      </c>
    </row>
    <row r="139" spans="1:65" s="13" customFormat="1" ht="11.25">
      <c r="B139" s="200"/>
      <c r="C139" s="201"/>
      <c r="D139" s="202" t="s">
        <v>158</v>
      </c>
      <c r="E139" s="203" t="s">
        <v>1</v>
      </c>
      <c r="F139" s="204" t="s">
        <v>809</v>
      </c>
      <c r="G139" s="201"/>
      <c r="H139" s="205">
        <v>9.24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158</v>
      </c>
      <c r="AU139" s="211" t="s">
        <v>83</v>
      </c>
      <c r="AV139" s="13" t="s">
        <v>83</v>
      </c>
      <c r="AW139" s="13" t="s">
        <v>30</v>
      </c>
      <c r="AX139" s="13" t="s">
        <v>73</v>
      </c>
      <c r="AY139" s="211" t="s">
        <v>118</v>
      </c>
    </row>
    <row r="140" spans="1:65" s="15" customFormat="1" ht="11.25">
      <c r="B140" s="223"/>
      <c r="C140" s="224"/>
      <c r="D140" s="202" t="s">
        <v>158</v>
      </c>
      <c r="E140" s="225" t="s">
        <v>1</v>
      </c>
      <c r="F140" s="226" t="s">
        <v>221</v>
      </c>
      <c r="G140" s="224"/>
      <c r="H140" s="225" t="s">
        <v>1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158</v>
      </c>
      <c r="AU140" s="232" t="s">
        <v>83</v>
      </c>
      <c r="AV140" s="15" t="s">
        <v>81</v>
      </c>
      <c r="AW140" s="15" t="s">
        <v>30</v>
      </c>
      <c r="AX140" s="15" t="s">
        <v>73</v>
      </c>
      <c r="AY140" s="232" t="s">
        <v>118</v>
      </c>
    </row>
    <row r="141" spans="1:65" s="13" customFormat="1" ht="11.25">
      <c r="B141" s="200"/>
      <c r="C141" s="201"/>
      <c r="D141" s="202" t="s">
        <v>158</v>
      </c>
      <c r="E141" s="203" t="s">
        <v>1</v>
      </c>
      <c r="F141" s="204" t="s">
        <v>813</v>
      </c>
      <c r="G141" s="201"/>
      <c r="H141" s="205">
        <v>10.92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158</v>
      </c>
      <c r="AU141" s="211" t="s">
        <v>83</v>
      </c>
      <c r="AV141" s="13" t="s">
        <v>83</v>
      </c>
      <c r="AW141" s="13" t="s">
        <v>30</v>
      </c>
      <c r="AX141" s="13" t="s">
        <v>73</v>
      </c>
      <c r="AY141" s="211" t="s">
        <v>118</v>
      </c>
    </row>
    <row r="142" spans="1:65" s="14" customFormat="1" ht="11.25">
      <c r="B142" s="212"/>
      <c r="C142" s="213"/>
      <c r="D142" s="202" t="s">
        <v>158</v>
      </c>
      <c r="E142" s="214" t="s">
        <v>1</v>
      </c>
      <c r="F142" s="215" t="s">
        <v>161</v>
      </c>
      <c r="G142" s="213"/>
      <c r="H142" s="216">
        <v>33.03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158</v>
      </c>
      <c r="AU142" s="222" t="s">
        <v>83</v>
      </c>
      <c r="AV142" s="14" t="s">
        <v>121</v>
      </c>
      <c r="AW142" s="14" t="s">
        <v>30</v>
      </c>
      <c r="AX142" s="14" t="s">
        <v>81</v>
      </c>
      <c r="AY142" s="222" t="s">
        <v>118</v>
      </c>
    </row>
    <row r="143" spans="1:65" s="2" customFormat="1" ht="66.75" customHeight="1">
      <c r="A143" s="35"/>
      <c r="B143" s="36"/>
      <c r="C143" s="187" t="s">
        <v>131</v>
      </c>
      <c r="D143" s="187" t="s">
        <v>122</v>
      </c>
      <c r="E143" s="188" t="s">
        <v>251</v>
      </c>
      <c r="F143" s="189" t="s">
        <v>252</v>
      </c>
      <c r="G143" s="190" t="s">
        <v>212</v>
      </c>
      <c r="H143" s="191">
        <v>15.464</v>
      </c>
      <c r="I143" s="192"/>
      <c r="J143" s="193">
        <f>ROUND(I143*H143,2)</f>
        <v>0</v>
      </c>
      <c r="K143" s="189" t="s">
        <v>213</v>
      </c>
      <c r="L143" s="40"/>
      <c r="M143" s="194" t="s">
        <v>1</v>
      </c>
      <c r="N143" s="195" t="s">
        <v>38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0.22</v>
      </c>
      <c r="T143" s="197">
        <f>S143*H143</f>
        <v>3.4020800000000002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121</v>
      </c>
      <c r="AT143" s="198" t="s">
        <v>122</v>
      </c>
      <c r="AU143" s="198" t="s">
        <v>83</v>
      </c>
      <c r="AY143" s="18" t="s">
        <v>118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81</v>
      </c>
      <c r="BK143" s="199">
        <f>ROUND(I143*H143,2)</f>
        <v>0</v>
      </c>
      <c r="BL143" s="18" t="s">
        <v>121</v>
      </c>
      <c r="BM143" s="198" t="s">
        <v>814</v>
      </c>
    </row>
    <row r="144" spans="1:65" s="15" customFormat="1" ht="11.25">
      <c r="B144" s="223"/>
      <c r="C144" s="224"/>
      <c r="D144" s="202" t="s">
        <v>158</v>
      </c>
      <c r="E144" s="225" t="s">
        <v>1</v>
      </c>
      <c r="F144" s="226" t="s">
        <v>240</v>
      </c>
      <c r="G144" s="224"/>
      <c r="H144" s="225" t="s">
        <v>1</v>
      </c>
      <c r="I144" s="227"/>
      <c r="J144" s="224"/>
      <c r="K144" s="224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158</v>
      </c>
      <c r="AU144" s="232" t="s">
        <v>83</v>
      </c>
      <c r="AV144" s="15" t="s">
        <v>81</v>
      </c>
      <c r="AW144" s="15" t="s">
        <v>30</v>
      </c>
      <c r="AX144" s="15" t="s">
        <v>73</v>
      </c>
      <c r="AY144" s="232" t="s">
        <v>118</v>
      </c>
    </row>
    <row r="145" spans="1:65" s="13" customFormat="1" ht="11.25">
      <c r="B145" s="200"/>
      <c r="C145" s="201"/>
      <c r="D145" s="202" t="s">
        <v>158</v>
      </c>
      <c r="E145" s="203" t="s">
        <v>1</v>
      </c>
      <c r="F145" s="204" t="s">
        <v>809</v>
      </c>
      <c r="G145" s="201"/>
      <c r="H145" s="205">
        <v>9.24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158</v>
      </c>
      <c r="AU145" s="211" t="s">
        <v>83</v>
      </c>
      <c r="AV145" s="13" t="s">
        <v>83</v>
      </c>
      <c r="AW145" s="13" t="s">
        <v>30</v>
      </c>
      <c r="AX145" s="13" t="s">
        <v>73</v>
      </c>
      <c r="AY145" s="211" t="s">
        <v>118</v>
      </c>
    </row>
    <row r="146" spans="1:65" s="15" customFormat="1" ht="11.25">
      <c r="B146" s="223"/>
      <c r="C146" s="224"/>
      <c r="D146" s="202" t="s">
        <v>158</v>
      </c>
      <c r="E146" s="225" t="s">
        <v>1</v>
      </c>
      <c r="F146" s="226" t="s">
        <v>221</v>
      </c>
      <c r="G146" s="224"/>
      <c r="H146" s="225" t="s">
        <v>1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158</v>
      </c>
      <c r="AU146" s="232" t="s">
        <v>83</v>
      </c>
      <c r="AV146" s="15" t="s">
        <v>81</v>
      </c>
      <c r="AW146" s="15" t="s">
        <v>30</v>
      </c>
      <c r="AX146" s="15" t="s">
        <v>73</v>
      </c>
      <c r="AY146" s="232" t="s">
        <v>118</v>
      </c>
    </row>
    <row r="147" spans="1:65" s="13" customFormat="1" ht="11.25">
      <c r="B147" s="200"/>
      <c r="C147" s="201"/>
      <c r="D147" s="202" t="s">
        <v>158</v>
      </c>
      <c r="E147" s="203" t="s">
        <v>1</v>
      </c>
      <c r="F147" s="204" t="s">
        <v>815</v>
      </c>
      <c r="G147" s="201"/>
      <c r="H147" s="205">
        <v>6.2240000000000002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158</v>
      </c>
      <c r="AU147" s="211" t="s">
        <v>83</v>
      </c>
      <c r="AV147" s="13" t="s">
        <v>83</v>
      </c>
      <c r="AW147" s="13" t="s">
        <v>30</v>
      </c>
      <c r="AX147" s="13" t="s">
        <v>73</v>
      </c>
      <c r="AY147" s="211" t="s">
        <v>118</v>
      </c>
    </row>
    <row r="148" spans="1:65" s="14" customFormat="1" ht="11.25">
      <c r="B148" s="212"/>
      <c r="C148" s="213"/>
      <c r="D148" s="202" t="s">
        <v>158</v>
      </c>
      <c r="E148" s="214" t="s">
        <v>1</v>
      </c>
      <c r="F148" s="215" t="s">
        <v>161</v>
      </c>
      <c r="G148" s="213"/>
      <c r="H148" s="216">
        <v>15.464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158</v>
      </c>
      <c r="AU148" s="222" t="s">
        <v>83</v>
      </c>
      <c r="AV148" s="14" t="s">
        <v>121</v>
      </c>
      <c r="AW148" s="14" t="s">
        <v>30</v>
      </c>
      <c r="AX148" s="14" t="s">
        <v>81</v>
      </c>
      <c r="AY148" s="222" t="s">
        <v>118</v>
      </c>
    </row>
    <row r="149" spans="1:65" s="2" customFormat="1" ht="66.75" customHeight="1">
      <c r="A149" s="35"/>
      <c r="B149" s="36"/>
      <c r="C149" s="187" t="s">
        <v>121</v>
      </c>
      <c r="D149" s="187" t="s">
        <v>122</v>
      </c>
      <c r="E149" s="188" t="s">
        <v>223</v>
      </c>
      <c r="F149" s="189" t="s">
        <v>224</v>
      </c>
      <c r="G149" s="190" t="s">
        <v>212</v>
      </c>
      <c r="H149" s="191">
        <v>4.4219999999999997</v>
      </c>
      <c r="I149" s="192"/>
      <c r="J149" s="193">
        <f>ROUND(I149*H149,2)</f>
        <v>0</v>
      </c>
      <c r="K149" s="189" t="s">
        <v>213</v>
      </c>
      <c r="L149" s="40"/>
      <c r="M149" s="194" t="s">
        <v>1</v>
      </c>
      <c r="N149" s="195" t="s">
        <v>38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0.45</v>
      </c>
      <c r="T149" s="197">
        <f>S149*H149</f>
        <v>1.9899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121</v>
      </c>
      <c r="AT149" s="198" t="s">
        <v>122</v>
      </c>
      <c r="AU149" s="198" t="s">
        <v>83</v>
      </c>
      <c r="AY149" s="18" t="s">
        <v>118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81</v>
      </c>
      <c r="BK149" s="199">
        <f>ROUND(I149*H149,2)</f>
        <v>0</v>
      </c>
      <c r="BL149" s="18" t="s">
        <v>121</v>
      </c>
      <c r="BM149" s="198" t="s">
        <v>816</v>
      </c>
    </row>
    <row r="150" spans="1:65" s="15" customFormat="1" ht="11.25">
      <c r="B150" s="223"/>
      <c r="C150" s="224"/>
      <c r="D150" s="202" t="s">
        <v>158</v>
      </c>
      <c r="E150" s="225" t="s">
        <v>1</v>
      </c>
      <c r="F150" s="226" t="s">
        <v>226</v>
      </c>
      <c r="G150" s="224"/>
      <c r="H150" s="225" t="s">
        <v>1</v>
      </c>
      <c r="I150" s="227"/>
      <c r="J150" s="224"/>
      <c r="K150" s="224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158</v>
      </c>
      <c r="AU150" s="232" t="s">
        <v>83</v>
      </c>
      <c r="AV150" s="15" t="s">
        <v>81</v>
      </c>
      <c r="AW150" s="15" t="s">
        <v>30</v>
      </c>
      <c r="AX150" s="15" t="s">
        <v>73</v>
      </c>
      <c r="AY150" s="232" t="s">
        <v>118</v>
      </c>
    </row>
    <row r="151" spans="1:65" s="13" customFormat="1" ht="11.25">
      <c r="B151" s="200"/>
      <c r="C151" s="201"/>
      <c r="D151" s="202" t="s">
        <v>158</v>
      </c>
      <c r="E151" s="203" t="s">
        <v>1</v>
      </c>
      <c r="F151" s="204" t="s">
        <v>817</v>
      </c>
      <c r="G151" s="201"/>
      <c r="H151" s="205">
        <v>4.4219999999999997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158</v>
      </c>
      <c r="AU151" s="211" t="s">
        <v>83</v>
      </c>
      <c r="AV151" s="13" t="s">
        <v>83</v>
      </c>
      <c r="AW151" s="13" t="s">
        <v>30</v>
      </c>
      <c r="AX151" s="13" t="s">
        <v>81</v>
      </c>
      <c r="AY151" s="211" t="s">
        <v>118</v>
      </c>
    </row>
    <row r="152" spans="1:65" s="2" customFormat="1" ht="49.15" customHeight="1">
      <c r="A152" s="35"/>
      <c r="B152" s="36"/>
      <c r="C152" s="187" t="s">
        <v>137</v>
      </c>
      <c r="D152" s="187" t="s">
        <v>122</v>
      </c>
      <c r="E152" s="188" t="s">
        <v>277</v>
      </c>
      <c r="F152" s="189" t="s">
        <v>278</v>
      </c>
      <c r="G152" s="190" t="s">
        <v>179</v>
      </c>
      <c r="H152" s="191">
        <v>8.8439999999999994</v>
      </c>
      <c r="I152" s="192"/>
      <c r="J152" s="193">
        <f>ROUND(I152*H152,2)</f>
        <v>0</v>
      </c>
      <c r="K152" s="189" t="s">
        <v>213</v>
      </c>
      <c r="L152" s="40"/>
      <c r="M152" s="194" t="s">
        <v>1</v>
      </c>
      <c r="N152" s="195" t="s">
        <v>38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121</v>
      </c>
      <c r="AT152" s="198" t="s">
        <v>122</v>
      </c>
      <c r="AU152" s="198" t="s">
        <v>83</v>
      </c>
      <c r="AY152" s="18" t="s">
        <v>118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81</v>
      </c>
      <c r="BK152" s="199">
        <f>ROUND(I152*H152,2)</f>
        <v>0</v>
      </c>
      <c r="BL152" s="18" t="s">
        <v>121</v>
      </c>
      <c r="BM152" s="198" t="s">
        <v>818</v>
      </c>
    </row>
    <row r="153" spans="1:65" s="15" customFormat="1" ht="11.25">
      <c r="B153" s="223"/>
      <c r="C153" s="224"/>
      <c r="D153" s="202" t="s">
        <v>158</v>
      </c>
      <c r="E153" s="225" t="s">
        <v>1</v>
      </c>
      <c r="F153" s="226" t="s">
        <v>226</v>
      </c>
      <c r="G153" s="224"/>
      <c r="H153" s="225" t="s">
        <v>1</v>
      </c>
      <c r="I153" s="227"/>
      <c r="J153" s="224"/>
      <c r="K153" s="224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158</v>
      </c>
      <c r="AU153" s="232" t="s">
        <v>83</v>
      </c>
      <c r="AV153" s="15" t="s">
        <v>81</v>
      </c>
      <c r="AW153" s="15" t="s">
        <v>30</v>
      </c>
      <c r="AX153" s="15" t="s">
        <v>73</v>
      </c>
      <c r="AY153" s="232" t="s">
        <v>118</v>
      </c>
    </row>
    <row r="154" spans="1:65" s="13" customFormat="1" ht="11.25">
      <c r="B154" s="200"/>
      <c r="C154" s="201"/>
      <c r="D154" s="202" t="s">
        <v>158</v>
      </c>
      <c r="E154" s="203" t="s">
        <v>1</v>
      </c>
      <c r="F154" s="204" t="s">
        <v>819</v>
      </c>
      <c r="G154" s="201"/>
      <c r="H154" s="205">
        <v>8.8439999999999994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158</v>
      </c>
      <c r="AU154" s="211" t="s">
        <v>83</v>
      </c>
      <c r="AV154" s="13" t="s">
        <v>83</v>
      </c>
      <c r="AW154" s="13" t="s">
        <v>30</v>
      </c>
      <c r="AX154" s="13" t="s">
        <v>81</v>
      </c>
      <c r="AY154" s="211" t="s">
        <v>118</v>
      </c>
    </row>
    <row r="155" spans="1:65" s="2" customFormat="1" ht="49.15" customHeight="1">
      <c r="A155" s="35"/>
      <c r="B155" s="36"/>
      <c r="C155" s="187" t="s">
        <v>141</v>
      </c>
      <c r="D155" s="187" t="s">
        <v>122</v>
      </c>
      <c r="E155" s="188" t="s">
        <v>820</v>
      </c>
      <c r="F155" s="189" t="s">
        <v>821</v>
      </c>
      <c r="G155" s="190" t="s">
        <v>179</v>
      </c>
      <c r="H155" s="191">
        <v>50.003</v>
      </c>
      <c r="I155" s="192"/>
      <c r="J155" s="193">
        <f>ROUND(I155*H155,2)</f>
        <v>0</v>
      </c>
      <c r="K155" s="189" t="s">
        <v>213</v>
      </c>
      <c r="L155" s="40"/>
      <c r="M155" s="194" t="s">
        <v>1</v>
      </c>
      <c r="N155" s="195" t="s">
        <v>38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121</v>
      </c>
      <c r="AT155" s="198" t="s">
        <v>122</v>
      </c>
      <c r="AU155" s="198" t="s">
        <v>83</v>
      </c>
      <c r="AY155" s="18" t="s">
        <v>118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81</v>
      </c>
      <c r="BK155" s="199">
        <f>ROUND(I155*H155,2)</f>
        <v>0</v>
      </c>
      <c r="BL155" s="18" t="s">
        <v>121</v>
      </c>
      <c r="BM155" s="198" t="s">
        <v>822</v>
      </c>
    </row>
    <row r="156" spans="1:65" s="13" customFormat="1" ht="11.25">
      <c r="B156" s="200"/>
      <c r="C156" s="201"/>
      <c r="D156" s="202" t="s">
        <v>158</v>
      </c>
      <c r="E156" s="203" t="s">
        <v>1</v>
      </c>
      <c r="F156" s="204" t="s">
        <v>823</v>
      </c>
      <c r="G156" s="201"/>
      <c r="H156" s="205">
        <v>50.003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158</v>
      </c>
      <c r="AU156" s="211" t="s">
        <v>83</v>
      </c>
      <c r="AV156" s="13" t="s">
        <v>83</v>
      </c>
      <c r="AW156" s="13" t="s">
        <v>30</v>
      </c>
      <c r="AX156" s="13" t="s">
        <v>73</v>
      </c>
      <c r="AY156" s="211" t="s">
        <v>118</v>
      </c>
    </row>
    <row r="157" spans="1:65" s="2" customFormat="1" ht="44.25" customHeight="1">
      <c r="A157" s="35"/>
      <c r="B157" s="36"/>
      <c r="C157" s="187" t="s">
        <v>145</v>
      </c>
      <c r="D157" s="187" t="s">
        <v>122</v>
      </c>
      <c r="E157" s="188" t="s">
        <v>824</v>
      </c>
      <c r="F157" s="189" t="s">
        <v>825</v>
      </c>
      <c r="G157" s="190" t="s">
        <v>179</v>
      </c>
      <c r="H157" s="191">
        <v>16.667999999999999</v>
      </c>
      <c r="I157" s="192"/>
      <c r="J157" s="193">
        <f>ROUND(I157*H157,2)</f>
        <v>0</v>
      </c>
      <c r="K157" s="189" t="s">
        <v>213</v>
      </c>
      <c r="L157" s="40"/>
      <c r="M157" s="194" t="s">
        <v>1</v>
      </c>
      <c r="N157" s="195" t="s">
        <v>38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121</v>
      </c>
      <c r="AT157" s="198" t="s">
        <v>122</v>
      </c>
      <c r="AU157" s="198" t="s">
        <v>83</v>
      </c>
      <c r="AY157" s="18" t="s">
        <v>118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81</v>
      </c>
      <c r="BK157" s="199">
        <f>ROUND(I157*H157,2)</f>
        <v>0</v>
      </c>
      <c r="BL157" s="18" t="s">
        <v>121</v>
      </c>
      <c r="BM157" s="198" t="s">
        <v>826</v>
      </c>
    </row>
    <row r="158" spans="1:65" s="13" customFormat="1" ht="11.25">
      <c r="B158" s="200"/>
      <c r="C158" s="201"/>
      <c r="D158" s="202" t="s">
        <v>158</v>
      </c>
      <c r="E158" s="203" t="s">
        <v>1</v>
      </c>
      <c r="F158" s="204" t="s">
        <v>827</v>
      </c>
      <c r="G158" s="201"/>
      <c r="H158" s="205">
        <v>16.667999999999999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158</v>
      </c>
      <c r="AU158" s="211" t="s">
        <v>83</v>
      </c>
      <c r="AV158" s="13" t="s">
        <v>83</v>
      </c>
      <c r="AW158" s="13" t="s">
        <v>30</v>
      </c>
      <c r="AX158" s="13" t="s">
        <v>81</v>
      </c>
      <c r="AY158" s="211" t="s">
        <v>118</v>
      </c>
    </row>
    <row r="159" spans="1:65" s="2" customFormat="1" ht="37.9" customHeight="1">
      <c r="A159" s="35"/>
      <c r="B159" s="36"/>
      <c r="C159" s="187" t="s">
        <v>149</v>
      </c>
      <c r="D159" s="187" t="s">
        <v>122</v>
      </c>
      <c r="E159" s="188" t="s">
        <v>828</v>
      </c>
      <c r="F159" s="189" t="s">
        <v>829</v>
      </c>
      <c r="G159" s="190" t="s">
        <v>212</v>
      </c>
      <c r="H159" s="191">
        <v>121.758</v>
      </c>
      <c r="I159" s="192"/>
      <c r="J159" s="193">
        <f>ROUND(I159*H159,2)</f>
        <v>0</v>
      </c>
      <c r="K159" s="189" t="s">
        <v>213</v>
      </c>
      <c r="L159" s="40"/>
      <c r="M159" s="194" t="s">
        <v>1</v>
      </c>
      <c r="N159" s="195" t="s">
        <v>38</v>
      </c>
      <c r="O159" s="72"/>
      <c r="P159" s="196">
        <f>O159*H159</f>
        <v>0</v>
      </c>
      <c r="Q159" s="196">
        <v>8.4999999999999995E-4</v>
      </c>
      <c r="R159" s="196">
        <f>Q159*H159</f>
        <v>0.10349429999999998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121</v>
      </c>
      <c r="AT159" s="198" t="s">
        <v>122</v>
      </c>
      <c r="AU159" s="198" t="s">
        <v>83</v>
      </c>
      <c r="AY159" s="18" t="s">
        <v>118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81</v>
      </c>
      <c r="BK159" s="199">
        <f>ROUND(I159*H159,2)</f>
        <v>0</v>
      </c>
      <c r="BL159" s="18" t="s">
        <v>121</v>
      </c>
      <c r="BM159" s="198" t="s">
        <v>830</v>
      </c>
    </row>
    <row r="160" spans="1:65" s="15" customFormat="1" ht="11.25">
      <c r="B160" s="223"/>
      <c r="C160" s="224"/>
      <c r="D160" s="202" t="s">
        <v>158</v>
      </c>
      <c r="E160" s="225" t="s">
        <v>1</v>
      </c>
      <c r="F160" s="226" t="s">
        <v>312</v>
      </c>
      <c r="G160" s="224"/>
      <c r="H160" s="225" t="s">
        <v>1</v>
      </c>
      <c r="I160" s="227"/>
      <c r="J160" s="224"/>
      <c r="K160" s="224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158</v>
      </c>
      <c r="AU160" s="232" t="s">
        <v>83</v>
      </c>
      <c r="AV160" s="15" t="s">
        <v>81</v>
      </c>
      <c r="AW160" s="15" t="s">
        <v>30</v>
      </c>
      <c r="AX160" s="15" t="s">
        <v>73</v>
      </c>
      <c r="AY160" s="232" t="s">
        <v>118</v>
      </c>
    </row>
    <row r="161" spans="1:65" s="13" customFormat="1" ht="11.25">
      <c r="B161" s="200"/>
      <c r="C161" s="201"/>
      <c r="D161" s="202" t="s">
        <v>158</v>
      </c>
      <c r="E161" s="203" t="s">
        <v>1</v>
      </c>
      <c r="F161" s="204" t="s">
        <v>831</v>
      </c>
      <c r="G161" s="201"/>
      <c r="H161" s="205">
        <v>51.512999999999998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158</v>
      </c>
      <c r="AU161" s="211" t="s">
        <v>83</v>
      </c>
      <c r="AV161" s="13" t="s">
        <v>83</v>
      </c>
      <c r="AW161" s="13" t="s">
        <v>30</v>
      </c>
      <c r="AX161" s="13" t="s">
        <v>73</v>
      </c>
      <c r="AY161" s="211" t="s">
        <v>118</v>
      </c>
    </row>
    <row r="162" spans="1:65" s="15" customFormat="1" ht="11.25">
      <c r="B162" s="223"/>
      <c r="C162" s="224"/>
      <c r="D162" s="202" t="s">
        <v>158</v>
      </c>
      <c r="E162" s="225" t="s">
        <v>1</v>
      </c>
      <c r="F162" s="226" t="s">
        <v>247</v>
      </c>
      <c r="G162" s="224"/>
      <c r="H162" s="225" t="s">
        <v>1</v>
      </c>
      <c r="I162" s="227"/>
      <c r="J162" s="224"/>
      <c r="K162" s="224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158</v>
      </c>
      <c r="AU162" s="232" t="s">
        <v>83</v>
      </c>
      <c r="AV162" s="15" t="s">
        <v>81</v>
      </c>
      <c r="AW162" s="15" t="s">
        <v>30</v>
      </c>
      <c r="AX162" s="15" t="s">
        <v>73</v>
      </c>
      <c r="AY162" s="232" t="s">
        <v>118</v>
      </c>
    </row>
    <row r="163" spans="1:65" s="13" customFormat="1" ht="11.25">
      <c r="B163" s="200"/>
      <c r="C163" s="201"/>
      <c r="D163" s="202" t="s">
        <v>158</v>
      </c>
      <c r="E163" s="203" t="s">
        <v>1</v>
      </c>
      <c r="F163" s="204" t="s">
        <v>832</v>
      </c>
      <c r="G163" s="201"/>
      <c r="H163" s="205">
        <v>58.203000000000003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158</v>
      </c>
      <c r="AU163" s="211" t="s">
        <v>83</v>
      </c>
      <c r="AV163" s="13" t="s">
        <v>83</v>
      </c>
      <c r="AW163" s="13" t="s">
        <v>30</v>
      </c>
      <c r="AX163" s="13" t="s">
        <v>73</v>
      </c>
      <c r="AY163" s="211" t="s">
        <v>118</v>
      </c>
    </row>
    <row r="164" spans="1:65" s="13" customFormat="1" ht="11.25">
      <c r="B164" s="200"/>
      <c r="C164" s="201"/>
      <c r="D164" s="202" t="s">
        <v>158</v>
      </c>
      <c r="E164" s="203" t="s">
        <v>1</v>
      </c>
      <c r="F164" s="204" t="s">
        <v>833</v>
      </c>
      <c r="G164" s="201"/>
      <c r="H164" s="205">
        <v>12.042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158</v>
      </c>
      <c r="AU164" s="211" t="s">
        <v>83</v>
      </c>
      <c r="AV164" s="13" t="s">
        <v>83</v>
      </c>
      <c r="AW164" s="13" t="s">
        <v>30</v>
      </c>
      <c r="AX164" s="13" t="s">
        <v>73</v>
      </c>
      <c r="AY164" s="211" t="s">
        <v>118</v>
      </c>
    </row>
    <row r="165" spans="1:65" s="14" customFormat="1" ht="11.25">
      <c r="B165" s="212"/>
      <c r="C165" s="213"/>
      <c r="D165" s="202" t="s">
        <v>158</v>
      </c>
      <c r="E165" s="214" t="s">
        <v>1</v>
      </c>
      <c r="F165" s="215" t="s">
        <v>161</v>
      </c>
      <c r="G165" s="213"/>
      <c r="H165" s="216">
        <v>121.758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158</v>
      </c>
      <c r="AU165" s="222" t="s">
        <v>83</v>
      </c>
      <c r="AV165" s="14" t="s">
        <v>121</v>
      </c>
      <c r="AW165" s="14" t="s">
        <v>30</v>
      </c>
      <c r="AX165" s="14" t="s">
        <v>81</v>
      </c>
      <c r="AY165" s="222" t="s">
        <v>118</v>
      </c>
    </row>
    <row r="166" spans="1:65" s="2" customFormat="1" ht="44.25" customHeight="1">
      <c r="A166" s="35"/>
      <c r="B166" s="36"/>
      <c r="C166" s="187" t="s">
        <v>153</v>
      </c>
      <c r="D166" s="187" t="s">
        <v>122</v>
      </c>
      <c r="E166" s="188" t="s">
        <v>834</v>
      </c>
      <c r="F166" s="189" t="s">
        <v>835</v>
      </c>
      <c r="G166" s="190" t="s">
        <v>212</v>
      </c>
      <c r="H166" s="191">
        <v>121.758</v>
      </c>
      <c r="I166" s="192"/>
      <c r="J166" s="193">
        <f>ROUND(I166*H166,2)</f>
        <v>0</v>
      </c>
      <c r="K166" s="189" t="s">
        <v>213</v>
      </c>
      <c r="L166" s="40"/>
      <c r="M166" s="194" t="s">
        <v>1</v>
      </c>
      <c r="N166" s="195" t="s">
        <v>38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121</v>
      </c>
      <c r="AT166" s="198" t="s">
        <v>122</v>
      </c>
      <c r="AU166" s="198" t="s">
        <v>83</v>
      </c>
      <c r="AY166" s="18" t="s">
        <v>118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81</v>
      </c>
      <c r="BK166" s="199">
        <f>ROUND(I166*H166,2)</f>
        <v>0</v>
      </c>
      <c r="BL166" s="18" t="s">
        <v>121</v>
      </c>
      <c r="BM166" s="198" t="s">
        <v>836</v>
      </c>
    </row>
    <row r="167" spans="1:65" s="2" customFormat="1" ht="33" customHeight="1">
      <c r="A167" s="35"/>
      <c r="B167" s="36"/>
      <c r="C167" s="187" t="s">
        <v>162</v>
      </c>
      <c r="D167" s="187" t="s">
        <v>122</v>
      </c>
      <c r="E167" s="188" t="s">
        <v>309</v>
      </c>
      <c r="F167" s="189" t="s">
        <v>310</v>
      </c>
      <c r="G167" s="190" t="s">
        <v>212</v>
      </c>
      <c r="H167" s="191">
        <v>12.042</v>
      </c>
      <c r="I167" s="192"/>
      <c r="J167" s="193">
        <f>ROUND(I167*H167,2)</f>
        <v>0</v>
      </c>
      <c r="K167" s="189" t="s">
        <v>213</v>
      </c>
      <c r="L167" s="40"/>
      <c r="M167" s="194" t="s">
        <v>1</v>
      </c>
      <c r="N167" s="195" t="s">
        <v>38</v>
      </c>
      <c r="O167" s="72"/>
      <c r="P167" s="196">
        <f>O167*H167</f>
        <v>0</v>
      </c>
      <c r="Q167" s="196">
        <v>2.0100000000000005E-3</v>
      </c>
      <c r="R167" s="196">
        <f>Q167*H167</f>
        <v>2.4204420000000004E-2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121</v>
      </c>
      <c r="AT167" s="198" t="s">
        <v>122</v>
      </c>
      <c r="AU167" s="198" t="s">
        <v>83</v>
      </c>
      <c r="AY167" s="18" t="s">
        <v>118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81</v>
      </c>
      <c r="BK167" s="199">
        <f>ROUND(I167*H167,2)</f>
        <v>0</v>
      </c>
      <c r="BL167" s="18" t="s">
        <v>121</v>
      </c>
      <c r="BM167" s="198" t="s">
        <v>837</v>
      </c>
    </row>
    <row r="168" spans="1:65" s="13" customFormat="1" ht="11.25">
      <c r="B168" s="200"/>
      <c r="C168" s="201"/>
      <c r="D168" s="202" t="s">
        <v>158</v>
      </c>
      <c r="E168" s="203" t="s">
        <v>1</v>
      </c>
      <c r="F168" s="204" t="s">
        <v>833</v>
      </c>
      <c r="G168" s="201"/>
      <c r="H168" s="205">
        <v>12.042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158</v>
      </c>
      <c r="AU168" s="211" t="s">
        <v>83</v>
      </c>
      <c r="AV168" s="13" t="s">
        <v>83</v>
      </c>
      <c r="AW168" s="13" t="s">
        <v>30</v>
      </c>
      <c r="AX168" s="13" t="s">
        <v>81</v>
      </c>
      <c r="AY168" s="211" t="s">
        <v>118</v>
      </c>
    </row>
    <row r="169" spans="1:65" s="2" customFormat="1" ht="44.25" customHeight="1">
      <c r="A169" s="35"/>
      <c r="B169" s="36"/>
      <c r="C169" s="187" t="s">
        <v>168</v>
      </c>
      <c r="D169" s="187" t="s">
        <v>122</v>
      </c>
      <c r="E169" s="188" t="s">
        <v>319</v>
      </c>
      <c r="F169" s="189" t="s">
        <v>320</v>
      </c>
      <c r="G169" s="190" t="s">
        <v>212</v>
      </c>
      <c r="H169" s="191">
        <v>12.042</v>
      </c>
      <c r="I169" s="192"/>
      <c r="J169" s="193">
        <f>ROUND(I169*H169,2)</f>
        <v>0</v>
      </c>
      <c r="K169" s="189" t="s">
        <v>213</v>
      </c>
      <c r="L169" s="40"/>
      <c r="M169" s="194" t="s">
        <v>1</v>
      </c>
      <c r="N169" s="195" t="s">
        <v>38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121</v>
      </c>
      <c r="AT169" s="198" t="s">
        <v>122</v>
      </c>
      <c r="AU169" s="198" t="s">
        <v>83</v>
      </c>
      <c r="AY169" s="18" t="s">
        <v>118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81</v>
      </c>
      <c r="BK169" s="199">
        <f>ROUND(I169*H169,2)</f>
        <v>0</v>
      </c>
      <c r="BL169" s="18" t="s">
        <v>121</v>
      </c>
      <c r="BM169" s="198" t="s">
        <v>838</v>
      </c>
    </row>
    <row r="170" spans="1:65" s="2" customFormat="1" ht="62.65" customHeight="1">
      <c r="A170" s="35"/>
      <c r="B170" s="36"/>
      <c r="C170" s="187" t="s">
        <v>8</v>
      </c>
      <c r="D170" s="187" t="s">
        <v>122</v>
      </c>
      <c r="E170" s="188" t="s">
        <v>329</v>
      </c>
      <c r="F170" s="189" t="s">
        <v>330</v>
      </c>
      <c r="G170" s="190" t="s">
        <v>179</v>
      </c>
      <c r="H170" s="191">
        <v>46.383000000000003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38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121</v>
      </c>
      <c r="AT170" s="198" t="s">
        <v>122</v>
      </c>
      <c r="AU170" s="198" t="s">
        <v>83</v>
      </c>
      <c r="AY170" s="18" t="s">
        <v>118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81</v>
      </c>
      <c r="BK170" s="199">
        <f>ROUND(I170*H170,2)</f>
        <v>0</v>
      </c>
      <c r="BL170" s="18" t="s">
        <v>121</v>
      </c>
      <c r="BM170" s="198" t="s">
        <v>839</v>
      </c>
    </row>
    <row r="171" spans="1:65" s="13" customFormat="1" ht="11.25">
      <c r="B171" s="200"/>
      <c r="C171" s="201"/>
      <c r="D171" s="202" t="s">
        <v>158</v>
      </c>
      <c r="E171" s="203" t="s">
        <v>1</v>
      </c>
      <c r="F171" s="204" t="s">
        <v>840</v>
      </c>
      <c r="G171" s="201"/>
      <c r="H171" s="205">
        <v>46.383000000000003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158</v>
      </c>
      <c r="AU171" s="211" t="s">
        <v>83</v>
      </c>
      <c r="AV171" s="13" t="s">
        <v>83</v>
      </c>
      <c r="AW171" s="13" t="s">
        <v>30</v>
      </c>
      <c r="AX171" s="13" t="s">
        <v>73</v>
      </c>
      <c r="AY171" s="211" t="s">
        <v>118</v>
      </c>
    </row>
    <row r="172" spans="1:65" s="2" customFormat="1" ht="62.65" customHeight="1">
      <c r="A172" s="35"/>
      <c r="B172" s="36"/>
      <c r="C172" s="187" t="s">
        <v>182</v>
      </c>
      <c r="D172" s="187" t="s">
        <v>122</v>
      </c>
      <c r="E172" s="188" t="s">
        <v>334</v>
      </c>
      <c r="F172" s="189" t="s">
        <v>335</v>
      </c>
      <c r="G172" s="190" t="s">
        <v>179</v>
      </c>
      <c r="H172" s="191">
        <v>58.847000000000001</v>
      </c>
      <c r="I172" s="192"/>
      <c r="J172" s="193">
        <f>ROUND(I172*H172,2)</f>
        <v>0</v>
      </c>
      <c r="K172" s="189" t="s">
        <v>213</v>
      </c>
      <c r="L172" s="40"/>
      <c r="M172" s="194" t="s">
        <v>1</v>
      </c>
      <c r="N172" s="195" t="s">
        <v>38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121</v>
      </c>
      <c r="AT172" s="198" t="s">
        <v>122</v>
      </c>
      <c r="AU172" s="198" t="s">
        <v>83</v>
      </c>
      <c r="AY172" s="18" t="s">
        <v>118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81</v>
      </c>
      <c r="BK172" s="199">
        <f>ROUND(I172*H172,2)</f>
        <v>0</v>
      </c>
      <c r="BL172" s="18" t="s">
        <v>121</v>
      </c>
      <c r="BM172" s="198" t="s">
        <v>841</v>
      </c>
    </row>
    <row r="173" spans="1:65" s="13" customFormat="1" ht="11.25">
      <c r="B173" s="200"/>
      <c r="C173" s="201"/>
      <c r="D173" s="202" t="s">
        <v>158</v>
      </c>
      <c r="E173" s="203" t="s">
        <v>1</v>
      </c>
      <c r="F173" s="204" t="s">
        <v>842</v>
      </c>
      <c r="G173" s="201"/>
      <c r="H173" s="205">
        <v>58.847000000000001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158</v>
      </c>
      <c r="AU173" s="211" t="s">
        <v>83</v>
      </c>
      <c r="AV173" s="13" t="s">
        <v>83</v>
      </c>
      <c r="AW173" s="13" t="s">
        <v>30</v>
      </c>
      <c r="AX173" s="13" t="s">
        <v>81</v>
      </c>
      <c r="AY173" s="211" t="s">
        <v>118</v>
      </c>
    </row>
    <row r="174" spans="1:65" s="2" customFormat="1" ht="62.65" customHeight="1">
      <c r="A174" s="35"/>
      <c r="B174" s="36"/>
      <c r="C174" s="187" t="s">
        <v>186</v>
      </c>
      <c r="D174" s="187" t="s">
        <v>122</v>
      </c>
      <c r="E174" s="188" t="s">
        <v>339</v>
      </c>
      <c r="F174" s="189" t="s">
        <v>340</v>
      </c>
      <c r="G174" s="190" t="s">
        <v>179</v>
      </c>
      <c r="H174" s="191">
        <v>16.667999999999999</v>
      </c>
      <c r="I174" s="192"/>
      <c r="J174" s="193">
        <f>ROUND(I174*H174,2)</f>
        <v>0</v>
      </c>
      <c r="K174" s="189" t="s">
        <v>213</v>
      </c>
      <c r="L174" s="40"/>
      <c r="M174" s="194" t="s">
        <v>1</v>
      </c>
      <c r="N174" s="195" t="s">
        <v>38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121</v>
      </c>
      <c r="AT174" s="198" t="s">
        <v>122</v>
      </c>
      <c r="AU174" s="198" t="s">
        <v>83</v>
      </c>
      <c r="AY174" s="18" t="s">
        <v>118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81</v>
      </c>
      <c r="BK174" s="199">
        <f>ROUND(I174*H174,2)</f>
        <v>0</v>
      </c>
      <c r="BL174" s="18" t="s">
        <v>121</v>
      </c>
      <c r="BM174" s="198" t="s">
        <v>843</v>
      </c>
    </row>
    <row r="175" spans="1:65" s="13" customFormat="1" ht="11.25">
      <c r="B175" s="200"/>
      <c r="C175" s="201"/>
      <c r="D175" s="202" t="s">
        <v>158</v>
      </c>
      <c r="E175" s="203" t="s">
        <v>1</v>
      </c>
      <c r="F175" s="204" t="s">
        <v>844</v>
      </c>
      <c r="G175" s="201"/>
      <c r="H175" s="205">
        <v>16.667999999999999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158</v>
      </c>
      <c r="AU175" s="211" t="s">
        <v>83</v>
      </c>
      <c r="AV175" s="13" t="s">
        <v>83</v>
      </c>
      <c r="AW175" s="13" t="s">
        <v>30</v>
      </c>
      <c r="AX175" s="13" t="s">
        <v>81</v>
      </c>
      <c r="AY175" s="211" t="s">
        <v>118</v>
      </c>
    </row>
    <row r="176" spans="1:65" s="2" customFormat="1" ht="44.25" customHeight="1">
      <c r="A176" s="35"/>
      <c r="B176" s="36"/>
      <c r="C176" s="187" t="s">
        <v>190</v>
      </c>
      <c r="D176" s="187" t="s">
        <v>122</v>
      </c>
      <c r="E176" s="188" t="s">
        <v>344</v>
      </c>
      <c r="F176" s="189" t="s">
        <v>345</v>
      </c>
      <c r="G176" s="190" t="s">
        <v>179</v>
      </c>
      <c r="H176" s="191">
        <v>46.383000000000003</v>
      </c>
      <c r="I176" s="192"/>
      <c r="J176" s="193">
        <f>ROUND(I176*H176,2)</f>
        <v>0</v>
      </c>
      <c r="K176" s="189" t="s">
        <v>213</v>
      </c>
      <c r="L176" s="40"/>
      <c r="M176" s="194" t="s">
        <v>1</v>
      </c>
      <c r="N176" s="195" t="s">
        <v>38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121</v>
      </c>
      <c r="AT176" s="198" t="s">
        <v>122</v>
      </c>
      <c r="AU176" s="198" t="s">
        <v>83</v>
      </c>
      <c r="AY176" s="18" t="s">
        <v>118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81</v>
      </c>
      <c r="BK176" s="199">
        <f>ROUND(I176*H176,2)</f>
        <v>0</v>
      </c>
      <c r="BL176" s="18" t="s">
        <v>121</v>
      </c>
      <c r="BM176" s="198" t="s">
        <v>845</v>
      </c>
    </row>
    <row r="177" spans="1:65" s="13" customFormat="1" ht="11.25">
      <c r="B177" s="200"/>
      <c r="C177" s="201"/>
      <c r="D177" s="202" t="s">
        <v>158</v>
      </c>
      <c r="E177" s="203" t="s">
        <v>1</v>
      </c>
      <c r="F177" s="204" t="s">
        <v>846</v>
      </c>
      <c r="G177" s="201"/>
      <c r="H177" s="205">
        <v>46.383000000000003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158</v>
      </c>
      <c r="AU177" s="211" t="s">
        <v>83</v>
      </c>
      <c r="AV177" s="13" t="s">
        <v>83</v>
      </c>
      <c r="AW177" s="13" t="s">
        <v>30</v>
      </c>
      <c r="AX177" s="13" t="s">
        <v>81</v>
      </c>
      <c r="AY177" s="211" t="s">
        <v>118</v>
      </c>
    </row>
    <row r="178" spans="1:65" s="2" customFormat="1" ht="21.75" customHeight="1">
      <c r="A178" s="35"/>
      <c r="B178" s="36"/>
      <c r="C178" s="187" t="s">
        <v>285</v>
      </c>
      <c r="D178" s="187" t="s">
        <v>122</v>
      </c>
      <c r="E178" s="188" t="s">
        <v>349</v>
      </c>
      <c r="F178" s="189" t="s">
        <v>350</v>
      </c>
      <c r="G178" s="190" t="s">
        <v>351</v>
      </c>
      <c r="H178" s="191">
        <v>88.277000000000001</v>
      </c>
      <c r="I178" s="192"/>
      <c r="J178" s="193">
        <f>ROUND(I178*H178,2)</f>
        <v>0</v>
      </c>
      <c r="K178" s="189" t="s">
        <v>1</v>
      </c>
      <c r="L178" s="40"/>
      <c r="M178" s="194" t="s">
        <v>1</v>
      </c>
      <c r="N178" s="195" t="s">
        <v>38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121</v>
      </c>
      <c r="AT178" s="198" t="s">
        <v>122</v>
      </c>
      <c r="AU178" s="198" t="s">
        <v>83</v>
      </c>
      <c r="AY178" s="18" t="s">
        <v>118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81</v>
      </c>
      <c r="BK178" s="199">
        <f>ROUND(I178*H178,2)</f>
        <v>0</v>
      </c>
      <c r="BL178" s="18" t="s">
        <v>121</v>
      </c>
      <c r="BM178" s="198" t="s">
        <v>847</v>
      </c>
    </row>
    <row r="179" spans="1:65" s="13" customFormat="1" ht="11.25">
      <c r="B179" s="200"/>
      <c r="C179" s="201"/>
      <c r="D179" s="202" t="s">
        <v>158</v>
      </c>
      <c r="E179" s="203" t="s">
        <v>1</v>
      </c>
      <c r="F179" s="204" t="s">
        <v>848</v>
      </c>
      <c r="G179" s="201"/>
      <c r="H179" s="205">
        <v>88.277000000000001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158</v>
      </c>
      <c r="AU179" s="211" t="s">
        <v>83</v>
      </c>
      <c r="AV179" s="13" t="s">
        <v>83</v>
      </c>
      <c r="AW179" s="13" t="s">
        <v>30</v>
      </c>
      <c r="AX179" s="13" t="s">
        <v>73</v>
      </c>
      <c r="AY179" s="211" t="s">
        <v>118</v>
      </c>
    </row>
    <row r="180" spans="1:65" s="2" customFormat="1" ht="21.75" customHeight="1">
      <c r="A180" s="35"/>
      <c r="B180" s="36"/>
      <c r="C180" s="187" t="s">
        <v>290</v>
      </c>
      <c r="D180" s="187" t="s">
        <v>122</v>
      </c>
      <c r="E180" s="188" t="s">
        <v>355</v>
      </c>
      <c r="F180" s="189" t="s">
        <v>356</v>
      </c>
      <c r="G180" s="190" t="s">
        <v>351</v>
      </c>
      <c r="H180" s="191">
        <v>37.832999999999998</v>
      </c>
      <c r="I180" s="192"/>
      <c r="J180" s="193">
        <f>ROUND(I180*H180,2)</f>
        <v>0</v>
      </c>
      <c r="K180" s="189" t="s">
        <v>1</v>
      </c>
      <c r="L180" s="40"/>
      <c r="M180" s="194" t="s">
        <v>1</v>
      </c>
      <c r="N180" s="195" t="s">
        <v>38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121</v>
      </c>
      <c r="AT180" s="198" t="s">
        <v>122</v>
      </c>
      <c r="AU180" s="198" t="s">
        <v>83</v>
      </c>
      <c r="AY180" s="18" t="s">
        <v>118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81</v>
      </c>
      <c r="BK180" s="199">
        <f>ROUND(I180*H180,2)</f>
        <v>0</v>
      </c>
      <c r="BL180" s="18" t="s">
        <v>121</v>
      </c>
      <c r="BM180" s="198" t="s">
        <v>849</v>
      </c>
    </row>
    <row r="181" spans="1:65" s="13" customFormat="1" ht="11.25">
      <c r="B181" s="200"/>
      <c r="C181" s="201"/>
      <c r="D181" s="202" t="s">
        <v>158</v>
      </c>
      <c r="E181" s="203" t="s">
        <v>1</v>
      </c>
      <c r="F181" s="204" t="s">
        <v>850</v>
      </c>
      <c r="G181" s="201"/>
      <c r="H181" s="205">
        <v>37.832999999999998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158</v>
      </c>
      <c r="AU181" s="211" t="s">
        <v>83</v>
      </c>
      <c r="AV181" s="13" t="s">
        <v>83</v>
      </c>
      <c r="AW181" s="13" t="s">
        <v>30</v>
      </c>
      <c r="AX181" s="13" t="s">
        <v>73</v>
      </c>
      <c r="AY181" s="211" t="s">
        <v>118</v>
      </c>
    </row>
    <row r="182" spans="1:65" s="2" customFormat="1" ht="37.9" customHeight="1">
      <c r="A182" s="35"/>
      <c r="B182" s="36"/>
      <c r="C182" s="187" t="s">
        <v>296</v>
      </c>
      <c r="D182" s="187" t="s">
        <v>122</v>
      </c>
      <c r="E182" s="188" t="s">
        <v>360</v>
      </c>
      <c r="F182" s="189" t="s">
        <v>361</v>
      </c>
      <c r="G182" s="190" t="s">
        <v>179</v>
      </c>
      <c r="H182" s="191">
        <v>75.515000000000001</v>
      </c>
      <c r="I182" s="192"/>
      <c r="J182" s="193">
        <f>ROUND(I182*H182,2)</f>
        <v>0</v>
      </c>
      <c r="K182" s="189" t="s">
        <v>213</v>
      </c>
      <c r="L182" s="40"/>
      <c r="M182" s="194" t="s">
        <v>1</v>
      </c>
      <c r="N182" s="195" t="s">
        <v>38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121</v>
      </c>
      <c r="AT182" s="198" t="s">
        <v>122</v>
      </c>
      <c r="AU182" s="198" t="s">
        <v>83</v>
      </c>
      <c r="AY182" s="18" t="s">
        <v>118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81</v>
      </c>
      <c r="BK182" s="199">
        <f>ROUND(I182*H182,2)</f>
        <v>0</v>
      </c>
      <c r="BL182" s="18" t="s">
        <v>121</v>
      </c>
      <c r="BM182" s="198" t="s">
        <v>851</v>
      </c>
    </row>
    <row r="183" spans="1:65" s="2" customFormat="1" ht="44.25" customHeight="1">
      <c r="A183" s="35"/>
      <c r="B183" s="36"/>
      <c r="C183" s="187" t="s">
        <v>301</v>
      </c>
      <c r="D183" s="187" t="s">
        <v>122</v>
      </c>
      <c r="E183" s="188" t="s">
        <v>364</v>
      </c>
      <c r="F183" s="189" t="s">
        <v>365</v>
      </c>
      <c r="G183" s="190" t="s">
        <v>179</v>
      </c>
      <c r="H183" s="191">
        <v>46.383000000000003</v>
      </c>
      <c r="I183" s="192"/>
      <c r="J183" s="193">
        <f>ROUND(I183*H183,2)</f>
        <v>0</v>
      </c>
      <c r="K183" s="189" t="s">
        <v>213</v>
      </c>
      <c r="L183" s="40"/>
      <c r="M183" s="194" t="s">
        <v>1</v>
      </c>
      <c r="N183" s="195" t="s">
        <v>38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121</v>
      </c>
      <c r="AT183" s="198" t="s">
        <v>122</v>
      </c>
      <c r="AU183" s="198" t="s">
        <v>83</v>
      </c>
      <c r="AY183" s="18" t="s">
        <v>118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81</v>
      </c>
      <c r="BK183" s="199">
        <f>ROUND(I183*H183,2)</f>
        <v>0</v>
      </c>
      <c r="BL183" s="18" t="s">
        <v>121</v>
      </c>
      <c r="BM183" s="198" t="s">
        <v>852</v>
      </c>
    </row>
    <row r="184" spans="1:65" s="15" customFormat="1" ht="11.25">
      <c r="B184" s="223"/>
      <c r="C184" s="224"/>
      <c r="D184" s="202" t="s">
        <v>158</v>
      </c>
      <c r="E184" s="225" t="s">
        <v>1</v>
      </c>
      <c r="F184" s="226" t="s">
        <v>367</v>
      </c>
      <c r="G184" s="224"/>
      <c r="H184" s="225" t="s">
        <v>1</v>
      </c>
      <c r="I184" s="227"/>
      <c r="J184" s="224"/>
      <c r="K184" s="224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158</v>
      </c>
      <c r="AU184" s="232" t="s">
        <v>83</v>
      </c>
      <c r="AV184" s="15" t="s">
        <v>81</v>
      </c>
      <c r="AW184" s="15" t="s">
        <v>30</v>
      </c>
      <c r="AX184" s="15" t="s">
        <v>73</v>
      </c>
      <c r="AY184" s="232" t="s">
        <v>118</v>
      </c>
    </row>
    <row r="185" spans="1:65" s="15" customFormat="1" ht="11.25">
      <c r="B185" s="223"/>
      <c r="C185" s="224"/>
      <c r="D185" s="202" t="s">
        <v>158</v>
      </c>
      <c r="E185" s="225" t="s">
        <v>1</v>
      </c>
      <c r="F185" s="226" t="s">
        <v>312</v>
      </c>
      <c r="G185" s="224"/>
      <c r="H185" s="225" t="s">
        <v>1</v>
      </c>
      <c r="I185" s="227"/>
      <c r="J185" s="224"/>
      <c r="K185" s="224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158</v>
      </c>
      <c r="AU185" s="232" t="s">
        <v>83</v>
      </c>
      <c r="AV185" s="15" t="s">
        <v>81</v>
      </c>
      <c r="AW185" s="15" t="s">
        <v>30</v>
      </c>
      <c r="AX185" s="15" t="s">
        <v>73</v>
      </c>
      <c r="AY185" s="232" t="s">
        <v>118</v>
      </c>
    </row>
    <row r="186" spans="1:65" s="13" customFormat="1" ht="11.25">
      <c r="B186" s="200"/>
      <c r="C186" s="201"/>
      <c r="D186" s="202" t="s">
        <v>158</v>
      </c>
      <c r="E186" s="203" t="s">
        <v>1</v>
      </c>
      <c r="F186" s="204" t="s">
        <v>853</v>
      </c>
      <c r="G186" s="201"/>
      <c r="H186" s="205">
        <v>29.06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158</v>
      </c>
      <c r="AU186" s="211" t="s">
        <v>83</v>
      </c>
      <c r="AV186" s="13" t="s">
        <v>83</v>
      </c>
      <c r="AW186" s="13" t="s">
        <v>30</v>
      </c>
      <c r="AX186" s="13" t="s">
        <v>73</v>
      </c>
      <c r="AY186" s="211" t="s">
        <v>118</v>
      </c>
    </row>
    <row r="187" spans="1:65" s="15" customFormat="1" ht="11.25">
      <c r="B187" s="223"/>
      <c r="C187" s="224"/>
      <c r="D187" s="202" t="s">
        <v>158</v>
      </c>
      <c r="E187" s="225" t="s">
        <v>1</v>
      </c>
      <c r="F187" s="226" t="s">
        <v>247</v>
      </c>
      <c r="G187" s="224"/>
      <c r="H187" s="225" t="s">
        <v>1</v>
      </c>
      <c r="I187" s="227"/>
      <c r="J187" s="224"/>
      <c r="K187" s="224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158</v>
      </c>
      <c r="AU187" s="232" t="s">
        <v>83</v>
      </c>
      <c r="AV187" s="15" t="s">
        <v>81</v>
      </c>
      <c r="AW187" s="15" t="s">
        <v>30</v>
      </c>
      <c r="AX187" s="15" t="s">
        <v>73</v>
      </c>
      <c r="AY187" s="232" t="s">
        <v>118</v>
      </c>
    </row>
    <row r="188" spans="1:65" s="13" customFormat="1" ht="11.25">
      <c r="B188" s="200"/>
      <c r="C188" s="201"/>
      <c r="D188" s="202" t="s">
        <v>158</v>
      </c>
      <c r="E188" s="203" t="s">
        <v>1</v>
      </c>
      <c r="F188" s="204" t="s">
        <v>854</v>
      </c>
      <c r="G188" s="201"/>
      <c r="H188" s="205">
        <v>32.834000000000003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158</v>
      </c>
      <c r="AU188" s="211" t="s">
        <v>83</v>
      </c>
      <c r="AV188" s="13" t="s">
        <v>83</v>
      </c>
      <c r="AW188" s="13" t="s">
        <v>30</v>
      </c>
      <c r="AX188" s="13" t="s">
        <v>73</v>
      </c>
      <c r="AY188" s="211" t="s">
        <v>118</v>
      </c>
    </row>
    <row r="189" spans="1:65" s="13" customFormat="1" ht="11.25">
      <c r="B189" s="200"/>
      <c r="C189" s="201"/>
      <c r="D189" s="202" t="s">
        <v>158</v>
      </c>
      <c r="E189" s="203" t="s">
        <v>1</v>
      </c>
      <c r="F189" s="204" t="s">
        <v>855</v>
      </c>
      <c r="G189" s="201"/>
      <c r="H189" s="205">
        <v>7.6420000000000003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158</v>
      </c>
      <c r="AU189" s="211" t="s">
        <v>83</v>
      </c>
      <c r="AV189" s="13" t="s">
        <v>83</v>
      </c>
      <c r="AW189" s="13" t="s">
        <v>30</v>
      </c>
      <c r="AX189" s="13" t="s">
        <v>73</v>
      </c>
      <c r="AY189" s="211" t="s">
        <v>118</v>
      </c>
    </row>
    <row r="190" spans="1:65" s="16" customFormat="1" ht="11.25">
      <c r="B190" s="238"/>
      <c r="C190" s="239"/>
      <c r="D190" s="202" t="s">
        <v>158</v>
      </c>
      <c r="E190" s="240" t="s">
        <v>1</v>
      </c>
      <c r="F190" s="241" t="s">
        <v>219</v>
      </c>
      <c r="G190" s="239"/>
      <c r="H190" s="242">
        <v>69.536000000000001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158</v>
      </c>
      <c r="AU190" s="248" t="s">
        <v>83</v>
      </c>
      <c r="AV190" s="16" t="s">
        <v>131</v>
      </c>
      <c r="AW190" s="16" t="s">
        <v>30</v>
      </c>
      <c r="AX190" s="16" t="s">
        <v>73</v>
      </c>
      <c r="AY190" s="248" t="s">
        <v>118</v>
      </c>
    </row>
    <row r="191" spans="1:65" s="15" customFormat="1" ht="11.25">
      <c r="B191" s="223"/>
      <c r="C191" s="224"/>
      <c r="D191" s="202" t="s">
        <v>158</v>
      </c>
      <c r="E191" s="225" t="s">
        <v>1</v>
      </c>
      <c r="F191" s="226" t="s">
        <v>376</v>
      </c>
      <c r="G191" s="224"/>
      <c r="H191" s="225" t="s">
        <v>1</v>
      </c>
      <c r="I191" s="227"/>
      <c r="J191" s="224"/>
      <c r="K191" s="224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158</v>
      </c>
      <c r="AU191" s="232" t="s">
        <v>83</v>
      </c>
      <c r="AV191" s="15" t="s">
        <v>81</v>
      </c>
      <c r="AW191" s="15" t="s">
        <v>30</v>
      </c>
      <c r="AX191" s="15" t="s">
        <v>73</v>
      </c>
      <c r="AY191" s="232" t="s">
        <v>118</v>
      </c>
    </row>
    <row r="192" spans="1:65" s="13" customFormat="1" ht="11.25">
      <c r="B192" s="200"/>
      <c r="C192" s="201"/>
      <c r="D192" s="202" t="s">
        <v>158</v>
      </c>
      <c r="E192" s="203" t="s">
        <v>1</v>
      </c>
      <c r="F192" s="204" t="s">
        <v>856</v>
      </c>
      <c r="G192" s="201"/>
      <c r="H192" s="205">
        <v>-11.301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158</v>
      </c>
      <c r="AU192" s="211" t="s">
        <v>83</v>
      </c>
      <c r="AV192" s="13" t="s">
        <v>83</v>
      </c>
      <c r="AW192" s="13" t="s">
        <v>30</v>
      </c>
      <c r="AX192" s="13" t="s">
        <v>73</v>
      </c>
      <c r="AY192" s="211" t="s">
        <v>118</v>
      </c>
    </row>
    <row r="193" spans="1:65" s="13" customFormat="1" ht="11.25">
      <c r="B193" s="200"/>
      <c r="C193" s="201"/>
      <c r="D193" s="202" t="s">
        <v>158</v>
      </c>
      <c r="E193" s="203" t="s">
        <v>1</v>
      </c>
      <c r="F193" s="204" t="s">
        <v>857</v>
      </c>
      <c r="G193" s="201"/>
      <c r="H193" s="205">
        <v>-8.6739999999999995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158</v>
      </c>
      <c r="AU193" s="211" t="s">
        <v>83</v>
      </c>
      <c r="AV193" s="13" t="s">
        <v>83</v>
      </c>
      <c r="AW193" s="13" t="s">
        <v>30</v>
      </c>
      <c r="AX193" s="13" t="s">
        <v>73</v>
      </c>
      <c r="AY193" s="211" t="s">
        <v>118</v>
      </c>
    </row>
    <row r="194" spans="1:65" s="13" customFormat="1" ht="11.25">
      <c r="B194" s="200"/>
      <c r="C194" s="201"/>
      <c r="D194" s="202" t="s">
        <v>158</v>
      </c>
      <c r="E194" s="203" t="s">
        <v>1</v>
      </c>
      <c r="F194" s="204" t="s">
        <v>858</v>
      </c>
      <c r="G194" s="201"/>
      <c r="H194" s="205">
        <v>-3.1779999999999999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158</v>
      </c>
      <c r="AU194" s="211" t="s">
        <v>83</v>
      </c>
      <c r="AV194" s="13" t="s">
        <v>83</v>
      </c>
      <c r="AW194" s="13" t="s">
        <v>30</v>
      </c>
      <c r="AX194" s="13" t="s">
        <v>73</v>
      </c>
      <c r="AY194" s="211" t="s">
        <v>118</v>
      </c>
    </row>
    <row r="195" spans="1:65" s="14" customFormat="1" ht="11.25">
      <c r="B195" s="212"/>
      <c r="C195" s="213"/>
      <c r="D195" s="202" t="s">
        <v>158</v>
      </c>
      <c r="E195" s="214" t="s">
        <v>1</v>
      </c>
      <c r="F195" s="215" t="s">
        <v>161</v>
      </c>
      <c r="G195" s="213"/>
      <c r="H195" s="216">
        <v>46.383000000000003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158</v>
      </c>
      <c r="AU195" s="222" t="s">
        <v>83</v>
      </c>
      <c r="AV195" s="14" t="s">
        <v>121</v>
      </c>
      <c r="AW195" s="14" t="s">
        <v>30</v>
      </c>
      <c r="AX195" s="14" t="s">
        <v>81</v>
      </c>
      <c r="AY195" s="222" t="s">
        <v>118</v>
      </c>
    </row>
    <row r="196" spans="1:65" s="2" customFormat="1" ht="16.5" customHeight="1">
      <c r="A196" s="35"/>
      <c r="B196" s="36"/>
      <c r="C196" s="249" t="s">
        <v>308</v>
      </c>
      <c r="D196" s="249" t="s">
        <v>381</v>
      </c>
      <c r="E196" s="250" t="s">
        <v>382</v>
      </c>
      <c r="F196" s="251" t="s">
        <v>383</v>
      </c>
      <c r="G196" s="252" t="s">
        <v>351</v>
      </c>
      <c r="H196" s="253">
        <v>83.13</v>
      </c>
      <c r="I196" s="254"/>
      <c r="J196" s="255">
        <f>ROUND(I196*H196,2)</f>
        <v>0</v>
      </c>
      <c r="K196" s="251" t="s">
        <v>1</v>
      </c>
      <c r="L196" s="256"/>
      <c r="M196" s="257" t="s">
        <v>1</v>
      </c>
      <c r="N196" s="258" t="s">
        <v>38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149</v>
      </c>
      <c r="AT196" s="198" t="s">
        <v>381</v>
      </c>
      <c r="AU196" s="198" t="s">
        <v>83</v>
      </c>
      <c r="AY196" s="18" t="s">
        <v>118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81</v>
      </c>
      <c r="BK196" s="199">
        <f>ROUND(I196*H196,2)</f>
        <v>0</v>
      </c>
      <c r="BL196" s="18" t="s">
        <v>121</v>
      </c>
      <c r="BM196" s="198" t="s">
        <v>859</v>
      </c>
    </row>
    <row r="197" spans="1:65" s="13" customFormat="1" ht="11.25">
      <c r="B197" s="200"/>
      <c r="C197" s="201"/>
      <c r="D197" s="202" t="s">
        <v>158</v>
      </c>
      <c r="E197" s="203" t="s">
        <v>1</v>
      </c>
      <c r="F197" s="204" t="s">
        <v>860</v>
      </c>
      <c r="G197" s="201"/>
      <c r="H197" s="205">
        <v>83.13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158</v>
      </c>
      <c r="AU197" s="211" t="s">
        <v>83</v>
      </c>
      <c r="AV197" s="13" t="s">
        <v>83</v>
      </c>
      <c r="AW197" s="13" t="s">
        <v>30</v>
      </c>
      <c r="AX197" s="13" t="s">
        <v>73</v>
      </c>
      <c r="AY197" s="211" t="s">
        <v>118</v>
      </c>
    </row>
    <row r="198" spans="1:65" s="2" customFormat="1" ht="66.75" customHeight="1">
      <c r="A198" s="35"/>
      <c r="B198" s="36"/>
      <c r="C198" s="187" t="s">
        <v>7</v>
      </c>
      <c r="D198" s="187" t="s">
        <v>122</v>
      </c>
      <c r="E198" s="188" t="s">
        <v>387</v>
      </c>
      <c r="F198" s="189" t="s">
        <v>388</v>
      </c>
      <c r="G198" s="190" t="s">
        <v>179</v>
      </c>
      <c r="H198" s="191">
        <v>3.1779999999999999</v>
      </c>
      <c r="I198" s="192"/>
      <c r="J198" s="193">
        <f>ROUND(I198*H198,2)</f>
        <v>0</v>
      </c>
      <c r="K198" s="189" t="s">
        <v>213</v>
      </c>
      <c r="L198" s="40"/>
      <c r="M198" s="194" t="s">
        <v>1</v>
      </c>
      <c r="N198" s="195" t="s">
        <v>38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121</v>
      </c>
      <c r="AT198" s="198" t="s">
        <v>122</v>
      </c>
      <c r="AU198" s="198" t="s">
        <v>83</v>
      </c>
      <c r="AY198" s="18" t="s">
        <v>118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81</v>
      </c>
      <c r="BK198" s="199">
        <f>ROUND(I198*H198,2)</f>
        <v>0</v>
      </c>
      <c r="BL198" s="18" t="s">
        <v>121</v>
      </c>
      <c r="BM198" s="198" t="s">
        <v>861</v>
      </c>
    </row>
    <row r="199" spans="1:65" s="15" customFormat="1" ht="11.25">
      <c r="B199" s="223"/>
      <c r="C199" s="224"/>
      <c r="D199" s="202" t="s">
        <v>158</v>
      </c>
      <c r="E199" s="225" t="s">
        <v>1</v>
      </c>
      <c r="F199" s="226" t="s">
        <v>390</v>
      </c>
      <c r="G199" s="224"/>
      <c r="H199" s="225" t="s">
        <v>1</v>
      </c>
      <c r="I199" s="227"/>
      <c r="J199" s="224"/>
      <c r="K199" s="224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158</v>
      </c>
      <c r="AU199" s="232" t="s">
        <v>83</v>
      </c>
      <c r="AV199" s="15" t="s">
        <v>81</v>
      </c>
      <c r="AW199" s="15" t="s">
        <v>30</v>
      </c>
      <c r="AX199" s="15" t="s">
        <v>73</v>
      </c>
      <c r="AY199" s="232" t="s">
        <v>118</v>
      </c>
    </row>
    <row r="200" spans="1:65" s="15" customFormat="1" ht="11.25">
      <c r="B200" s="223"/>
      <c r="C200" s="224"/>
      <c r="D200" s="202" t="s">
        <v>158</v>
      </c>
      <c r="E200" s="225" t="s">
        <v>1</v>
      </c>
      <c r="F200" s="226" t="s">
        <v>862</v>
      </c>
      <c r="G200" s="224"/>
      <c r="H200" s="225" t="s">
        <v>1</v>
      </c>
      <c r="I200" s="227"/>
      <c r="J200" s="224"/>
      <c r="K200" s="224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158</v>
      </c>
      <c r="AU200" s="232" t="s">
        <v>83</v>
      </c>
      <c r="AV200" s="15" t="s">
        <v>81</v>
      </c>
      <c r="AW200" s="15" t="s">
        <v>30</v>
      </c>
      <c r="AX200" s="15" t="s">
        <v>73</v>
      </c>
      <c r="AY200" s="232" t="s">
        <v>118</v>
      </c>
    </row>
    <row r="201" spans="1:65" s="13" customFormat="1" ht="11.25">
      <c r="B201" s="200"/>
      <c r="C201" s="201"/>
      <c r="D201" s="202" t="s">
        <v>158</v>
      </c>
      <c r="E201" s="203" t="s">
        <v>1</v>
      </c>
      <c r="F201" s="204" t="s">
        <v>863</v>
      </c>
      <c r="G201" s="201"/>
      <c r="H201" s="205">
        <v>5.4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158</v>
      </c>
      <c r="AU201" s="211" t="s">
        <v>83</v>
      </c>
      <c r="AV201" s="13" t="s">
        <v>83</v>
      </c>
      <c r="AW201" s="13" t="s">
        <v>30</v>
      </c>
      <c r="AX201" s="13" t="s">
        <v>73</v>
      </c>
      <c r="AY201" s="211" t="s">
        <v>118</v>
      </c>
    </row>
    <row r="202" spans="1:65" s="15" customFormat="1" ht="11.25">
      <c r="B202" s="223"/>
      <c r="C202" s="224"/>
      <c r="D202" s="202" t="s">
        <v>158</v>
      </c>
      <c r="E202" s="225" t="s">
        <v>1</v>
      </c>
      <c r="F202" s="226" t="s">
        <v>393</v>
      </c>
      <c r="G202" s="224"/>
      <c r="H202" s="225" t="s">
        <v>1</v>
      </c>
      <c r="I202" s="227"/>
      <c r="J202" s="224"/>
      <c r="K202" s="224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158</v>
      </c>
      <c r="AU202" s="232" t="s">
        <v>83</v>
      </c>
      <c r="AV202" s="15" t="s">
        <v>81</v>
      </c>
      <c r="AW202" s="15" t="s">
        <v>30</v>
      </c>
      <c r="AX202" s="15" t="s">
        <v>73</v>
      </c>
      <c r="AY202" s="232" t="s">
        <v>118</v>
      </c>
    </row>
    <row r="203" spans="1:65" s="13" customFormat="1" ht="11.25">
      <c r="B203" s="200"/>
      <c r="C203" s="201"/>
      <c r="D203" s="202" t="s">
        <v>158</v>
      </c>
      <c r="E203" s="203" t="s">
        <v>1</v>
      </c>
      <c r="F203" s="204" t="s">
        <v>864</v>
      </c>
      <c r="G203" s="201"/>
      <c r="H203" s="205">
        <v>-2.222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158</v>
      </c>
      <c r="AU203" s="211" t="s">
        <v>83</v>
      </c>
      <c r="AV203" s="13" t="s">
        <v>83</v>
      </c>
      <c r="AW203" s="13" t="s">
        <v>30</v>
      </c>
      <c r="AX203" s="13" t="s">
        <v>73</v>
      </c>
      <c r="AY203" s="211" t="s">
        <v>118</v>
      </c>
    </row>
    <row r="204" spans="1:65" s="14" customFormat="1" ht="11.25">
      <c r="B204" s="212"/>
      <c r="C204" s="213"/>
      <c r="D204" s="202" t="s">
        <v>158</v>
      </c>
      <c r="E204" s="214" t="s">
        <v>1</v>
      </c>
      <c r="F204" s="215" t="s">
        <v>161</v>
      </c>
      <c r="G204" s="213"/>
      <c r="H204" s="216">
        <v>3.1779999999999999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158</v>
      </c>
      <c r="AU204" s="222" t="s">
        <v>83</v>
      </c>
      <c r="AV204" s="14" t="s">
        <v>121</v>
      </c>
      <c r="AW204" s="14" t="s">
        <v>30</v>
      </c>
      <c r="AX204" s="14" t="s">
        <v>81</v>
      </c>
      <c r="AY204" s="222" t="s">
        <v>118</v>
      </c>
    </row>
    <row r="205" spans="1:65" s="2" customFormat="1" ht="66.75" customHeight="1">
      <c r="A205" s="35"/>
      <c r="B205" s="36"/>
      <c r="C205" s="187" t="s">
        <v>322</v>
      </c>
      <c r="D205" s="187" t="s">
        <v>122</v>
      </c>
      <c r="E205" s="188" t="s">
        <v>396</v>
      </c>
      <c r="F205" s="189" t="s">
        <v>397</v>
      </c>
      <c r="G205" s="190" t="s">
        <v>179</v>
      </c>
      <c r="H205" s="191">
        <v>3.1779999999999999</v>
      </c>
      <c r="I205" s="192"/>
      <c r="J205" s="193">
        <f>ROUND(I205*H205,2)</f>
        <v>0</v>
      </c>
      <c r="K205" s="189" t="s">
        <v>213</v>
      </c>
      <c r="L205" s="40"/>
      <c r="M205" s="194" t="s">
        <v>1</v>
      </c>
      <c r="N205" s="195" t="s">
        <v>38</v>
      </c>
      <c r="O205" s="72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121</v>
      </c>
      <c r="AT205" s="198" t="s">
        <v>122</v>
      </c>
      <c r="AU205" s="198" t="s">
        <v>83</v>
      </c>
      <c r="AY205" s="18" t="s">
        <v>118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81</v>
      </c>
      <c r="BK205" s="199">
        <f>ROUND(I205*H205,2)</f>
        <v>0</v>
      </c>
      <c r="BL205" s="18" t="s">
        <v>121</v>
      </c>
      <c r="BM205" s="198" t="s">
        <v>865</v>
      </c>
    </row>
    <row r="206" spans="1:65" s="12" customFormat="1" ht="22.9" customHeight="1">
      <c r="B206" s="171"/>
      <c r="C206" s="172"/>
      <c r="D206" s="173" t="s">
        <v>72</v>
      </c>
      <c r="E206" s="185" t="s">
        <v>121</v>
      </c>
      <c r="F206" s="185" t="s">
        <v>439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SUM(P207:P229)</f>
        <v>0</v>
      </c>
      <c r="Q206" s="179"/>
      <c r="R206" s="180">
        <f>SUM(R207:R229)</f>
        <v>24.461726800000001</v>
      </c>
      <c r="S206" s="179"/>
      <c r="T206" s="181">
        <f>SUM(T207:T229)</f>
        <v>0</v>
      </c>
      <c r="AR206" s="182" t="s">
        <v>81</v>
      </c>
      <c r="AT206" s="183" t="s">
        <v>72</v>
      </c>
      <c r="AU206" s="183" t="s">
        <v>81</v>
      </c>
      <c r="AY206" s="182" t="s">
        <v>118</v>
      </c>
      <c r="BK206" s="184">
        <f>SUM(BK207:BK229)</f>
        <v>0</v>
      </c>
    </row>
    <row r="207" spans="1:65" s="2" customFormat="1" ht="33" customHeight="1">
      <c r="A207" s="35"/>
      <c r="B207" s="36"/>
      <c r="C207" s="187" t="s">
        <v>328</v>
      </c>
      <c r="D207" s="187" t="s">
        <v>122</v>
      </c>
      <c r="E207" s="188" t="s">
        <v>492</v>
      </c>
      <c r="F207" s="189" t="s">
        <v>493</v>
      </c>
      <c r="G207" s="190" t="s">
        <v>179</v>
      </c>
      <c r="H207" s="191">
        <v>8.6739999999999995</v>
      </c>
      <c r="I207" s="192"/>
      <c r="J207" s="193">
        <f>ROUND(I207*H207,2)</f>
        <v>0</v>
      </c>
      <c r="K207" s="189" t="s">
        <v>213</v>
      </c>
      <c r="L207" s="40"/>
      <c r="M207" s="194" t="s">
        <v>1</v>
      </c>
      <c r="N207" s="195" t="s">
        <v>38</v>
      </c>
      <c r="O207" s="72"/>
      <c r="P207" s="196">
        <f>O207*H207</f>
        <v>0</v>
      </c>
      <c r="Q207" s="196">
        <v>1.8907700000000003</v>
      </c>
      <c r="R207" s="196">
        <f>Q207*H207</f>
        <v>16.40053898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121</v>
      </c>
      <c r="AT207" s="198" t="s">
        <v>122</v>
      </c>
      <c r="AU207" s="198" t="s">
        <v>83</v>
      </c>
      <c r="AY207" s="18" t="s">
        <v>118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81</v>
      </c>
      <c r="BK207" s="199">
        <f>ROUND(I207*H207,2)</f>
        <v>0</v>
      </c>
      <c r="BL207" s="18" t="s">
        <v>121</v>
      </c>
      <c r="BM207" s="198" t="s">
        <v>866</v>
      </c>
    </row>
    <row r="208" spans="1:65" s="15" customFormat="1" ht="11.25">
      <c r="B208" s="223"/>
      <c r="C208" s="224"/>
      <c r="D208" s="202" t="s">
        <v>158</v>
      </c>
      <c r="E208" s="225" t="s">
        <v>1</v>
      </c>
      <c r="F208" s="226" t="s">
        <v>867</v>
      </c>
      <c r="G208" s="224"/>
      <c r="H208" s="225" t="s">
        <v>1</v>
      </c>
      <c r="I208" s="227"/>
      <c r="J208" s="224"/>
      <c r="K208" s="224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158</v>
      </c>
      <c r="AU208" s="232" t="s">
        <v>83</v>
      </c>
      <c r="AV208" s="15" t="s">
        <v>81</v>
      </c>
      <c r="AW208" s="15" t="s">
        <v>30</v>
      </c>
      <c r="AX208" s="15" t="s">
        <v>73</v>
      </c>
      <c r="AY208" s="232" t="s">
        <v>118</v>
      </c>
    </row>
    <row r="209" spans="1:65" s="13" customFormat="1" ht="11.25">
      <c r="B209" s="200"/>
      <c r="C209" s="201"/>
      <c r="D209" s="202" t="s">
        <v>158</v>
      </c>
      <c r="E209" s="203" t="s">
        <v>1</v>
      </c>
      <c r="F209" s="204" t="s">
        <v>868</v>
      </c>
      <c r="G209" s="201"/>
      <c r="H209" s="205">
        <v>4.444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158</v>
      </c>
      <c r="AU209" s="211" t="s">
        <v>83</v>
      </c>
      <c r="AV209" s="13" t="s">
        <v>83</v>
      </c>
      <c r="AW209" s="13" t="s">
        <v>30</v>
      </c>
      <c r="AX209" s="13" t="s">
        <v>73</v>
      </c>
      <c r="AY209" s="211" t="s">
        <v>118</v>
      </c>
    </row>
    <row r="210" spans="1:65" s="15" customFormat="1" ht="11.25">
      <c r="B210" s="223"/>
      <c r="C210" s="224"/>
      <c r="D210" s="202" t="s">
        <v>158</v>
      </c>
      <c r="E210" s="225" t="s">
        <v>1</v>
      </c>
      <c r="F210" s="226" t="s">
        <v>869</v>
      </c>
      <c r="G210" s="224"/>
      <c r="H210" s="225" t="s">
        <v>1</v>
      </c>
      <c r="I210" s="227"/>
      <c r="J210" s="224"/>
      <c r="K210" s="224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158</v>
      </c>
      <c r="AU210" s="232" t="s">
        <v>83</v>
      </c>
      <c r="AV210" s="15" t="s">
        <v>81</v>
      </c>
      <c r="AW210" s="15" t="s">
        <v>30</v>
      </c>
      <c r="AX210" s="15" t="s">
        <v>73</v>
      </c>
      <c r="AY210" s="232" t="s">
        <v>118</v>
      </c>
    </row>
    <row r="211" spans="1:65" s="13" customFormat="1" ht="11.25">
      <c r="B211" s="200"/>
      <c r="C211" s="201"/>
      <c r="D211" s="202" t="s">
        <v>158</v>
      </c>
      <c r="E211" s="203" t="s">
        <v>1</v>
      </c>
      <c r="F211" s="204" t="s">
        <v>870</v>
      </c>
      <c r="G211" s="201"/>
      <c r="H211" s="205">
        <v>3.08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158</v>
      </c>
      <c r="AU211" s="211" t="s">
        <v>83</v>
      </c>
      <c r="AV211" s="13" t="s">
        <v>83</v>
      </c>
      <c r="AW211" s="13" t="s">
        <v>30</v>
      </c>
      <c r="AX211" s="13" t="s">
        <v>73</v>
      </c>
      <c r="AY211" s="211" t="s">
        <v>118</v>
      </c>
    </row>
    <row r="212" spans="1:65" s="15" customFormat="1" ht="11.25">
      <c r="B212" s="223"/>
      <c r="C212" s="224"/>
      <c r="D212" s="202" t="s">
        <v>158</v>
      </c>
      <c r="E212" s="225" t="s">
        <v>1</v>
      </c>
      <c r="F212" s="226" t="s">
        <v>862</v>
      </c>
      <c r="G212" s="224"/>
      <c r="H212" s="225" t="s">
        <v>1</v>
      </c>
      <c r="I212" s="227"/>
      <c r="J212" s="224"/>
      <c r="K212" s="224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158</v>
      </c>
      <c r="AU212" s="232" t="s">
        <v>83</v>
      </c>
      <c r="AV212" s="15" t="s">
        <v>81</v>
      </c>
      <c r="AW212" s="15" t="s">
        <v>30</v>
      </c>
      <c r="AX212" s="15" t="s">
        <v>73</v>
      </c>
      <c r="AY212" s="232" t="s">
        <v>118</v>
      </c>
    </row>
    <row r="213" spans="1:65" s="13" customFormat="1" ht="11.25">
      <c r="B213" s="200"/>
      <c r="C213" s="201"/>
      <c r="D213" s="202" t="s">
        <v>158</v>
      </c>
      <c r="E213" s="203" t="s">
        <v>1</v>
      </c>
      <c r="F213" s="204" t="s">
        <v>871</v>
      </c>
      <c r="G213" s="201"/>
      <c r="H213" s="205">
        <v>1.1499999999999999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158</v>
      </c>
      <c r="AU213" s="211" t="s">
        <v>83</v>
      </c>
      <c r="AV213" s="13" t="s">
        <v>83</v>
      </c>
      <c r="AW213" s="13" t="s">
        <v>30</v>
      </c>
      <c r="AX213" s="13" t="s">
        <v>73</v>
      </c>
      <c r="AY213" s="211" t="s">
        <v>118</v>
      </c>
    </row>
    <row r="214" spans="1:65" s="14" customFormat="1" ht="11.25">
      <c r="B214" s="212"/>
      <c r="C214" s="213"/>
      <c r="D214" s="202" t="s">
        <v>158</v>
      </c>
      <c r="E214" s="214" t="s">
        <v>1</v>
      </c>
      <c r="F214" s="215" t="s">
        <v>161</v>
      </c>
      <c r="G214" s="213"/>
      <c r="H214" s="216">
        <v>8.6739999999999995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158</v>
      </c>
      <c r="AU214" s="222" t="s">
        <v>83</v>
      </c>
      <c r="AV214" s="14" t="s">
        <v>121</v>
      </c>
      <c r="AW214" s="14" t="s">
        <v>30</v>
      </c>
      <c r="AX214" s="14" t="s">
        <v>81</v>
      </c>
      <c r="AY214" s="222" t="s">
        <v>118</v>
      </c>
    </row>
    <row r="215" spans="1:65" s="2" customFormat="1" ht="33" customHeight="1">
      <c r="A215" s="35"/>
      <c r="B215" s="36"/>
      <c r="C215" s="187" t="s">
        <v>333</v>
      </c>
      <c r="D215" s="187" t="s">
        <v>122</v>
      </c>
      <c r="E215" s="188" t="s">
        <v>441</v>
      </c>
      <c r="F215" s="189" t="s">
        <v>442</v>
      </c>
      <c r="G215" s="190" t="s">
        <v>423</v>
      </c>
      <c r="H215" s="191">
        <v>60</v>
      </c>
      <c r="I215" s="192"/>
      <c r="J215" s="193">
        <f>ROUND(I215*H215,2)</f>
        <v>0</v>
      </c>
      <c r="K215" s="189" t="s">
        <v>213</v>
      </c>
      <c r="L215" s="40"/>
      <c r="M215" s="194" t="s">
        <v>1</v>
      </c>
      <c r="N215" s="195" t="s">
        <v>38</v>
      </c>
      <c r="O215" s="72"/>
      <c r="P215" s="196">
        <f>O215*H215</f>
        <v>0</v>
      </c>
      <c r="Q215" s="196">
        <v>1.65E-3</v>
      </c>
      <c r="R215" s="196">
        <f>Q215*H215</f>
        <v>9.9000000000000005E-2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121</v>
      </c>
      <c r="AT215" s="198" t="s">
        <v>122</v>
      </c>
      <c r="AU215" s="198" t="s">
        <v>83</v>
      </c>
      <c r="AY215" s="18" t="s">
        <v>118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81</v>
      </c>
      <c r="BK215" s="199">
        <f>ROUND(I215*H215,2)</f>
        <v>0</v>
      </c>
      <c r="BL215" s="18" t="s">
        <v>121</v>
      </c>
      <c r="BM215" s="198" t="s">
        <v>872</v>
      </c>
    </row>
    <row r="216" spans="1:65" s="15" customFormat="1" ht="11.25">
      <c r="B216" s="223"/>
      <c r="C216" s="224"/>
      <c r="D216" s="202" t="s">
        <v>158</v>
      </c>
      <c r="E216" s="225" t="s">
        <v>1</v>
      </c>
      <c r="F216" s="226" t="s">
        <v>873</v>
      </c>
      <c r="G216" s="224"/>
      <c r="H216" s="225" t="s">
        <v>1</v>
      </c>
      <c r="I216" s="227"/>
      <c r="J216" s="224"/>
      <c r="K216" s="224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158</v>
      </c>
      <c r="AU216" s="232" t="s">
        <v>83</v>
      </c>
      <c r="AV216" s="15" t="s">
        <v>81</v>
      </c>
      <c r="AW216" s="15" t="s">
        <v>30</v>
      </c>
      <c r="AX216" s="15" t="s">
        <v>73</v>
      </c>
      <c r="AY216" s="232" t="s">
        <v>118</v>
      </c>
    </row>
    <row r="217" spans="1:65" s="13" customFormat="1" ht="11.25">
      <c r="B217" s="200"/>
      <c r="C217" s="201"/>
      <c r="D217" s="202" t="s">
        <v>158</v>
      </c>
      <c r="E217" s="203" t="s">
        <v>1</v>
      </c>
      <c r="F217" s="204" t="s">
        <v>874</v>
      </c>
      <c r="G217" s="201"/>
      <c r="H217" s="205">
        <v>60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158</v>
      </c>
      <c r="AU217" s="211" t="s">
        <v>83</v>
      </c>
      <c r="AV217" s="13" t="s">
        <v>83</v>
      </c>
      <c r="AW217" s="13" t="s">
        <v>30</v>
      </c>
      <c r="AX217" s="13" t="s">
        <v>81</v>
      </c>
      <c r="AY217" s="211" t="s">
        <v>118</v>
      </c>
    </row>
    <row r="218" spans="1:65" s="2" customFormat="1" ht="16.5" customHeight="1">
      <c r="A218" s="35"/>
      <c r="B218" s="36"/>
      <c r="C218" s="249" t="s">
        <v>338</v>
      </c>
      <c r="D218" s="249" t="s">
        <v>381</v>
      </c>
      <c r="E218" s="250" t="s">
        <v>446</v>
      </c>
      <c r="F218" s="251" t="s">
        <v>447</v>
      </c>
      <c r="G218" s="252" t="s">
        <v>156</v>
      </c>
      <c r="H218" s="253">
        <v>30.3</v>
      </c>
      <c r="I218" s="254"/>
      <c r="J218" s="255">
        <f>ROUND(I218*H218,2)</f>
        <v>0</v>
      </c>
      <c r="K218" s="251" t="s">
        <v>213</v>
      </c>
      <c r="L218" s="256"/>
      <c r="M218" s="257" t="s">
        <v>1</v>
      </c>
      <c r="N218" s="258" t="s">
        <v>38</v>
      </c>
      <c r="O218" s="72"/>
      <c r="P218" s="196">
        <f>O218*H218</f>
        <v>0</v>
      </c>
      <c r="Q218" s="196">
        <v>8.5000000000000006E-2</v>
      </c>
      <c r="R218" s="196">
        <f>Q218*H218</f>
        <v>2.5755000000000003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149</v>
      </c>
      <c r="AT218" s="198" t="s">
        <v>381</v>
      </c>
      <c r="AU218" s="198" t="s">
        <v>83</v>
      </c>
      <c r="AY218" s="18" t="s">
        <v>118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81</v>
      </c>
      <c r="BK218" s="199">
        <f>ROUND(I218*H218,2)</f>
        <v>0</v>
      </c>
      <c r="BL218" s="18" t="s">
        <v>121</v>
      </c>
      <c r="BM218" s="198" t="s">
        <v>875</v>
      </c>
    </row>
    <row r="219" spans="1:65" s="15" customFormat="1" ht="11.25">
      <c r="B219" s="223"/>
      <c r="C219" s="224"/>
      <c r="D219" s="202" t="s">
        <v>158</v>
      </c>
      <c r="E219" s="225" t="s">
        <v>1</v>
      </c>
      <c r="F219" s="226" t="s">
        <v>873</v>
      </c>
      <c r="G219" s="224"/>
      <c r="H219" s="225" t="s">
        <v>1</v>
      </c>
      <c r="I219" s="227"/>
      <c r="J219" s="224"/>
      <c r="K219" s="224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158</v>
      </c>
      <c r="AU219" s="232" t="s">
        <v>83</v>
      </c>
      <c r="AV219" s="15" t="s">
        <v>81</v>
      </c>
      <c r="AW219" s="15" t="s">
        <v>30</v>
      </c>
      <c r="AX219" s="15" t="s">
        <v>73</v>
      </c>
      <c r="AY219" s="232" t="s">
        <v>118</v>
      </c>
    </row>
    <row r="220" spans="1:65" s="13" customFormat="1" ht="11.25">
      <c r="B220" s="200"/>
      <c r="C220" s="201"/>
      <c r="D220" s="202" t="s">
        <v>158</v>
      </c>
      <c r="E220" s="203" t="s">
        <v>1</v>
      </c>
      <c r="F220" s="204" t="s">
        <v>876</v>
      </c>
      <c r="G220" s="201"/>
      <c r="H220" s="205">
        <v>30.3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158</v>
      </c>
      <c r="AU220" s="211" t="s">
        <v>83</v>
      </c>
      <c r="AV220" s="13" t="s">
        <v>83</v>
      </c>
      <c r="AW220" s="13" t="s">
        <v>30</v>
      </c>
      <c r="AX220" s="13" t="s">
        <v>81</v>
      </c>
      <c r="AY220" s="211" t="s">
        <v>118</v>
      </c>
    </row>
    <row r="221" spans="1:65" s="2" customFormat="1" ht="49.15" customHeight="1">
      <c r="A221" s="35"/>
      <c r="B221" s="36"/>
      <c r="C221" s="187" t="s">
        <v>343</v>
      </c>
      <c r="D221" s="187" t="s">
        <v>122</v>
      </c>
      <c r="E221" s="188" t="s">
        <v>482</v>
      </c>
      <c r="F221" s="189" t="s">
        <v>483</v>
      </c>
      <c r="G221" s="190" t="s">
        <v>179</v>
      </c>
      <c r="H221" s="191">
        <v>2.3410000000000002</v>
      </c>
      <c r="I221" s="192"/>
      <c r="J221" s="193">
        <f>ROUND(I221*H221,2)</f>
        <v>0</v>
      </c>
      <c r="K221" s="189" t="s">
        <v>213</v>
      </c>
      <c r="L221" s="40"/>
      <c r="M221" s="194" t="s">
        <v>1</v>
      </c>
      <c r="N221" s="195" t="s">
        <v>38</v>
      </c>
      <c r="O221" s="72"/>
      <c r="P221" s="196">
        <f>O221*H221</f>
        <v>0</v>
      </c>
      <c r="Q221" s="196">
        <v>2.3010199999999998</v>
      </c>
      <c r="R221" s="196">
        <f>Q221*H221</f>
        <v>5.3866878199999997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121</v>
      </c>
      <c r="AT221" s="198" t="s">
        <v>122</v>
      </c>
      <c r="AU221" s="198" t="s">
        <v>83</v>
      </c>
      <c r="AY221" s="18" t="s">
        <v>118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81</v>
      </c>
      <c r="BK221" s="199">
        <f>ROUND(I221*H221,2)</f>
        <v>0</v>
      </c>
      <c r="BL221" s="18" t="s">
        <v>121</v>
      </c>
      <c r="BM221" s="198" t="s">
        <v>877</v>
      </c>
    </row>
    <row r="222" spans="1:65" s="15" customFormat="1" ht="11.25">
      <c r="B222" s="223"/>
      <c r="C222" s="224"/>
      <c r="D222" s="202" t="s">
        <v>158</v>
      </c>
      <c r="E222" s="225" t="s">
        <v>1</v>
      </c>
      <c r="F222" s="226" t="s">
        <v>485</v>
      </c>
      <c r="G222" s="224"/>
      <c r="H222" s="225" t="s">
        <v>1</v>
      </c>
      <c r="I222" s="227"/>
      <c r="J222" s="224"/>
      <c r="K222" s="224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158</v>
      </c>
      <c r="AU222" s="232" t="s">
        <v>83</v>
      </c>
      <c r="AV222" s="15" t="s">
        <v>81</v>
      </c>
      <c r="AW222" s="15" t="s">
        <v>30</v>
      </c>
      <c r="AX222" s="15" t="s">
        <v>73</v>
      </c>
      <c r="AY222" s="232" t="s">
        <v>118</v>
      </c>
    </row>
    <row r="223" spans="1:65" s="15" customFormat="1" ht="11.25">
      <c r="B223" s="223"/>
      <c r="C223" s="224"/>
      <c r="D223" s="202" t="s">
        <v>158</v>
      </c>
      <c r="E223" s="225" t="s">
        <v>1</v>
      </c>
      <c r="F223" s="226" t="s">
        <v>867</v>
      </c>
      <c r="G223" s="224"/>
      <c r="H223" s="225" t="s">
        <v>1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158</v>
      </c>
      <c r="AU223" s="232" t="s">
        <v>83</v>
      </c>
      <c r="AV223" s="15" t="s">
        <v>81</v>
      </c>
      <c r="AW223" s="15" t="s">
        <v>30</v>
      </c>
      <c r="AX223" s="15" t="s">
        <v>73</v>
      </c>
      <c r="AY223" s="232" t="s">
        <v>118</v>
      </c>
    </row>
    <row r="224" spans="1:65" s="13" customFormat="1" ht="11.25">
      <c r="B224" s="200"/>
      <c r="C224" s="201"/>
      <c r="D224" s="202" t="s">
        <v>158</v>
      </c>
      <c r="E224" s="203" t="s">
        <v>1</v>
      </c>
      <c r="F224" s="204" t="s">
        <v>878</v>
      </c>
      <c r="G224" s="201"/>
      <c r="H224" s="205">
        <v>1.111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158</v>
      </c>
      <c r="AU224" s="211" t="s">
        <v>83</v>
      </c>
      <c r="AV224" s="13" t="s">
        <v>83</v>
      </c>
      <c r="AW224" s="13" t="s">
        <v>30</v>
      </c>
      <c r="AX224" s="13" t="s">
        <v>73</v>
      </c>
      <c r="AY224" s="211" t="s">
        <v>118</v>
      </c>
    </row>
    <row r="225" spans="1:65" s="15" customFormat="1" ht="11.25">
      <c r="B225" s="223"/>
      <c r="C225" s="224"/>
      <c r="D225" s="202" t="s">
        <v>158</v>
      </c>
      <c r="E225" s="225" t="s">
        <v>1</v>
      </c>
      <c r="F225" s="226" t="s">
        <v>869</v>
      </c>
      <c r="G225" s="224"/>
      <c r="H225" s="225" t="s">
        <v>1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158</v>
      </c>
      <c r="AU225" s="232" t="s">
        <v>83</v>
      </c>
      <c r="AV225" s="15" t="s">
        <v>81</v>
      </c>
      <c r="AW225" s="15" t="s">
        <v>30</v>
      </c>
      <c r="AX225" s="15" t="s">
        <v>73</v>
      </c>
      <c r="AY225" s="232" t="s">
        <v>118</v>
      </c>
    </row>
    <row r="226" spans="1:65" s="13" customFormat="1" ht="11.25">
      <c r="B226" s="200"/>
      <c r="C226" s="201"/>
      <c r="D226" s="202" t="s">
        <v>158</v>
      </c>
      <c r="E226" s="203" t="s">
        <v>1</v>
      </c>
      <c r="F226" s="204" t="s">
        <v>879</v>
      </c>
      <c r="G226" s="201"/>
      <c r="H226" s="205">
        <v>0.77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158</v>
      </c>
      <c r="AU226" s="211" t="s">
        <v>83</v>
      </c>
      <c r="AV226" s="13" t="s">
        <v>83</v>
      </c>
      <c r="AW226" s="13" t="s">
        <v>30</v>
      </c>
      <c r="AX226" s="13" t="s">
        <v>73</v>
      </c>
      <c r="AY226" s="211" t="s">
        <v>118</v>
      </c>
    </row>
    <row r="227" spans="1:65" s="15" customFormat="1" ht="11.25">
      <c r="B227" s="223"/>
      <c r="C227" s="224"/>
      <c r="D227" s="202" t="s">
        <v>158</v>
      </c>
      <c r="E227" s="225" t="s">
        <v>1</v>
      </c>
      <c r="F227" s="226" t="s">
        <v>862</v>
      </c>
      <c r="G227" s="224"/>
      <c r="H227" s="225" t="s">
        <v>1</v>
      </c>
      <c r="I227" s="227"/>
      <c r="J227" s="224"/>
      <c r="K227" s="224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158</v>
      </c>
      <c r="AU227" s="232" t="s">
        <v>83</v>
      </c>
      <c r="AV227" s="15" t="s">
        <v>81</v>
      </c>
      <c r="AW227" s="15" t="s">
        <v>30</v>
      </c>
      <c r="AX227" s="15" t="s">
        <v>73</v>
      </c>
      <c r="AY227" s="232" t="s">
        <v>118</v>
      </c>
    </row>
    <row r="228" spans="1:65" s="13" customFormat="1" ht="11.25">
      <c r="B228" s="200"/>
      <c r="C228" s="201"/>
      <c r="D228" s="202" t="s">
        <v>158</v>
      </c>
      <c r="E228" s="203" t="s">
        <v>1</v>
      </c>
      <c r="F228" s="204" t="s">
        <v>880</v>
      </c>
      <c r="G228" s="201"/>
      <c r="H228" s="205">
        <v>0.46000000000000008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158</v>
      </c>
      <c r="AU228" s="211" t="s">
        <v>83</v>
      </c>
      <c r="AV228" s="13" t="s">
        <v>83</v>
      </c>
      <c r="AW228" s="13" t="s">
        <v>30</v>
      </c>
      <c r="AX228" s="13" t="s">
        <v>73</v>
      </c>
      <c r="AY228" s="211" t="s">
        <v>118</v>
      </c>
    </row>
    <row r="229" spans="1:65" s="14" customFormat="1" ht="11.25">
      <c r="B229" s="212"/>
      <c r="C229" s="213"/>
      <c r="D229" s="202" t="s">
        <v>158</v>
      </c>
      <c r="E229" s="214" t="s">
        <v>1</v>
      </c>
      <c r="F229" s="215" t="s">
        <v>161</v>
      </c>
      <c r="G229" s="213"/>
      <c r="H229" s="216">
        <v>2.3410000000000002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158</v>
      </c>
      <c r="AU229" s="222" t="s">
        <v>83</v>
      </c>
      <c r="AV229" s="14" t="s">
        <v>121</v>
      </c>
      <c r="AW229" s="14" t="s">
        <v>30</v>
      </c>
      <c r="AX229" s="14" t="s">
        <v>81</v>
      </c>
      <c r="AY229" s="222" t="s">
        <v>118</v>
      </c>
    </row>
    <row r="230" spans="1:65" s="12" customFormat="1" ht="22.9" customHeight="1">
      <c r="B230" s="171"/>
      <c r="C230" s="172"/>
      <c r="D230" s="173" t="s">
        <v>72</v>
      </c>
      <c r="E230" s="185" t="s">
        <v>137</v>
      </c>
      <c r="F230" s="185" t="s">
        <v>503</v>
      </c>
      <c r="G230" s="172"/>
      <c r="H230" s="172"/>
      <c r="I230" s="175"/>
      <c r="J230" s="186">
        <f>BK230</f>
        <v>0</v>
      </c>
      <c r="K230" s="172"/>
      <c r="L230" s="177"/>
      <c r="M230" s="178"/>
      <c r="N230" s="179"/>
      <c r="O230" s="179"/>
      <c r="P230" s="180">
        <f>SUM(P231:P292)</f>
        <v>0</v>
      </c>
      <c r="Q230" s="179"/>
      <c r="R230" s="180">
        <f>SUM(R231:R292)</f>
        <v>68.121425399999993</v>
      </c>
      <c r="S230" s="179"/>
      <c r="T230" s="181">
        <f>SUM(T231:T292)</f>
        <v>0</v>
      </c>
      <c r="AR230" s="182" t="s">
        <v>81</v>
      </c>
      <c r="AT230" s="183" t="s">
        <v>72</v>
      </c>
      <c r="AU230" s="183" t="s">
        <v>81</v>
      </c>
      <c r="AY230" s="182" t="s">
        <v>118</v>
      </c>
      <c r="BK230" s="184">
        <f>SUM(BK231:BK292)</f>
        <v>0</v>
      </c>
    </row>
    <row r="231" spans="1:65" s="2" customFormat="1" ht="33" customHeight="1">
      <c r="A231" s="35"/>
      <c r="B231" s="36"/>
      <c r="C231" s="187" t="s">
        <v>348</v>
      </c>
      <c r="D231" s="187" t="s">
        <v>122</v>
      </c>
      <c r="E231" s="188" t="s">
        <v>510</v>
      </c>
      <c r="F231" s="189" t="s">
        <v>511</v>
      </c>
      <c r="G231" s="190" t="s">
        <v>212</v>
      </c>
      <c r="H231" s="191">
        <v>13.86</v>
      </c>
      <c r="I231" s="192"/>
      <c r="J231" s="193">
        <f>ROUND(I231*H231,2)</f>
        <v>0</v>
      </c>
      <c r="K231" s="189" t="s">
        <v>213</v>
      </c>
      <c r="L231" s="40"/>
      <c r="M231" s="194" t="s">
        <v>1</v>
      </c>
      <c r="N231" s="195" t="s">
        <v>38</v>
      </c>
      <c r="O231" s="72"/>
      <c r="P231" s="196">
        <f>O231*H231</f>
        <v>0</v>
      </c>
      <c r="Q231" s="196">
        <v>0.34499999999999997</v>
      </c>
      <c r="R231" s="196">
        <f>Q231*H231</f>
        <v>4.7816999999999998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121</v>
      </c>
      <c r="AT231" s="198" t="s">
        <v>122</v>
      </c>
      <c r="AU231" s="198" t="s">
        <v>83</v>
      </c>
      <c r="AY231" s="18" t="s">
        <v>118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81</v>
      </c>
      <c r="BK231" s="199">
        <f>ROUND(I231*H231,2)</f>
        <v>0</v>
      </c>
      <c r="BL231" s="18" t="s">
        <v>121</v>
      </c>
      <c r="BM231" s="198" t="s">
        <v>881</v>
      </c>
    </row>
    <row r="232" spans="1:65" s="15" customFormat="1" ht="11.25">
      <c r="B232" s="223"/>
      <c r="C232" s="224"/>
      <c r="D232" s="202" t="s">
        <v>158</v>
      </c>
      <c r="E232" s="225" t="s">
        <v>1</v>
      </c>
      <c r="F232" s="226" t="s">
        <v>240</v>
      </c>
      <c r="G232" s="224"/>
      <c r="H232" s="225" t="s">
        <v>1</v>
      </c>
      <c r="I232" s="227"/>
      <c r="J232" s="224"/>
      <c r="K232" s="224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158</v>
      </c>
      <c r="AU232" s="232" t="s">
        <v>83</v>
      </c>
      <c r="AV232" s="15" t="s">
        <v>81</v>
      </c>
      <c r="AW232" s="15" t="s">
        <v>30</v>
      </c>
      <c r="AX232" s="15" t="s">
        <v>73</v>
      </c>
      <c r="AY232" s="232" t="s">
        <v>118</v>
      </c>
    </row>
    <row r="233" spans="1:65" s="13" customFormat="1" ht="11.25">
      <c r="B233" s="200"/>
      <c r="C233" s="201"/>
      <c r="D233" s="202" t="s">
        <v>158</v>
      </c>
      <c r="E233" s="203" t="s">
        <v>1</v>
      </c>
      <c r="F233" s="204" t="s">
        <v>809</v>
      </c>
      <c r="G233" s="201"/>
      <c r="H233" s="205">
        <v>9.24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158</v>
      </c>
      <c r="AU233" s="211" t="s">
        <v>83</v>
      </c>
      <c r="AV233" s="13" t="s">
        <v>83</v>
      </c>
      <c r="AW233" s="13" t="s">
        <v>30</v>
      </c>
      <c r="AX233" s="13" t="s">
        <v>73</v>
      </c>
      <c r="AY233" s="211" t="s">
        <v>118</v>
      </c>
    </row>
    <row r="234" spans="1:65" s="15" customFormat="1" ht="11.25">
      <c r="B234" s="223"/>
      <c r="C234" s="224"/>
      <c r="D234" s="202" t="s">
        <v>158</v>
      </c>
      <c r="E234" s="225" t="s">
        <v>1</v>
      </c>
      <c r="F234" s="226" t="s">
        <v>221</v>
      </c>
      <c r="G234" s="224"/>
      <c r="H234" s="225" t="s">
        <v>1</v>
      </c>
      <c r="I234" s="227"/>
      <c r="J234" s="224"/>
      <c r="K234" s="224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158</v>
      </c>
      <c r="AU234" s="232" t="s">
        <v>83</v>
      </c>
      <c r="AV234" s="15" t="s">
        <v>81</v>
      </c>
      <c r="AW234" s="15" t="s">
        <v>30</v>
      </c>
      <c r="AX234" s="15" t="s">
        <v>73</v>
      </c>
      <c r="AY234" s="232" t="s">
        <v>118</v>
      </c>
    </row>
    <row r="235" spans="1:65" s="13" customFormat="1" ht="11.25">
      <c r="B235" s="200"/>
      <c r="C235" s="201"/>
      <c r="D235" s="202" t="s">
        <v>158</v>
      </c>
      <c r="E235" s="203" t="s">
        <v>1</v>
      </c>
      <c r="F235" s="204" t="s">
        <v>810</v>
      </c>
      <c r="G235" s="201"/>
      <c r="H235" s="205">
        <v>4.62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158</v>
      </c>
      <c r="AU235" s="211" t="s">
        <v>83</v>
      </c>
      <c r="AV235" s="13" t="s">
        <v>83</v>
      </c>
      <c r="AW235" s="13" t="s">
        <v>30</v>
      </c>
      <c r="AX235" s="13" t="s">
        <v>73</v>
      </c>
      <c r="AY235" s="211" t="s">
        <v>118</v>
      </c>
    </row>
    <row r="236" spans="1:65" s="14" customFormat="1" ht="11.25">
      <c r="B236" s="212"/>
      <c r="C236" s="213"/>
      <c r="D236" s="202" t="s">
        <v>158</v>
      </c>
      <c r="E236" s="214" t="s">
        <v>1</v>
      </c>
      <c r="F236" s="215" t="s">
        <v>161</v>
      </c>
      <c r="G236" s="213"/>
      <c r="H236" s="216">
        <v>13.86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158</v>
      </c>
      <c r="AU236" s="222" t="s">
        <v>83</v>
      </c>
      <c r="AV236" s="14" t="s">
        <v>121</v>
      </c>
      <c r="AW236" s="14" t="s">
        <v>30</v>
      </c>
      <c r="AX236" s="14" t="s">
        <v>81</v>
      </c>
      <c r="AY236" s="222" t="s">
        <v>118</v>
      </c>
    </row>
    <row r="237" spans="1:65" s="2" customFormat="1" ht="33" customHeight="1">
      <c r="A237" s="35"/>
      <c r="B237" s="36"/>
      <c r="C237" s="187" t="s">
        <v>354</v>
      </c>
      <c r="D237" s="187" t="s">
        <v>122</v>
      </c>
      <c r="E237" s="188" t="s">
        <v>514</v>
      </c>
      <c r="F237" s="189" t="s">
        <v>515</v>
      </c>
      <c r="G237" s="190" t="s">
        <v>212</v>
      </c>
      <c r="H237" s="191">
        <v>12.87</v>
      </c>
      <c r="I237" s="192"/>
      <c r="J237" s="193">
        <f>ROUND(I237*H237,2)</f>
        <v>0</v>
      </c>
      <c r="K237" s="189" t="s">
        <v>213</v>
      </c>
      <c r="L237" s="40"/>
      <c r="M237" s="194" t="s">
        <v>1</v>
      </c>
      <c r="N237" s="195" t="s">
        <v>38</v>
      </c>
      <c r="O237" s="72"/>
      <c r="P237" s="196">
        <f>O237*H237</f>
        <v>0</v>
      </c>
      <c r="Q237" s="196">
        <v>0.46000000000000008</v>
      </c>
      <c r="R237" s="196">
        <f>Q237*H237</f>
        <v>5.9202000000000004</v>
      </c>
      <c r="S237" s="196">
        <v>0</v>
      </c>
      <c r="T237" s="19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121</v>
      </c>
      <c r="AT237" s="198" t="s">
        <v>122</v>
      </c>
      <c r="AU237" s="198" t="s">
        <v>83</v>
      </c>
      <c r="AY237" s="18" t="s">
        <v>118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81</v>
      </c>
      <c r="BK237" s="199">
        <f>ROUND(I237*H237,2)</f>
        <v>0</v>
      </c>
      <c r="BL237" s="18" t="s">
        <v>121</v>
      </c>
      <c r="BM237" s="198" t="s">
        <v>882</v>
      </c>
    </row>
    <row r="238" spans="1:65" s="15" customFormat="1" ht="11.25">
      <c r="B238" s="223"/>
      <c r="C238" s="224"/>
      <c r="D238" s="202" t="s">
        <v>158</v>
      </c>
      <c r="E238" s="225" t="s">
        <v>1</v>
      </c>
      <c r="F238" s="226" t="s">
        <v>247</v>
      </c>
      <c r="G238" s="224"/>
      <c r="H238" s="225" t="s">
        <v>1</v>
      </c>
      <c r="I238" s="227"/>
      <c r="J238" s="224"/>
      <c r="K238" s="224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158</v>
      </c>
      <c r="AU238" s="232" t="s">
        <v>83</v>
      </c>
      <c r="AV238" s="15" t="s">
        <v>81</v>
      </c>
      <c r="AW238" s="15" t="s">
        <v>30</v>
      </c>
      <c r="AX238" s="15" t="s">
        <v>73</v>
      </c>
      <c r="AY238" s="232" t="s">
        <v>118</v>
      </c>
    </row>
    <row r="239" spans="1:65" s="13" customFormat="1" ht="11.25">
      <c r="B239" s="200"/>
      <c r="C239" s="201"/>
      <c r="D239" s="202" t="s">
        <v>158</v>
      </c>
      <c r="E239" s="203" t="s">
        <v>1</v>
      </c>
      <c r="F239" s="204" t="s">
        <v>883</v>
      </c>
      <c r="G239" s="201"/>
      <c r="H239" s="205">
        <v>12.87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158</v>
      </c>
      <c r="AU239" s="211" t="s">
        <v>83</v>
      </c>
      <c r="AV239" s="13" t="s">
        <v>83</v>
      </c>
      <c r="AW239" s="13" t="s">
        <v>30</v>
      </c>
      <c r="AX239" s="13" t="s">
        <v>81</v>
      </c>
      <c r="AY239" s="211" t="s">
        <v>118</v>
      </c>
    </row>
    <row r="240" spans="1:65" s="2" customFormat="1" ht="33" customHeight="1">
      <c r="A240" s="35"/>
      <c r="B240" s="36"/>
      <c r="C240" s="187" t="s">
        <v>359</v>
      </c>
      <c r="D240" s="187" t="s">
        <v>122</v>
      </c>
      <c r="E240" s="188" t="s">
        <v>518</v>
      </c>
      <c r="F240" s="189" t="s">
        <v>519</v>
      </c>
      <c r="G240" s="190" t="s">
        <v>212</v>
      </c>
      <c r="H240" s="191">
        <v>44.22</v>
      </c>
      <c r="I240" s="192"/>
      <c r="J240" s="193">
        <f>ROUND(I240*H240,2)</f>
        <v>0</v>
      </c>
      <c r="K240" s="189" t="s">
        <v>1</v>
      </c>
      <c r="L240" s="40"/>
      <c r="M240" s="194" t="s">
        <v>1</v>
      </c>
      <c r="N240" s="195" t="s">
        <v>38</v>
      </c>
      <c r="O240" s="72"/>
      <c r="P240" s="196">
        <f>O240*H240</f>
        <v>0</v>
      </c>
      <c r="Q240" s="196">
        <v>0.32</v>
      </c>
      <c r="R240" s="196">
        <f>Q240*H240</f>
        <v>14.150399999999999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121</v>
      </c>
      <c r="AT240" s="198" t="s">
        <v>122</v>
      </c>
      <c r="AU240" s="198" t="s">
        <v>83</v>
      </c>
      <c r="AY240" s="18" t="s">
        <v>118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81</v>
      </c>
      <c r="BK240" s="199">
        <f>ROUND(I240*H240,2)</f>
        <v>0</v>
      </c>
      <c r="BL240" s="18" t="s">
        <v>121</v>
      </c>
      <c r="BM240" s="198" t="s">
        <v>884</v>
      </c>
    </row>
    <row r="241" spans="1:65" s="15" customFormat="1" ht="11.25">
      <c r="B241" s="223"/>
      <c r="C241" s="224"/>
      <c r="D241" s="202" t="s">
        <v>158</v>
      </c>
      <c r="E241" s="225" t="s">
        <v>1</v>
      </c>
      <c r="F241" s="226" t="s">
        <v>521</v>
      </c>
      <c r="G241" s="224"/>
      <c r="H241" s="225" t="s">
        <v>1</v>
      </c>
      <c r="I241" s="227"/>
      <c r="J241" s="224"/>
      <c r="K241" s="224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158</v>
      </c>
      <c r="AU241" s="232" t="s">
        <v>83</v>
      </c>
      <c r="AV241" s="15" t="s">
        <v>81</v>
      </c>
      <c r="AW241" s="15" t="s">
        <v>30</v>
      </c>
      <c r="AX241" s="15" t="s">
        <v>73</v>
      </c>
      <c r="AY241" s="232" t="s">
        <v>118</v>
      </c>
    </row>
    <row r="242" spans="1:65" s="15" customFormat="1" ht="11.25">
      <c r="B242" s="223"/>
      <c r="C242" s="224"/>
      <c r="D242" s="202" t="s">
        <v>158</v>
      </c>
      <c r="E242" s="225" t="s">
        <v>1</v>
      </c>
      <c r="F242" s="226" t="s">
        <v>522</v>
      </c>
      <c r="G242" s="224"/>
      <c r="H242" s="225" t="s">
        <v>1</v>
      </c>
      <c r="I242" s="227"/>
      <c r="J242" s="224"/>
      <c r="K242" s="224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158</v>
      </c>
      <c r="AU242" s="232" t="s">
        <v>83</v>
      </c>
      <c r="AV242" s="15" t="s">
        <v>81</v>
      </c>
      <c r="AW242" s="15" t="s">
        <v>30</v>
      </c>
      <c r="AX242" s="15" t="s">
        <v>73</v>
      </c>
      <c r="AY242" s="232" t="s">
        <v>118</v>
      </c>
    </row>
    <row r="243" spans="1:65" s="13" customFormat="1" ht="11.25">
      <c r="B243" s="200"/>
      <c r="C243" s="201"/>
      <c r="D243" s="202" t="s">
        <v>158</v>
      </c>
      <c r="E243" s="203" t="s">
        <v>1</v>
      </c>
      <c r="F243" s="204" t="s">
        <v>885</v>
      </c>
      <c r="G243" s="201"/>
      <c r="H243" s="205">
        <v>39.36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158</v>
      </c>
      <c r="AU243" s="211" t="s">
        <v>83</v>
      </c>
      <c r="AV243" s="13" t="s">
        <v>83</v>
      </c>
      <c r="AW243" s="13" t="s">
        <v>30</v>
      </c>
      <c r="AX243" s="13" t="s">
        <v>73</v>
      </c>
      <c r="AY243" s="211" t="s">
        <v>118</v>
      </c>
    </row>
    <row r="244" spans="1:65" s="13" customFormat="1" ht="11.25">
      <c r="B244" s="200"/>
      <c r="C244" s="201"/>
      <c r="D244" s="202" t="s">
        <v>158</v>
      </c>
      <c r="E244" s="203" t="s">
        <v>1</v>
      </c>
      <c r="F244" s="204" t="s">
        <v>886</v>
      </c>
      <c r="G244" s="201"/>
      <c r="H244" s="205">
        <v>4.8600000000000003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158</v>
      </c>
      <c r="AU244" s="211" t="s">
        <v>83</v>
      </c>
      <c r="AV244" s="13" t="s">
        <v>83</v>
      </c>
      <c r="AW244" s="13" t="s">
        <v>30</v>
      </c>
      <c r="AX244" s="13" t="s">
        <v>73</v>
      </c>
      <c r="AY244" s="211" t="s">
        <v>118</v>
      </c>
    </row>
    <row r="245" spans="1:65" s="14" customFormat="1" ht="11.25">
      <c r="B245" s="212"/>
      <c r="C245" s="213"/>
      <c r="D245" s="202" t="s">
        <v>158</v>
      </c>
      <c r="E245" s="214" t="s">
        <v>1</v>
      </c>
      <c r="F245" s="215" t="s">
        <v>161</v>
      </c>
      <c r="G245" s="213"/>
      <c r="H245" s="216">
        <v>44.22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158</v>
      </c>
      <c r="AU245" s="222" t="s">
        <v>83</v>
      </c>
      <c r="AV245" s="14" t="s">
        <v>121</v>
      </c>
      <c r="AW245" s="14" t="s">
        <v>30</v>
      </c>
      <c r="AX245" s="14" t="s">
        <v>81</v>
      </c>
      <c r="AY245" s="222" t="s">
        <v>118</v>
      </c>
    </row>
    <row r="246" spans="1:65" s="2" customFormat="1" ht="37.9" customHeight="1">
      <c r="A246" s="35"/>
      <c r="B246" s="36"/>
      <c r="C246" s="187" t="s">
        <v>363</v>
      </c>
      <c r="D246" s="187" t="s">
        <v>122</v>
      </c>
      <c r="E246" s="188" t="s">
        <v>531</v>
      </c>
      <c r="F246" s="189" t="s">
        <v>532</v>
      </c>
      <c r="G246" s="190" t="s">
        <v>212</v>
      </c>
      <c r="H246" s="191">
        <v>19.170000000000002</v>
      </c>
      <c r="I246" s="192"/>
      <c r="J246" s="193">
        <f>ROUND(I246*H246,2)</f>
        <v>0</v>
      </c>
      <c r="K246" s="189" t="s">
        <v>213</v>
      </c>
      <c r="L246" s="40"/>
      <c r="M246" s="194" t="s">
        <v>1</v>
      </c>
      <c r="N246" s="195" t="s">
        <v>38</v>
      </c>
      <c r="O246" s="72"/>
      <c r="P246" s="196">
        <f>O246*H246</f>
        <v>0</v>
      </c>
      <c r="Q246" s="196">
        <v>0.45988000000000001</v>
      </c>
      <c r="R246" s="196">
        <f>Q246*H246</f>
        <v>8.8158996000000016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121</v>
      </c>
      <c r="AT246" s="198" t="s">
        <v>122</v>
      </c>
      <c r="AU246" s="198" t="s">
        <v>83</v>
      </c>
      <c r="AY246" s="18" t="s">
        <v>118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81</v>
      </c>
      <c r="BK246" s="199">
        <f>ROUND(I246*H246,2)</f>
        <v>0</v>
      </c>
      <c r="BL246" s="18" t="s">
        <v>121</v>
      </c>
      <c r="BM246" s="198" t="s">
        <v>887</v>
      </c>
    </row>
    <row r="247" spans="1:65" s="15" customFormat="1" ht="11.25">
      <c r="B247" s="223"/>
      <c r="C247" s="224"/>
      <c r="D247" s="202" t="s">
        <v>158</v>
      </c>
      <c r="E247" s="225" t="s">
        <v>1</v>
      </c>
      <c r="F247" s="226" t="s">
        <v>247</v>
      </c>
      <c r="G247" s="224"/>
      <c r="H247" s="225" t="s">
        <v>1</v>
      </c>
      <c r="I247" s="227"/>
      <c r="J247" s="224"/>
      <c r="K247" s="224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158</v>
      </c>
      <c r="AU247" s="232" t="s">
        <v>83</v>
      </c>
      <c r="AV247" s="15" t="s">
        <v>81</v>
      </c>
      <c r="AW247" s="15" t="s">
        <v>30</v>
      </c>
      <c r="AX247" s="15" t="s">
        <v>73</v>
      </c>
      <c r="AY247" s="232" t="s">
        <v>118</v>
      </c>
    </row>
    <row r="248" spans="1:65" s="13" customFormat="1" ht="11.25">
      <c r="B248" s="200"/>
      <c r="C248" s="201"/>
      <c r="D248" s="202" t="s">
        <v>158</v>
      </c>
      <c r="E248" s="203" t="s">
        <v>1</v>
      </c>
      <c r="F248" s="204" t="s">
        <v>883</v>
      </c>
      <c r="G248" s="201"/>
      <c r="H248" s="205">
        <v>12.87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158</v>
      </c>
      <c r="AU248" s="211" t="s">
        <v>83</v>
      </c>
      <c r="AV248" s="13" t="s">
        <v>83</v>
      </c>
      <c r="AW248" s="13" t="s">
        <v>30</v>
      </c>
      <c r="AX248" s="13" t="s">
        <v>73</v>
      </c>
      <c r="AY248" s="211" t="s">
        <v>118</v>
      </c>
    </row>
    <row r="249" spans="1:65" s="15" customFormat="1" ht="11.25">
      <c r="B249" s="223"/>
      <c r="C249" s="224"/>
      <c r="D249" s="202" t="s">
        <v>158</v>
      </c>
      <c r="E249" s="225" t="s">
        <v>1</v>
      </c>
      <c r="F249" s="226" t="s">
        <v>221</v>
      </c>
      <c r="G249" s="224"/>
      <c r="H249" s="225" t="s">
        <v>1</v>
      </c>
      <c r="I249" s="227"/>
      <c r="J249" s="224"/>
      <c r="K249" s="224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158</v>
      </c>
      <c r="AU249" s="232" t="s">
        <v>83</v>
      </c>
      <c r="AV249" s="15" t="s">
        <v>81</v>
      </c>
      <c r="AW249" s="15" t="s">
        <v>30</v>
      </c>
      <c r="AX249" s="15" t="s">
        <v>73</v>
      </c>
      <c r="AY249" s="232" t="s">
        <v>118</v>
      </c>
    </row>
    <row r="250" spans="1:65" s="13" customFormat="1" ht="11.25">
      <c r="B250" s="200"/>
      <c r="C250" s="201"/>
      <c r="D250" s="202" t="s">
        <v>158</v>
      </c>
      <c r="E250" s="203" t="s">
        <v>1</v>
      </c>
      <c r="F250" s="204" t="s">
        <v>888</v>
      </c>
      <c r="G250" s="201"/>
      <c r="H250" s="205">
        <v>6.3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158</v>
      </c>
      <c r="AU250" s="211" t="s">
        <v>83</v>
      </c>
      <c r="AV250" s="13" t="s">
        <v>83</v>
      </c>
      <c r="AW250" s="13" t="s">
        <v>30</v>
      </c>
      <c r="AX250" s="13" t="s">
        <v>73</v>
      </c>
      <c r="AY250" s="211" t="s">
        <v>118</v>
      </c>
    </row>
    <row r="251" spans="1:65" s="14" customFormat="1" ht="11.25">
      <c r="B251" s="212"/>
      <c r="C251" s="213"/>
      <c r="D251" s="202" t="s">
        <v>158</v>
      </c>
      <c r="E251" s="214" t="s">
        <v>1</v>
      </c>
      <c r="F251" s="215" t="s">
        <v>161</v>
      </c>
      <c r="G251" s="213"/>
      <c r="H251" s="216">
        <v>19.170000000000002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83</v>
      </c>
      <c r="AV251" s="14" t="s">
        <v>121</v>
      </c>
      <c r="AW251" s="14" t="s">
        <v>30</v>
      </c>
      <c r="AX251" s="14" t="s">
        <v>81</v>
      </c>
      <c r="AY251" s="222" t="s">
        <v>118</v>
      </c>
    </row>
    <row r="252" spans="1:65" s="2" customFormat="1" ht="24.2" customHeight="1">
      <c r="A252" s="35"/>
      <c r="B252" s="36"/>
      <c r="C252" s="187" t="s">
        <v>380</v>
      </c>
      <c r="D252" s="187" t="s">
        <v>122</v>
      </c>
      <c r="E252" s="188" t="s">
        <v>535</v>
      </c>
      <c r="F252" s="189" t="s">
        <v>536</v>
      </c>
      <c r="G252" s="190" t="s">
        <v>212</v>
      </c>
      <c r="H252" s="191">
        <v>13.86</v>
      </c>
      <c r="I252" s="192"/>
      <c r="J252" s="193">
        <f>ROUND(I252*H252,2)</f>
        <v>0</v>
      </c>
      <c r="K252" s="189" t="s">
        <v>213</v>
      </c>
      <c r="L252" s="40"/>
      <c r="M252" s="194" t="s">
        <v>1</v>
      </c>
      <c r="N252" s="195" t="s">
        <v>38</v>
      </c>
      <c r="O252" s="72"/>
      <c r="P252" s="196">
        <f>O252*H252</f>
        <v>0</v>
      </c>
      <c r="Q252" s="196">
        <v>0.57499</v>
      </c>
      <c r="R252" s="196">
        <f>Q252*H252</f>
        <v>7.9693613999999995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121</v>
      </c>
      <c r="AT252" s="198" t="s">
        <v>122</v>
      </c>
      <c r="AU252" s="198" t="s">
        <v>83</v>
      </c>
      <c r="AY252" s="18" t="s">
        <v>118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81</v>
      </c>
      <c r="BK252" s="199">
        <f>ROUND(I252*H252,2)</f>
        <v>0</v>
      </c>
      <c r="BL252" s="18" t="s">
        <v>121</v>
      </c>
      <c r="BM252" s="198" t="s">
        <v>889</v>
      </c>
    </row>
    <row r="253" spans="1:65" s="15" customFormat="1" ht="11.25">
      <c r="B253" s="223"/>
      <c r="C253" s="224"/>
      <c r="D253" s="202" t="s">
        <v>158</v>
      </c>
      <c r="E253" s="225" t="s">
        <v>1</v>
      </c>
      <c r="F253" s="226" t="s">
        <v>240</v>
      </c>
      <c r="G253" s="224"/>
      <c r="H253" s="225" t="s">
        <v>1</v>
      </c>
      <c r="I253" s="227"/>
      <c r="J253" s="224"/>
      <c r="K253" s="224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158</v>
      </c>
      <c r="AU253" s="232" t="s">
        <v>83</v>
      </c>
      <c r="AV253" s="15" t="s">
        <v>81</v>
      </c>
      <c r="AW253" s="15" t="s">
        <v>30</v>
      </c>
      <c r="AX253" s="15" t="s">
        <v>73</v>
      </c>
      <c r="AY253" s="232" t="s">
        <v>118</v>
      </c>
    </row>
    <row r="254" spans="1:65" s="13" customFormat="1" ht="11.25">
      <c r="B254" s="200"/>
      <c r="C254" s="201"/>
      <c r="D254" s="202" t="s">
        <v>158</v>
      </c>
      <c r="E254" s="203" t="s">
        <v>1</v>
      </c>
      <c r="F254" s="204" t="s">
        <v>809</v>
      </c>
      <c r="G254" s="201"/>
      <c r="H254" s="205">
        <v>9.24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158</v>
      </c>
      <c r="AU254" s="211" t="s">
        <v>83</v>
      </c>
      <c r="AV254" s="13" t="s">
        <v>83</v>
      </c>
      <c r="AW254" s="13" t="s">
        <v>30</v>
      </c>
      <c r="AX254" s="13" t="s">
        <v>73</v>
      </c>
      <c r="AY254" s="211" t="s">
        <v>118</v>
      </c>
    </row>
    <row r="255" spans="1:65" s="15" customFormat="1" ht="11.25">
      <c r="B255" s="223"/>
      <c r="C255" s="224"/>
      <c r="D255" s="202" t="s">
        <v>158</v>
      </c>
      <c r="E255" s="225" t="s">
        <v>1</v>
      </c>
      <c r="F255" s="226" t="s">
        <v>221</v>
      </c>
      <c r="G255" s="224"/>
      <c r="H255" s="225" t="s">
        <v>1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158</v>
      </c>
      <c r="AU255" s="232" t="s">
        <v>83</v>
      </c>
      <c r="AV255" s="15" t="s">
        <v>81</v>
      </c>
      <c r="AW255" s="15" t="s">
        <v>30</v>
      </c>
      <c r="AX255" s="15" t="s">
        <v>73</v>
      </c>
      <c r="AY255" s="232" t="s">
        <v>118</v>
      </c>
    </row>
    <row r="256" spans="1:65" s="13" customFormat="1" ht="11.25">
      <c r="B256" s="200"/>
      <c r="C256" s="201"/>
      <c r="D256" s="202" t="s">
        <v>158</v>
      </c>
      <c r="E256" s="203" t="s">
        <v>1</v>
      </c>
      <c r="F256" s="204" t="s">
        <v>810</v>
      </c>
      <c r="G256" s="201"/>
      <c r="H256" s="205">
        <v>4.62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158</v>
      </c>
      <c r="AU256" s="211" t="s">
        <v>83</v>
      </c>
      <c r="AV256" s="13" t="s">
        <v>83</v>
      </c>
      <c r="AW256" s="13" t="s">
        <v>30</v>
      </c>
      <c r="AX256" s="13" t="s">
        <v>73</v>
      </c>
      <c r="AY256" s="211" t="s">
        <v>118</v>
      </c>
    </row>
    <row r="257" spans="1:65" s="14" customFormat="1" ht="11.25">
      <c r="B257" s="212"/>
      <c r="C257" s="213"/>
      <c r="D257" s="202" t="s">
        <v>158</v>
      </c>
      <c r="E257" s="214" t="s">
        <v>1</v>
      </c>
      <c r="F257" s="215" t="s">
        <v>161</v>
      </c>
      <c r="G257" s="213"/>
      <c r="H257" s="216">
        <v>13.86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158</v>
      </c>
      <c r="AU257" s="222" t="s">
        <v>83</v>
      </c>
      <c r="AV257" s="14" t="s">
        <v>121</v>
      </c>
      <c r="AW257" s="14" t="s">
        <v>30</v>
      </c>
      <c r="AX257" s="14" t="s">
        <v>81</v>
      </c>
      <c r="AY257" s="222" t="s">
        <v>118</v>
      </c>
    </row>
    <row r="258" spans="1:65" s="2" customFormat="1" ht="24.2" customHeight="1">
      <c r="A258" s="35"/>
      <c r="B258" s="36"/>
      <c r="C258" s="187" t="s">
        <v>386</v>
      </c>
      <c r="D258" s="187" t="s">
        <v>122</v>
      </c>
      <c r="E258" s="188" t="s">
        <v>539</v>
      </c>
      <c r="F258" s="189" t="s">
        <v>540</v>
      </c>
      <c r="G258" s="190" t="s">
        <v>212</v>
      </c>
      <c r="H258" s="191">
        <v>11.55</v>
      </c>
      <c r="I258" s="192"/>
      <c r="J258" s="193">
        <f>ROUND(I258*H258,2)</f>
        <v>0</v>
      </c>
      <c r="K258" s="189" t="s">
        <v>213</v>
      </c>
      <c r="L258" s="40"/>
      <c r="M258" s="194" t="s">
        <v>1</v>
      </c>
      <c r="N258" s="195" t="s">
        <v>38</v>
      </c>
      <c r="O258" s="72"/>
      <c r="P258" s="196">
        <f>O258*H258</f>
        <v>0</v>
      </c>
      <c r="Q258" s="196">
        <v>5.6100000000000004E-3</v>
      </c>
      <c r="R258" s="196">
        <f>Q258*H258</f>
        <v>6.4795500000000006E-2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121</v>
      </c>
      <c r="AT258" s="198" t="s">
        <v>122</v>
      </c>
      <c r="AU258" s="198" t="s">
        <v>83</v>
      </c>
      <c r="AY258" s="18" t="s">
        <v>118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81</v>
      </c>
      <c r="BK258" s="199">
        <f>ROUND(I258*H258,2)</f>
        <v>0</v>
      </c>
      <c r="BL258" s="18" t="s">
        <v>121</v>
      </c>
      <c r="BM258" s="198" t="s">
        <v>890</v>
      </c>
    </row>
    <row r="259" spans="1:65" s="15" customFormat="1" ht="11.25">
      <c r="B259" s="223"/>
      <c r="C259" s="224"/>
      <c r="D259" s="202" t="s">
        <v>158</v>
      </c>
      <c r="E259" s="225" t="s">
        <v>1</v>
      </c>
      <c r="F259" s="226" t="s">
        <v>240</v>
      </c>
      <c r="G259" s="224"/>
      <c r="H259" s="225" t="s">
        <v>1</v>
      </c>
      <c r="I259" s="227"/>
      <c r="J259" s="224"/>
      <c r="K259" s="224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158</v>
      </c>
      <c r="AU259" s="232" t="s">
        <v>83</v>
      </c>
      <c r="AV259" s="15" t="s">
        <v>81</v>
      </c>
      <c r="AW259" s="15" t="s">
        <v>30</v>
      </c>
      <c r="AX259" s="15" t="s">
        <v>73</v>
      </c>
      <c r="AY259" s="232" t="s">
        <v>118</v>
      </c>
    </row>
    <row r="260" spans="1:65" s="13" customFormat="1" ht="11.25">
      <c r="B260" s="200"/>
      <c r="C260" s="201"/>
      <c r="D260" s="202" t="s">
        <v>158</v>
      </c>
      <c r="E260" s="203" t="s">
        <v>1</v>
      </c>
      <c r="F260" s="204" t="s">
        <v>809</v>
      </c>
      <c r="G260" s="201"/>
      <c r="H260" s="205">
        <v>9.24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158</v>
      </c>
      <c r="AU260" s="211" t="s">
        <v>83</v>
      </c>
      <c r="AV260" s="13" t="s">
        <v>83</v>
      </c>
      <c r="AW260" s="13" t="s">
        <v>30</v>
      </c>
      <c r="AX260" s="13" t="s">
        <v>73</v>
      </c>
      <c r="AY260" s="211" t="s">
        <v>118</v>
      </c>
    </row>
    <row r="261" spans="1:65" s="15" customFormat="1" ht="11.25">
      <c r="B261" s="223"/>
      <c r="C261" s="224"/>
      <c r="D261" s="202" t="s">
        <v>158</v>
      </c>
      <c r="E261" s="225" t="s">
        <v>1</v>
      </c>
      <c r="F261" s="226" t="s">
        <v>221</v>
      </c>
      <c r="G261" s="224"/>
      <c r="H261" s="225" t="s">
        <v>1</v>
      </c>
      <c r="I261" s="227"/>
      <c r="J261" s="224"/>
      <c r="K261" s="224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158</v>
      </c>
      <c r="AU261" s="232" t="s">
        <v>83</v>
      </c>
      <c r="AV261" s="15" t="s">
        <v>81</v>
      </c>
      <c r="AW261" s="15" t="s">
        <v>30</v>
      </c>
      <c r="AX261" s="15" t="s">
        <v>73</v>
      </c>
      <c r="AY261" s="232" t="s">
        <v>118</v>
      </c>
    </row>
    <row r="262" spans="1:65" s="13" customFormat="1" ht="11.25">
      <c r="B262" s="200"/>
      <c r="C262" s="201"/>
      <c r="D262" s="202" t="s">
        <v>158</v>
      </c>
      <c r="E262" s="203" t="s">
        <v>1</v>
      </c>
      <c r="F262" s="204" t="s">
        <v>891</v>
      </c>
      <c r="G262" s="201"/>
      <c r="H262" s="205">
        <v>2.31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158</v>
      </c>
      <c r="AU262" s="211" t="s">
        <v>83</v>
      </c>
      <c r="AV262" s="13" t="s">
        <v>83</v>
      </c>
      <c r="AW262" s="13" t="s">
        <v>30</v>
      </c>
      <c r="AX262" s="13" t="s">
        <v>73</v>
      </c>
      <c r="AY262" s="211" t="s">
        <v>118</v>
      </c>
    </row>
    <row r="263" spans="1:65" s="14" customFormat="1" ht="11.25">
      <c r="B263" s="212"/>
      <c r="C263" s="213"/>
      <c r="D263" s="202" t="s">
        <v>158</v>
      </c>
      <c r="E263" s="214" t="s">
        <v>1</v>
      </c>
      <c r="F263" s="215" t="s">
        <v>161</v>
      </c>
      <c r="G263" s="213"/>
      <c r="H263" s="216">
        <v>11.55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158</v>
      </c>
      <c r="AU263" s="222" t="s">
        <v>83</v>
      </c>
      <c r="AV263" s="14" t="s">
        <v>121</v>
      </c>
      <c r="AW263" s="14" t="s">
        <v>30</v>
      </c>
      <c r="AX263" s="14" t="s">
        <v>81</v>
      </c>
      <c r="AY263" s="222" t="s">
        <v>118</v>
      </c>
    </row>
    <row r="264" spans="1:65" s="2" customFormat="1" ht="24.2" customHeight="1">
      <c r="A264" s="35"/>
      <c r="B264" s="36"/>
      <c r="C264" s="187" t="s">
        <v>395</v>
      </c>
      <c r="D264" s="187" t="s">
        <v>122</v>
      </c>
      <c r="E264" s="188" t="s">
        <v>544</v>
      </c>
      <c r="F264" s="189" t="s">
        <v>545</v>
      </c>
      <c r="G264" s="190" t="s">
        <v>212</v>
      </c>
      <c r="H264" s="191">
        <v>16.940000000000001</v>
      </c>
      <c r="I264" s="192"/>
      <c r="J264" s="193">
        <f>ROUND(I264*H264,2)</f>
        <v>0</v>
      </c>
      <c r="K264" s="189" t="s">
        <v>213</v>
      </c>
      <c r="L264" s="40"/>
      <c r="M264" s="194" t="s">
        <v>1</v>
      </c>
      <c r="N264" s="195" t="s">
        <v>38</v>
      </c>
      <c r="O264" s="72"/>
      <c r="P264" s="196">
        <f>O264*H264</f>
        <v>0</v>
      </c>
      <c r="Q264" s="196">
        <v>5.1000000000000004E-4</v>
      </c>
      <c r="R264" s="196">
        <f>Q264*H264</f>
        <v>8.6394000000000019E-3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121</v>
      </c>
      <c r="AT264" s="198" t="s">
        <v>122</v>
      </c>
      <c r="AU264" s="198" t="s">
        <v>83</v>
      </c>
      <c r="AY264" s="18" t="s">
        <v>118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81</v>
      </c>
      <c r="BK264" s="199">
        <f>ROUND(I264*H264,2)</f>
        <v>0</v>
      </c>
      <c r="BL264" s="18" t="s">
        <v>121</v>
      </c>
      <c r="BM264" s="198" t="s">
        <v>892</v>
      </c>
    </row>
    <row r="265" spans="1:65" s="15" customFormat="1" ht="11.25">
      <c r="B265" s="223"/>
      <c r="C265" s="224"/>
      <c r="D265" s="202" t="s">
        <v>158</v>
      </c>
      <c r="E265" s="225" t="s">
        <v>1</v>
      </c>
      <c r="F265" s="226" t="s">
        <v>240</v>
      </c>
      <c r="G265" s="224"/>
      <c r="H265" s="225" t="s">
        <v>1</v>
      </c>
      <c r="I265" s="227"/>
      <c r="J265" s="224"/>
      <c r="K265" s="224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158</v>
      </c>
      <c r="AU265" s="232" t="s">
        <v>83</v>
      </c>
      <c r="AV265" s="15" t="s">
        <v>81</v>
      </c>
      <c r="AW265" s="15" t="s">
        <v>30</v>
      </c>
      <c r="AX265" s="15" t="s">
        <v>73</v>
      </c>
      <c r="AY265" s="232" t="s">
        <v>118</v>
      </c>
    </row>
    <row r="266" spans="1:65" s="13" customFormat="1" ht="11.25">
      <c r="B266" s="200"/>
      <c r="C266" s="201"/>
      <c r="D266" s="202" t="s">
        <v>158</v>
      </c>
      <c r="E266" s="203" t="s">
        <v>1</v>
      </c>
      <c r="F266" s="204" t="s">
        <v>809</v>
      </c>
      <c r="G266" s="201"/>
      <c r="H266" s="205">
        <v>9.24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158</v>
      </c>
      <c r="AU266" s="211" t="s">
        <v>83</v>
      </c>
      <c r="AV266" s="13" t="s">
        <v>83</v>
      </c>
      <c r="AW266" s="13" t="s">
        <v>30</v>
      </c>
      <c r="AX266" s="13" t="s">
        <v>73</v>
      </c>
      <c r="AY266" s="211" t="s">
        <v>118</v>
      </c>
    </row>
    <row r="267" spans="1:65" s="15" customFormat="1" ht="11.25">
      <c r="B267" s="223"/>
      <c r="C267" s="224"/>
      <c r="D267" s="202" t="s">
        <v>158</v>
      </c>
      <c r="E267" s="225" t="s">
        <v>1</v>
      </c>
      <c r="F267" s="226" t="s">
        <v>221</v>
      </c>
      <c r="G267" s="224"/>
      <c r="H267" s="225" t="s">
        <v>1</v>
      </c>
      <c r="I267" s="227"/>
      <c r="J267" s="224"/>
      <c r="K267" s="224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158</v>
      </c>
      <c r="AU267" s="232" t="s">
        <v>83</v>
      </c>
      <c r="AV267" s="15" t="s">
        <v>81</v>
      </c>
      <c r="AW267" s="15" t="s">
        <v>30</v>
      </c>
      <c r="AX267" s="15" t="s">
        <v>73</v>
      </c>
      <c r="AY267" s="232" t="s">
        <v>118</v>
      </c>
    </row>
    <row r="268" spans="1:65" s="13" customFormat="1" ht="11.25">
      <c r="B268" s="200"/>
      <c r="C268" s="201"/>
      <c r="D268" s="202" t="s">
        <v>158</v>
      </c>
      <c r="E268" s="203" t="s">
        <v>1</v>
      </c>
      <c r="F268" s="204" t="s">
        <v>893</v>
      </c>
      <c r="G268" s="201"/>
      <c r="H268" s="205">
        <v>7.7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158</v>
      </c>
      <c r="AU268" s="211" t="s">
        <v>83</v>
      </c>
      <c r="AV268" s="13" t="s">
        <v>83</v>
      </c>
      <c r="AW268" s="13" t="s">
        <v>30</v>
      </c>
      <c r="AX268" s="13" t="s">
        <v>73</v>
      </c>
      <c r="AY268" s="211" t="s">
        <v>118</v>
      </c>
    </row>
    <row r="269" spans="1:65" s="14" customFormat="1" ht="11.25">
      <c r="B269" s="212"/>
      <c r="C269" s="213"/>
      <c r="D269" s="202" t="s">
        <v>158</v>
      </c>
      <c r="E269" s="214" t="s">
        <v>1</v>
      </c>
      <c r="F269" s="215" t="s">
        <v>161</v>
      </c>
      <c r="G269" s="213"/>
      <c r="H269" s="216">
        <v>16.940000000000001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158</v>
      </c>
      <c r="AU269" s="222" t="s">
        <v>83</v>
      </c>
      <c r="AV269" s="14" t="s">
        <v>121</v>
      </c>
      <c r="AW269" s="14" t="s">
        <v>30</v>
      </c>
      <c r="AX269" s="14" t="s">
        <v>81</v>
      </c>
      <c r="AY269" s="222" t="s">
        <v>118</v>
      </c>
    </row>
    <row r="270" spans="1:65" s="2" customFormat="1" ht="33" customHeight="1">
      <c r="A270" s="35"/>
      <c r="B270" s="36"/>
      <c r="C270" s="187" t="s">
        <v>400</v>
      </c>
      <c r="D270" s="187" t="s">
        <v>122</v>
      </c>
      <c r="E270" s="188" t="s">
        <v>549</v>
      </c>
      <c r="F270" s="189" t="s">
        <v>550</v>
      </c>
      <c r="G270" s="190" t="s">
        <v>212</v>
      </c>
      <c r="H270" s="191">
        <v>16.940000000000001</v>
      </c>
      <c r="I270" s="192"/>
      <c r="J270" s="193">
        <f>ROUND(I270*H270,2)</f>
        <v>0</v>
      </c>
      <c r="K270" s="189" t="s">
        <v>1</v>
      </c>
      <c r="L270" s="40"/>
      <c r="M270" s="194" t="s">
        <v>1</v>
      </c>
      <c r="N270" s="195" t="s">
        <v>38</v>
      </c>
      <c r="O270" s="72"/>
      <c r="P270" s="196">
        <f>O270*H270</f>
        <v>0</v>
      </c>
      <c r="Q270" s="196">
        <v>0.12966</v>
      </c>
      <c r="R270" s="196">
        <f>Q270*H270</f>
        <v>2.1964404000000002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285</v>
      </c>
      <c r="AT270" s="198" t="s">
        <v>122</v>
      </c>
      <c r="AU270" s="198" t="s">
        <v>83</v>
      </c>
      <c r="AY270" s="18" t="s">
        <v>118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81</v>
      </c>
      <c r="BK270" s="199">
        <f>ROUND(I270*H270,2)</f>
        <v>0</v>
      </c>
      <c r="BL270" s="18" t="s">
        <v>285</v>
      </c>
      <c r="BM270" s="198" t="s">
        <v>894</v>
      </c>
    </row>
    <row r="271" spans="1:65" s="15" customFormat="1" ht="11.25">
      <c r="B271" s="223"/>
      <c r="C271" s="224"/>
      <c r="D271" s="202" t="s">
        <v>158</v>
      </c>
      <c r="E271" s="225" t="s">
        <v>1</v>
      </c>
      <c r="F271" s="226" t="s">
        <v>240</v>
      </c>
      <c r="G271" s="224"/>
      <c r="H271" s="225" t="s">
        <v>1</v>
      </c>
      <c r="I271" s="227"/>
      <c r="J271" s="224"/>
      <c r="K271" s="224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158</v>
      </c>
      <c r="AU271" s="232" t="s">
        <v>83</v>
      </c>
      <c r="AV271" s="15" t="s">
        <v>81</v>
      </c>
      <c r="AW271" s="15" t="s">
        <v>30</v>
      </c>
      <c r="AX271" s="15" t="s">
        <v>73</v>
      </c>
      <c r="AY271" s="232" t="s">
        <v>118</v>
      </c>
    </row>
    <row r="272" spans="1:65" s="13" customFormat="1" ht="11.25">
      <c r="B272" s="200"/>
      <c r="C272" s="201"/>
      <c r="D272" s="202" t="s">
        <v>158</v>
      </c>
      <c r="E272" s="203" t="s">
        <v>1</v>
      </c>
      <c r="F272" s="204" t="s">
        <v>809</v>
      </c>
      <c r="G272" s="201"/>
      <c r="H272" s="205">
        <v>9.24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158</v>
      </c>
      <c r="AU272" s="211" t="s">
        <v>83</v>
      </c>
      <c r="AV272" s="13" t="s">
        <v>83</v>
      </c>
      <c r="AW272" s="13" t="s">
        <v>30</v>
      </c>
      <c r="AX272" s="13" t="s">
        <v>73</v>
      </c>
      <c r="AY272" s="211" t="s">
        <v>118</v>
      </c>
    </row>
    <row r="273" spans="1:65" s="15" customFormat="1" ht="11.25">
      <c r="B273" s="223"/>
      <c r="C273" s="224"/>
      <c r="D273" s="202" t="s">
        <v>158</v>
      </c>
      <c r="E273" s="225" t="s">
        <v>1</v>
      </c>
      <c r="F273" s="226" t="s">
        <v>221</v>
      </c>
      <c r="G273" s="224"/>
      <c r="H273" s="225" t="s">
        <v>1</v>
      </c>
      <c r="I273" s="227"/>
      <c r="J273" s="224"/>
      <c r="K273" s="224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158</v>
      </c>
      <c r="AU273" s="232" t="s">
        <v>83</v>
      </c>
      <c r="AV273" s="15" t="s">
        <v>81</v>
      </c>
      <c r="AW273" s="15" t="s">
        <v>30</v>
      </c>
      <c r="AX273" s="15" t="s">
        <v>73</v>
      </c>
      <c r="AY273" s="232" t="s">
        <v>118</v>
      </c>
    </row>
    <row r="274" spans="1:65" s="13" customFormat="1" ht="11.25">
      <c r="B274" s="200"/>
      <c r="C274" s="201"/>
      <c r="D274" s="202" t="s">
        <v>158</v>
      </c>
      <c r="E274" s="203" t="s">
        <v>1</v>
      </c>
      <c r="F274" s="204" t="s">
        <v>893</v>
      </c>
      <c r="G274" s="201"/>
      <c r="H274" s="205">
        <v>7.7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158</v>
      </c>
      <c r="AU274" s="211" t="s">
        <v>83</v>
      </c>
      <c r="AV274" s="13" t="s">
        <v>83</v>
      </c>
      <c r="AW274" s="13" t="s">
        <v>30</v>
      </c>
      <c r="AX274" s="13" t="s">
        <v>73</v>
      </c>
      <c r="AY274" s="211" t="s">
        <v>118</v>
      </c>
    </row>
    <row r="275" spans="1:65" s="14" customFormat="1" ht="11.25">
      <c r="B275" s="212"/>
      <c r="C275" s="213"/>
      <c r="D275" s="202" t="s">
        <v>158</v>
      </c>
      <c r="E275" s="214" t="s">
        <v>1</v>
      </c>
      <c r="F275" s="215" t="s">
        <v>161</v>
      </c>
      <c r="G275" s="213"/>
      <c r="H275" s="216">
        <v>16.940000000000001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158</v>
      </c>
      <c r="AU275" s="222" t="s">
        <v>83</v>
      </c>
      <c r="AV275" s="14" t="s">
        <v>121</v>
      </c>
      <c r="AW275" s="14" t="s">
        <v>30</v>
      </c>
      <c r="AX275" s="14" t="s">
        <v>81</v>
      </c>
      <c r="AY275" s="222" t="s">
        <v>118</v>
      </c>
    </row>
    <row r="276" spans="1:65" s="2" customFormat="1" ht="24.2" customHeight="1">
      <c r="A276" s="35"/>
      <c r="B276" s="36"/>
      <c r="C276" s="187" t="s">
        <v>404</v>
      </c>
      <c r="D276" s="187" t="s">
        <v>122</v>
      </c>
      <c r="E276" s="188" t="s">
        <v>553</v>
      </c>
      <c r="F276" s="189" t="s">
        <v>554</v>
      </c>
      <c r="G276" s="190" t="s">
        <v>212</v>
      </c>
      <c r="H276" s="191">
        <v>13.86</v>
      </c>
      <c r="I276" s="192"/>
      <c r="J276" s="193">
        <f>ROUND(I276*H276,2)</f>
        <v>0</v>
      </c>
      <c r="K276" s="189" t="s">
        <v>213</v>
      </c>
      <c r="L276" s="40"/>
      <c r="M276" s="194" t="s">
        <v>1</v>
      </c>
      <c r="N276" s="195" t="s">
        <v>38</v>
      </c>
      <c r="O276" s="72"/>
      <c r="P276" s="196">
        <f>O276*H276</f>
        <v>0</v>
      </c>
      <c r="Q276" s="196">
        <v>0.12966</v>
      </c>
      <c r="R276" s="196">
        <f>Q276*H276</f>
        <v>1.7970875999999998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285</v>
      </c>
      <c r="AT276" s="198" t="s">
        <v>122</v>
      </c>
      <c r="AU276" s="198" t="s">
        <v>83</v>
      </c>
      <c r="AY276" s="18" t="s">
        <v>118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81</v>
      </c>
      <c r="BK276" s="199">
        <f>ROUND(I276*H276,2)</f>
        <v>0</v>
      </c>
      <c r="BL276" s="18" t="s">
        <v>285</v>
      </c>
      <c r="BM276" s="198" t="s">
        <v>895</v>
      </c>
    </row>
    <row r="277" spans="1:65" s="15" customFormat="1" ht="11.25">
      <c r="B277" s="223"/>
      <c r="C277" s="224"/>
      <c r="D277" s="202" t="s">
        <v>158</v>
      </c>
      <c r="E277" s="225" t="s">
        <v>1</v>
      </c>
      <c r="F277" s="226" t="s">
        <v>240</v>
      </c>
      <c r="G277" s="224"/>
      <c r="H277" s="225" t="s">
        <v>1</v>
      </c>
      <c r="I277" s="227"/>
      <c r="J277" s="224"/>
      <c r="K277" s="224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158</v>
      </c>
      <c r="AU277" s="232" t="s">
        <v>83</v>
      </c>
      <c r="AV277" s="15" t="s">
        <v>81</v>
      </c>
      <c r="AW277" s="15" t="s">
        <v>30</v>
      </c>
      <c r="AX277" s="15" t="s">
        <v>73</v>
      </c>
      <c r="AY277" s="232" t="s">
        <v>118</v>
      </c>
    </row>
    <row r="278" spans="1:65" s="13" customFormat="1" ht="11.25">
      <c r="B278" s="200"/>
      <c r="C278" s="201"/>
      <c r="D278" s="202" t="s">
        <v>158</v>
      </c>
      <c r="E278" s="203" t="s">
        <v>1</v>
      </c>
      <c r="F278" s="204" t="s">
        <v>809</v>
      </c>
      <c r="G278" s="201"/>
      <c r="H278" s="205">
        <v>9.24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158</v>
      </c>
      <c r="AU278" s="211" t="s">
        <v>83</v>
      </c>
      <c r="AV278" s="13" t="s">
        <v>83</v>
      </c>
      <c r="AW278" s="13" t="s">
        <v>30</v>
      </c>
      <c r="AX278" s="13" t="s">
        <v>73</v>
      </c>
      <c r="AY278" s="211" t="s">
        <v>118</v>
      </c>
    </row>
    <row r="279" spans="1:65" s="15" customFormat="1" ht="11.25">
      <c r="B279" s="223"/>
      <c r="C279" s="224"/>
      <c r="D279" s="202" t="s">
        <v>158</v>
      </c>
      <c r="E279" s="225" t="s">
        <v>1</v>
      </c>
      <c r="F279" s="226" t="s">
        <v>221</v>
      </c>
      <c r="G279" s="224"/>
      <c r="H279" s="225" t="s">
        <v>1</v>
      </c>
      <c r="I279" s="227"/>
      <c r="J279" s="224"/>
      <c r="K279" s="224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158</v>
      </c>
      <c r="AU279" s="232" t="s">
        <v>83</v>
      </c>
      <c r="AV279" s="15" t="s">
        <v>81</v>
      </c>
      <c r="AW279" s="15" t="s">
        <v>30</v>
      </c>
      <c r="AX279" s="15" t="s">
        <v>73</v>
      </c>
      <c r="AY279" s="232" t="s">
        <v>118</v>
      </c>
    </row>
    <row r="280" spans="1:65" s="13" customFormat="1" ht="11.25">
      <c r="B280" s="200"/>
      <c r="C280" s="201"/>
      <c r="D280" s="202" t="s">
        <v>158</v>
      </c>
      <c r="E280" s="203" t="s">
        <v>1</v>
      </c>
      <c r="F280" s="204" t="s">
        <v>810</v>
      </c>
      <c r="G280" s="201"/>
      <c r="H280" s="205">
        <v>4.62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158</v>
      </c>
      <c r="AU280" s="211" t="s">
        <v>83</v>
      </c>
      <c r="AV280" s="13" t="s">
        <v>83</v>
      </c>
      <c r="AW280" s="13" t="s">
        <v>30</v>
      </c>
      <c r="AX280" s="13" t="s">
        <v>73</v>
      </c>
      <c r="AY280" s="211" t="s">
        <v>118</v>
      </c>
    </row>
    <row r="281" spans="1:65" s="14" customFormat="1" ht="11.25">
      <c r="B281" s="212"/>
      <c r="C281" s="213"/>
      <c r="D281" s="202" t="s">
        <v>158</v>
      </c>
      <c r="E281" s="214" t="s">
        <v>1</v>
      </c>
      <c r="F281" s="215" t="s">
        <v>161</v>
      </c>
      <c r="G281" s="213"/>
      <c r="H281" s="216">
        <v>13.86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158</v>
      </c>
      <c r="AU281" s="222" t="s">
        <v>83</v>
      </c>
      <c r="AV281" s="14" t="s">
        <v>121</v>
      </c>
      <c r="AW281" s="14" t="s">
        <v>30</v>
      </c>
      <c r="AX281" s="14" t="s">
        <v>81</v>
      </c>
      <c r="AY281" s="222" t="s">
        <v>118</v>
      </c>
    </row>
    <row r="282" spans="1:65" s="2" customFormat="1" ht="24.2" customHeight="1">
      <c r="A282" s="35"/>
      <c r="B282" s="36"/>
      <c r="C282" s="187" t="s">
        <v>411</v>
      </c>
      <c r="D282" s="187" t="s">
        <v>122</v>
      </c>
      <c r="E282" s="188" t="s">
        <v>557</v>
      </c>
      <c r="F282" s="189" t="s">
        <v>558</v>
      </c>
      <c r="G282" s="190" t="s">
        <v>212</v>
      </c>
      <c r="H282" s="191">
        <v>11.55</v>
      </c>
      <c r="I282" s="192"/>
      <c r="J282" s="193">
        <f>ROUND(I282*H282,2)</f>
        <v>0</v>
      </c>
      <c r="K282" s="189" t="s">
        <v>1</v>
      </c>
      <c r="L282" s="40"/>
      <c r="M282" s="194" t="s">
        <v>1</v>
      </c>
      <c r="N282" s="195" t="s">
        <v>38</v>
      </c>
      <c r="O282" s="72"/>
      <c r="P282" s="196">
        <f>O282*H282</f>
        <v>0</v>
      </c>
      <c r="Q282" s="196">
        <v>0.23338999999999999</v>
      </c>
      <c r="R282" s="196">
        <f>Q282*H282</f>
        <v>2.6956544999999998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121</v>
      </c>
      <c r="AT282" s="198" t="s">
        <v>122</v>
      </c>
      <c r="AU282" s="198" t="s">
        <v>83</v>
      </c>
      <c r="AY282" s="18" t="s">
        <v>118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81</v>
      </c>
      <c r="BK282" s="199">
        <f>ROUND(I282*H282,2)</f>
        <v>0</v>
      </c>
      <c r="BL282" s="18" t="s">
        <v>121</v>
      </c>
      <c r="BM282" s="198" t="s">
        <v>896</v>
      </c>
    </row>
    <row r="283" spans="1:65" s="15" customFormat="1" ht="11.25">
      <c r="B283" s="223"/>
      <c r="C283" s="224"/>
      <c r="D283" s="202" t="s">
        <v>158</v>
      </c>
      <c r="E283" s="225" t="s">
        <v>1</v>
      </c>
      <c r="F283" s="226" t="s">
        <v>240</v>
      </c>
      <c r="G283" s="224"/>
      <c r="H283" s="225" t="s">
        <v>1</v>
      </c>
      <c r="I283" s="227"/>
      <c r="J283" s="224"/>
      <c r="K283" s="224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158</v>
      </c>
      <c r="AU283" s="232" t="s">
        <v>83</v>
      </c>
      <c r="AV283" s="15" t="s">
        <v>81</v>
      </c>
      <c r="AW283" s="15" t="s">
        <v>30</v>
      </c>
      <c r="AX283" s="15" t="s">
        <v>73</v>
      </c>
      <c r="AY283" s="232" t="s">
        <v>118</v>
      </c>
    </row>
    <row r="284" spans="1:65" s="13" customFormat="1" ht="11.25">
      <c r="B284" s="200"/>
      <c r="C284" s="201"/>
      <c r="D284" s="202" t="s">
        <v>158</v>
      </c>
      <c r="E284" s="203" t="s">
        <v>1</v>
      </c>
      <c r="F284" s="204" t="s">
        <v>809</v>
      </c>
      <c r="G284" s="201"/>
      <c r="H284" s="205">
        <v>9.24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158</v>
      </c>
      <c r="AU284" s="211" t="s">
        <v>83</v>
      </c>
      <c r="AV284" s="13" t="s">
        <v>83</v>
      </c>
      <c r="AW284" s="13" t="s">
        <v>30</v>
      </c>
      <c r="AX284" s="13" t="s">
        <v>73</v>
      </c>
      <c r="AY284" s="211" t="s">
        <v>118</v>
      </c>
    </row>
    <row r="285" spans="1:65" s="15" customFormat="1" ht="11.25">
      <c r="B285" s="223"/>
      <c r="C285" s="224"/>
      <c r="D285" s="202" t="s">
        <v>158</v>
      </c>
      <c r="E285" s="225" t="s">
        <v>1</v>
      </c>
      <c r="F285" s="226" t="s">
        <v>221</v>
      </c>
      <c r="G285" s="224"/>
      <c r="H285" s="225" t="s">
        <v>1</v>
      </c>
      <c r="I285" s="227"/>
      <c r="J285" s="224"/>
      <c r="K285" s="224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158</v>
      </c>
      <c r="AU285" s="232" t="s">
        <v>83</v>
      </c>
      <c r="AV285" s="15" t="s">
        <v>81</v>
      </c>
      <c r="AW285" s="15" t="s">
        <v>30</v>
      </c>
      <c r="AX285" s="15" t="s">
        <v>73</v>
      </c>
      <c r="AY285" s="232" t="s">
        <v>118</v>
      </c>
    </row>
    <row r="286" spans="1:65" s="13" customFormat="1" ht="11.25">
      <c r="B286" s="200"/>
      <c r="C286" s="201"/>
      <c r="D286" s="202" t="s">
        <v>158</v>
      </c>
      <c r="E286" s="203" t="s">
        <v>1</v>
      </c>
      <c r="F286" s="204" t="s">
        <v>891</v>
      </c>
      <c r="G286" s="201"/>
      <c r="H286" s="205">
        <v>2.31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158</v>
      </c>
      <c r="AU286" s="211" t="s">
        <v>83</v>
      </c>
      <c r="AV286" s="13" t="s">
        <v>83</v>
      </c>
      <c r="AW286" s="13" t="s">
        <v>30</v>
      </c>
      <c r="AX286" s="13" t="s">
        <v>73</v>
      </c>
      <c r="AY286" s="211" t="s">
        <v>118</v>
      </c>
    </row>
    <row r="287" spans="1:65" s="14" customFormat="1" ht="11.25">
      <c r="B287" s="212"/>
      <c r="C287" s="213"/>
      <c r="D287" s="202" t="s">
        <v>158</v>
      </c>
      <c r="E287" s="214" t="s">
        <v>1</v>
      </c>
      <c r="F287" s="215" t="s">
        <v>161</v>
      </c>
      <c r="G287" s="213"/>
      <c r="H287" s="216">
        <v>11.55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158</v>
      </c>
      <c r="AU287" s="222" t="s">
        <v>83</v>
      </c>
      <c r="AV287" s="14" t="s">
        <v>121</v>
      </c>
      <c r="AW287" s="14" t="s">
        <v>30</v>
      </c>
      <c r="AX287" s="14" t="s">
        <v>81</v>
      </c>
      <c r="AY287" s="222" t="s">
        <v>118</v>
      </c>
    </row>
    <row r="288" spans="1:65" s="2" customFormat="1" ht="24.2" customHeight="1">
      <c r="A288" s="35"/>
      <c r="B288" s="36"/>
      <c r="C288" s="187" t="s">
        <v>420</v>
      </c>
      <c r="D288" s="187" t="s">
        <v>122</v>
      </c>
      <c r="E288" s="188" t="s">
        <v>561</v>
      </c>
      <c r="F288" s="189" t="s">
        <v>562</v>
      </c>
      <c r="G288" s="190" t="s">
        <v>212</v>
      </c>
      <c r="H288" s="191">
        <v>39.585000000000001</v>
      </c>
      <c r="I288" s="192"/>
      <c r="J288" s="193">
        <f>ROUND(I288*H288,2)</f>
        <v>0</v>
      </c>
      <c r="K288" s="189" t="s">
        <v>213</v>
      </c>
      <c r="L288" s="40"/>
      <c r="M288" s="194" t="s">
        <v>1</v>
      </c>
      <c r="N288" s="195" t="s">
        <v>38</v>
      </c>
      <c r="O288" s="72"/>
      <c r="P288" s="196">
        <f>O288*H288</f>
        <v>0</v>
      </c>
      <c r="Q288" s="196">
        <v>0.49819999999999992</v>
      </c>
      <c r="R288" s="196">
        <f>Q288*H288</f>
        <v>19.721246999999998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121</v>
      </c>
      <c r="AT288" s="198" t="s">
        <v>122</v>
      </c>
      <c r="AU288" s="198" t="s">
        <v>83</v>
      </c>
      <c r="AY288" s="18" t="s">
        <v>118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81</v>
      </c>
      <c r="BK288" s="199">
        <f>ROUND(I288*H288,2)</f>
        <v>0</v>
      </c>
      <c r="BL288" s="18" t="s">
        <v>121</v>
      </c>
      <c r="BM288" s="198" t="s">
        <v>897</v>
      </c>
    </row>
    <row r="289" spans="1:65" s="15" customFormat="1" ht="11.25">
      <c r="B289" s="223"/>
      <c r="C289" s="224"/>
      <c r="D289" s="202" t="s">
        <v>158</v>
      </c>
      <c r="E289" s="225" t="s">
        <v>1</v>
      </c>
      <c r="F289" s="226" t="s">
        <v>247</v>
      </c>
      <c r="G289" s="224"/>
      <c r="H289" s="225" t="s">
        <v>1</v>
      </c>
      <c r="I289" s="227"/>
      <c r="J289" s="224"/>
      <c r="K289" s="224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158</v>
      </c>
      <c r="AU289" s="232" t="s">
        <v>83</v>
      </c>
      <c r="AV289" s="15" t="s">
        <v>81</v>
      </c>
      <c r="AW289" s="15" t="s">
        <v>30</v>
      </c>
      <c r="AX289" s="15" t="s">
        <v>73</v>
      </c>
      <c r="AY289" s="232" t="s">
        <v>118</v>
      </c>
    </row>
    <row r="290" spans="1:65" s="13" customFormat="1" ht="11.25">
      <c r="B290" s="200"/>
      <c r="C290" s="201"/>
      <c r="D290" s="202" t="s">
        <v>158</v>
      </c>
      <c r="E290" s="203" t="s">
        <v>1</v>
      </c>
      <c r="F290" s="204" t="s">
        <v>898</v>
      </c>
      <c r="G290" s="201"/>
      <c r="H290" s="205">
        <v>39.585000000000001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158</v>
      </c>
      <c r="AU290" s="211" t="s">
        <v>83</v>
      </c>
      <c r="AV290" s="13" t="s">
        <v>83</v>
      </c>
      <c r="AW290" s="13" t="s">
        <v>30</v>
      </c>
      <c r="AX290" s="13" t="s">
        <v>81</v>
      </c>
      <c r="AY290" s="211" t="s">
        <v>118</v>
      </c>
    </row>
    <row r="291" spans="1:65" s="2" customFormat="1" ht="16.5" customHeight="1">
      <c r="A291" s="35"/>
      <c r="B291" s="36"/>
      <c r="C291" s="187" t="s">
        <v>418</v>
      </c>
      <c r="D291" s="187" t="s">
        <v>122</v>
      </c>
      <c r="E291" s="188" t="s">
        <v>576</v>
      </c>
      <c r="F291" s="189" t="s">
        <v>577</v>
      </c>
      <c r="G291" s="190" t="s">
        <v>156</v>
      </c>
      <c r="H291" s="191">
        <v>20.2</v>
      </c>
      <c r="I291" s="192"/>
      <c r="J291" s="193">
        <f>ROUND(I291*H291,2)</f>
        <v>0</v>
      </c>
      <c r="K291" s="189" t="s">
        <v>1</v>
      </c>
      <c r="L291" s="40"/>
      <c r="M291" s="194" t="s">
        <v>1</v>
      </c>
      <c r="N291" s="195" t="s">
        <v>38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578</v>
      </c>
      <c r="AT291" s="198" t="s">
        <v>122</v>
      </c>
      <c r="AU291" s="198" t="s">
        <v>83</v>
      </c>
      <c r="AY291" s="18" t="s">
        <v>118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81</v>
      </c>
      <c r="BK291" s="199">
        <f>ROUND(I291*H291,2)</f>
        <v>0</v>
      </c>
      <c r="BL291" s="18" t="s">
        <v>578</v>
      </c>
      <c r="BM291" s="198" t="s">
        <v>899</v>
      </c>
    </row>
    <row r="292" spans="1:65" s="13" customFormat="1" ht="11.25">
      <c r="B292" s="200"/>
      <c r="C292" s="201"/>
      <c r="D292" s="202" t="s">
        <v>158</v>
      </c>
      <c r="E292" s="203" t="s">
        <v>1</v>
      </c>
      <c r="F292" s="204" t="s">
        <v>900</v>
      </c>
      <c r="G292" s="201"/>
      <c r="H292" s="205">
        <v>20.2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158</v>
      </c>
      <c r="AU292" s="211" t="s">
        <v>83</v>
      </c>
      <c r="AV292" s="13" t="s">
        <v>83</v>
      </c>
      <c r="AW292" s="13" t="s">
        <v>30</v>
      </c>
      <c r="AX292" s="13" t="s">
        <v>73</v>
      </c>
      <c r="AY292" s="211" t="s">
        <v>118</v>
      </c>
    </row>
    <row r="293" spans="1:65" s="12" customFormat="1" ht="22.9" customHeight="1">
      <c r="B293" s="171"/>
      <c r="C293" s="172"/>
      <c r="D293" s="173" t="s">
        <v>72</v>
      </c>
      <c r="E293" s="185" t="s">
        <v>149</v>
      </c>
      <c r="F293" s="185" t="s">
        <v>613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P294+P323</f>
        <v>0</v>
      </c>
      <c r="Q293" s="179"/>
      <c r="R293" s="180">
        <f>R294+R323</f>
        <v>27.898805020000001</v>
      </c>
      <c r="S293" s="179"/>
      <c r="T293" s="181">
        <f>T294+T323</f>
        <v>2.2707999999999999</v>
      </c>
      <c r="AR293" s="182" t="s">
        <v>81</v>
      </c>
      <c r="AT293" s="183" t="s">
        <v>72</v>
      </c>
      <c r="AU293" s="183" t="s">
        <v>81</v>
      </c>
      <c r="AY293" s="182" t="s">
        <v>118</v>
      </c>
      <c r="BK293" s="184">
        <f>BK294+BK323</f>
        <v>0</v>
      </c>
    </row>
    <row r="294" spans="1:65" s="12" customFormat="1" ht="20.85" customHeight="1">
      <c r="B294" s="171"/>
      <c r="C294" s="172"/>
      <c r="D294" s="173" t="s">
        <v>72</v>
      </c>
      <c r="E294" s="185" t="s">
        <v>614</v>
      </c>
      <c r="F294" s="185" t="s">
        <v>615</v>
      </c>
      <c r="G294" s="172"/>
      <c r="H294" s="172"/>
      <c r="I294" s="175"/>
      <c r="J294" s="186">
        <f>BK294</f>
        <v>0</v>
      </c>
      <c r="K294" s="172"/>
      <c r="L294" s="177"/>
      <c r="M294" s="178"/>
      <c r="N294" s="179"/>
      <c r="O294" s="179"/>
      <c r="P294" s="180">
        <f>SUM(P295:P322)</f>
        <v>0</v>
      </c>
      <c r="Q294" s="179"/>
      <c r="R294" s="180">
        <f>SUM(R295:R322)</f>
        <v>1.8371704000000004</v>
      </c>
      <c r="S294" s="179"/>
      <c r="T294" s="181">
        <f>SUM(T295:T322)</f>
        <v>2.2707999999999999</v>
      </c>
      <c r="AR294" s="182" t="s">
        <v>81</v>
      </c>
      <c r="AT294" s="183" t="s">
        <v>72</v>
      </c>
      <c r="AU294" s="183" t="s">
        <v>83</v>
      </c>
      <c r="AY294" s="182" t="s">
        <v>118</v>
      </c>
      <c r="BK294" s="184">
        <f>SUM(BK295:BK322)</f>
        <v>0</v>
      </c>
    </row>
    <row r="295" spans="1:65" s="2" customFormat="1" ht="24.2" customHeight="1">
      <c r="A295" s="35"/>
      <c r="B295" s="36"/>
      <c r="C295" s="187" t="s">
        <v>430</v>
      </c>
      <c r="D295" s="187" t="s">
        <v>122</v>
      </c>
      <c r="E295" s="188" t="s">
        <v>901</v>
      </c>
      <c r="F295" s="189" t="s">
        <v>902</v>
      </c>
      <c r="G295" s="190" t="s">
        <v>156</v>
      </c>
      <c r="H295" s="191">
        <v>20.2</v>
      </c>
      <c r="I295" s="192"/>
      <c r="J295" s="193">
        <f>ROUND(I295*H295,2)</f>
        <v>0</v>
      </c>
      <c r="K295" s="189" t="s">
        <v>213</v>
      </c>
      <c r="L295" s="40"/>
      <c r="M295" s="194" t="s">
        <v>1</v>
      </c>
      <c r="N295" s="195" t="s">
        <v>38</v>
      </c>
      <c r="O295" s="72"/>
      <c r="P295" s="196">
        <f>O295*H295</f>
        <v>0</v>
      </c>
      <c r="Q295" s="196">
        <v>0</v>
      </c>
      <c r="R295" s="196">
        <f>Q295*H295</f>
        <v>0</v>
      </c>
      <c r="S295" s="196">
        <v>2.9000000000000005E-2</v>
      </c>
      <c r="T295" s="197">
        <f>S295*H295</f>
        <v>0.5858000000000001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121</v>
      </c>
      <c r="AT295" s="198" t="s">
        <v>122</v>
      </c>
      <c r="AU295" s="198" t="s">
        <v>131</v>
      </c>
      <c r="AY295" s="18" t="s">
        <v>118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8" t="s">
        <v>81</v>
      </c>
      <c r="BK295" s="199">
        <f>ROUND(I295*H295,2)</f>
        <v>0</v>
      </c>
      <c r="BL295" s="18" t="s">
        <v>121</v>
      </c>
      <c r="BM295" s="198" t="s">
        <v>903</v>
      </c>
    </row>
    <row r="296" spans="1:65" s="13" customFormat="1" ht="11.25">
      <c r="B296" s="200"/>
      <c r="C296" s="201"/>
      <c r="D296" s="202" t="s">
        <v>158</v>
      </c>
      <c r="E296" s="203" t="s">
        <v>1</v>
      </c>
      <c r="F296" s="204" t="s">
        <v>904</v>
      </c>
      <c r="G296" s="201"/>
      <c r="H296" s="205">
        <v>20.2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158</v>
      </c>
      <c r="AU296" s="211" t="s">
        <v>131</v>
      </c>
      <c r="AV296" s="13" t="s">
        <v>83</v>
      </c>
      <c r="AW296" s="13" t="s">
        <v>30</v>
      </c>
      <c r="AX296" s="13" t="s">
        <v>81</v>
      </c>
      <c r="AY296" s="211" t="s">
        <v>118</v>
      </c>
    </row>
    <row r="297" spans="1:65" s="2" customFormat="1" ht="24.2" customHeight="1">
      <c r="A297" s="35"/>
      <c r="B297" s="36"/>
      <c r="C297" s="187" t="s">
        <v>435</v>
      </c>
      <c r="D297" s="187" t="s">
        <v>122</v>
      </c>
      <c r="E297" s="188" t="s">
        <v>905</v>
      </c>
      <c r="F297" s="189" t="s">
        <v>906</v>
      </c>
      <c r="G297" s="190" t="s">
        <v>156</v>
      </c>
      <c r="H297" s="191">
        <v>14</v>
      </c>
      <c r="I297" s="192"/>
      <c r="J297" s="193">
        <f>ROUND(I297*H297,2)</f>
        <v>0</v>
      </c>
      <c r="K297" s="189" t="s">
        <v>213</v>
      </c>
      <c r="L297" s="40"/>
      <c r="M297" s="194" t="s">
        <v>1</v>
      </c>
      <c r="N297" s="195" t="s">
        <v>38</v>
      </c>
      <c r="O297" s="72"/>
      <c r="P297" s="196">
        <f>O297*H297</f>
        <v>0</v>
      </c>
      <c r="Q297" s="196">
        <v>0</v>
      </c>
      <c r="R297" s="196">
        <f>Q297*H297</f>
        <v>0</v>
      </c>
      <c r="S297" s="196">
        <v>6.5000000000000002E-2</v>
      </c>
      <c r="T297" s="197">
        <f>S297*H297</f>
        <v>0.91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121</v>
      </c>
      <c r="AT297" s="198" t="s">
        <v>122</v>
      </c>
      <c r="AU297" s="198" t="s">
        <v>131</v>
      </c>
      <c r="AY297" s="18" t="s">
        <v>118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81</v>
      </c>
      <c r="BK297" s="199">
        <f>ROUND(I297*H297,2)</f>
        <v>0</v>
      </c>
      <c r="BL297" s="18" t="s">
        <v>121</v>
      </c>
      <c r="BM297" s="198" t="s">
        <v>907</v>
      </c>
    </row>
    <row r="298" spans="1:65" s="13" customFormat="1" ht="11.25">
      <c r="B298" s="200"/>
      <c r="C298" s="201"/>
      <c r="D298" s="202" t="s">
        <v>158</v>
      </c>
      <c r="E298" s="203" t="s">
        <v>1</v>
      </c>
      <c r="F298" s="204" t="s">
        <v>908</v>
      </c>
      <c r="G298" s="201"/>
      <c r="H298" s="205">
        <v>14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158</v>
      </c>
      <c r="AU298" s="211" t="s">
        <v>131</v>
      </c>
      <c r="AV298" s="13" t="s">
        <v>83</v>
      </c>
      <c r="AW298" s="13" t="s">
        <v>30</v>
      </c>
      <c r="AX298" s="13" t="s">
        <v>73</v>
      </c>
      <c r="AY298" s="211" t="s">
        <v>118</v>
      </c>
    </row>
    <row r="299" spans="1:65" s="2" customFormat="1" ht="24.2" customHeight="1">
      <c r="A299" s="35"/>
      <c r="B299" s="36"/>
      <c r="C299" s="187" t="s">
        <v>440</v>
      </c>
      <c r="D299" s="187" t="s">
        <v>122</v>
      </c>
      <c r="E299" s="188" t="s">
        <v>909</v>
      </c>
      <c r="F299" s="189" t="s">
        <v>910</v>
      </c>
      <c r="G299" s="190" t="s">
        <v>156</v>
      </c>
      <c r="H299" s="191">
        <v>5</v>
      </c>
      <c r="I299" s="192"/>
      <c r="J299" s="193">
        <f>ROUND(I299*H299,2)</f>
        <v>0</v>
      </c>
      <c r="K299" s="189" t="s">
        <v>213</v>
      </c>
      <c r="L299" s="40"/>
      <c r="M299" s="194" t="s">
        <v>1</v>
      </c>
      <c r="N299" s="195" t="s">
        <v>38</v>
      </c>
      <c r="O299" s="72"/>
      <c r="P299" s="196">
        <f>O299*H299</f>
        <v>0</v>
      </c>
      <c r="Q299" s="196">
        <v>0</v>
      </c>
      <c r="R299" s="196">
        <f>Q299*H299</f>
        <v>0</v>
      </c>
      <c r="S299" s="196">
        <v>0.155</v>
      </c>
      <c r="T299" s="197">
        <f>S299*H299</f>
        <v>0.77500000000000002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121</v>
      </c>
      <c r="AT299" s="198" t="s">
        <v>122</v>
      </c>
      <c r="AU299" s="198" t="s">
        <v>131</v>
      </c>
      <c r="AY299" s="18" t="s">
        <v>118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8" t="s">
        <v>81</v>
      </c>
      <c r="BK299" s="199">
        <f>ROUND(I299*H299,2)</f>
        <v>0</v>
      </c>
      <c r="BL299" s="18" t="s">
        <v>121</v>
      </c>
      <c r="BM299" s="198" t="s">
        <v>911</v>
      </c>
    </row>
    <row r="300" spans="1:65" s="13" customFormat="1" ht="11.25">
      <c r="B300" s="200"/>
      <c r="C300" s="201"/>
      <c r="D300" s="202" t="s">
        <v>158</v>
      </c>
      <c r="E300" s="203" t="s">
        <v>1</v>
      </c>
      <c r="F300" s="204" t="s">
        <v>912</v>
      </c>
      <c r="G300" s="201"/>
      <c r="H300" s="205">
        <v>5</v>
      </c>
      <c r="I300" s="206"/>
      <c r="J300" s="201"/>
      <c r="K300" s="201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158</v>
      </c>
      <c r="AU300" s="211" t="s">
        <v>131</v>
      </c>
      <c r="AV300" s="13" t="s">
        <v>83</v>
      </c>
      <c r="AW300" s="13" t="s">
        <v>30</v>
      </c>
      <c r="AX300" s="13" t="s">
        <v>73</v>
      </c>
      <c r="AY300" s="211" t="s">
        <v>118</v>
      </c>
    </row>
    <row r="301" spans="1:65" s="2" customFormat="1" ht="37.9" customHeight="1">
      <c r="A301" s="35"/>
      <c r="B301" s="36"/>
      <c r="C301" s="187" t="s">
        <v>445</v>
      </c>
      <c r="D301" s="187" t="s">
        <v>122</v>
      </c>
      <c r="E301" s="188" t="s">
        <v>913</v>
      </c>
      <c r="F301" s="189" t="s">
        <v>914</v>
      </c>
      <c r="G301" s="190" t="s">
        <v>156</v>
      </c>
      <c r="H301" s="191">
        <v>20.2</v>
      </c>
      <c r="I301" s="192"/>
      <c r="J301" s="193">
        <f>ROUND(I301*H301,2)</f>
        <v>0</v>
      </c>
      <c r="K301" s="189" t="s">
        <v>213</v>
      </c>
      <c r="L301" s="40"/>
      <c r="M301" s="194" t="s">
        <v>1</v>
      </c>
      <c r="N301" s="195" t="s">
        <v>38</v>
      </c>
      <c r="O301" s="72"/>
      <c r="P301" s="196">
        <f>O301*H301</f>
        <v>0</v>
      </c>
      <c r="Q301" s="196">
        <v>3.1999999999999999E-5</v>
      </c>
      <c r="R301" s="196">
        <f>Q301*H301</f>
        <v>6.4639999999999999E-4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121</v>
      </c>
      <c r="AT301" s="198" t="s">
        <v>122</v>
      </c>
      <c r="AU301" s="198" t="s">
        <v>131</v>
      </c>
      <c r="AY301" s="18" t="s">
        <v>118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81</v>
      </c>
      <c r="BK301" s="199">
        <f>ROUND(I301*H301,2)</f>
        <v>0</v>
      </c>
      <c r="BL301" s="18" t="s">
        <v>121</v>
      </c>
      <c r="BM301" s="198" t="s">
        <v>915</v>
      </c>
    </row>
    <row r="302" spans="1:65" s="2" customFormat="1" ht="24.2" customHeight="1">
      <c r="A302" s="35"/>
      <c r="B302" s="36"/>
      <c r="C302" s="249" t="s">
        <v>450</v>
      </c>
      <c r="D302" s="249" t="s">
        <v>381</v>
      </c>
      <c r="E302" s="250" t="s">
        <v>916</v>
      </c>
      <c r="F302" s="251" t="s">
        <v>917</v>
      </c>
      <c r="G302" s="252" t="s">
        <v>156</v>
      </c>
      <c r="H302" s="253">
        <v>20.503</v>
      </c>
      <c r="I302" s="254"/>
      <c r="J302" s="255">
        <f>ROUND(I302*H302,2)</f>
        <v>0</v>
      </c>
      <c r="K302" s="251" t="s">
        <v>213</v>
      </c>
      <c r="L302" s="256"/>
      <c r="M302" s="257" t="s">
        <v>1</v>
      </c>
      <c r="N302" s="258" t="s">
        <v>38</v>
      </c>
      <c r="O302" s="72"/>
      <c r="P302" s="196">
        <f>O302*H302</f>
        <v>0</v>
      </c>
      <c r="Q302" s="196">
        <v>2.4E-2</v>
      </c>
      <c r="R302" s="196">
        <f>Q302*H302</f>
        <v>0.49207200000000001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149</v>
      </c>
      <c r="AT302" s="198" t="s">
        <v>381</v>
      </c>
      <c r="AU302" s="198" t="s">
        <v>131</v>
      </c>
      <c r="AY302" s="18" t="s">
        <v>118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81</v>
      </c>
      <c r="BK302" s="199">
        <f>ROUND(I302*H302,2)</f>
        <v>0</v>
      </c>
      <c r="BL302" s="18" t="s">
        <v>121</v>
      </c>
      <c r="BM302" s="198" t="s">
        <v>918</v>
      </c>
    </row>
    <row r="303" spans="1:65" s="13" customFormat="1" ht="11.25">
      <c r="B303" s="200"/>
      <c r="C303" s="201"/>
      <c r="D303" s="202" t="s">
        <v>158</v>
      </c>
      <c r="E303" s="203" t="s">
        <v>1</v>
      </c>
      <c r="F303" s="204" t="s">
        <v>919</v>
      </c>
      <c r="G303" s="201"/>
      <c r="H303" s="205">
        <v>20.503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158</v>
      </c>
      <c r="AU303" s="211" t="s">
        <v>131</v>
      </c>
      <c r="AV303" s="13" t="s">
        <v>83</v>
      </c>
      <c r="AW303" s="13" t="s">
        <v>30</v>
      </c>
      <c r="AX303" s="13" t="s">
        <v>81</v>
      </c>
      <c r="AY303" s="211" t="s">
        <v>118</v>
      </c>
    </row>
    <row r="304" spans="1:65" s="2" customFormat="1" ht="37.9" customHeight="1">
      <c r="A304" s="35"/>
      <c r="B304" s="36"/>
      <c r="C304" s="187" t="s">
        <v>455</v>
      </c>
      <c r="D304" s="187" t="s">
        <v>122</v>
      </c>
      <c r="E304" s="188" t="s">
        <v>920</v>
      </c>
      <c r="F304" s="189" t="s">
        <v>921</v>
      </c>
      <c r="G304" s="190" t="s">
        <v>156</v>
      </c>
      <c r="H304" s="191">
        <v>14</v>
      </c>
      <c r="I304" s="192"/>
      <c r="J304" s="193">
        <f>ROUND(I304*H304,2)</f>
        <v>0</v>
      </c>
      <c r="K304" s="189" t="s">
        <v>213</v>
      </c>
      <c r="L304" s="40"/>
      <c r="M304" s="194" t="s">
        <v>1</v>
      </c>
      <c r="N304" s="195" t="s">
        <v>38</v>
      </c>
      <c r="O304" s="72"/>
      <c r="P304" s="196">
        <f>O304*H304</f>
        <v>0</v>
      </c>
      <c r="Q304" s="196">
        <v>3.8000000000000002E-5</v>
      </c>
      <c r="R304" s="196">
        <f>Q304*H304</f>
        <v>5.3200000000000003E-4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121</v>
      </c>
      <c r="AT304" s="198" t="s">
        <v>122</v>
      </c>
      <c r="AU304" s="198" t="s">
        <v>131</v>
      </c>
      <c r="AY304" s="18" t="s">
        <v>118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81</v>
      </c>
      <c r="BK304" s="199">
        <f>ROUND(I304*H304,2)</f>
        <v>0</v>
      </c>
      <c r="BL304" s="18" t="s">
        <v>121</v>
      </c>
      <c r="BM304" s="198" t="s">
        <v>922</v>
      </c>
    </row>
    <row r="305" spans="1:65" s="2" customFormat="1" ht="24.2" customHeight="1">
      <c r="A305" s="35"/>
      <c r="B305" s="36"/>
      <c r="C305" s="249" t="s">
        <v>460</v>
      </c>
      <c r="D305" s="249" t="s">
        <v>381</v>
      </c>
      <c r="E305" s="250" t="s">
        <v>923</v>
      </c>
      <c r="F305" s="251" t="s">
        <v>924</v>
      </c>
      <c r="G305" s="252" t="s">
        <v>156</v>
      </c>
      <c r="H305" s="253">
        <v>14.210000000000003</v>
      </c>
      <c r="I305" s="254"/>
      <c r="J305" s="255">
        <f>ROUND(I305*H305,2)</f>
        <v>0</v>
      </c>
      <c r="K305" s="251" t="s">
        <v>1</v>
      </c>
      <c r="L305" s="256"/>
      <c r="M305" s="257" t="s">
        <v>1</v>
      </c>
      <c r="N305" s="258" t="s">
        <v>38</v>
      </c>
      <c r="O305" s="72"/>
      <c r="P305" s="196">
        <f>O305*H305</f>
        <v>0</v>
      </c>
      <c r="Q305" s="196">
        <v>3.6999999999999998E-2</v>
      </c>
      <c r="R305" s="196">
        <f>Q305*H305</f>
        <v>0.52577000000000007</v>
      </c>
      <c r="S305" s="196">
        <v>0</v>
      </c>
      <c r="T305" s="19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149</v>
      </c>
      <c r="AT305" s="198" t="s">
        <v>381</v>
      </c>
      <c r="AU305" s="198" t="s">
        <v>131</v>
      </c>
      <c r="AY305" s="18" t="s">
        <v>118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81</v>
      </c>
      <c r="BK305" s="199">
        <f>ROUND(I305*H305,2)</f>
        <v>0</v>
      </c>
      <c r="BL305" s="18" t="s">
        <v>121</v>
      </c>
      <c r="BM305" s="198" t="s">
        <v>925</v>
      </c>
    </row>
    <row r="306" spans="1:65" s="13" customFormat="1" ht="11.25">
      <c r="B306" s="200"/>
      <c r="C306" s="201"/>
      <c r="D306" s="202" t="s">
        <v>158</v>
      </c>
      <c r="E306" s="203" t="s">
        <v>1</v>
      </c>
      <c r="F306" s="204" t="s">
        <v>926</v>
      </c>
      <c r="G306" s="201"/>
      <c r="H306" s="205">
        <v>14.210000000000003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158</v>
      </c>
      <c r="AU306" s="211" t="s">
        <v>131</v>
      </c>
      <c r="AV306" s="13" t="s">
        <v>83</v>
      </c>
      <c r="AW306" s="13" t="s">
        <v>30</v>
      </c>
      <c r="AX306" s="13" t="s">
        <v>73</v>
      </c>
      <c r="AY306" s="211" t="s">
        <v>118</v>
      </c>
    </row>
    <row r="307" spans="1:65" s="2" customFormat="1" ht="37.9" customHeight="1">
      <c r="A307" s="35"/>
      <c r="B307" s="36"/>
      <c r="C307" s="187" t="s">
        <v>465</v>
      </c>
      <c r="D307" s="187" t="s">
        <v>122</v>
      </c>
      <c r="E307" s="188" t="s">
        <v>927</v>
      </c>
      <c r="F307" s="189" t="s">
        <v>928</v>
      </c>
      <c r="G307" s="190" t="s">
        <v>156</v>
      </c>
      <c r="H307" s="191">
        <v>5</v>
      </c>
      <c r="I307" s="192"/>
      <c r="J307" s="193">
        <f>ROUND(I307*H307,2)</f>
        <v>0</v>
      </c>
      <c r="K307" s="189" t="s">
        <v>213</v>
      </c>
      <c r="L307" s="40"/>
      <c r="M307" s="194" t="s">
        <v>1</v>
      </c>
      <c r="N307" s="195" t="s">
        <v>38</v>
      </c>
      <c r="O307" s="72"/>
      <c r="P307" s="196">
        <f>O307*H307</f>
        <v>0</v>
      </c>
      <c r="Q307" s="196">
        <v>8.0000000000000007E-5</v>
      </c>
      <c r="R307" s="196">
        <f>Q307*H307</f>
        <v>4.0000000000000002E-4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121</v>
      </c>
      <c r="AT307" s="198" t="s">
        <v>122</v>
      </c>
      <c r="AU307" s="198" t="s">
        <v>131</v>
      </c>
      <c r="AY307" s="18" t="s">
        <v>118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81</v>
      </c>
      <c r="BK307" s="199">
        <f>ROUND(I307*H307,2)</f>
        <v>0</v>
      </c>
      <c r="BL307" s="18" t="s">
        <v>121</v>
      </c>
      <c r="BM307" s="198" t="s">
        <v>929</v>
      </c>
    </row>
    <row r="308" spans="1:65" s="2" customFormat="1" ht="24.2" customHeight="1">
      <c r="A308" s="35"/>
      <c r="B308" s="36"/>
      <c r="C308" s="249" t="s">
        <v>469</v>
      </c>
      <c r="D308" s="249" t="s">
        <v>381</v>
      </c>
      <c r="E308" s="250" t="s">
        <v>930</v>
      </c>
      <c r="F308" s="251" t="s">
        <v>931</v>
      </c>
      <c r="G308" s="252" t="s">
        <v>156</v>
      </c>
      <c r="H308" s="253">
        <v>5.0750000000000002</v>
      </c>
      <c r="I308" s="254"/>
      <c r="J308" s="255">
        <f>ROUND(I308*H308,2)</f>
        <v>0</v>
      </c>
      <c r="K308" s="251" t="s">
        <v>213</v>
      </c>
      <c r="L308" s="256"/>
      <c r="M308" s="257" t="s">
        <v>1</v>
      </c>
      <c r="N308" s="258" t="s">
        <v>38</v>
      </c>
      <c r="O308" s="72"/>
      <c r="P308" s="196">
        <f>O308*H308</f>
        <v>0</v>
      </c>
      <c r="Q308" s="196">
        <v>0.1</v>
      </c>
      <c r="R308" s="196">
        <f>Q308*H308</f>
        <v>0.50750000000000006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149</v>
      </c>
      <c r="AT308" s="198" t="s">
        <v>381</v>
      </c>
      <c r="AU308" s="198" t="s">
        <v>131</v>
      </c>
      <c r="AY308" s="18" t="s">
        <v>118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81</v>
      </c>
      <c r="BK308" s="199">
        <f>ROUND(I308*H308,2)</f>
        <v>0</v>
      </c>
      <c r="BL308" s="18" t="s">
        <v>121</v>
      </c>
      <c r="BM308" s="198" t="s">
        <v>932</v>
      </c>
    </row>
    <row r="309" spans="1:65" s="13" customFormat="1" ht="11.25">
      <c r="B309" s="200"/>
      <c r="C309" s="201"/>
      <c r="D309" s="202" t="s">
        <v>158</v>
      </c>
      <c r="E309" s="203" t="s">
        <v>1</v>
      </c>
      <c r="F309" s="204" t="s">
        <v>933</v>
      </c>
      <c r="G309" s="201"/>
      <c r="H309" s="205">
        <v>5.0750000000000002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158</v>
      </c>
      <c r="AU309" s="211" t="s">
        <v>131</v>
      </c>
      <c r="AV309" s="13" t="s">
        <v>83</v>
      </c>
      <c r="AW309" s="13" t="s">
        <v>30</v>
      </c>
      <c r="AX309" s="13" t="s">
        <v>73</v>
      </c>
      <c r="AY309" s="211" t="s">
        <v>118</v>
      </c>
    </row>
    <row r="310" spans="1:65" s="2" customFormat="1" ht="37.9" customHeight="1">
      <c r="A310" s="35"/>
      <c r="B310" s="36"/>
      <c r="C310" s="187" t="s">
        <v>473</v>
      </c>
      <c r="D310" s="187" t="s">
        <v>122</v>
      </c>
      <c r="E310" s="188" t="s">
        <v>934</v>
      </c>
      <c r="F310" s="189" t="s">
        <v>935</v>
      </c>
      <c r="G310" s="190" t="s">
        <v>423</v>
      </c>
      <c r="H310" s="191">
        <v>17</v>
      </c>
      <c r="I310" s="192"/>
      <c r="J310" s="193">
        <f>ROUND(I310*H310,2)</f>
        <v>0</v>
      </c>
      <c r="K310" s="189" t="s">
        <v>213</v>
      </c>
      <c r="L310" s="40"/>
      <c r="M310" s="194" t="s">
        <v>1</v>
      </c>
      <c r="N310" s="195" t="s">
        <v>38</v>
      </c>
      <c r="O310" s="72"/>
      <c r="P310" s="196">
        <f>O310*H310</f>
        <v>0</v>
      </c>
      <c r="Q310" s="196">
        <v>6.9999999999999994E-5</v>
      </c>
      <c r="R310" s="196">
        <f>Q310*H310</f>
        <v>1.1899999999999999E-3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121</v>
      </c>
      <c r="AT310" s="198" t="s">
        <v>122</v>
      </c>
      <c r="AU310" s="198" t="s">
        <v>131</v>
      </c>
      <c r="AY310" s="18" t="s">
        <v>118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81</v>
      </c>
      <c r="BK310" s="199">
        <f>ROUND(I310*H310,2)</f>
        <v>0</v>
      </c>
      <c r="BL310" s="18" t="s">
        <v>121</v>
      </c>
      <c r="BM310" s="198" t="s">
        <v>936</v>
      </c>
    </row>
    <row r="311" spans="1:65" s="13" customFormat="1" ht="11.25">
      <c r="B311" s="200"/>
      <c r="C311" s="201"/>
      <c r="D311" s="202" t="s">
        <v>158</v>
      </c>
      <c r="E311" s="203" t="s">
        <v>1</v>
      </c>
      <c r="F311" s="204" t="s">
        <v>937</v>
      </c>
      <c r="G311" s="201"/>
      <c r="H311" s="205">
        <v>17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158</v>
      </c>
      <c r="AU311" s="211" t="s">
        <v>131</v>
      </c>
      <c r="AV311" s="13" t="s">
        <v>83</v>
      </c>
      <c r="AW311" s="13" t="s">
        <v>30</v>
      </c>
      <c r="AX311" s="13" t="s">
        <v>73</v>
      </c>
      <c r="AY311" s="211" t="s">
        <v>118</v>
      </c>
    </row>
    <row r="312" spans="1:65" s="2" customFormat="1" ht="24.2" customHeight="1">
      <c r="A312" s="35"/>
      <c r="B312" s="36"/>
      <c r="C312" s="249" t="s">
        <v>477</v>
      </c>
      <c r="D312" s="249" t="s">
        <v>381</v>
      </c>
      <c r="E312" s="250" t="s">
        <v>938</v>
      </c>
      <c r="F312" s="251" t="s">
        <v>939</v>
      </c>
      <c r="G312" s="252" t="s">
        <v>423</v>
      </c>
      <c r="H312" s="253">
        <v>3.0449999999999999</v>
      </c>
      <c r="I312" s="254"/>
      <c r="J312" s="255">
        <f>ROUND(I312*H312,2)</f>
        <v>0</v>
      </c>
      <c r="K312" s="251" t="s">
        <v>213</v>
      </c>
      <c r="L312" s="256"/>
      <c r="M312" s="257" t="s">
        <v>1</v>
      </c>
      <c r="N312" s="258" t="s">
        <v>38</v>
      </c>
      <c r="O312" s="72"/>
      <c r="P312" s="196">
        <f>O312*H312</f>
        <v>0</v>
      </c>
      <c r="Q312" s="196">
        <v>0.01</v>
      </c>
      <c r="R312" s="196">
        <f>Q312*H312</f>
        <v>3.0450000000000001E-2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149</v>
      </c>
      <c r="AT312" s="198" t="s">
        <v>381</v>
      </c>
      <c r="AU312" s="198" t="s">
        <v>131</v>
      </c>
      <c r="AY312" s="18" t="s">
        <v>118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81</v>
      </c>
      <c r="BK312" s="199">
        <f>ROUND(I312*H312,2)</f>
        <v>0</v>
      </c>
      <c r="BL312" s="18" t="s">
        <v>121</v>
      </c>
      <c r="BM312" s="198" t="s">
        <v>940</v>
      </c>
    </row>
    <row r="313" spans="1:65" s="13" customFormat="1" ht="11.25">
      <c r="B313" s="200"/>
      <c r="C313" s="201"/>
      <c r="D313" s="202" t="s">
        <v>158</v>
      </c>
      <c r="E313" s="203" t="s">
        <v>1</v>
      </c>
      <c r="F313" s="204" t="s">
        <v>941</v>
      </c>
      <c r="G313" s="201"/>
      <c r="H313" s="205">
        <v>3.0449999999999999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158</v>
      </c>
      <c r="AU313" s="211" t="s">
        <v>131</v>
      </c>
      <c r="AV313" s="13" t="s">
        <v>83</v>
      </c>
      <c r="AW313" s="13" t="s">
        <v>30</v>
      </c>
      <c r="AX313" s="13" t="s">
        <v>73</v>
      </c>
      <c r="AY313" s="211" t="s">
        <v>118</v>
      </c>
    </row>
    <row r="314" spans="1:65" s="2" customFormat="1" ht="16.5" customHeight="1">
      <c r="A314" s="35"/>
      <c r="B314" s="36"/>
      <c r="C314" s="249" t="s">
        <v>481</v>
      </c>
      <c r="D314" s="249" t="s">
        <v>381</v>
      </c>
      <c r="E314" s="250" t="s">
        <v>942</v>
      </c>
      <c r="F314" s="251" t="s">
        <v>943</v>
      </c>
      <c r="G314" s="252" t="s">
        <v>423</v>
      </c>
      <c r="H314" s="253">
        <v>14.210000000000003</v>
      </c>
      <c r="I314" s="254"/>
      <c r="J314" s="255">
        <f>ROUND(I314*H314,2)</f>
        <v>0</v>
      </c>
      <c r="K314" s="251" t="s">
        <v>1</v>
      </c>
      <c r="L314" s="256"/>
      <c r="M314" s="257" t="s">
        <v>1</v>
      </c>
      <c r="N314" s="258" t="s">
        <v>38</v>
      </c>
      <c r="O314" s="72"/>
      <c r="P314" s="196">
        <f>O314*H314</f>
        <v>0</v>
      </c>
      <c r="Q314" s="196">
        <v>8.9999999999999993E-3</v>
      </c>
      <c r="R314" s="196">
        <f>Q314*H314</f>
        <v>0.12789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149</v>
      </c>
      <c r="AT314" s="198" t="s">
        <v>381</v>
      </c>
      <c r="AU314" s="198" t="s">
        <v>131</v>
      </c>
      <c r="AY314" s="18" t="s">
        <v>118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81</v>
      </c>
      <c r="BK314" s="199">
        <f>ROUND(I314*H314,2)</f>
        <v>0</v>
      </c>
      <c r="BL314" s="18" t="s">
        <v>121</v>
      </c>
      <c r="BM314" s="198" t="s">
        <v>944</v>
      </c>
    </row>
    <row r="315" spans="1:65" s="13" customFormat="1" ht="11.25">
      <c r="B315" s="200"/>
      <c r="C315" s="201"/>
      <c r="D315" s="202" t="s">
        <v>158</v>
      </c>
      <c r="E315" s="203" t="s">
        <v>1</v>
      </c>
      <c r="F315" s="204" t="s">
        <v>634</v>
      </c>
      <c r="G315" s="201"/>
      <c r="H315" s="205">
        <v>14.210000000000003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158</v>
      </c>
      <c r="AU315" s="211" t="s">
        <v>131</v>
      </c>
      <c r="AV315" s="13" t="s">
        <v>83</v>
      </c>
      <c r="AW315" s="13" t="s">
        <v>30</v>
      </c>
      <c r="AX315" s="13" t="s">
        <v>81</v>
      </c>
      <c r="AY315" s="211" t="s">
        <v>118</v>
      </c>
    </row>
    <row r="316" spans="1:65" s="2" customFormat="1" ht="37.9" customHeight="1">
      <c r="A316" s="35"/>
      <c r="B316" s="36"/>
      <c r="C316" s="187" t="s">
        <v>491</v>
      </c>
      <c r="D316" s="187" t="s">
        <v>122</v>
      </c>
      <c r="E316" s="188" t="s">
        <v>945</v>
      </c>
      <c r="F316" s="189" t="s">
        <v>946</v>
      </c>
      <c r="G316" s="190" t="s">
        <v>423</v>
      </c>
      <c r="H316" s="191">
        <v>14</v>
      </c>
      <c r="I316" s="192"/>
      <c r="J316" s="193">
        <f>ROUND(I316*H316,2)</f>
        <v>0</v>
      </c>
      <c r="K316" s="189" t="s">
        <v>213</v>
      </c>
      <c r="L316" s="40"/>
      <c r="M316" s="194" t="s">
        <v>1</v>
      </c>
      <c r="N316" s="195" t="s">
        <v>38</v>
      </c>
      <c r="O316" s="72"/>
      <c r="P316" s="196">
        <f>O316*H316</f>
        <v>0</v>
      </c>
      <c r="Q316" s="196">
        <v>6.9999999999999994E-5</v>
      </c>
      <c r="R316" s="196">
        <f>Q316*H316</f>
        <v>9.7999999999999997E-4</v>
      </c>
      <c r="S316" s="196">
        <v>0</v>
      </c>
      <c r="T316" s="19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121</v>
      </c>
      <c r="AT316" s="198" t="s">
        <v>122</v>
      </c>
      <c r="AU316" s="198" t="s">
        <v>131</v>
      </c>
      <c r="AY316" s="18" t="s">
        <v>118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8" t="s">
        <v>81</v>
      </c>
      <c r="BK316" s="199">
        <f>ROUND(I316*H316,2)</f>
        <v>0</v>
      </c>
      <c r="BL316" s="18" t="s">
        <v>121</v>
      </c>
      <c r="BM316" s="198" t="s">
        <v>947</v>
      </c>
    </row>
    <row r="317" spans="1:65" s="2" customFormat="1" ht="16.5" customHeight="1">
      <c r="A317" s="35"/>
      <c r="B317" s="36"/>
      <c r="C317" s="249" t="s">
        <v>497</v>
      </c>
      <c r="D317" s="249" t="s">
        <v>381</v>
      </c>
      <c r="E317" s="250" t="s">
        <v>948</v>
      </c>
      <c r="F317" s="251" t="s">
        <v>949</v>
      </c>
      <c r="G317" s="252" t="s">
        <v>423</v>
      </c>
      <c r="H317" s="253">
        <v>14.210000000000003</v>
      </c>
      <c r="I317" s="254"/>
      <c r="J317" s="255">
        <f>ROUND(I317*H317,2)</f>
        <v>0</v>
      </c>
      <c r="K317" s="251" t="s">
        <v>1</v>
      </c>
      <c r="L317" s="256"/>
      <c r="M317" s="257" t="s">
        <v>1</v>
      </c>
      <c r="N317" s="258" t="s">
        <v>38</v>
      </c>
      <c r="O317" s="72"/>
      <c r="P317" s="196">
        <f>O317*H317</f>
        <v>0</v>
      </c>
      <c r="Q317" s="196">
        <v>8.9999999999999993E-3</v>
      </c>
      <c r="R317" s="196">
        <f>Q317*H317</f>
        <v>0.12789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149</v>
      </c>
      <c r="AT317" s="198" t="s">
        <v>381</v>
      </c>
      <c r="AU317" s="198" t="s">
        <v>131</v>
      </c>
      <c r="AY317" s="18" t="s">
        <v>118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81</v>
      </c>
      <c r="BK317" s="199">
        <f>ROUND(I317*H317,2)</f>
        <v>0</v>
      </c>
      <c r="BL317" s="18" t="s">
        <v>121</v>
      </c>
      <c r="BM317" s="198" t="s">
        <v>950</v>
      </c>
    </row>
    <row r="318" spans="1:65" s="13" customFormat="1" ht="11.25">
      <c r="B318" s="200"/>
      <c r="C318" s="201"/>
      <c r="D318" s="202" t="s">
        <v>158</v>
      </c>
      <c r="E318" s="203" t="s">
        <v>1</v>
      </c>
      <c r="F318" s="204" t="s">
        <v>634</v>
      </c>
      <c r="G318" s="201"/>
      <c r="H318" s="205">
        <v>14.210000000000003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158</v>
      </c>
      <c r="AU318" s="211" t="s">
        <v>131</v>
      </c>
      <c r="AV318" s="13" t="s">
        <v>83</v>
      </c>
      <c r="AW318" s="13" t="s">
        <v>30</v>
      </c>
      <c r="AX318" s="13" t="s">
        <v>81</v>
      </c>
      <c r="AY318" s="211" t="s">
        <v>118</v>
      </c>
    </row>
    <row r="319" spans="1:65" s="2" customFormat="1" ht="37.9" customHeight="1">
      <c r="A319" s="35"/>
      <c r="B319" s="36"/>
      <c r="C319" s="187" t="s">
        <v>504</v>
      </c>
      <c r="D319" s="187" t="s">
        <v>122</v>
      </c>
      <c r="E319" s="188" t="s">
        <v>951</v>
      </c>
      <c r="F319" s="189" t="s">
        <v>952</v>
      </c>
      <c r="G319" s="190" t="s">
        <v>423</v>
      </c>
      <c r="H319" s="191">
        <v>2</v>
      </c>
      <c r="I319" s="192"/>
      <c r="J319" s="193">
        <f>ROUND(I319*H319,2)</f>
        <v>0</v>
      </c>
      <c r="K319" s="189" t="s">
        <v>213</v>
      </c>
      <c r="L319" s="40"/>
      <c r="M319" s="194" t="s">
        <v>1</v>
      </c>
      <c r="N319" s="195" t="s">
        <v>38</v>
      </c>
      <c r="O319" s="72"/>
      <c r="P319" s="196">
        <f>O319*H319</f>
        <v>0</v>
      </c>
      <c r="Q319" s="196">
        <v>9.0000000000000006E-5</v>
      </c>
      <c r="R319" s="196">
        <f>Q319*H319</f>
        <v>1.8000000000000001E-4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121</v>
      </c>
      <c r="AT319" s="198" t="s">
        <v>122</v>
      </c>
      <c r="AU319" s="198" t="s">
        <v>131</v>
      </c>
      <c r="AY319" s="18" t="s">
        <v>118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81</v>
      </c>
      <c r="BK319" s="199">
        <f>ROUND(I319*H319,2)</f>
        <v>0</v>
      </c>
      <c r="BL319" s="18" t="s">
        <v>121</v>
      </c>
      <c r="BM319" s="198" t="s">
        <v>953</v>
      </c>
    </row>
    <row r="320" spans="1:65" s="2" customFormat="1" ht="16.5" customHeight="1">
      <c r="A320" s="35"/>
      <c r="B320" s="36"/>
      <c r="C320" s="249" t="s">
        <v>509</v>
      </c>
      <c r="D320" s="249" t="s">
        <v>381</v>
      </c>
      <c r="E320" s="250" t="s">
        <v>954</v>
      </c>
      <c r="F320" s="251" t="s">
        <v>955</v>
      </c>
      <c r="G320" s="252" t="s">
        <v>423</v>
      </c>
      <c r="H320" s="253">
        <v>2.0299999999999998</v>
      </c>
      <c r="I320" s="254"/>
      <c r="J320" s="255">
        <f>ROUND(I320*H320,2)</f>
        <v>0</v>
      </c>
      <c r="K320" s="251" t="s">
        <v>1</v>
      </c>
      <c r="L320" s="256"/>
      <c r="M320" s="257" t="s">
        <v>1</v>
      </c>
      <c r="N320" s="258" t="s">
        <v>38</v>
      </c>
      <c r="O320" s="72"/>
      <c r="P320" s="196">
        <f>O320*H320</f>
        <v>0</v>
      </c>
      <c r="Q320" s="196">
        <v>8.9999999999999993E-3</v>
      </c>
      <c r="R320" s="196">
        <f>Q320*H320</f>
        <v>1.8269999999999998E-2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149</v>
      </c>
      <c r="AT320" s="198" t="s">
        <v>381</v>
      </c>
      <c r="AU320" s="198" t="s">
        <v>131</v>
      </c>
      <c r="AY320" s="18" t="s">
        <v>118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81</v>
      </c>
      <c r="BK320" s="199">
        <f>ROUND(I320*H320,2)</f>
        <v>0</v>
      </c>
      <c r="BL320" s="18" t="s">
        <v>121</v>
      </c>
      <c r="BM320" s="198" t="s">
        <v>956</v>
      </c>
    </row>
    <row r="321" spans="1:65" s="13" customFormat="1" ht="11.25">
      <c r="B321" s="200"/>
      <c r="C321" s="201"/>
      <c r="D321" s="202" t="s">
        <v>158</v>
      </c>
      <c r="E321" s="203" t="s">
        <v>1</v>
      </c>
      <c r="F321" s="204" t="s">
        <v>957</v>
      </c>
      <c r="G321" s="201"/>
      <c r="H321" s="205">
        <v>2.0299999999999998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158</v>
      </c>
      <c r="AU321" s="211" t="s">
        <v>131</v>
      </c>
      <c r="AV321" s="13" t="s">
        <v>83</v>
      </c>
      <c r="AW321" s="13" t="s">
        <v>30</v>
      </c>
      <c r="AX321" s="13" t="s">
        <v>81</v>
      </c>
      <c r="AY321" s="211" t="s">
        <v>118</v>
      </c>
    </row>
    <row r="322" spans="1:65" s="2" customFormat="1" ht="16.5" customHeight="1">
      <c r="A322" s="35"/>
      <c r="B322" s="36"/>
      <c r="C322" s="187" t="s">
        <v>513</v>
      </c>
      <c r="D322" s="187" t="s">
        <v>122</v>
      </c>
      <c r="E322" s="188" t="s">
        <v>958</v>
      </c>
      <c r="F322" s="189" t="s">
        <v>959</v>
      </c>
      <c r="G322" s="190" t="s">
        <v>423</v>
      </c>
      <c r="H322" s="191">
        <v>2</v>
      </c>
      <c r="I322" s="192"/>
      <c r="J322" s="193">
        <f>ROUND(I322*H322,2)</f>
        <v>0</v>
      </c>
      <c r="K322" s="189" t="s">
        <v>1</v>
      </c>
      <c r="L322" s="40"/>
      <c r="M322" s="194" t="s">
        <v>1</v>
      </c>
      <c r="N322" s="195" t="s">
        <v>38</v>
      </c>
      <c r="O322" s="72"/>
      <c r="P322" s="196">
        <f>O322*H322</f>
        <v>0</v>
      </c>
      <c r="Q322" s="196">
        <v>1.6999999999999999E-3</v>
      </c>
      <c r="R322" s="196">
        <f>Q322*H322</f>
        <v>3.3999999999999998E-3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121</v>
      </c>
      <c r="AT322" s="198" t="s">
        <v>122</v>
      </c>
      <c r="AU322" s="198" t="s">
        <v>131</v>
      </c>
      <c r="AY322" s="18" t="s">
        <v>118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81</v>
      </c>
      <c r="BK322" s="199">
        <f>ROUND(I322*H322,2)</f>
        <v>0</v>
      </c>
      <c r="BL322" s="18" t="s">
        <v>121</v>
      </c>
      <c r="BM322" s="198" t="s">
        <v>960</v>
      </c>
    </row>
    <row r="323" spans="1:65" s="12" customFormat="1" ht="20.85" customHeight="1">
      <c r="B323" s="171"/>
      <c r="C323" s="172"/>
      <c r="D323" s="173" t="s">
        <v>72</v>
      </c>
      <c r="E323" s="185" t="s">
        <v>639</v>
      </c>
      <c r="F323" s="185" t="s">
        <v>640</v>
      </c>
      <c r="G323" s="172"/>
      <c r="H323" s="172"/>
      <c r="I323" s="175"/>
      <c r="J323" s="186">
        <f>BK323</f>
        <v>0</v>
      </c>
      <c r="K323" s="172"/>
      <c r="L323" s="177"/>
      <c r="M323" s="178"/>
      <c r="N323" s="179"/>
      <c r="O323" s="179"/>
      <c r="P323" s="180">
        <f>SUM(P324:P339)</f>
        <v>0</v>
      </c>
      <c r="Q323" s="179"/>
      <c r="R323" s="180">
        <f>SUM(R324:R339)</f>
        <v>26.06163462</v>
      </c>
      <c r="S323" s="179"/>
      <c r="T323" s="181">
        <f>SUM(T324:T339)</f>
        <v>0</v>
      </c>
      <c r="AR323" s="182" t="s">
        <v>81</v>
      </c>
      <c r="AT323" s="183" t="s">
        <v>72</v>
      </c>
      <c r="AU323" s="183" t="s">
        <v>83</v>
      </c>
      <c r="AY323" s="182" t="s">
        <v>118</v>
      </c>
      <c r="BK323" s="184">
        <f>SUM(BK324:BK339)</f>
        <v>0</v>
      </c>
    </row>
    <row r="324" spans="1:65" s="2" customFormat="1" ht="33" customHeight="1">
      <c r="A324" s="35"/>
      <c r="B324" s="36"/>
      <c r="C324" s="187" t="s">
        <v>517</v>
      </c>
      <c r="D324" s="187" t="s">
        <v>122</v>
      </c>
      <c r="E324" s="188" t="s">
        <v>721</v>
      </c>
      <c r="F324" s="189" t="s">
        <v>722</v>
      </c>
      <c r="G324" s="190" t="s">
        <v>179</v>
      </c>
      <c r="H324" s="191">
        <v>11.301</v>
      </c>
      <c r="I324" s="192"/>
      <c r="J324" s="193">
        <f>ROUND(I324*H324,2)</f>
        <v>0</v>
      </c>
      <c r="K324" s="189" t="s">
        <v>213</v>
      </c>
      <c r="L324" s="40"/>
      <c r="M324" s="194" t="s">
        <v>1</v>
      </c>
      <c r="N324" s="195" t="s">
        <v>38</v>
      </c>
      <c r="O324" s="72"/>
      <c r="P324" s="196">
        <f>O324*H324</f>
        <v>0</v>
      </c>
      <c r="Q324" s="196">
        <v>2.3010199999999998</v>
      </c>
      <c r="R324" s="196">
        <f>Q324*H324</f>
        <v>26.003827019999999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121</v>
      </c>
      <c r="AT324" s="198" t="s">
        <v>122</v>
      </c>
      <c r="AU324" s="198" t="s">
        <v>131</v>
      </c>
      <c r="AY324" s="18" t="s">
        <v>118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81</v>
      </c>
      <c r="BK324" s="199">
        <f>ROUND(I324*H324,2)</f>
        <v>0</v>
      </c>
      <c r="BL324" s="18" t="s">
        <v>121</v>
      </c>
      <c r="BM324" s="198" t="s">
        <v>961</v>
      </c>
    </row>
    <row r="325" spans="1:65" s="15" customFormat="1" ht="11.25">
      <c r="B325" s="223"/>
      <c r="C325" s="224"/>
      <c r="D325" s="202" t="s">
        <v>158</v>
      </c>
      <c r="E325" s="225" t="s">
        <v>1</v>
      </c>
      <c r="F325" s="226" t="s">
        <v>867</v>
      </c>
      <c r="G325" s="224"/>
      <c r="H325" s="225" t="s">
        <v>1</v>
      </c>
      <c r="I325" s="227"/>
      <c r="J325" s="224"/>
      <c r="K325" s="224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158</v>
      </c>
      <c r="AU325" s="232" t="s">
        <v>131</v>
      </c>
      <c r="AV325" s="15" t="s">
        <v>81</v>
      </c>
      <c r="AW325" s="15" t="s">
        <v>30</v>
      </c>
      <c r="AX325" s="15" t="s">
        <v>73</v>
      </c>
      <c r="AY325" s="232" t="s">
        <v>118</v>
      </c>
    </row>
    <row r="326" spans="1:65" s="13" customFormat="1" ht="11.25">
      <c r="B326" s="200"/>
      <c r="C326" s="201"/>
      <c r="D326" s="202" t="s">
        <v>158</v>
      </c>
      <c r="E326" s="203" t="s">
        <v>1</v>
      </c>
      <c r="F326" s="204" t="s">
        <v>962</v>
      </c>
      <c r="G326" s="201"/>
      <c r="H326" s="205">
        <v>5.6559999999999997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158</v>
      </c>
      <c r="AU326" s="211" t="s">
        <v>131</v>
      </c>
      <c r="AV326" s="13" t="s">
        <v>83</v>
      </c>
      <c r="AW326" s="13" t="s">
        <v>30</v>
      </c>
      <c r="AX326" s="13" t="s">
        <v>73</v>
      </c>
      <c r="AY326" s="211" t="s">
        <v>118</v>
      </c>
    </row>
    <row r="327" spans="1:65" s="15" customFormat="1" ht="11.25">
      <c r="B327" s="223"/>
      <c r="C327" s="224"/>
      <c r="D327" s="202" t="s">
        <v>158</v>
      </c>
      <c r="E327" s="225" t="s">
        <v>1</v>
      </c>
      <c r="F327" s="226" t="s">
        <v>869</v>
      </c>
      <c r="G327" s="224"/>
      <c r="H327" s="225" t="s">
        <v>1</v>
      </c>
      <c r="I327" s="227"/>
      <c r="J327" s="224"/>
      <c r="K327" s="224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158</v>
      </c>
      <c r="AU327" s="232" t="s">
        <v>131</v>
      </c>
      <c r="AV327" s="15" t="s">
        <v>81</v>
      </c>
      <c r="AW327" s="15" t="s">
        <v>30</v>
      </c>
      <c r="AX327" s="15" t="s">
        <v>73</v>
      </c>
      <c r="AY327" s="232" t="s">
        <v>118</v>
      </c>
    </row>
    <row r="328" spans="1:65" s="13" customFormat="1" ht="11.25">
      <c r="B328" s="200"/>
      <c r="C328" s="201"/>
      <c r="D328" s="202" t="s">
        <v>158</v>
      </c>
      <c r="E328" s="203" t="s">
        <v>1</v>
      </c>
      <c r="F328" s="204" t="s">
        <v>963</v>
      </c>
      <c r="G328" s="201"/>
      <c r="H328" s="205">
        <v>4.41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158</v>
      </c>
      <c r="AU328" s="211" t="s">
        <v>131</v>
      </c>
      <c r="AV328" s="13" t="s">
        <v>83</v>
      </c>
      <c r="AW328" s="13" t="s">
        <v>30</v>
      </c>
      <c r="AX328" s="13" t="s">
        <v>73</v>
      </c>
      <c r="AY328" s="211" t="s">
        <v>118</v>
      </c>
    </row>
    <row r="329" spans="1:65" s="13" customFormat="1" ht="11.25">
      <c r="B329" s="200"/>
      <c r="C329" s="201"/>
      <c r="D329" s="202" t="s">
        <v>158</v>
      </c>
      <c r="E329" s="203" t="s">
        <v>1</v>
      </c>
      <c r="F329" s="204" t="s">
        <v>964</v>
      </c>
      <c r="G329" s="201"/>
      <c r="H329" s="205">
        <v>-0.61199999999999999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158</v>
      </c>
      <c r="AU329" s="211" t="s">
        <v>131</v>
      </c>
      <c r="AV329" s="13" t="s">
        <v>83</v>
      </c>
      <c r="AW329" s="13" t="s">
        <v>30</v>
      </c>
      <c r="AX329" s="13" t="s">
        <v>73</v>
      </c>
      <c r="AY329" s="211" t="s">
        <v>118</v>
      </c>
    </row>
    <row r="330" spans="1:65" s="15" customFormat="1" ht="11.25">
      <c r="B330" s="223"/>
      <c r="C330" s="224"/>
      <c r="D330" s="202" t="s">
        <v>158</v>
      </c>
      <c r="E330" s="225" t="s">
        <v>1</v>
      </c>
      <c r="F330" s="226" t="s">
        <v>862</v>
      </c>
      <c r="G330" s="224"/>
      <c r="H330" s="225" t="s">
        <v>1</v>
      </c>
      <c r="I330" s="227"/>
      <c r="J330" s="224"/>
      <c r="K330" s="224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158</v>
      </c>
      <c r="AU330" s="232" t="s">
        <v>131</v>
      </c>
      <c r="AV330" s="15" t="s">
        <v>81</v>
      </c>
      <c r="AW330" s="15" t="s">
        <v>30</v>
      </c>
      <c r="AX330" s="15" t="s">
        <v>73</v>
      </c>
      <c r="AY330" s="232" t="s">
        <v>118</v>
      </c>
    </row>
    <row r="331" spans="1:65" s="13" customFormat="1" ht="11.25">
      <c r="B331" s="200"/>
      <c r="C331" s="201"/>
      <c r="D331" s="202" t="s">
        <v>158</v>
      </c>
      <c r="E331" s="203" t="s">
        <v>1</v>
      </c>
      <c r="F331" s="204" t="s">
        <v>965</v>
      </c>
      <c r="G331" s="201"/>
      <c r="H331" s="205">
        <v>2.222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158</v>
      </c>
      <c r="AU331" s="211" t="s">
        <v>131</v>
      </c>
      <c r="AV331" s="13" t="s">
        <v>83</v>
      </c>
      <c r="AW331" s="13" t="s">
        <v>30</v>
      </c>
      <c r="AX331" s="13" t="s">
        <v>73</v>
      </c>
      <c r="AY331" s="211" t="s">
        <v>118</v>
      </c>
    </row>
    <row r="332" spans="1:65" s="13" customFormat="1" ht="11.25">
      <c r="B332" s="200"/>
      <c r="C332" s="201"/>
      <c r="D332" s="202" t="s">
        <v>158</v>
      </c>
      <c r="E332" s="203" t="s">
        <v>1</v>
      </c>
      <c r="F332" s="204" t="s">
        <v>966</v>
      </c>
      <c r="G332" s="201"/>
      <c r="H332" s="205">
        <v>-0.375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158</v>
      </c>
      <c r="AU332" s="211" t="s">
        <v>131</v>
      </c>
      <c r="AV332" s="13" t="s">
        <v>83</v>
      </c>
      <c r="AW332" s="13" t="s">
        <v>30</v>
      </c>
      <c r="AX332" s="13" t="s">
        <v>73</v>
      </c>
      <c r="AY332" s="211" t="s">
        <v>118</v>
      </c>
    </row>
    <row r="333" spans="1:65" s="14" customFormat="1" ht="11.25">
      <c r="B333" s="212"/>
      <c r="C333" s="213"/>
      <c r="D333" s="202" t="s">
        <v>158</v>
      </c>
      <c r="E333" s="214" t="s">
        <v>1</v>
      </c>
      <c r="F333" s="215" t="s">
        <v>161</v>
      </c>
      <c r="G333" s="213"/>
      <c r="H333" s="216">
        <v>11.301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158</v>
      </c>
      <c r="AU333" s="222" t="s">
        <v>131</v>
      </c>
      <c r="AV333" s="14" t="s">
        <v>121</v>
      </c>
      <c r="AW333" s="14" t="s">
        <v>30</v>
      </c>
      <c r="AX333" s="14" t="s">
        <v>81</v>
      </c>
      <c r="AY333" s="222" t="s">
        <v>118</v>
      </c>
    </row>
    <row r="334" spans="1:65" s="2" customFormat="1" ht="21.75" customHeight="1">
      <c r="A334" s="35"/>
      <c r="B334" s="36"/>
      <c r="C334" s="187" t="s">
        <v>526</v>
      </c>
      <c r="D334" s="187" t="s">
        <v>122</v>
      </c>
      <c r="E334" s="188" t="s">
        <v>967</v>
      </c>
      <c r="F334" s="189" t="s">
        <v>968</v>
      </c>
      <c r="G334" s="190" t="s">
        <v>212</v>
      </c>
      <c r="H334" s="191">
        <v>14.38</v>
      </c>
      <c r="I334" s="192"/>
      <c r="J334" s="193">
        <f>ROUND(I334*H334,2)</f>
        <v>0</v>
      </c>
      <c r="K334" s="189" t="s">
        <v>213</v>
      </c>
      <c r="L334" s="40"/>
      <c r="M334" s="194" t="s">
        <v>1</v>
      </c>
      <c r="N334" s="195" t="s">
        <v>38</v>
      </c>
      <c r="O334" s="72"/>
      <c r="P334" s="196">
        <f>O334*H334</f>
        <v>0</v>
      </c>
      <c r="Q334" s="196">
        <v>4.020000000000001E-3</v>
      </c>
      <c r="R334" s="196">
        <f>Q334*H334</f>
        <v>5.7807600000000015E-2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121</v>
      </c>
      <c r="AT334" s="198" t="s">
        <v>122</v>
      </c>
      <c r="AU334" s="198" t="s">
        <v>131</v>
      </c>
      <c r="AY334" s="18" t="s">
        <v>118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81</v>
      </c>
      <c r="BK334" s="199">
        <f>ROUND(I334*H334,2)</f>
        <v>0</v>
      </c>
      <c r="BL334" s="18" t="s">
        <v>121</v>
      </c>
      <c r="BM334" s="198" t="s">
        <v>969</v>
      </c>
    </row>
    <row r="335" spans="1:65" s="15" customFormat="1" ht="11.25">
      <c r="B335" s="223"/>
      <c r="C335" s="224"/>
      <c r="D335" s="202" t="s">
        <v>158</v>
      </c>
      <c r="E335" s="225" t="s">
        <v>1</v>
      </c>
      <c r="F335" s="226" t="s">
        <v>867</v>
      </c>
      <c r="G335" s="224"/>
      <c r="H335" s="225" t="s">
        <v>1</v>
      </c>
      <c r="I335" s="227"/>
      <c r="J335" s="224"/>
      <c r="K335" s="224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158</v>
      </c>
      <c r="AU335" s="232" t="s">
        <v>131</v>
      </c>
      <c r="AV335" s="15" t="s">
        <v>81</v>
      </c>
      <c r="AW335" s="15" t="s">
        <v>30</v>
      </c>
      <c r="AX335" s="15" t="s">
        <v>73</v>
      </c>
      <c r="AY335" s="232" t="s">
        <v>118</v>
      </c>
    </row>
    <row r="336" spans="1:65" s="13" customFormat="1" ht="11.25">
      <c r="B336" s="200"/>
      <c r="C336" s="201"/>
      <c r="D336" s="202" t="s">
        <v>158</v>
      </c>
      <c r="E336" s="203" t="s">
        <v>1</v>
      </c>
      <c r="F336" s="204" t="s">
        <v>970</v>
      </c>
      <c r="G336" s="201"/>
      <c r="H336" s="205">
        <v>8.08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158</v>
      </c>
      <c r="AU336" s="211" t="s">
        <v>131</v>
      </c>
      <c r="AV336" s="13" t="s">
        <v>83</v>
      </c>
      <c r="AW336" s="13" t="s">
        <v>30</v>
      </c>
      <c r="AX336" s="13" t="s">
        <v>73</v>
      </c>
      <c r="AY336" s="211" t="s">
        <v>118</v>
      </c>
    </row>
    <row r="337" spans="1:65" s="15" customFormat="1" ht="11.25">
      <c r="B337" s="223"/>
      <c r="C337" s="224"/>
      <c r="D337" s="202" t="s">
        <v>158</v>
      </c>
      <c r="E337" s="225" t="s">
        <v>1</v>
      </c>
      <c r="F337" s="226" t="s">
        <v>869</v>
      </c>
      <c r="G337" s="224"/>
      <c r="H337" s="225" t="s">
        <v>1</v>
      </c>
      <c r="I337" s="227"/>
      <c r="J337" s="224"/>
      <c r="K337" s="224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158</v>
      </c>
      <c r="AU337" s="232" t="s">
        <v>131</v>
      </c>
      <c r="AV337" s="15" t="s">
        <v>81</v>
      </c>
      <c r="AW337" s="15" t="s">
        <v>30</v>
      </c>
      <c r="AX337" s="15" t="s">
        <v>73</v>
      </c>
      <c r="AY337" s="232" t="s">
        <v>118</v>
      </c>
    </row>
    <row r="338" spans="1:65" s="13" customFormat="1" ht="11.25">
      <c r="B338" s="200"/>
      <c r="C338" s="201"/>
      <c r="D338" s="202" t="s">
        <v>158</v>
      </c>
      <c r="E338" s="203" t="s">
        <v>1</v>
      </c>
      <c r="F338" s="204" t="s">
        <v>971</v>
      </c>
      <c r="G338" s="201"/>
      <c r="H338" s="205">
        <v>6.3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158</v>
      </c>
      <c r="AU338" s="211" t="s">
        <v>131</v>
      </c>
      <c r="AV338" s="13" t="s">
        <v>83</v>
      </c>
      <c r="AW338" s="13" t="s">
        <v>30</v>
      </c>
      <c r="AX338" s="13" t="s">
        <v>73</v>
      </c>
      <c r="AY338" s="211" t="s">
        <v>118</v>
      </c>
    </row>
    <row r="339" spans="1:65" s="14" customFormat="1" ht="11.25">
      <c r="B339" s="212"/>
      <c r="C339" s="213"/>
      <c r="D339" s="202" t="s">
        <v>158</v>
      </c>
      <c r="E339" s="214" t="s">
        <v>1</v>
      </c>
      <c r="F339" s="215" t="s">
        <v>161</v>
      </c>
      <c r="G339" s="213"/>
      <c r="H339" s="216">
        <v>14.38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158</v>
      </c>
      <c r="AU339" s="222" t="s">
        <v>131</v>
      </c>
      <c r="AV339" s="14" t="s">
        <v>121</v>
      </c>
      <c r="AW339" s="14" t="s">
        <v>30</v>
      </c>
      <c r="AX339" s="14" t="s">
        <v>81</v>
      </c>
      <c r="AY339" s="222" t="s">
        <v>118</v>
      </c>
    </row>
    <row r="340" spans="1:65" s="12" customFormat="1" ht="22.9" customHeight="1">
      <c r="B340" s="171"/>
      <c r="C340" s="172"/>
      <c r="D340" s="173" t="s">
        <v>72</v>
      </c>
      <c r="E340" s="185" t="s">
        <v>153</v>
      </c>
      <c r="F340" s="185" t="s">
        <v>747</v>
      </c>
      <c r="G340" s="172"/>
      <c r="H340" s="172"/>
      <c r="I340" s="175"/>
      <c r="J340" s="186">
        <f>BK340</f>
        <v>0</v>
      </c>
      <c r="K340" s="172"/>
      <c r="L340" s="177"/>
      <c r="M340" s="178"/>
      <c r="N340" s="179"/>
      <c r="O340" s="179"/>
      <c r="P340" s="180">
        <f>P341+SUM(P342:P347)+P359</f>
        <v>0</v>
      </c>
      <c r="Q340" s="179"/>
      <c r="R340" s="180">
        <f>R341+SUM(R342:R347)+R359</f>
        <v>4.3879130000000002E-3</v>
      </c>
      <c r="S340" s="179"/>
      <c r="T340" s="181">
        <f>T341+SUM(T342:T347)+T359</f>
        <v>0</v>
      </c>
      <c r="AR340" s="182" t="s">
        <v>83</v>
      </c>
      <c r="AT340" s="183" t="s">
        <v>72</v>
      </c>
      <c r="AU340" s="183" t="s">
        <v>81</v>
      </c>
      <c r="AY340" s="182" t="s">
        <v>118</v>
      </c>
      <c r="BK340" s="184">
        <f>BK341+SUM(BK342:BK347)+BK359</f>
        <v>0</v>
      </c>
    </row>
    <row r="341" spans="1:65" s="2" customFormat="1" ht="24.2" customHeight="1">
      <c r="A341" s="35"/>
      <c r="B341" s="36"/>
      <c r="C341" s="187" t="s">
        <v>530</v>
      </c>
      <c r="D341" s="187" t="s">
        <v>122</v>
      </c>
      <c r="E341" s="188" t="s">
        <v>749</v>
      </c>
      <c r="F341" s="189" t="s">
        <v>750</v>
      </c>
      <c r="G341" s="190" t="s">
        <v>156</v>
      </c>
      <c r="H341" s="191">
        <v>39.6</v>
      </c>
      <c r="I341" s="192"/>
      <c r="J341" s="193">
        <f>ROUND(I341*H341,2)</f>
        <v>0</v>
      </c>
      <c r="K341" s="189" t="s">
        <v>1</v>
      </c>
      <c r="L341" s="40"/>
      <c r="M341" s="194" t="s">
        <v>1</v>
      </c>
      <c r="N341" s="195" t="s">
        <v>38</v>
      </c>
      <c r="O341" s="72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121</v>
      </c>
      <c r="AT341" s="198" t="s">
        <v>122</v>
      </c>
      <c r="AU341" s="198" t="s">
        <v>83</v>
      </c>
      <c r="AY341" s="18" t="s">
        <v>118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81</v>
      </c>
      <c r="BK341" s="199">
        <f>ROUND(I341*H341,2)</f>
        <v>0</v>
      </c>
      <c r="BL341" s="18" t="s">
        <v>121</v>
      </c>
      <c r="BM341" s="198" t="s">
        <v>972</v>
      </c>
    </row>
    <row r="342" spans="1:65" s="13" customFormat="1" ht="11.25">
      <c r="B342" s="200"/>
      <c r="C342" s="201"/>
      <c r="D342" s="202" t="s">
        <v>158</v>
      </c>
      <c r="E342" s="203" t="s">
        <v>1</v>
      </c>
      <c r="F342" s="204" t="s">
        <v>973</v>
      </c>
      <c r="G342" s="201"/>
      <c r="H342" s="205">
        <v>39.6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158</v>
      </c>
      <c r="AU342" s="211" t="s">
        <v>83</v>
      </c>
      <c r="AV342" s="13" t="s">
        <v>83</v>
      </c>
      <c r="AW342" s="13" t="s">
        <v>30</v>
      </c>
      <c r="AX342" s="13" t="s">
        <v>81</v>
      </c>
      <c r="AY342" s="211" t="s">
        <v>118</v>
      </c>
    </row>
    <row r="343" spans="1:65" s="2" customFormat="1" ht="24.2" customHeight="1">
      <c r="A343" s="35"/>
      <c r="B343" s="36"/>
      <c r="C343" s="187" t="s">
        <v>534</v>
      </c>
      <c r="D343" s="187" t="s">
        <v>122</v>
      </c>
      <c r="E343" s="188" t="s">
        <v>754</v>
      </c>
      <c r="F343" s="189" t="s">
        <v>755</v>
      </c>
      <c r="G343" s="190" t="s">
        <v>156</v>
      </c>
      <c r="H343" s="191">
        <v>19.399999999999999</v>
      </c>
      <c r="I343" s="192"/>
      <c r="J343" s="193">
        <f>ROUND(I343*H343,2)</f>
        <v>0</v>
      </c>
      <c r="K343" s="189" t="s">
        <v>1</v>
      </c>
      <c r="L343" s="40"/>
      <c r="M343" s="194" t="s">
        <v>1</v>
      </c>
      <c r="N343" s="195" t="s">
        <v>38</v>
      </c>
      <c r="O343" s="72"/>
      <c r="P343" s="196">
        <f>O343*H343</f>
        <v>0</v>
      </c>
      <c r="Q343" s="196">
        <v>1.6449999999999999E-6</v>
      </c>
      <c r="R343" s="196">
        <f>Q343*H343</f>
        <v>3.1912999999999998E-5</v>
      </c>
      <c r="S343" s="196">
        <v>0</v>
      </c>
      <c r="T343" s="19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121</v>
      </c>
      <c r="AT343" s="198" t="s">
        <v>122</v>
      </c>
      <c r="AU343" s="198" t="s">
        <v>83</v>
      </c>
      <c r="AY343" s="18" t="s">
        <v>118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81</v>
      </c>
      <c r="BK343" s="199">
        <f>ROUND(I343*H343,2)</f>
        <v>0</v>
      </c>
      <c r="BL343" s="18" t="s">
        <v>121</v>
      </c>
      <c r="BM343" s="198" t="s">
        <v>974</v>
      </c>
    </row>
    <row r="344" spans="1:65" s="13" customFormat="1" ht="11.25">
      <c r="B344" s="200"/>
      <c r="C344" s="201"/>
      <c r="D344" s="202" t="s">
        <v>158</v>
      </c>
      <c r="E344" s="203" t="s">
        <v>1</v>
      </c>
      <c r="F344" s="204" t="s">
        <v>975</v>
      </c>
      <c r="G344" s="201"/>
      <c r="H344" s="205">
        <v>19.399999999999999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158</v>
      </c>
      <c r="AU344" s="211" t="s">
        <v>83</v>
      </c>
      <c r="AV344" s="13" t="s">
        <v>83</v>
      </c>
      <c r="AW344" s="13" t="s">
        <v>30</v>
      </c>
      <c r="AX344" s="13" t="s">
        <v>81</v>
      </c>
      <c r="AY344" s="211" t="s">
        <v>118</v>
      </c>
    </row>
    <row r="345" spans="1:65" s="2" customFormat="1" ht="24.2" customHeight="1">
      <c r="A345" s="35"/>
      <c r="B345" s="36"/>
      <c r="C345" s="187" t="s">
        <v>538</v>
      </c>
      <c r="D345" s="187" t="s">
        <v>122</v>
      </c>
      <c r="E345" s="188" t="s">
        <v>759</v>
      </c>
      <c r="F345" s="189" t="s">
        <v>760</v>
      </c>
      <c r="G345" s="190" t="s">
        <v>156</v>
      </c>
      <c r="H345" s="191">
        <v>39.6</v>
      </c>
      <c r="I345" s="192"/>
      <c r="J345" s="193">
        <f>ROUND(I345*H345,2)</f>
        <v>0</v>
      </c>
      <c r="K345" s="189" t="s">
        <v>213</v>
      </c>
      <c r="L345" s="40"/>
      <c r="M345" s="194" t="s">
        <v>1</v>
      </c>
      <c r="N345" s="195" t="s">
        <v>38</v>
      </c>
      <c r="O345" s="72"/>
      <c r="P345" s="196">
        <f>O345*H345</f>
        <v>0</v>
      </c>
      <c r="Q345" s="196">
        <v>1.1E-4</v>
      </c>
      <c r="R345" s="196">
        <f>Q345*H345</f>
        <v>4.3560000000000005E-3</v>
      </c>
      <c r="S345" s="196">
        <v>0</v>
      </c>
      <c r="T345" s="19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8" t="s">
        <v>285</v>
      </c>
      <c r="AT345" s="198" t="s">
        <v>122</v>
      </c>
      <c r="AU345" s="198" t="s">
        <v>83</v>
      </c>
      <c r="AY345" s="18" t="s">
        <v>118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8" t="s">
        <v>81</v>
      </c>
      <c r="BK345" s="199">
        <f>ROUND(I345*H345,2)</f>
        <v>0</v>
      </c>
      <c r="BL345" s="18" t="s">
        <v>285</v>
      </c>
      <c r="BM345" s="198" t="s">
        <v>976</v>
      </c>
    </row>
    <row r="346" spans="1:65" s="13" customFormat="1" ht="11.25">
      <c r="B346" s="200"/>
      <c r="C346" s="201"/>
      <c r="D346" s="202" t="s">
        <v>158</v>
      </c>
      <c r="E346" s="203" t="s">
        <v>1</v>
      </c>
      <c r="F346" s="204" t="s">
        <v>973</v>
      </c>
      <c r="G346" s="201"/>
      <c r="H346" s="205">
        <v>39.6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158</v>
      </c>
      <c r="AU346" s="211" t="s">
        <v>83</v>
      </c>
      <c r="AV346" s="13" t="s">
        <v>83</v>
      </c>
      <c r="AW346" s="13" t="s">
        <v>30</v>
      </c>
      <c r="AX346" s="13" t="s">
        <v>81</v>
      </c>
      <c r="AY346" s="211" t="s">
        <v>118</v>
      </c>
    </row>
    <row r="347" spans="1:65" s="12" customFormat="1" ht="20.85" customHeight="1">
      <c r="B347" s="171"/>
      <c r="C347" s="172"/>
      <c r="D347" s="173" t="s">
        <v>72</v>
      </c>
      <c r="E347" s="185" t="s">
        <v>737</v>
      </c>
      <c r="F347" s="185" t="s">
        <v>767</v>
      </c>
      <c r="G347" s="172"/>
      <c r="H347" s="172"/>
      <c r="I347" s="175"/>
      <c r="J347" s="186">
        <f>BK347</f>
        <v>0</v>
      </c>
      <c r="K347" s="172"/>
      <c r="L347" s="177"/>
      <c r="M347" s="178"/>
      <c r="N347" s="179"/>
      <c r="O347" s="179"/>
      <c r="P347" s="180">
        <f>SUM(P348:P358)</f>
        <v>0</v>
      </c>
      <c r="Q347" s="179"/>
      <c r="R347" s="180">
        <f>SUM(R348:R358)</f>
        <v>0</v>
      </c>
      <c r="S347" s="179"/>
      <c r="T347" s="181">
        <f>SUM(T348:T358)</f>
        <v>0</v>
      </c>
      <c r="AR347" s="182" t="s">
        <v>83</v>
      </c>
      <c r="AT347" s="183" t="s">
        <v>72</v>
      </c>
      <c r="AU347" s="183" t="s">
        <v>83</v>
      </c>
      <c r="AY347" s="182" t="s">
        <v>118</v>
      </c>
      <c r="BK347" s="184">
        <f>SUM(BK348:BK358)</f>
        <v>0</v>
      </c>
    </row>
    <row r="348" spans="1:65" s="2" customFormat="1" ht="37.9" customHeight="1">
      <c r="A348" s="35"/>
      <c r="B348" s="36"/>
      <c r="C348" s="187" t="s">
        <v>543</v>
      </c>
      <c r="D348" s="187" t="s">
        <v>122</v>
      </c>
      <c r="E348" s="188" t="s">
        <v>769</v>
      </c>
      <c r="F348" s="189" t="s">
        <v>770</v>
      </c>
      <c r="G348" s="190" t="s">
        <v>351</v>
      </c>
      <c r="H348" s="191">
        <v>37.134</v>
      </c>
      <c r="I348" s="192"/>
      <c r="J348" s="193">
        <f>ROUND(I348*H348,2)</f>
        <v>0</v>
      </c>
      <c r="K348" s="189" t="s">
        <v>213</v>
      </c>
      <c r="L348" s="40"/>
      <c r="M348" s="194" t="s">
        <v>1</v>
      </c>
      <c r="N348" s="195" t="s">
        <v>38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121</v>
      </c>
      <c r="AT348" s="198" t="s">
        <v>122</v>
      </c>
      <c r="AU348" s="198" t="s">
        <v>131</v>
      </c>
      <c r="AY348" s="18" t="s">
        <v>118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81</v>
      </c>
      <c r="BK348" s="199">
        <f>ROUND(I348*H348,2)</f>
        <v>0</v>
      </c>
      <c r="BL348" s="18" t="s">
        <v>121</v>
      </c>
      <c r="BM348" s="198" t="s">
        <v>977</v>
      </c>
    </row>
    <row r="349" spans="1:65" s="2" customFormat="1" ht="37.9" customHeight="1">
      <c r="A349" s="35"/>
      <c r="B349" s="36"/>
      <c r="C349" s="187" t="s">
        <v>548</v>
      </c>
      <c r="D349" s="187" t="s">
        <v>122</v>
      </c>
      <c r="E349" s="188" t="s">
        <v>773</v>
      </c>
      <c r="F349" s="189" t="s">
        <v>774</v>
      </c>
      <c r="G349" s="190" t="s">
        <v>351</v>
      </c>
      <c r="H349" s="191">
        <v>148.536</v>
      </c>
      <c r="I349" s="192"/>
      <c r="J349" s="193">
        <f>ROUND(I349*H349,2)</f>
        <v>0</v>
      </c>
      <c r="K349" s="189" t="s">
        <v>213</v>
      </c>
      <c r="L349" s="40"/>
      <c r="M349" s="194" t="s">
        <v>1</v>
      </c>
      <c r="N349" s="195" t="s">
        <v>38</v>
      </c>
      <c r="O349" s="72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121</v>
      </c>
      <c r="AT349" s="198" t="s">
        <v>122</v>
      </c>
      <c r="AU349" s="198" t="s">
        <v>131</v>
      </c>
      <c r="AY349" s="18" t="s">
        <v>118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81</v>
      </c>
      <c r="BK349" s="199">
        <f>ROUND(I349*H349,2)</f>
        <v>0</v>
      </c>
      <c r="BL349" s="18" t="s">
        <v>121</v>
      </c>
      <c r="BM349" s="198" t="s">
        <v>978</v>
      </c>
    </row>
    <row r="350" spans="1:65" s="13" customFormat="1" ht="11.25">
      <c r="B350" s="200"/>
      <c r="C350" s="201"/>
      <c r="D350" s="202" t="s">
        <v>158</v>
      </c>
      <c r="E350" s="201"/>
      <c r="F350" s="204" t="s">
        <v>979</v>
      </c>
      <c r="G350" s="201"/>
      <c r="H350" s="205">
        <v>148.536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158</v>
      </c>
      <c r="AU350" s="211" t="s">
        <v>131</v>
      </c>
      <c r="AV350" s="13" t="s">
        <v>83</v>
      </c>
      <c r="AW350" s="13" t="s">
        <v>4</v>
      </c>
      <c r="AX350" s="13" t="s">
        <v>81</v>
      </c>
      <c r="AY350" s="211" t="s">
        <v>118</v>
      </c>
    </row>
    <row r="351" spans="1:65" s="2" customFormat="1" ht="24.2" customHeight="1">
      <c r="A351" s="35"/>
      <c r="B351" s="36"/>
      <c r="C351" s="187" t="s">
        <v>552</v>
      </c>
      <c r="D351" s="187" t="s">
        <v>122</v>
      </c>
      <c r="E351" s="188" t="s">
        <v>778</v>
      </c>
      <c r="F351" s="189" t="s">
        <v>779</v>
      </c>
      <c r="G351" s="190" t="s">
        <v>351</v>
      </c>
      <c r="H351" s="191">
        <v>5.3920000000000003</v>
      </c>
      <c r="I351" s="192"/>
      <c r="J351" s="193">
        <f>ROUND(I351*H351,2)</f>
        <v>0</v>
      </c>
      <c r="K351" s="189" t="s">
        <v>1</v>
      </c>
      <c r="L351" s="40"/>
      <c r="M351" s="194" t="s">
        <v>1</v>
      </c>
      <c r="N351" s="195" t="s">
        <v>38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121</v>
      </c>
      <c r="AT351" s="198" t="s">
        <v>122</v>
      </c>
      <c r="AU351" s="198" t="s">
        <v>131</v>
      </c>
      <c r="AY351" s="18" t="s">
        <v>118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81</v>
      </c>
      <c r="BK351" s="199">
        <f>ROUND(I351*H351,2)</f>
        <v>0</v>
      </c>
      <c r="BL351" s="18" t="s">
        <v>121</v>
      </c>
      <c r="BM351" s="198" t="s">
        <v>980</v>
      </c>
    </row>
    <row r="352" spans="1:65" s="13" customFormat="1" ht="11.25">
      <c r="B352" s="200"/>
      <c r="C352" s="201"/>
      <c r="D352" s="202" t="s">
        <v>158</v>
      </c>
      <c r="E352" s="203" t="s">
        <v>1</v>
      </c>
      <c r="F352" s="204" t="s">
        <v>981</v>
      </c>
      <c r="G352" s="201"/>
      <c r="H352" s="205">
        <v>5.3920000000000003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158</v>
      </c>
      <c r="AU352" s="211" t="s">
        <v>131</v>
      </c>
      <c r="AV352" s="13" t="s">
        <v>83</v>
      </c>
      <c r="AW352" s="13" t="s">
        <v>30</v>
      </c>
      <c r="AX352" s="13" t="s">
        <v>81</v>
      </c>
      <c r="AY352" s="211" t="s">
        <v>118</v>
      </c>
    </row>
    <row r="353" spans="1:65" s="2" customFormat="1" ht="33" customHeight="1">
      <c r="A353" s="35"/>
      <c r="B353" s="36"/>
      <c r="C353" s="187" t="s">
        <v>556</v>
      </c>
      <c r="D353" s="187" t="s">
        <v>122</v>
      </c>
      <c r="E353" s="188" t="s">
        <v>791</v>
      </c>
      <c r="F353" s="189" t="s">
        <v>792</v>
      </c>
      <c r="G353" s="190" t="s">
        <v>351</v>
      </c>
      <c r="H353" s="191">
        <v>20.809000000000001</v>
      </c>
      <c r="I353" s="192"/>
      <c r="J353" s="193">
        <f>ROUND(I353*H353,2)</f>
        <v>0</v>
      </c>
      <c r="K353" s="189" t="s">
        <v>1</v>
      </c>
      <c r="L353" s="40"/>
      <c r="M353" s="194" t="s">
        <v>1</v>
      </c>
      <c r="N353" s="195" t="s">
        <v>38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121</v>
      </c>
      <c r="AT353" s="198" t="s">
        <v>122</v>
      </c>
      <c r="AU353" s="198" t="s">
        <v>131</v>
      </c>
      <c r="AY353" s="18" t="s">
        <v>118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81</v>
      </c>
      <c r="BK353" s="199">
        <f>ROUND(I353*H353,2)</f>
        <v>0</v>
      </c>
      <c r="BL353" s="18" t="s">
        <v>121</v>
      </c>
      <c r="BM353" s="198" t="s">
        <v>982</v>
      </c>
    </row>
    <row r="354" spans="1:65" s="13" customFormat="1" ht="11.25">
      <c r="B354" s="200"/>
      <c r="C354" s="201"/>
      <c r="D354" s="202" t="s">
        <v>158</v>
      </c>
      <c r="E354" s="203" t="s">
        <v>1</v>
      </c>
      <c r="F354" s="204" t="s">
        <v>983</v>
      </c>
      <c r="G354" s="201"/>
      <c r="H354" s="205">
        <v>20.809000000000001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158</v>
      </c>
      <c r="AU354" s="211" t="s">
        <v>131</v>
      </c>
      <c r="AV354" s="13" t="s">
        <v>83</v>
      </c>
      <c r="AW354" s="13" t="s">
        <v>30</v>
      </c>
      <c r="AX354" s="13" t="s">
        <v>81</v>
      </c>
      <c r="AY354" s="211" t="s">
        <v>118</v>
      </c>
    </row>
    <row r="355" spans="1:65" s="2" customFormat="1" ht="33" customHeight="1">
      <c r="A355" s="35"/>
      <c r="B355" s="36"/>
      <c r="C355" s="187" t="s">
        <v>560</v>
      </c>
      <c r="D355" s="187" t="s">
        <v>122</v>
      </c>
      <c r="E355" s="188" t="s">
        <v>984</v>
      </c>
      <c r="F355" s="189" t="s">
        <v>985</v>
      </c>
      <c r="G355" s="190" t="s">
        <v>351</v>
      </c>
      <c r="H355" s="191">
        <v>2.27</v>
      </c>
      <c r="I355" s="192"/>
      <c r="J355" s="193">
        <f>ROUND(I355*H355,2)</f>
        <v>0</v>
      </c>
      <c r="K355" s="189" t="s">
        <v>1</v>
      </c>
      <c r="L355" s="40"/>
      <c r="M355" s="194" t="s">
        <v>1</v>
      </c>
      <c r="N355" s="195" t="s">
        <v>38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121</v>
      </c>
      <c r="AT355" s="198" t="s">
        <v>122</v>
      </c>
      <c r="AU355" s="198" t="s">
        <v>131</v>
      </c>
      <c r="AY355" s="18" t="s">
        <v>118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81</v>
      </c>
      <c r="BK355" s="199">
        <f>ROUND(I355*H355,2)</f>
        <v>0</v>
      </c>
      <c r="BL355" s="18" t="s">
        <v>121</v>
      </c>
      <c r="BM355" s="198" t="s">
        <v>986</v>
      </c>
    </row>
    <row r="356" spans="1:65" s="13" customFormat="1" ht="11.25">
      <c r="B356" s="200"/>
      <c r="C356" s="201"/>
      <c r="D356" s="202" t="s">
        <v>158</v>
      </c>
      <c r="E356" s="203" t="s">
        <v>1</v>
      </c>
      <c r="F356" s="204" t="s">
        <v>987</v>
      </c>
      <c r="G356" s="201"/>
      <c r="H356" s="205">
        <v>2.27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158</v>
      </c>
      <c r="AU356" s="211" t="s">
        <v>131</v>
      </c>
      <c r="AV356" s="13" t="s">
        <v>83</v>
      </c>
      <c r="AW356" s="13" t="s">
        <v>30</v>
      </c>
      <c r="AX356" s="13" t="s">
        <v>81</v>
      </c>
      <c r="AY356" s="211" t="s">
        <v>118</v>
      </c>
    </row>
    <row r="357" spans="1:65" s="2" customFormat="1" ht="24.2" customHeight="1">
      <c r="A357" s="35"/>
      <c r="B357" s="36"/>
      <c r="C357" s="187" t="s">
        <v>565</v>
      </c>
      <c r="D357" s="187" t="s">
        <v>122</v>
      </c>
      <c r="E357" s="188" t="s">
        <v>783</v>
      </c>
      <c r="F357" s="189" t="s">
        <v>784</v>
      </c>
      <c r="G357" s="190" t="s">
        <v>351</v>
      </c>
      <c r="H357" s="191">
        <v>8.6630000000000003</v>
      </c>
      <c r="I357" s="192"/>
      <c r="J357" s="193">
        <f>ROUND(I357*H357,2)</f>
        <v>0</v>
      </c>
      <c r="K357" s="189" t="s">
        <v>1</v>
      </c>
      <c r="L357" s="40"/>
      <c r="M357" s="194" t="s">
        <v>1</v>
      </c>
      <c r="N357" s="195" t="s">
        <v>38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121</v>
      </c>
      <c r="AT357" s="198" t="s">
        <v>122</v>
      </c>
      <c r="AU357" s="198" t="s">
        <v>131</v>
      </c>
      <c r="AY357" s="18" t="s">
        <v>118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81</v>
      </c>
      <c r="BK357" s="199">
        <f>ROUND(I357*H357,2)</f>
        <v>0</v>
      </c>
      <c r="BL357" s="18" t="s">
        <v>121</v>
      </c>
      <c r="BM357" s="198" t="s">
        <v>988</v>
      </c>
    </row>
    <row r="358" spans="1:65" s="13" customFormat="1" ht="11.25">
      <c r="B358" s="200"/>
      <c r="C358" s="201"/>
      <c r="D358" s="202" t="s">
        <v>158</v>
      </c>
      <c r="E358" s="203" t="s">
        <v>1</v>
      </c>
      <c r="F358" s="204" t="s">
        <v>989</v>
      </c>
      <c r="G358" s="201"/>
      <c r="H358" s="205">
        <v>8.6630000000000003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158</v>
      </c>
      <c r="AU358" s="211" t="s">
        <v>131</v>
      </c>
      <c r="AV358" s="13" t="s">
        <v>83</v>
      </c>
      <c r="AW358" s="13" t="s">
        <v>30</v>
      </c>
      <c r="AX358" s="13" t="s">
        <v>73</v>
      </c>
      <c r="AY358" s="211" t="s">
        <v>118</v>
      </c>
    </row>
    <row r="359" spans="1:65" s="12" customFormat="1" ht="20.85" customHeight="1">
      <c r="B359" s="171"/>
      <c r="C359" s="172"/>
      <c r="D359" s="173" t="s">
        <v>72</v>
      </c>
      <c r="E359" s="185" t="s">
        <v>800</v>
      </c>
      <c r="F359" s="185" t="s">
        <v>801</v>
      </c>
      <c r="G359" s="172"/>
      <c r="H359" s="172"/>
      <c r="I359" s="175"/>
      <c r="J359" s="186">
        <f>BK359</f>
        <v>0</v>
      </c>
      <c r="K359" s="172"/>
      <c r="L359" s="177"/>
      <c r="M359" s="178"/>
      <c r="N359" s="179"/>
      <c r="O359" s="179"/>
      <c r="P359" s="180">
        <f>P360</f>
        <v>0</v>
      </c>
      <c r="Q359" s="179"/>
      <c r="R359" s="180">
        <f>R360</f>
        <v>0</v>
      </c>
      <c r="S359" s="179"/>
      <c r="T359" s="181">
        <f>T360</f>
        <v>0</v>
      </c>
      <c r="AR359" s="182" t="s">
        <v>83</v>
      </c>
      <c r="AT359" s="183" t="s">
        <v>72</v>
      </c>
      <c r="AU359" s="183" t="s">
        <v>83</v>
      </c>
      <c r="AY359" s="182" t="s">
        <v>118</v>
      </c>
      <c r="BK359" s="184">
        <f>BK360</f>
        <v>0</v>
      </c>
    </row>
    <row r="360" spans="1:65" s="2" customFormat="1" ht="37.9" customHeight="1">
      <c r="A360" s="35"/>
      <c r="B360" s="36"/>
      <c r="C360" s="187" t="s">
        <v>570</v>
      </c>
      <c r="D360" s="187" t="s">
        <v>122</v>
      </c>
      <c r="E360" s="188" t="s">
        <v>803</v>
      </c>
      <c r="F360" s="189" t="s">
        <v>804</v>
      </c>
      <c r="G360" s="190" t="s">
        <v>351</v>
      </c>
      <c r="H360" s="191">
        <v>116.616</v>
      </c>
      <c r="I360" s="192"/>
      <c r="J360" s="193">
        <f>ROUND(I360*H360,2)</f>
        <v>0</v>
      </c>
      <c r="K360" s="189" t="s">
        <v>213</v>
      </c>
      <c r="L360" s="40"/>
      <c r="M360" s="233" t="s">
        <v>1</v>
      </c>
      <c r="N360" s="234" t="s">
        <v>38</v>
      </c>
      <c r="O360" s="235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121</v>
      </c>
      <c r="AT360" s="198" t="s">
        <v>122</v>
      </c>
      <c r="AU360" s="198" t="s">
        <v>131</v>
      </c>
      <c r="AY360" s="18" t="s">
        <v>118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81</v>
      </c>
      <c r="BK360" s="199">
        <f>ROUND(I360*H360,2)</f>
        <v>0</v>
      </c>
      <c r="BL360" s="18" t="s">
        <v>121</v>
      </c>
      <c r="BM360" s="198" t="s">
        <v>990</v>
      </c>
    </row>
    <row r="361" spans="1:65" s="2" customFormat="1" ht="6.95" customHeight="1">
      <c r="A361" s="35"/>
      <c r="B361" s="55"/>
      <c r="C361" s="56"/>
      <c r="D361" s="56"/>
      <c r="E361" s="56"/>
      <c r="F361" s="56"/>
      <c r="G361" s="56"/>
      <c r="H361" s="56"/>
      <c r="I361" s="56"/>
      <c r="J361" s="56"/>
      <c r="K361" s="56"/>
      <c r="L361" s="40"/>
      <c r="M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</row>
  </sheetData>
  <sheetProtection algorithmName="SHA-512" hashValue="G6J40s5ZFdLjQ+t5yb7UH/voCAGm0ZwofYAldq4AiaZvHZfa02qd/uMJmsAo9RErxuSjCKiTZGeZ9gE3iykBNQ==" saltValue="X9Lhg/RftEBHqpTSds8kA80XBEWICmaAksxpItj6a1hqhjtBUBQg+TBgAgNbow4BbAc/LCsbLseZYRCIEKuK6A==" spinCount="100000" sheet="1" objects="1" scenarios="1" formatColumns="0" formatRows="0" autoFilter="0"/>
  <autoFilter ref="C125:K36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92</v>
      </c>
      <c r="AZ2" s="259" t="s">
        <v>991</v>
      </c>
      <c r="BA2" s="259" t="s">
        <v>1</v>
      </c>
      <c r="BB2" s="259" t="s">
        <v>1</v>
      </c>
      <c r="BC2" s="259" t="s">
        <v>782</v>
      </c>
      <c r="BD2" s="259" t="s">
        <v>83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  <c r="AZ3" s="259" t="s">
        <v>992</v>
      </c>
      <c r="BA3" s="259" t="s">
        <v>993</v>
      </c>
      <c r="BB3" s="259" t="s">
        <v>1</v>
      </c>
      <c r="BC3" s="259" t="s">
        <v>994</v>
      </c>
      <c r="BD3" s="259" t="s">
        <v>83</v>
      </c>
    </row>
    <row r="4" spans="1:56" s="1" customFormat="1" ht="24.95" customHeight="1">
      <c r="B4" s="21"/>
      <c r="D4" s="111" t="s">
        <v>93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15" t="str">
        <f>'Rekapitulace stavby'!K6</f>
        <v>Brno, Slevačská (areál MEZ) - drobná rekonstrukce kanlizace</v>
      </c>
      <c r="F7" s="316"/>
      <c r="G7" s="316"/>
      <c r="H7" s="316"/>
      <c r="L7" s="21"/>
    </row>
    <row r="8" spans="1:56" s="2" customFormat="1" ht="12" customHeight="1">
      <c r="A8" s="35"/>
      <c r="B8" s="40"/>
      <c r="C8" s="35"/>
      <c r="D8" s="113" t="s">
        <v>94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7" t="s">
        <v>995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3. 7. 2023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9" t="str">
        <f>'Rekapitulace stavby'!E14</f>
        <v>Vyplň údaj</v>
      </c>
      <c r="F18" s="320"/>
      <c r="G18" s="320"/>
      <c r="H18" s="320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1" t="s">
        <v>1</v>
      </c>
      <c r="F27" s="321"/>
      <c r="G27" s="321"/>
      <c r="H27" s="32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ROUND((SUM(BE120:BE186)),  2)</f>
        <v>0</v>
      </c>
      <c r="G33" s="35"/>
      <c r="H33" s="35"/>
      <c r="I33" s="125">
        <v>0.21</v>
      </c>
      <c r="J33" s="124">
        <f>ROUND(((SUM(BE120:BE186))*I33),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ROUND((SUM(BF120:BF186)),  2)</f>
        <v>0</v>
      </c>
      <c r="G34" s="35"/>
      <c r="H34" s="35"/>
      <c r="I34" s="125">
        <v>0.12</v>
      </c>
      <c r="J34" s="124">
        <f>ROUND(((SUM(BF120:BF186))*I34),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ROUND((SUM(BG120:BG186)),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ROUND((SUM(BH120:BH186)),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ROUND((SUM(BI120:BI186)),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2" t="str">
        <f>E7</f>
        <v>Brno, Slevačská (areál MEZ) - drobná rekonstrukce kanlizace</v>
      </c>
      <c r="F85" s="323"/>
      <c r="G85" s="323"/>
      <c r="H85" s="32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4" t="str">
        <f>E9</f>
        <v>350 - Odvodnění základové spáry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3. 7. 2023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97</v>
      </c>
      <c r="D94" s="145"/>
      <c r="E94" s="145"/>
      <c r="F94" s="145"/>
      <c r="G94" s="145"/>
      <c r="H94" s="145"/>
      <c r="I94" s="145"/>
      <c r="J94" s="146" t="s">
        <v>98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99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31" s="9" customFormat="1" ht="24.95" customHeight="1">
      <c r="B97" s="148"/>
      <c r="C97" s="149"/>
      <c r="D97" s="150" t="s">
        <v>101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195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196</v>
      </c>
      <c r="E99" s="157"/>
      <c r="F99" s="157"/>
      <c r="G99" s="157"/>
      <c r="H99" s="157"/>
      <c r="I99" s="157"/>
      <c r="J99" s="158">
        <f>J157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996</v>
      </c>
      <c r="E100" s="157"/>
      <c r="F100" s="157"/>
      <c r="G100" s="157"/>
      <c r="H100" s="157"/>
      <c r="I100" s="157"/>
      <c r="J100" s="158">
        <f>J185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103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2" t="str">
        <f>E7</f>
        <v>Brno, Slevačská (areál MEZ) - drobná rekonstrukce kanlizace</v>
      </c>
      <c r="F110" s="323"/>
      <c r="G110" s="323"/>
      <c r="H110" s="323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4" t="str">
        <f>E9</f>
        <v>350 - Odvodnění základové spáry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3. 7. 2023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31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104</v>
      </c>
      <c r="D119" s="163" t="s">
        <v>58</v>
      </c>
      <c r="E119" s="163" t="s">
        <v>54</v>
      </c>
      <c r="F119" s="163" t="s">
        <v>55</v>
      </c>
      <c r="G119" s="163" t="s">
        <v>105</v>
      </c>
      <c r="H119" s="163" t="s">
        <v>106</v>
      </c>
      <c r="I119" s="163" t="s">
        <v>107</v>
      </c>
      <c r="J119" s="163" t="s">
        <v>98</v>
      </c>
      <c r="K119" s="164" t="s">
        <v>108</v>
      </c>
      <c r="L119" s="165"/>
      <c r="M119" s="76" t="s">
        <v>1</v>
      </c>
      <c r="N119" s="77" t="s">
        <v>37</v>
      </c>
      <c r="O119" s="77" t="s">
        <v>109</v>
      </c>
      <c r="P119" s="77" t="s">
        <v>110</v>
      </c>
      <c r="Q119" s="77" t="s">
        <v>111</v>
      </c>
      <c r="R119" s="77" t="s">
        <v>112</v>
      </c>
      <c r="S119" s="77" t="s">
        <v>113</v>
      </c>
      <c r="T119" s="78" t="s">
        <v>114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115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</f>
        <v>0</v>
      </c>
      <c r="Q120" s="80"/>
      <c r="R120" s="168">
        <f>R121</f>
        <v>33.282752000000002</v>
      </c>
      <c r="S120" s="80"/>
      <c r="T120" s="169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100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72</v>
      </c>
      <c r="E121" s="174" t="s">
        <v>116</v>
      </c>
      <c r="F121" s="174" t="s">
        <v>117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P122+P157+P185</f>
        <v>0</v>
      </c>
      <c r="Q121" s="179"/>
      <c r="R121" s="180">
        <f>R122+R157+R185</f>
        <v>33.282752000000002</v>
      </c>
      <c r="S121" s="179"/>
      <c r="T121" s="181">
        <f>T122+T157+T185</f>
        <v>0</v>
      </c>
      <c r="AR121" s="182" t="s">
        <v>81</v>
      </c>
      <c r="AT121" s="183" t="s">
        <v>72</v>
      </c>
      <c r="AU121" s="183" t="s">
        <v>73</v>
      </c>
      <c r="AY121" s="182" t="s">
        <v>118</v>
      </c>
      <c r="BK121" s="184">
        <f>BK122+BK157+BK185</f>
        <v>0</v>
      </c>
    </row>
    <row r="122" spans="1:65" s="12" customFormat="1" ht="22.9" customHeight="1">
      <c r="B122" s="171"/>
      <c r="C122" s="172"/>
      <c r="D122" s="173" t="s">
        <v>72</v>
      </c>
      <c r="E122" s="185" t="s">
        <v>81</v>
      </c>
      <c r="F122" s="185" t="s">
        <v>209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SUM(P123:P156)</f>
        <v>0</v>
      </c>
      <c r="Q122" s="179"/>
      <c r="R122" s="180">
        <f>SUM(R123:R156)</f>
        <v>1.3654400000000002</v>
      </c>
      <c r="S122" s="179"/>
      <c r="T122" s="181">
        <f>SUM(T123:T156)</f>
        <v>0</v>
      </c>
      <c r="AR122" s="182" t="s">
        <v>81</v>
      </c>
      <c r="AT122" s="183" t="s">
        <v>72</v>
      </c>
      <c r="AU122" s="183" t="s">
        <v>81</v>
      </c>
      <c r="AY122" s="182" t="s">
        <v>118</v>
      </c>
      <c r="BK122" s="184">
        <f>SUM(BK123:BK156)</f>
        <v>0</v>
      </c>
    </row>
    <row r="123" spans="1:65" s="2" customFormat="1" ht="21.75" customHeight="1">
      <c r="A123" s="35"/>
      <c r="B123" s="36"/>
      <c r="C123" s="187" t="s">
        <v>81</v>
      </c>
      <c r="D123" s="187" t="s">
        <v>122</v>
      </c>
      <c r="E123" s="188" t="s">
        <v>997</v>
      </c>
      <c r="F123" s="189" t="s">
        <v>998</v>
      </c>
      <c r="G123" s="190" t="s">
        <v>156</v>
      </c>
      <c r="H123" s="191">
        <v>136</v>
      </c>
      <c r="I123" s="192"/>
      <c r="J123" s="193">
        <f>ROUND(I123*H123,2)</f>
        <v>0</v>
      </c>
      <c r="K123" s="189" t="s">
        <v>213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1.0040000000000002E-2</v>
      </c>
      <c r="R123" s="196">
        <f>Q123*H123</f>
        <v>1.3654400000000002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121</v>
      </c>
      <c r="AT123" s="198" t="s">
        <v>122</v>
      </c>
      <c r="AU123" s="198" t="s">
        <v>83</v>
      </c>
      <c r="AY123" s="18" t="s">
        <v>118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81</v>
      </c>
      <c r="BK123" s="199">
        <f>ROUND(I123*H123,2)</f>
        <v>0</v>
      </c>
      <c r="BL123" s="18" t="s">
        <v>121</v>
      </c>
      <c r="BM123" s="198" t="s">
        <v>999</v>
      </c>
    </row>
    <row r="124" spans="1:65" s="13" customFormat="1" ht="11.25">
      <c r="B124" s="200"/>
      <c r="C124" s="201"/>
      <c r="D124" s="202" t="s">
        <v>158</v>
      </c>
      <c r="E124" s="203" t="s">
        <v>1</v>
      </c>
      <c r="F124" s="204" t="s">
        <v>1000</v>
      </c>
      <c r="G124" s="201"/>
      <c r="H124" s="205">
        <v>136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158</v>
      </c>
      <c r="AU124" s="211" t="s">
        <v>83</v>
      </c>
      <c r="AV124" s="13" t="s">
        <v>83</v>
      </c>
      <c r="AW124" s="13" t="s">
        <v>30</v>
      </c>
      <c r="AX124" s="13" t="s">
        <v>81</v>
      </c>
      <c r="AY124" s="211" t="s">
        <v>118</v>
      </c>
    </row>
    <row r="125" spans="1:65" s="2" customFormat="1" ht="44.25" customHeight="1">
      <c r="A125" s="35"/>
      <c r="B125" s="36"/>
      <c r="C125" s="187" t="s">
        <v>83</v>
      </c>
      <c r="D125" s="187" t="s">
        <v>122</v>
      </c>
      <c r="E125" s="188" t="s">
        <v>1001</v>
      </c>
      <c r="F125" s="189" t="s">
        <v>1002</v>
      </c>
      <c r="G125" s="190" t="s">
        <v>423</v>
      </c>
      <c r="H125" s="191">
        <v>1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121</v>
      </c>
      <c r="AT125" s="198" t="s">
        <v>122</v>
      </c>
      <c r="AU125" s="198" t="s">
        <v>83</v>
      </c>
      <c r="AY125" s="18" t="s">
        <v>118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81</v>
      </c>
      <c r="BK125" s="199">
        <f>ROUND(I125*H125,2)</f>
        <v>0</v>
      </c>
      <c r="BL125" s="18" t="s">
        <v>121</v>
      </c>
      <c r="BM125" s="198" t="s">
        <v>1003</v>
      </c>
    </row>
    <row r="126" spans="1:65" s="2" customFormat="1" ht="37.9" customHeight="1">
      <c r="A126" s="35"/>
      <c r="B126" s="36"/>
      <c r="C126" s="187" t="s">
        <v>131</v>
      </c>
      <c r="D126" s="187" t="s">
        <v>122</v>
      </c>
      <c r="E126" s="188" t="s">
        <v>1004</v>
      </c>
      <c r="F126" s="189" t="s">
        <v>1005</v>
      </c>
      <c r="G126" s="190" t="s">
        <v>263</v>
      </c>
      <c r="H126" s="191">
        <v>8640</v>
      </c>
      <c r="I126" s="192"/>
      <c r="J126" s="193">
        <f>ROUND(I126*H126,2)</f>
        <v>0</v>
      </c>
      <c r="K126" s="189" t="s">
        <v>213</v>
      </c>
      <c r="L126" s="40"/>
      <c r="M126" s="194" t="s">
        <v>1</v>
      </c>
      <c r="N126" s="195" t="s">
        <v>38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121</v>
      </c>
      <c r="AT126" s="198" t="s">
        <v>122</v>
      </c>
      <c r="AU126" s="198" t="s">
        <v>83</v>
      </c>
      <c r="AY126" s="18" t="s">
        <v>118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81</v>
      </c>
      <c r="BK126" s="199">
        <f>ROUND(I126*H126,2)</f>
        <v>0</v>
      </c>
      <c r="BL126" s="18" t="s">
        <v>121</v>
      </c>
      <c r="BM126" s="198" t="s">
        <v>1006</v>
      </c>
    </row>
    <row r="127" spans="1:65" s="13" customFormat="1" ht="11.25">
      <c r="B127" s="200"/>
      <c r="C127" s="201"/>
      <c r="D127" s="202" t="s">
        <v>158</v>
      </c>
      <c r="E127" s="203" t="s">
        <v>1</v>
      </c>
      <c r="F127" s="204" t="s">
        <v>1007</v>
      </c>
      <c r="G127" s="201"/>
      <c r="H127" s="205">
        <v>4800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158</v>
      </c>
      <c r="AU127" s="211" t="s">
        <v>83</v>
      </c>
      <c r="AV127" s="13" t="s">
        <v>83</v>
      </c>
      <c r="AW127" s="13" t="s">
        <v>30</v>
      </c>
      <c r="AX127" s="13" t="s">
        <v>73</v>
      </c>
      <c r="AY127" s="211" t="s">
        <v>118</v>
      </c>
    </row>
    <row r="128" spans="1:65" s="13" customFormat="1" ht="11.25">
      <c r="B128" s="200"/>
      <c r="C128" s="201"/>
      <c r="D128" s="202" t="s">
        <v>158</v>
      </c>
      <c r="E128" s="203" t="s">
        <v>1</v>
      </c>
      <c r="F128" s="204" t="s">
        <v>1008</v>
      </c>
      <c r="G128" s="201"/>
      <c r="H128" s="205">
        <v>2880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158</v>
      </c>
      <c r="AU128" s="211" t="s">
        <v>83</v>
      </c>
      <c r="AV128" s="13" t="s">
        <v>83</v>
      </c>
      <c r="AW128" s="13" t="s">
        <v>30</v>
      </c>
      <c r="AX128" s="13" t="s">
        <v>73</v>
      </c>
      <c r="AY128" s="211" t="s">
        <v>118</v>
      </c>
    </row>
    <row r="129" spans="1:65" s="13" customFormat="1" ht="11.25">
      <c r="B129" s="200"/>
      <c r="C129" s="201"/>
      <c r="D129" s="202" t="s">
        <v>158</v>
      </c>
      <c r="E129" s="203" t="s">
        <v>1</v>
      </c>
      <c r="F129" s="204" t="s">
        <v>1009</v>
      </c>
      <c r="G129" s="201"/>
      <c r="H129" s="205">
        <v>960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158</v>
      </c>
      <c r="AU129" s="211" t="s">
        <v>83</v>
      </c>
      <c r="AV129" s="13" t="s">
        <v>83</v>
      </c>
      <c r="AW129" s="13" t="s">
        <v>30</v>
      </c>
      <c r="AX129" s="13" t="s">
        <v>73</v>
      </c>
      <c r="AY129" s="211" t="s">
        <v>118</v>
      </c>
    </row>
    <row r="130" spans="1:65" s="14" customFormat="1" ht="11.25">
      <c r="B130" s="212"/>
      <c r="C130" s="213"/>
      <c r="D130" s="202" t="s">
        <v>158</v>
      </c>
      <c r="E130" s="214" t="s">
        <v>1</v>
      </c>
      <c r="F130" s="215" t="s">
        <v>161</v>
      </c>
      <c r="G130" s="213"/>
      <c r="H130" s="216">
        <v>8640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158</v>
      </c>
      <c r="AU130" s="222" t="s">
        <v>83</v>
      </c>
      <c r="AV130" s="14" t="s">
        <v>121</v>
      </c>
      <c r="AW130" s="14" t="s">
        <v>30</v>
      </c>
      <c r="AX130" s="14" t="s">
        <v>81</v>
      </c>
      <c r="AY130" s="222" t="s">
        <v>118</v>
      </c>
    </row>
    <row r="131" spans="1:65" s="2" customFormat="1" ht="37.9" customHeight="1">
      <c r="A131" s="35"/>
      <c r="B131" s="36"/>
      <c r="C131" s="187" t="s">
        <v>121</v>
      </c>
      <c r="D131" s="187" t="s">
        <v>122</v>
      </c>
      <c r="E131" s="188" t="s">
        <v>1004</v>
      </c>
      <c r="F131" s="189" t="s">
        <v>1005</v>
      </c>
      <c r="G131" s="190" t="s">
        <v>263</v>
      </c>
      <c r="H131" s="191">
        <v>360</v>
      </c>
      <c r="I131" s="192"/>
      <c r="J131" s="193">
        <f>ROUND(I131*H131,2)</f>
        <v>0</v>
      </c>
      <c r="K131" s="189" t="s">
        <v>213</v>
      </c>
      <c r="L131" s="40"/>
      <c r="M131" s="194" t="s">
        <v>1</v>
      </c>
      <c r="N131" s="195" t="s">
        <v>38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121</v>
      </c>
      <c r="AT131" s="198" t="s">
        <v>122</v>
      </c>
      <c r="AU131" s="198" t="s">
        <v>83</v>
      </c>
      <c r="AY131" s="18" t="s">
        <v>118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81</v>
      </c>
      <c r="BK131" s="199">
        <f>ROUND(I131*H131,2)</f>
        <v>0</v>
      </c>
      <c r="BL131" s="18" t="s">
        <v>121</v>
      </c>
      <c r="BM131" s="198" t="s">
        <v>1010</v>
      </c>
    </row>
    <row r="132" spans="1:65" s="13" customFormat="1" ht="11.25">
      <c r="B132" s="200"/>
      <c r="C132" s="201"/>
      <c r="D132" s="202" t="s">
        <v>158</v>
      </c>
      <c r="E132" s="203" t="s">
        <v>1</v>
      </c>
      <c r="F132" s="204" t="s">
        <v>1011</v>
      </c>
      <c r="G132" s="201"/>
      <c r="H132" s="205">
        <v>200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158</v>
      </c>
      <c r="AU132" s="211" t="s">
        <v>83</v>
      </c>
      <c r="AV132" s="13" t="s">
        <v>83</v>
      </c>
      <c r="AW132" s="13" t="s">
        <v>30</v>
      </c>
      <c r="AX132" s="13" t="s">
        <v>73</v>
      </c>
      <c r="AY132" s="211" t="s">
        <v>118</v>
      </c>
    </row>
    <row r="133" spans="1:65" s="13" customFormat="1" ht="11.25">
      <c r="B133" s="200"/>
      <c r="C133" s="201"/>
      <c r="D133" s="202" t="s">
        <v>158</v>
      </c>
      <c r="E133" s="203" t="s">
        <v>1</v>
      </c>
      <c r="F133" s="204" t="s">
        <v>1012</v>
      </c>
      <c r="G133" s="201"/>
      <c r="H133" s="205">
        <v>120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158</v>
      </c>
      <c r="AU133" s="211" t="s">
        <v>83</v>
      </c>
      <c r="AV133" s="13" t="s">
        <v>83</v>
      </c>
      <c r="AW133" s="13" t="s">
        <v>30</v>
      </c>
      <c r="AX133" s="13" t="s">
        <v>73</v>
      </c>
      <c r="AY133" s="211" t="s">
        <v>118</v>
      </c>
    </row>
    <row r="134" spans="1:65" s="13" customFormat="1" ht="11.25">
      <c r="B134" s="200"/>
      <c r="C134" s="201"/>
      <c r="D134" s="202" t="s">
        <v>158</v>
      </c>
      <c r="E134" s="203" t="s">
        <v>1</v>
      </c>
      <c r="F134" s="204" t="s">
        <v>1013</v>
      </c>
      <c r="G134" s="201"/>
      <c r="H134" s="205">
        <v>40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158</v>
      </c>
      <c r="AU134" s="211" t="s">
        <v>83</v>
      </c>
      <c r="AV134" s="13" t="s">
        <v>83</v>
      </c>
      <c r="AW134" s="13" t="s">
        <v>30</v>
      </c>
      <c r="AX134" s="13" t="s">
        <v>73</v>
      </c>
      <c r="AY134" s="211" t="s">
        <v>118</v>
      </c>
    </row>
    <row r="135" spans="1:65" s="14" customFormat="1" ht="11.25">
      <c r="B135" s="212"/>
      <c r="C135" s="213"/>
      <c r="D135" s="202" t="s">
        <v>158</v>
      </c>
      <c r="E135" s="214" t="s">
        <v>1</v>
      </c>
      <c r="F135" s="215" t="s">
        <v>161</v>
      </c>
      <c r="G135" s="213"/>
      <c r="H135" s="216">
        <v>360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158</v>
      </c>
      <c r="AU135" s="222" t="s">
        <v>83</v>
      </c>
      <c r="AV135" s="14" t="s">
        <v>121</v>
      </c>
      <c r="AW135" s="14" t="s">
        <v>30</v>
      </c>
      <c r="AX135" s="14" t="s">
        <v>81</v>
      </c>
      <c r="AY135" s="222" t="s">
        <v>118</v>
      </c>
    </row>
    <row r="136" spans="1:65" s="2" customFormat="1" ht="62.65" customHeight="1">
      <c r="A136" s="35"/>
      <c r="B136" s="36"/>
      <c r="C136" s="187" t="s">
        <v>137</v>
      </c>
      <c r="D136" s="187" t="s">
        <v>122</v>
      </c>
      <c r="E136" s="188" t="s">
        <v>334</v>
      </c>
      <c r="F136" s="189" t="s">
        <v>335</v>
      </c>
      <c r="G136" s="190" t="s">
        <v>179</v>
      </c>
      <c r="H136" s="191">
        <v>12.085000000000003</v>
      </c>
      <c r="I136" s="192"/>
      <c r="J136" s="193">
        <f>ROUND(I136*H136,2)</f>
        <v>0</v>
      </c>
      <c r="K136" s="189" t="s">
        <v>213</v>
      </c>
      <c r="L136" s="40"/>
      <c r="M136" s="194" t="s">
        <v>1</v>
      </c>
      <c r="N136" s="195" t="s">
        <v>38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121</v>
      </c>
      <c r="AT136" s="198" t="s">
        <v>122</v>
      </c>
      <c r="AU136" s="198" t="s">
        <v>83</v>
      </c>
      <c r="AY136" s="18" t="s">
        <v>118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81</v>
      </c>
      <c r="BK136" s="199">
        <f>ROUND(I136*H136,2)</f>
        <v>0</v>
      </c>
      <c r="BL136" s="18" t="s">
        <v>121</v>
      </c>
      <c r="BM136" s="198" t="s">
        <v>1014</v>
      </c>
    </row>
    <row r="137" spans="1:65" s="15" customFormat="1" ht="11.25">
      <c r="B137" s="223"/>
      <c r="C137" s="224"/>
      <c r="D137" s="202" t="s">
        <v>158</v>
      </c>
      <c r="E137" s="225" t="s">
        <v>1</v>
      </c>
      <c r="F137" s="226" t="s">
        <v>1015</v>
      </c>
      <c r="G137" s="224"/>
      <c r="H137" s="225" t="s">
        <v>1</v>
      </c>
      <c r="I137" s="227"/>
      <c r="J137" s="224"/>
      <c r="K137" s="224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158</v>
      </c>
      <c r="AU137" s="232" t="s">
        <v>83</v>
      </c>
      <c r="AV137" s="15" t="s">
        <v>81</v>
      </c>
      <c r="AW137" s="15" t="s">
        <v>30</v>
      </c>
      <c r="AX137" s="15" t="s">
        <v>73</v>
      </c>
      <c r="AY137" s="232" t="s">
        <v>118</v>
      </c>
    </row>
    <row r="138" spans="1:65" s="13" customFormat="1" ht="11.25">
      <c r="B138" s="200"/>
      <c r="C138" s="201"/>
      <c r="D138" s="202" t="s">
        <v>158</v>
      </c>
      <c r="E138" s="203" t="s">
        <v>1</v>
      </c>
      <c r="F138" s="204" t="s">
        <v>1016</v>
      </c>
      <c r="G138" s="201"/>
      <c r="H138" s="205">
        <v>18.593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158</v>
      </c>
      <c r="AU138" s="211" t="s">
        <v>83</v>
      </c>
      <c r="AV138" s="13" t="s">
        <v>83</v>
      </c>
      <c r="AW138" s="13" t="s">
        <v>30</v>
      </c>
      <c r="AX138" s="13" t="s">
        <v>73</v>
      </c>
      <c r="AY138" s="211" t="s">
        <v>118</v>
      </c>
    </row>
    <row r="139" spans="1:65" s="14" customFormat="1" ht="11.25">
      <c r="B139" s="212"/>
      <c r="C139" s="213"/>
      <c r="D139" s="202" t="s">
        <v>158</v>
      </c>
      <c r="E139" s="214" t="s">
        <v>992</v>
      </c>
      <c r="F139" s="215" t="s">
        <v>161</v>
      </c>
      <c r="G139" s="213"/>
      <c r="H139" s="216">
        <v>18.593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158</v>
      </c>
      <c r="AU139" s="222" t="s">
        <v>83</v>
      </c>
      <c r="AV139" s="14" t="s">
        <v>121</v>
      </c>
      <c r="AW139" s="14" t="s">
        <v>30</v>
      </c>
      <c r="AX139" s="14" t="s">
        <v>73</v>
      </c>
      <c r="AY139" s="222" t="s">
        <v>118</v>
      </c>
    </row>
    <row r="140" spans="1:65" s="15" customFormat="1" ht="11.25">
      <c r="B140" s="223"/>
      <c r="C140" s="224"/>
      <c r="D140" s="202" t="s">
        <v>158</v>
      </c>
      <c r="E140" s="225" t="s">
        <v>1</v>
      </c>
      <c r="F140" s="226" t="s">
        <v>1017</v>
      </c>
      <c r="G140" s="224"/>
      <c r="H140" s="225" t="s">
        <v>1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158</v>
      </c>
      <c r="AU140" s="232" t="s">
        <v>83</v>
      </c>
      <c r="AV140" s="15" t="s">
        <v>81</v>
      </c>
      <c r="AW140" s="15" t="s">
        <v>30</v>
      </c>
      <c r="AX140" s="15" t="s">
        <v>73</v>
      </c>
      <c r="AY140" s="232" t="s">
        <v>118</v>
      </c>
    </row>
    <row r="141" spans="1:65" s="13" customFormat="1" ht="11.25">
      <c r="B141" s="200"/>
      <c r="C141" s="201"/>
      <c r="D141" s="202" t="s">
        <v>158</v>
      </c>
      <c r="E141" s="203" t="s">
        <v>1</v>
      </c>
      <c r="F141" s="204" t="s">
        <v>1018</v>
      </c>
      <c r="G141" s="201"/>
      <c r="H141" s="205">
        <v>12.085000000000003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158</v>
      </c>
      <c r="AU141" s="211" t="s">
        <v>83</v>
      </c>
      <c r="AV141" s="13" t="s">
        <v>83</v>
      </c>
      <c r="AW141" s="13" t="s">
        <v>30</v>
      </c>
      <c r="AX141" s="13" t="s">
        <v>81</v>
      </c>
      <c r="AY141" s="211" t="s">
        <v>118</v>
      </c>
    </row>
    <row r="142" spans="1:65" s="2" customFormat="1" ht="62.65" customHeight="1">
      <c r="A142" s="35"/>
      <c r="B142" s="36"/>
      <c r="C142" s="187" t="s">
        <v>141</v>
      </c>
      <c r="D142" s="187" t="s">
        <v>122</v>
      </c>
      <c r="E142" s="188" t="s">
        <v>339</v>
      </c>
      <c r="F142" s="189" t="s">
        <v>340</v>
      </c>
      <c r="G142" s="190" t="s">
        <v>179</v>
      </c>
      <c r="H142" s="191">
        <v>6.508</v>
      </c>
      <c r="I142" s="192"/>
      <c r="J142" s="193">
        <f>ROUND(I142*H142,2)</f>
        <v>0</v>
      </c>
      <c r="K142" s="189" t="s">
        <v>213</v>
      </c>
      <c r="L142" s="40"/>
      <c r="M142" s="194" t="s">
        <v>1</v>
      </c>
      <c r="N142" s="195" t="s">
        <v>38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121</v>
      </c>
      <c r="AT142" s="198" t="s">
        <v>122</v>
      </c>
      <c r="AU142" s="198" t="s">
        <v>83</v>
      </c>
      <c r="AY142" s="18" t="s">
        <v>118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81</v>
      </c>
      <c r="BK142" s="199">
        <f>ROUND(I142*H142,2)</f>
        <v>0</v>
      </c>
      <c r="BL142" s="18" t="s">
        <v>121</v>
      </c>
      <c r="BM142" s="198" t="s">
        <v>1019</v>
      </c>
    </row>
    <row r="143" spans="1:65" s="13" customFormat="1" ht="11.25">
      <c r="B143" s="200"/>
      <c r="C143" s="201"/>
      <c r="D143" s="202" t="s">
        <v>158</v>
      </c>
      <c r="E143" s="203" t="s">
        <v>1</v>
      </c>
      <c r="F143" s="204" t="s">
        <v>1020</v>
      </c>
      <c r="G143" s="201"/>
      <c r="H143" s="205">
        <v>6.508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158</v>
      </c>
      <c r="AU143" s="211" t="s">
        <v>83</v>
      </c>
      <c r="AV143" s="13" t="s">
        <v>83</v>
      </c>
      <c r="AW143" s="13" t="s">
        <v>30</v>
      </c>
      <c r="AX143" s="13" t="s">
        <v>73</v>
      </c>
      <c r="AY143" s="211" t="s">
        <v>118</v>
      </c>
    </row>
    <row r="144" spans="1:65" s="2" customFormat="1" ht="44.25" customHeight="1">
      <c r="A144" s="35"/>
      <c r="B144" s="36"/>
      <c r="C144" s="187" t="s">
        <v>145</v>
      </c>
      <c r="D144" s="187" t="s">
        <v>122</v>
      </c>
      <c r="E144" s="188" t="s">
        <v>344</v>
      </c>
      <c r="F144" s="189" t="s">
        <v>345</v>
      </c>
      <c r="G144" s="190" t="s">
        <v>179</v>
      </c>
      <c r="H144" s="191">
        <v>12.085000000000003</v>
      </c>
      <c r="I144" s="192"/>
      <c r="J144" s="193">
        <f>ROUND(I144*H144,2)</f>
        <v>0</v>
      </c>
      <c r="K144" s="189" t="s">
        <v>213</v>
      </c>
      <c r="L144" s="40"/>
      <c r="M144" s="194" t="s">
        <v>1</v>
      </c>
      <c r="N144" s="195" t="s">
        <v>38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121</v>
      </c>
      <c r="AT144" s="198" t="s">
        <v>122</v>
      </c>
      <c r="AU144" s="198" t="s">
        <v>83</v>
      </c>
      <c r="AY144" s="18" t="s">
        <v>118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81</v>
      </c>
      <c r="BK144" s="199">
        <f>ROUND(I144*H144,2)</f>
        <v>0</v>
      </c>
      <c r="BL144" s="18" t="s">
        <v>121</v>
      </c>
      <c r="BM144" s="198" t="s">
        <v>1021</v>
      </c>
    </row>
    <row r="145" spans="1:65" s="15" customFormat="1" ht="11.25">
      <c r="B145" s="223"/>
      <c r="C145" s="224"/>
      <c r="D145" s="202" t="s">
        <v>158</v>
      </c>
      <c r="E145" s="225" t="s">
        <v>1</v>
      </c>
      <c r="F145" s="226" t="s">
        <v>1022</v>
      </c>
      <c r="G145" s="224"/>
      <c r="H145" s="225" t="s">
        <v>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158</v>
      </c>
      <c r="AU145" s="232" t="s">
        <v>83</v>
      </c>
      <c r="AV145" s="15" t="s">
        <v>81</v>
      </c>
      <c r="AW145" s="15" t="s">
        <v>30</v>
      </c>
      <c r="AX145" s="15" t="s">
        <v>73</v>
      </c>
      <c r="AY145" s="232" t="s">
        <v>118</v>
      </c>
    </row>
    <row r="146" spans="1:65" s="13" customFormat="1" ht="11.25">
      <c r="B146" s="200"/>
      <c r="C146" s="201"/>
      <c r="D146" s="202" t="s">
        <v>158</v>
      </c>
      <c r="E146" s="203" t="s">
        <v>1</v>
      </c>
      <c r="F146" s="204" t="s">
        <v>1018</v>
      </c>
      <c r="G146" s="201"/>
      <c r="H146" s="205">
        <v>12.085000000000003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158</v>
      </c>
      <c r="AU146" s="211" t="s">
        <v>83</v>
      </c>
      <c r="AV146" s="13" t="s">
        <v>83</v>
      </c>
      <c r="AW146" s="13" t="s">
        <v>30</v>
      </c>
      <c r="AX146" s="13" t="s">
        <v>81</v>
      </c>
      <c r="AY146" s="211" t="s">
        <v>118</v>
      </c>
    </row>
    <row r="147" spans="1:65" s="2" customFormat="1" ht="44.25" customHeight="1">
      <c r="A147" s="35"/>
      <c r="B147" s="36"/>
      <c r="C147" s="187" t="s">
        <v>149</v>
      </c>
      <c r="D147" s="187" t="s">
        <v>122</v>
      </c>
      <c r="E147" s="188" t="s">
        <v>1023</v>
      </c>
      <c r="F147" s="189" t="s">
        <v>1024</v>
      </c>
      <c r="G147" s="190" t="s">
        <v>179</v>
      </c>
      <c r="H147" s="191">
        <v>6.508</v>
      </c>
      <c r="I147" s="192"/>
      <c r="J147" s="193">
        <f>ROUND(I147*H147,2)</f>
        <v>0</v>
      </c>
      <c r="K147" s="189" t="s">
        <v>213</v>
      </c>
      <c r="L147" s="40"/>
      <c r="M147" s="194" t="s">
        <v>1</v>
      </c>
      <c r="N147" s="195" t="s">
        <v>38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121</v>
      </c>
      <c r="AT147" s="198" t="s">
        <v>122</v>
      </c>
      <c r="AU147" s="198" t="s">
        <v>83</v>
      </c>
      <c r="AY147" s="18" t="s">
        <v>118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81</v>
      </c>
      <c r="BK147" s="199">
        <f>ROUND(I147*H147,2)</f>
        <v>0</v>
      </c>
      <c r="BL147" s="18" t="s">
        <v>121</v>
      </c>
      <c r="BM147" s="198" t="s">
        <v>1025</v>
      </c>
    </row>
    <row r="148" spans="1:65" s="13" customFormat="1" ht="11.25">
      <c r="B148" s="200"/>
      <c r="C148" s="201"/>
      <c r="D148" s="202" t="s">
        <v>158</v>
      </c>
      <c r="E148" s="203" t="s">
        <v>1</v>
      </c>
      <c r="F148" s="204" t="s">
        <v>1020</v>
      </c>
      <c r="G148" s="201"/>
      <c r="H148" s="205">
        <v>6.508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158</v>
      </c>
      <c r="AU148" s="211" t="s">
        <v>83</v>
      </c>
      <c r="AV148" s="13" t="s">
        <v>83</v>
      </c>
      <c r="AW148" s="13" t="s">
        <v>30</v>
      </c>
      <c r="AX148" s="13" t="s">
        <v>81</v>
      </c>
      <c r="AY148" s="211" t="s">
        <v>118</v>
      </c>
    </row>
    <row r="149" spans="1:65" s="2" customFormat="1" ht="44.25" customHeight="1">
      <c r="A149" s="35"/>
      <c r="B149" s="36"/>
      <c r="C149" s="187" t="s">
        <v>153</v>
      </c>
      <c r="D149" s="187" t="s">
        <v>122</v>
      </c>
      <c r="E149" s="188" t="s">
        <v>1026</v>
      </c>
      <c r="F149" s="189" t="s">
        <v>797</v>
      </c>
      <c r="G149" s="190" t="s">
        <v>351</v>
      </c>
      <c r="H149" s="191">
        <v>21.734999999999999</v>
      </c>
      <c r="I149" s="192"/>
      <c r="J149" s="193">
        <f>ROUND(I149*H149,2)</f>
        <v>0</v>
      </c>
      <c r="K149" s="189" t="s">
        <v>213</v>
      </c>
      <c r="L149" s="40"/>
      <c r="M149" s="194" t="s">
        <v>1</v>
      </c>
      <c r="N149" s="195" t="s">
        <v>38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121</v>
      </c>
      <c r="AT149" s="198" t="s">
        <v>122</v>
      </c>
      <c r="AU149" s="198" t="s">
        <v>83</v>
      </c>
      <c r="AY149" s="18" t="s">
        <v>118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81</v>
      </c>
      <c r="BK149" s="199">
        <f>ROUND(I149*H149,2)</f>
        <v>0</v>
      </c>
      <c r="BL149" s="18" t="s">
        <v>121</v>
      </c>
      <c r="BM149" s="198" t="s">
        <v>1027</v>
      </c>
    </row>
    <row r="150" spans="1:65" s="15" customFormat="1" ht="11.25">
      <c r="B150" s="223"/>
      <c r="C150" s="224"/>
      <c r="D150" s="202" t="s">
        <v>158</v>
      </c>
      <c r="E150" s="225" t="s">
        <v>1</v>
      </c>
      <c r="F150" s="226" t="s">
        <v>1028</v>
      </c>
      <c r="G150" s="224"/>
      <c r="H150" s="225" t="s">
        <v>1</v>
      </c>
      <c r="I150" s="227"/>
      <c r="J150" s="224"/>
      <c r="K150" s="224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158</v>
      </c>
      <c r="AU150" s="232" t="s">
        <v>83</v>
      </c>
      <c r="AV150" s="15" t="s">
        <v>81</v>
      </c>
      <c r="AW150" s="15" t="s">
        <v>30</v>
      </c>
      <c r="AX150" s="15" t="s">
        <v>73</v>
      </c>
      <c r="AY150" s="232" t="s">
        <v>118</v>
      </c>
    </row>
    <row r="151" spans="1:65" s="13" customFormat="1" ht="11.25">
      <c r="B151" s="200"/>
      <c r="C151" s="201"/>
      <c r="D151" s="202" t="s">
        <v>158</v>
      </c>
      <c r="E151" s="203" t="s">
        <v>1</v>
      </c>
      <c r="F151" s="204" t="s">
        <v>1029</v>
      </c>
      <c r="G151" s="201"/>
      <c r="H151" s="205">
        <v>21.734999999999999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158</v>
      </c>
      <c r="AU151" s="211" t="s">
        <v>83</v>
      </c>
      <c r="AV151" s="13" t="s">
        <v>83</v>
      </c>
      <c r="AW151" s="13" t="s">
        <v>30</v>
      </c>
      <c r="AX151" s="13" t="s">
        <v>81</v>
      </c>
      <c r="AY151" s="211" t="s">
        <v>118</v>
      </c>
    </row>
    <row r="152" spans="1:65" s="2" customFormat="1" ht="16.5" customHeight="1">
      <c r="A152" s="35"/>
      <c r="B152" s="36"/>
      <c r="C152" s="187" t="s">
        <v>162</v>
      </c>
      <c r="D152" s="187" t="s">
        <v>122</v>
      </c>
      <c r="E152" s="188" t="s">
        <v>1030</v>
      </c>
      <c r="F152" s="189" t="s">
        <v>1031</v>
      </c>
      <c r="G152" s="190" t="s">
        <v>351</v>
      </c>
      <c r="H152" s="191">
        <v>9.3149999999999995</v>
      </c>
      <c r="I152" s="192"/>
      <c r="J152" s="193">
        <f>ROUND(I152*H152,2)</f>
        <v>0</v>
      </c>
      <c r="K152" s="189" t="s">
        <v>1</v>
      </c>
      <c r="L152" s="40"/>
      <c r="M152" s="194" t="s">
        <v>1</v>
      </c>
      <c r="N152" s="195" t="s">
        <v>38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121</v>
      </c>
      <c r="AT152" s="198" t="s">
        <v>122</v>
      </c>
      <c r="AU152" s="198" t="s">
        <v>83</v>
      </c>
      <c r="AY152" s="18" t="s">
        <v>118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81</v>
      </c>
      <c r="BK152" s="199">
        <f>ROUND(I152*H152,2)</f>
        <v>0</v>
      </c>
      <c r="BL152" s="18" t="s">
        <v>121</v>
      </c>
      <c r="BM152" s="198" t="s">
        <v>1032</v>
      </c>
    </row>
    <row r="153" spans="1:65" s="15" customFormat="1" ht="11.25">
      <c r="B153" s="223"/>
      <c r="C153" s="224"/>
      <c r="D153" s="202" t="s">
        <v>158</v>
      </c>
      <c r="E153" s="225" t="s">
        <v>1</v>
      </c>
      <c r="F153" s="226" t="s">
        <v>1033</v>
      </c>
      <c r="G153" s="224"/>
      <c r="H153" s="225" t="s">
        <v>1</v>
      </c>
      <c r="I153" s="227"/>
      <c r="J153" s="224"/>
      <c r="K153" s="224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158</v>
      </c>
      <c r="AU153" s="232" t="s">
        <v>83</v>
      </c>
      <c r="AV153" s="15" t="s">
        <v>81</v>
      </c>
      <c r="AW153" s="15" t="s">
        <v>30</v>
      </c>
      <c r="AX153" s="15" t="s">
        <v>73</v>
      </c>
      <c r="AY153" s="232" t="s">
        <v>118</v>
      </c>
    </row>
    <row r="154" spans="1:65" s="13" customFormat="1" ht="11.25">
      <c r="B154" s="200"/>
      <c r="C154" s="201"/>
      <c r="D154" s="202" t="s">
        <v>158</v>
      </c>
      <c r="E154" s="203" t="s">
        <v>1</v>
      </c>
      <c r="F154" s="204" t="s">
        <v>1034</v>
      </c>
      <c r="G154" s="201"/>
      <c r="H154" s="205">
        <v>9.3149999999999995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158</v>
      </c>
      <c r="AU154" s="211" t="s">
        <v>83</v>
      </c>
      <c r="AV154" s="13" t="s">
        <v>83</v>
      </c>
      <c r="AW154" s="13" t="s">
        <v>30</v>
      </c>
      <c r="AX154" s="13" t="s">
        <v>81</v>
      </c>
      <c r="AY154" s="211" t="s">
        <v>118</v>
      </c>
    </row>
    <row r="155" spans="1:65" s="2" customFormat="1" ht="37.9" customHeight="1">
      <c r="A155" s="35"/>
      <c r="B155" s="36"/>
      <c r="C155" s="187" t="s">
        <v>168</v>
      </c>
      <c r="D155" s="187" t="s">
        <v>122</v>
      </c>
      <c r="E155" s="188" t="s">
        <v>360</v>
      </c>
      <c r="F155" s="189" t="s">
        <v>361</v>
      </c>
      <c r="G155" s="190" t="s">
        <v>179</v>
      </c>
      <c r="H155" s="191">
        <v>18.593</v>
      </c>
      <c r="I155" s="192"/>
      <c r="J155" s="193">
        <f>ROUND(I155*H155,2)</f>
        <v>0</v>
      </c>
      <c r="K155" s="189" t="s">
        <v>213</v>
      </c>
      <c r="L155" s="40"/>
      <c r="M155" s="194" t="s">
        <v>1</v>
      </c>
      <c r="N155" s="195" t="s">
        <v>38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121</v>
      </c>
      <c r="AT155" s="198" t="s">
        <v>122</v>
      </c>
      <c r="AU155" s="198" t="s">
        <v>83</v>
      </c>
      <c r="AY155" s="18" t="s">
        <v>118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81</v>
      </c>
      <c r="BK155" s="199">
        <f>ROUND(I155*H155,2)</f>
        <v>0</v>
      </c>
      <c r="BL155" s="18" t="s">
        <v>121</v>
      </c>
      <c r="BM155" s="198" t="s">
        <v>1035</v>
      </c>
    </row>
    <row r="156" spans="1:65" s="13" customFormat="1" ht="11.25">
      <c r="B156" s="200"/>
      <c r="C156" s="201"/>
      <c r="D156" s="202" t="s">
        <v>158</v>
      </c>
      <c r="E156" s="203" t="s">
        <v>1</v>
      </c>
      <c r="F156" s="204" t="s">
        <v>992</v>
      </c>
      <c r="G156" s="201"/>
      <c r="H156" s="205">
        <v>18.593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158</v>
      </c>
      <c r="AU156" s="211" t="s">
        <v>83</v>
      </c>
      <c r="AV156" s="13" t="s">
        <v>83</v>
      </c>
      <c r="AW156" s="13" t="s">
        <v>30</v>
      </c>
      <c r="AX156" s="13" t="s">
        <v>81</v>
      </c>
      <c r="AY156" s="211" t="s">
        <v>118</v>
      </c>
    </row>
    <row r="157" spans="1:65" s="12" customFormat="1" ht="22.9" customHeight="1">
      <c r="B157" s="171"/>
      <c r="C157" s="172"/>
      <c r="D157" s="173" t="s">
        <v>72</v>
      </c>
      <c r="E157" s="185" t="s">
        <v>83</v>
      </c>
      <c r="F157" s="185" t="s">
        <v>399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SUM(P158:P184)</f>
        <v>0</v>
      </c>
      <c r="Q157" s="179"/>
      <c r="R157" s="180">
        <f>SUM(R158:R184)</f>
        <v>31.917311999999999</v>
      </c>
      <c r="S157" s="179"/>
      <c r="T157" s="181">
        <f>SUM(T158:T184)</f>
        <v>0</v>
      </c>
      <c r="AR157" s="182" t="s">
        <v>81</v>
      </c>
      <c r="AT157" s="183" t="s">
        <v>72</v>
      </c>
      <c r="AU157" s="183" t="s">
        <v>81</v>
      </c>
      <c r="AY157" s="182" t="s">
        <v>118</v>
      </c>
      <c r="BK157" s="184">
        <f>SUM(BK158:BK184)</f>
        <v>0</v>
      </c>
    </row>
    <row r="158" spans="1:65" s="2" customFormat="1" ht="44.25" customHeight="1">
      <c r="A158" s="35"/>
      <c r="B158" s="36"/>
      <c r="C158" s="187" t="s">
        <v>8</v>
      </c>
      <c r="D158" s="187" t="s">
        <v>122</v>
      </c>
      <c r="E158" s="188" t="s">
        <v>1036</v>
      </c>
      <c r="F158" s="189" t="s">
        <v>1037</v>
      </c>
      <c r="G158" s="190" t="s">
        <v>156</v>
      </c>
      <c r="H158" s="191">
        <v>70.2</v>
      </c>
      <c r="I158" s="192"/>
      <c r="J158" s="193">
        <f>ROUND(I158*H158,2)</f>
        <v>0</v>
      </c>
      <c r="K158" s="189" t="s">
        <v>213</v>
      </c>
      <c r="L158" s="40"/>
      <c r="M158" s="194" t="s">
        <v>1</v>
      </c>
      <c r="N158" s="195" t="s">
        <v>38</v>
      </c>
      <c r="O158" s="72"/>
      <c r="P158" s="196">
        <f>O158*H158</f>
        <v>0</v>
      </c>
      <c r="Q158" s="196">
        <v>1.1E-4</v>
      </c>
      <c r="R158" s="196">
        <f>Q158*H158</f>
        <v>7.7220000000000006E-3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121</v>
      </c>
      <c r="AT158" s="198" t="s">
        <v>122</v>
      </c>
      <c r="AU158" s="198" t="s">
        <v>83</v>
      </c>
      <c r="AY158" s="18" t="s">
        <v>118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81</v>
      </c>
      <c r="BK158" s="199">
        <f>ROUND(I158*H158,2)</f>
        <v>0</v>
      </c>
      <c r="BL158" s="18" t="s">
        <v>121</v>
      </c>
      <c r="BM158" s="198" t="s">
        <v>1038</v>
      </c>
    </row>
    <row r="159" spans="1:65" s="13" customFormat="1" ht="11.25">
      <c r="B159" s="200"/>
      <c r="C159" s="201"/>
      <c r="D159" s="202" t="s">
        <v>158</v>
      </c>
      <c r="E159" s="203" t="s">
        <v>1</v>
      </c>
      <c r="F159" s="204" t="s">
        <v>1039</v>
      </c>
      <c r="G159" s="201"/>
      <c r="H159" s="205">
        <v>108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158</v>
      </c>
      <c r="AU159" s="211" t="s">
        <v>83</v>
      </c>
      <c r="AV159" s="13" t="s">
        <v>83</v>
      </c>
      <c r="AW159" s="13" t="s">
        <v>30</v>
      </c>
      <c r="AX159" s="13" t="s">
        <v>73</v>
      </c>
      <c r="AY159" s="211" t="s">
        <v>118</v>
      </c>
    </row>
    <row r="160" spans="1:65" s="14" customFormat="1" ht="11.25">
      <c r="B160" s="212"/>
      <c r="C160" s="213"/>
      <c r="D160" s="202" t="s">
        <v>158</v>
      </c>
      <c r="E160" s="214" t="s">
        <v>991</v>
      </c>
      <c r="F160" s="215" t="s">
        <v>161</v>
      </c>
      <c r="G160" s="213"/>
      <c r="H160" s="216">
        <v>108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158</v>
      </c>
      <c r="AU160" s="222" t="s">
        <v>83</v>
      </c>
      <c r="AV160" s="14" t="s">
        <v>121</v>
      </c>
      <c r="AW160" s="14" t="s">
        <v>30</v>
      </c>
      <c r="AX160" s="14" t="s">
        <v>73</v>
      </c>
      <c r="AY160" s="222" t="s">
        <v>118</v>
      </c>
    </row>
    <row r="161" spans="1:65" s="13" customFormat="1" ht="11.25">
      <c r="B161" s="200"/>
      <c r="C161" s="201"/>
      <c r="D161" s="202" t="s">
        <v>158</v>
      </c>
      <c r="E161" s="203" t="s">
        <v>1</v>
      </c>
      <c r="F161" s="204" t="s">
        <v>1040</v>
      </c>
      <c r="G161" s="201"/>
      <c r="H161" s="205">
        <v>70.2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158</v>
      </c>
      <c r="AU161" s="211" t="s">
        <v>83</v>
      </c>
      <c r="AV161" s="13" t="s">
        <v>83</v>
      </c>
      <c r="AW161" s="13" t="s">
        <v>30</v>
      </c>
      <c r="AX161" s="13" t="s">
        <v>81</v>
      </c>
      <c r="AY161" s="211" t="s">
        <v>118</v>
      </c>
    </row>
    <row r="162" spans="1:65" s="2" customFormat="1" ht="44.25" customHeight="1">
      <c r="A162" s="35"/>
      <c r="B162" s="36"/>
      <c r="C162" s="187" t="s">
        <v>182</v>
      </c>
      <c r="D162" s="187" t="s">
        <v>122</v>
      </c>
      <c r="E162" s="188" t="s">
        <v>1041</v>
      </c>
      <c r="F162" s="189" t="s">
        <v>1042</v>
      </c>
      <c r="G162" s="190" t="s">
        <v>156</v>
      </c>
      <c r="H162" s="191">
        <v>37.799999999999997</v>
      </c>
      <c r="I162" s="192"/>
      <c r="J162" s="193">
        <f>ROUND(I162*H162,2)</f>
        <v>0</v>
      </c>
      <c r="K162" s="189" t="s">
        <v>213</v>
      </c>
      <c r="L162" s="40"/>
      <c r="M162" s="194" t="s">
        <v>1</v>
      </c>
      <c r="N162" s="195" t="s">
        <v>38</v>
      </c>
      <c r="O162" s="72"/>
      <c r="P162" s="196">
        <f>O162*H162</f>
        <v>0</v>
      </c>
      <c r="Q162" s="196">
        <v>1.1E-4</v>
      </c>
      <c r="R162" s="196">
        <f>Q162*H162</f>
        <v>4.1580000000000002E-3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121</v>
      </c>
      <c r="AT162" s="198" t="s">
        <v>122</v>
      </c>
      <c r="AU162" s="198" t="s">
        <v>83</v>
      </c>
      <c r="AY162" s="18" t="s">
        <v>118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81</v>
      </c>
      <c r="BK162" s="199">
        <f>ROUND(I162*H162,2)</f>
        <v>0</v>
      </c>
      <c r="BL162" s="18" t="s">
        <v>121</v>
      </c>
      <c r="BM162" s="198" t="s">
        <v>1043</v>
      </c>
    </row>
    <row r="163" spans="1:65" s="13" customFormat="1" ht="11.25">
      <c r="B163" s="200"/>
      <c r="C163" s="201"/>
      <c r="D163" s="202" t="s">
        <v>158</v>
      </c>
      <c r="E163" s="203" t="s">
        <v>1</v>
      </c>
      <c r="F163" s="204" t="s">
        <v>1044</v>
      </c>
      <c r="G163" s="201"/>
      <c r="H163" s="205">
        <v>37.799999999999997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158</v>
      </c>
      <c r="AU163" s="211" t="s">
        <v>83</v>
      </c>
      <c r="AV163" s="13" t="s">
        <v>83</v>
      </c>
      <c r="AW163" s="13" t="s">
        <v>30</v>
      </c>
      <c r="AX163" s="13" t="s">
        <v>81</v>
      </c>
      <c r="AY163" s="211" t="s">
        <v>118</v>
      </c>
    </row>
    <row r="164" spans="1:65" s="2" customFormat="1" ht="24.2" customHeight="1">
      <c r="A164" s="35"/>
      <c r="B164" s="36"/>
      <c r="C164" s="187" t="s">
        <v>186</v>
      </c>
      <c r="D164" s="187" t="s">
        <v>122</v>
      </c>
      <c r="E164" s="188" t="s">
        <v>1045</v>
      </c>
      <c r="F164" s="189" t="s">
        <v>1046</v>
      </c>
      <c r="G164" s="190" t="s">
        <v>156</v>
      </c>
      <c r="H164" s="191">
        <v>108</v>
      </c>
      <c r="I164" s="192"/>
      <c r="J164" s="193">
        <f>ROUND(I164*H164,2)</f>
        <v>0</v>
      </c>
      <c r="K164" s="189" t="s">
        <v>213</v>
      </c>
      <c r="L164" s="40"/>
      <c r="M164" s="194" t="s">
        <v>1</v>
      </c>
      <c r="N164" s="195" t="s">
        <v>38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121</v>
      </c>
      <c r="AT164" s="198" t="s">
        <v>122</v>
      </c>
      <c r="AU164" s="198" t="s">
        <v>83</v>
      </c>
      <c r="AY164" s="18" t="s">
        <v>118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81</v>
      </c>
      <c r="BK164" s="199">
        <f>ROUND(I164*H164,2)</f>
        <v>0</v>
      </c>
      <c r="BL164" s="18" t="s">
        <v>121</v>
      </c>
      <c r="BM164" s="198" t="s">
        <v>1047</v>
      </c>
    </row>
    <row r="165" spans="1:65" s="13" customFormat="1" ht="11.25">
      <c r="B165" s="200"/>
      <c r="C165" s="201"/>
      <c r="D165" s="202" t="s">
        <v>158</v>
      </c>
      <c r="E165" s="203" t="s">
        <v>1</v>
      </c>
      <c r="F165" s="204" t="s">
        <v>991</v>
      </c>
      <c r="G165" s="201"/>
      <c r="H165" s="205">
        <v>108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158</v>
      </c>
      <c r="AU165" s="211" t="s">
        <v>83</v>
      </c>
      <c r="AV165" s="13" t="s">
        <v>83</v>
      </c>
      <c r="AW165" s="13" t="s">
        <v>30</v>
      </c>
      <c r="AX165" s="13" t="s">
        <v>81</v>
      </c>
      <c r="AY165" s="211" t="s">
        <v>118</v>
      </c>
    </row>
    <row r="166" spans="1:65" s="2" customFormat="1" ht="37.9" customHeight="1">
      <c r="A166" s="35"/>
      <c r="B166" s="36"/>
      <c r="C166" s="187" t="s">
        <v>190</v>
      </c>
      <c r="D166" s="187" t="s">
        <v>122</v>
      </c>
      <c r="E166" s="188" t="s">
        <v>1048</v>
      </c>
      <c r="F166" s="189" t="s">
        <v>1049</v>
      </c>
      <c r="G166" s="190" t="s">
        <v>156</v>
      </c>
      <c r="H166" s="191">
        <v>285</v>
      </c>
      <c r="I166" s="192"/>
      <c r="J166" s="193">
        <f>ROUND(I166*H166,2)</f>
        <v>0</v>
      </c>
      <c r="K166" s="189" t="s">
        <v>213</v>
      </c>
      <c r="L166" s="40"/>
      <c r="M166" s="194" t="s">
        <v>1</v>
      </c>
      <c r="N166" s="195" t="s">
        <v>38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121</v>
      </c>
      <c r="AT166" s="198" t="s">
        <v>122</v>
      </c>
      <c r="AU166" s="198" t="s">
        <v>83</v>
      </c>
      <c r="AY166" s="18" t="s">
        <v>118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81</v>
      </c>
      <c r="BK166" s="199">
        <f>ROUND(I166*H166,2)</f>
        <v>0</v>
      </c>
      <c r="BL166" s="18" t="s">
        <v>121</v>
      </c>
      <c r="BM166" s="198" t="s">
        <v>1050</v>
      </c>
    </row>
    <row r="167" spans="1:65" s="15" customFormat="1" ht="11.25">
      <c r="B167" s="223"/>
      <c r="C167" s="224"/>
      <c r="D167" s="202" t="s">
        <v>158</v>
      </c>
      <c r="E167" s="225" t="s">
        <v>1</v>
      </c>
      <c r="F167" s="226" t="s">
        <v>1051</v>
      </c>
      <c r="G167" s="224"/>
      <c r="H167" s="225" t="s">
        <v>1</v>
      </c>
      <c r="I167" s="227"/>
      <c r="J167" s="224"/>
      <c r="K167" s="224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158</v>
      </c>
      <c r="AU167" s="232" t="s">
        <v>83</v>
      </c>
      <c r="AV167" s="15" t="s">
        <v>81</v>
      </c>
      <c r="AW167" s="15" t="s">
        <v>30</v>
      </c>
      <c r="AX167" s="15" t="s">
        <v>73</v>
      </c>
      <c r="AY167" s="232" t="s">
        <v>118</v>
      </c>
    </row>
    <row r="168" spans="1:65" s="13" customFormat="1" ht="11.25">
      <c r="B168" s="200"/>
      <c r="C168" s="201"/>
      <c r="D168" s="202" t="s">
        <v>158</v>
      </c>
      <c r="E168" s="203" t="s">
        <v>1</v>
      </c>
      <c r="F168" s="204" t="s">
        <v>1052</v>
      </c>
      <c r="G168" s="201"/>
      <c r="H168" s="205">
        <v>285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158</v>
      </c>
      <c r="AU168" s="211" t="s">
        <v>83</v>
      </c>
      <c r="AV168" s="13" t="s">
        <v>83</v>
      </c>
      <c r="AW168" s="13" t="s">
        <v>30</v>
      </c>
      <c r="AX168" s="13" t="s">
        <v>81</v>
      </c>
      <c r="AY168" s="211" t="s">
        <v>118</v>
      </c>
    </row>
    <row r="169" spans="1:65" s="2" customFormat="1" ht="24.2" customHeight="1">
      <c r="A169" s="35"/>
      <c r="B169" s="36"/>
      <c r="C169" s="249" t="s">
        <v>285</v>
      </c>
      <c r="D169" s="249" t="s">
        <v>381</v>
      </c>
      <c r="E169" s="250" t="s">
        <v>1053</v>
      </c>
      <c r="F169" s="251" t="s">
        <v>1054</v>
      </c>
      <c r="G169" s="252" t="s">
        <v>423</v>
      </c>
      <c r="H169" s="253">
        <v>9</v>
      </c>
      <c r="I169" s="254"/>
      <c r="J169" s="255">
        <f>ROUND(I169*H169,2)</f>
        <v>0</v>
      </c>
      <c r="K169" s="251" t="s">
        <v>1</v>
      </c>
      <c r="L169" s="256"/>
      <c r="M169" s="257" t="s">
        <v>1</v>
      </c>
      <c r="N169" s="258" t="s">
        <v>38</v>
      </c>
      <c r="O169" s="72"/>
      <c r="P169" s="196">
        <f>O169*H169</f>
        <v>0</v>
      </c>
      <c r="Q169" s="196">
        <v>4.6899999999999989E-3</v>
      </c>
      <c r="R169" s="196">
        <f>Q169*H169</f>
        <v>4.2209999999999991E-2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149</v>
      </c>
      <c r="AT169" s="198" t="s">
        <v>381</v>
      </c>
      <c r="AU169" s="198" t="s">
        <v>83</v>
      </c>
      <c r="AY169" s="18" t="s">
        <v>118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81</v>
      </c>
      <c r="BK169" s="199">
        <f>ROUND(I169*H169,2)</f>
        <v>0</v>
      </c>
      <c r="BL169" s="18" t="s">
        <v>121</v>
      </c>
      <c r="BM169" s="198" t="s">
        <v>1055</v>
      </c>
    </row>
    <row r="170" spans="1:65" s="2" customFormat="1" ht="24.2" customHeight="1">
      <c r="A170" s="35"/>
      <c r="B170" s="36"/>
      <c r="C170" s="187" t="s">
        <v>290</v>
      </c>
      <c r="D170" s="187" t="s">
        <v>122</v>
      </c>
      <c r="E170" s="188" t="s">
        <v>1056</v>
      </c>
      <c r="F170" s="189" t="s">
        <v>1057</v>
      </c>
      <c r="G170" s="190" t="s">
        <v>423</v>
      </c>
      <c r="H170" s="191">
        <v>9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38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121</v>
      </c>
      <c r="AT170" s="198" t="s">
        <v>122</v>
      </c>
      <c r="AU170" s="198" t="s">
        <v>83</v>
      </c>
      <c r="AY170" s="18" t="s">
        <v>118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81</v>
      </c>
      <c r="BK170" s="199">
        <f>ROUND(I170*H170,2)</f>
        <v>0</v>
      </c>
      <c r="BL170" s="18" t="s">
        <v>121</v>
      </c>
      <c r="BM170" s="198" t="s">
        <v>1058</v>
      </c>
    </row>
    <row r="171" spans="1:65" s="13" customFormat="1" ht="11.25">
      <c r="B171" s="200"/>
      <c r="C171" s="201"/>
      <c r="D171" s="202" t="s">
        <v>158</v>
      </c>
      <c r="E171" s="203" t="s">
        <v>1</v>
      </c>
      <c r="F171" s="204" t="s">
        <v>1059</v>
      </c>
      <c r="G171" s="201"/>
      <c r="H171" s="205">
        <v>9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158</v>
      </c>
      <c r="AU171" s="211" t="s">
        <v>83</v>
      </c>
      <c r="AV171" s="13" t="s">
        <v>83</v>
      </c>
      <c r="AW171" s="13" t="s">
        <v>30</v>
      </c>
      <c r="AX171" s="13" t="s">
        <v>81</v>
      </c>
      <c r="AY171" s="211" t="s">
        <v>118</v>
      </c>
    </row>
    <row r="172" spans="1:65" s="2" customFormat="1" ht="33" customHeight="1">
      <c r="A172" s="35"/>
      <c r="B172" s="36"/>
      <c r="C172" s="187" t="s">
        <v>296</v>
      </c>
      <c r="D172" s="187" t="s">
        <v>122</v>
      </c>
      <c r="E172" s="188" t="s">
        <v>1060</v>
      </c>
      <c r="F172" s="189" t="s">
        <v>1061</v>
      </c>
      <c r="G172" s="190" t="s">
        <v>179</v>
      </c>
      <c r="H172" s="191">
        <v>12.86</v>
      </c>
      <c r="I172" s="192"/>
      <c r="J172" s="193">
        <f>ROUND(I172*H172,2)</f>
        <v>0</v>
      </c>
      <c r="K172" s="189" t="s">
        <v>213</v>
      </c>
      <c r="L172" s="40"/>
      <c r="M172" s="194" t="s">
        <v>1</v>
      </c>
      <c r="N172" s="195" t="s">
        <v>38</v>
      </c>
      <c r="O172" s="72"/>
      <c r="P172" s="196">
        <f>O172*H172</f>
        <v>0</v>
      </c>
      <c r="Q172" s="196">
        <v>2.4777</v>
      </c>
      <c r="R172" s="196">
        <f>Q172*H172</f>
        <v>31.863222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121</v>
      </c>
      <c r="AT172" s="198" t="s">
        <v>122</v>
      </c>
      <c r="AU172" s="198" t="s">
        <v>83</v>
      </c>
      <c r="AY172" s="18" t="s">
        <v>118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81</v>
      </c>
      <c r="BK172" s="199">
        <f>ROUND(I172*H172,2)</f>
        <v>0</v>
      </c>
      <c r="BL172" s="18" t="s">
        <v>121</v>
      </c>
      <c r="BM172" s="198" t="s">
        <v>1062</v>
      </c>
    </row>
    <row r="173" spans="1:65" s="15" customFormat="1" ht="11.25">
      <c r="B173" s="223"/>
      <c r="C173" s="224"/>
      <c r="D173" s="202" t="s">
        <v>158</v>
      </c>
      <c r="E173" s="225" t="s">
        <v>1</v>
      </c>
      <c r="F173" s="226" t="s">
        <v>1063</v>
      </c>
      <c r="G173" s="224"/>
      <c r="H173" s="225" t="s">
        <v>1</v>
      </c>
      <c r="I173" s="227"/>
      <c r="J173" s="224"/>
      <c r="K173" s="224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158</v>
      </c>
      <c r="AU173" s="232" t="s">
        <v>83</v>
      </c>
      <c r="AV173" s="15" t="s">
        <v>81</v>
      </c>
      <c r="AW173" s="15" t="s">
        <v>30</v>
      </c>
      <c r="AX173" s="15" t="s">
        <v>73</v>
      </c>
      <c r="AY173" s="232" t="s">
        <v>118</v>
      </c>
    </row>
    <row r="174" spans="1:65" s="13" customFormat="1" ht="11.25">
      <c r="B174" s="200"/>
      <c r="C174" s="201"/>
      <c r="D174" s="202" t="s">
        <v>158</v>
      </c>
      <c r="E174" s="203" t="s">
        <v>1</v>
      </c>
      <c r="F174" s="204" t="s">
        <v>1064</v>
      </c>
      <c r="G174" s="201"/>
      <c r="H174" s="205">
        <v>13.571999999999997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158</v>
      </c>
      <c r="AU174" s="211" t="s">
        <v>83</v>
      </c>
      <c r="AV174" s="13" t="s">
        <v>83</v>
      </c>
      <c r="AW174" s="13" t="s">
        <v>30</v>
      </c>
      <c r="AX174" s="13" t="s">
        <v>73</v>
      </c>
      <c r="AY174" s="211" t="s">
        <v>118</v>
      </c>
    </row>
    <row r="175" spans="1:65" s="13" customFormat="1" ht="11.25">
      <c r="B175" s="200"/>
      <c r="C175" s="201"/>
      <c r="D175" s="202" t="s">
        <v>158</v>
      </c>
      <c r="E175" s="203" t="s">
        <v>1</v>
      </c>
      <c r="F175" s="204" t="s">
        <v>1065</v>
      </c>
      <c r="G175" s="201"/>
      <c r="H175" s="205">
        <v>-4.1050000000000004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158</v>
      </c>
      <c r="AU175" s="211" t="s">
        <v>83</v>
      </c>
      <c r="AV175" s="13" t="s">
        <v>83</v>
      </c>
      <c r="AW175" s="13" t="s">
        <v>30</v>
      </c>
      <c r="AX175" s="13" t="s">
        <v>73</v>
      </c>
      <c r="AY175" s="211" t="s">
        <v>118</v>
      </c>
    </row>
    <row r="176" spans="1:65" s="15" customFormat="1" ht="11.25">
      <c r="B176" s="223"/>
      <c r="C176" s="224"/>
      <c r="D176" s="202" t="s">
        <v>158</v>
      </c>
      <c r="E176" s="225" t="s">
        <v>1</v>
      </c>
      <c r="F176" s="226" t="s">
        <v>1066</v>
      </c>
      <c r="G176" s="224"/>
      <c r="H176" s="225" t="s">
        <v>1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158</v>
      </c>
      <c r="AU176" s="232" t="s">
        <v>83</v>
      </c>
      <c r="AV176" s="15" t="s">
        <v>81</v>
      </c>
      <c r="AW176" s="15" t="s">
        <v>30</v>
      </c>
      <c r="AX176" s="15" t="s">
        <v>73</v>
      </c>
      <c r="AY176" s="232" t="s">
        <v>118</v>
      </c>
    </row>
    <row r="177" spans="1:65" s="13" customFormat="1" ht="11.25">
      <c r="B177" s="200"/>
      <c r="C177" s="201"/>
      <c r="D177" s="202" t="s">
        <v>158</v>
      </c>
      <c r="E177" s="203" t="s">
        <v>1</v>
      </c>
      <c r="F177" s="204" t="s">
        <v>1067</v>
      </c>
      <c r="G177" s="201"/>
      <c r="H177" s="205">
        <v>3.3929999999999998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158</v>
      </c>
      <c r="AU177" s="211" t="s">
        <v>83</v>
      </c>
      <c r="AV177" s="13" t="s">
        <v>83</v>
      </c>
      <c r="AW177" s="13" t="s">
        <v>30</v>
      </c>
      <c r="AX177" s="13" t="s">
        <v>73</v>
      </c>
      <c r="AY177" s="211" t="s">
        <v>118</v>
      </c>
    </row>
    <row r="178" spans="1:65" s="14" customFormat="1" ht="11.25">
      <c r="B178" s="212"/>
      <c r="C178" s="213"/>
      <c r="D178" s="202" t="s">
        <v>158</v>
      </c>
      <c r="E178" s="214" t="s">
        <v>1</v>
      </c>
      <c r="F178" s="215" t="s">
        <v>161</v>
      </c>
      <c r="G178" s="213"/>
      <c r="H178" s="216">
        <v>12.86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158</v>
      </c>
      <c r="AU178" s="222" t="s">
        <v>83</v>
      </c>
      <c r="AV178" s="14" t="s">
        <v>121</v>
      </c>
      <c r="AW178" s="14" t="s">
        <v>30</v>
      </c>
      <c r="AX178" s="14" t="s">
        <v>81</v>
      </c>
      <c r="AY178" s="222" t="s">
        <v>118</v>
      </c>
    </row>
    <row r="179" spans="1:65" s="2" customFormat="1" ht="16.5" customHeight="1">
      <c r="A179" s="35"/>
      <c r="B179" s="36"/>
      <c r="C179" s="187" t="s">
        <v>301</v>
      </c>
      <c r="D179" s="187" t="s">
        <v>122</v>
      </c>
      <c r="E179" s="188" t="s">
        <v>1068</v>
      </c>
      <c r="F179" s="189" t="s">
        <v>1069</v>
      </c>
      <c r="G179" s="190" t="s">
        <v>125</v>
      </c>
      <c r="H179" s="191">
        <v>5</v>
      </c>
      <c r="I179" s="192"/>
      <c r="J179" s="193">
        <f>ROUND(I179*H179,2)</f>
        <v>0</v>
      </c>
      <c r="K179" s="189" t="s">
        <v>1</v>
      </c>
      <c r="L179" s="40"/>
      <c r="M179" s="194" t="s">
        <v>1</v>
      </c>
      <c r="N179" s="195" t="s">
        <v>38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121</v>
      </c>
      <c r="AT179" s="198" t="s">
        <v>122</v>
      </c>
      <c r="AU179" s="198" t="s">
        <v>83</v>
      </c>
      <c r="AY179" s="18" t="s">
        <v>118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81</v>
      </c>
      <c r="BK179" s="199">
        <f>ROUND(I179*H179,2)</f>
        <v>0</v>
      </c>
      <c r="BL179" s="18" t="s">
        <v>121</v>
      </c>
      <c r="BM179" s="198" t="s">
        <v>1070</v>
      </c>
    </row>
    <row r="180" spans="1:65" s="15" customFormat="1" ht="11.25">
      <c r="B180" s="223"/>
      <c r="C180" s="224"/>
      <c r="D180" s="202" t="s">
        <v>158</v>
      </c>
      <c r="E180" s="225" t="s">
        <v>1</v>
      </c>
      <c r="F180" s="226" t="s">
        <v>1071</v>
      </c>
      <c r="G180" s="224"/>
      <c r="H180" s="225" t="s">
        <v>1</v>
      </c>
      <c r="I180" s="227"/>
      <c r="J180" s="224"/>
      <c r="K180" s="224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158</v>
      </c>
      <c r="AU180" s="232" t="s">
        <v>83</v>
      </c>
      <c r="AV180" s="15" t="s">
        <v>81</v>
      </c>
      <c r="AW180" s="15" t="s">
        <v>30</v>
      </c>
      <c r="AX180" s="15" t="s">
        <v>73</v>
      </c>
      <c r="AY180" s="232" t="s">
        <v>118</v>
      </c>
    </row>
    <row r="181" spans="1:65" s="15" customFormat="1" ht="11.25">
      <c r="B181" s="223"/>
      <c r="C181" s="224"/>
      <c r="D181" s="202" t="s">
        <v>158</v>
      </c>
      <c r="E181" s="225" t="s">
        <v>1</v>
      </c>
      <c r="F181" s="226" t="s">
        <v>1072</v>
      </c>
      <c r="G181" s="224"/>
      <c r="H181" s="225" t="s">
        <v>1</v>
      </c>
      <c r="I181" s="227"/>
      <c r="J181" s="224"/>
      <c r="K181" s="224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158</v>
      </c>
      <c r="AU181" s="232" t="s">
        <v>83</v>
      </c>
      <c r="AV181" s="15" t="s">
        <v>81</v>
      </c>
      <c r="AW181" s="15" t="s">
        <v>30</v>
      </c>
      <c r="AX181" s="15" t="s">
        <v>73</v>
      </c>
      <c r="AY181" s="232" t="s">
        <v>118</v>
      </c>
    </row>
    <row r="182" spans="1:65" s="15" customFormat="1" ht="11.25">
      <c r="B182" s="223"/>
      <c r="C182" s="224"/>
      <c r="D182" s="202" t="s">
        <v>158</v>
      </c>
      <c r="E182" s="225" t="s">
        <v>1</v>
      </c>
      <c r="F182" s="226" t="s">
        <v>1073</v>
      </c>
      <c r="G182" s="224"/>
      <c r="H182" s="225" t="s">
        <v>1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158</v>
      </c>
      <c r="AU182" s="232" t="s">
        <v>83</v>
      </c>
      <c r="AV182" s="15" t="s">
        <v>81</v>
      </c>
      <c r="AW182" s="15" t="s">
        <v>30</v>
      </c>
      <c r="AX182" s="15" t="s">
        <v>73</v>
      </c>
      <c r="AY182" s="232" t="s">
        <v>118</v>
      </c>
    </row>
    <row r="183" spans="1:65" s="15" customFormat="1" ht="11.25">
      <c r="B183" s="223"/>
      <c r="C183" s="224"/>
      <c r="D183" s="202" t="s">
        <v>158</v>
      </c>
      <c r="E183" s="225" t="s">
        <v>1</v>
      </c>
      <c r="F183" s="226" t="s">
        <v>1074</v>
      </c>
      <c r="G183" s="224"/>
      <c r="H183" s="225" t="s">
        <v>1</v>
      </c>
      <c r="I183" s="227"/>
      <c r="J183" s="224"/>
      <c r="K183" s="224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158</v>
      </c>
      <c r="AU183" s="232" t="s">
        <v>83</v>
      </c>
      <c r="AV183" s="15" t="s">
        <v>81</v>
      </c>
      <c r="AW183" s="15" t="s">
        <v>30</v>
      </c>
      <c r="AX183" s="15" t="s">
        <v>73</v>
      </c>
      <c r="AY183" s="232" t="s">
        <v>118</v>
      </c>
    </row>
    <row r="184" spans="1:65" s="13" customFormat="1" ht="11.25">
      <c r="B184" s="200"/>
      <c r="C184" s="201"/>
      <c r="D184" s="202" t="s">
        <v>158</v>
      </c>
      <c r="E184" s="203" t="s">
        <v>1</v>
      </c>
      <c r="F184" s="204" t="s">
        <v>137</v>
      </c>
      <c r="G184" s="201"/>
      <c r="H184" s="205">
        <v>5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158</v>
      </c>
      <c r="AU184" s="211" t="s">
        <v>83</v>
      </c>
      <c r="AV184" s="13" t="s">
        <v>83</v>
      </c>
      <c r="AW184" s="13" t="s">
        <v>30</v>
      </c>
      <c r="AX184" s="13" t="s">
        <v>81</v>
      </c>
      <c r="AY184" s="211" t="s">
        <v>118</v>
      </c>
    </row>
    <row r="185" spans="1:65" s="12" customFormat="1" ht="22.9" customHeight="1">
      <c r="B185" s="171"/>
      <c r="C185" s="172"/>
      <c r="D185" s="173" t="s">
        <v>72</v>
      </c>
      <c r="E185" s="185" t="s">
        <v>800</v>
      </c>
      <c r="F185" s="185" t="s">
        <v>801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P186</f>
        <v>0</v>
      </c>
      <c r="Q185" s="179"/>
      <c r="R185" s="180">
        <f>R186</f>
        <v>0</v>
      </c>
      <c r="S185" s="179"/>
      <c r="T185" s="181">
        <f>T186</f>
        <v>0</v>
      </c>
      <c r="AR185" s="182" t="s">
        <v>81</v>
      </c>
      <c r="AT185" s="183" t="s">
        <v>72</v>
      </c>
      <c r="AU185" s="183" t="s">
        <v>81</v>
      </c>
      <c r="AY185" s="182" t="s">
        <v>118</v>
      </c>
      <c r="BK185" s="184">
        <f>BK186</f>
        <v>0</v>
      </c>
    </row>
    <row r="186" spans="1:65" s="2" customFormat="1" ht="37.9" customHeight="1">
      <c r="A186" s="35"/>
      <c r="B186" s="36"/>
      <c r="C186" s="187" t="s">
        <v>308</v>
      </c>
      <c r="D186" s="187" t="s">
        <v>122</v>
      </c>
      <c r="E186" s="188" t="s">
        <v>1075</v>
      </c>
      <c r="F186" s="189" t="s">
        <v>1076</v>
      </c>
      <c r="G186" s="190" t="s">
        <v>351</v>
      </c>
      <c r="H186" s="191">
        <v>33.283000000000001</v>
      </c>
      <c r="I186" s="192"/>
      <c r="J186" s="193">
        <f>ROUND(I186*H186,2)</f>
        <v>0</v>
      </c>
      <c r="K186" s="189" t="s">
        <v>213</v>
      </c>
      <c r="L186" s="40"/>
      <c r="M186" s="233" t="s">
        <v>1</v>
      </c>
      <c r="N186" s="234" t="s">
        <v>38</v>
      </c>
      <c r="O186" s="235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121</v>
      </c>
      <c r="AT186" s="198" t="s">
        <v>122</v>
      </c>
      <c r="AU186" s="198" t="s">
        <v>83</v>
      </c>
      <c r="AY186" s="18" t="s">
        <v>118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81</v>
      </c>
      <c r="BK186" s="199">
        <f>ROUND(I186*H186,2)</f>
        <v>0</v>
      </c>
      <c r="BL186" s="18" t="s">
        <v>121</v>
      </c>
      <c r="BM186" s="198" t="s">
        <v>1077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nKZ8QNURz4p/K8Ke04eBwqs/0B6/blIMuVKE4HkjHVvfxZ748Oc+Xx+HTPkVHwo8Zj+OJGh/B88Y5o/GiQXbcw==" saltValue="su/tC3Bo5yHQwXZERhDZMNDcjBaKquFIZDAjMNMq91N0auoFxMJzz0xYPAX15ivoGOV1rkJgw07J0YXuyzaKeQ==" spinCount="100000" sheet="1" objects="1" scenarios="1" formatColumns="0" formatRows="0" autoFilter="0"/>
  <autoFilter ref="C119:K18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1"/>
    </row>
    <row r="4" spans="1:8" s="1" customFormat="1" ht="24.95" customHeight="1">
      <c r="B4" s="21"/>
      <c r="C4" s="111" t="s">
        <v>1078</v>
      </c>
      <c r="H4" s="21"/>
    </row>
    <row r="5" spans="1:8" s="1" customFormat="1" ht="12" customHeight="1">
      <c r="B5" s="21"/>
      <c r="C5" s="260" t="s">
        <v>13</v>
      </c>
      <c r="D5" s="321" t="s">
        <v>14</v>
      </c>
      <c r="E5" s="314"/>
      <c r="F5" s="314"/>
      <c r="H5" s="21"/>
    </row>
    <row r="6" spans="1:8" s="1" customFormat="1" ht="36.950000000000003" customHeight="1">
      <c r="B6" s="21"/>
      <c r="C6" s="261" t="s">
        <v>16</v>
      </c>
      <c r="D6" s="325" t="s">
        <v>17</v>
      </c>
      <c r="E6" s="314"/>
      <c r="F6" s="314"/>
      <c r="H6" s="21"/>
    </row>
    <row r="7" spans="1:8" s="1" customFormat="1" ht="16.5" customHeight="1">
      <c r="B7" s="21"/>
      <c r="C7" s="113" t="s">
        <v>22</v>
      </c>
      <c r="D7" s="115" t="str">
        <f>'Rekapitulace stavby'!AN8</f>
        <v>3. 7. 2023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0"/>
      <c r="B9" s="262"/>
      <c r="C9" s="263" t="s">
        <v>54</v>
      </c>
      <c r="D9" s="264" t="s">
        <v>55</v>
      </c>
      <c r="E9" s="264" t="s">
        <v>105</v>
      </c>
      <c r="F9" s="265" t="s">
        <v>1079</v>
      </c>
      <c r="G9" s="160"/>
      <c r="H9" s="262"/>
    </row>
    <row r="10" spans="1:8" s="2" customFormat="1" ht="26.45" customHeight="1">
      <c r="A10" s="35"/>
      <c r="B10" s="40"/>
      <c r="C10" s="266" t="s">
        <v>1080</v>
      </c>
      <c r="D10" s="266" t="s">
        <v>91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67" t="s">
        <v>991</v>
      </c>
      <c r="D11" s="268" t="s">
        <v>1</v>
      </c>
      <c r="E11" s="269" t="s">
        <v>1</v>
      </c>
      <c r="F11" s="270">
        <v>108</v>
      </c>
      <c r="G11" s="35"/>
      <c r="H11" s="40"/>
    </row>
    <row r="12" spans="1:8" s="2" customFormat="1" ht="16.899999999999999" customHeight="1">
      <c r="A12" s="35"/>
      <c r="B12" s="40"/>
      <c r="C12" s="271" t="s">
        <v>1</v>
      </c>
      <c r="D12" s="271" t="s">
        <v>1039</v>
      </c>
      <c r="E12" s="18" t="s">
        <v>1</v>
      </c>
      <c r="F12" s="272">
        <v>108</v>
      </c>
      <c r="G12" s="35"/>
      <c r="H12" s="40"/>
    </row>
    <row r="13" spans="1:8" s="2" customFormat="1" ht="16.899999999999999" customHeight="1">
      <c r="A13" s="35"/>
      <c r="B13" s="40"/>
      <c r="C13" s="271" t="s">
        <v>991</v>
      </c>
      <c r="D13" s="271" t="s">
        <v>161</v>
      </c>
      <c r="E13" s="18" t="s">
        <v>1</v>
      </c>
      <c r="F13" s="272">
        <v>108</v>
      </c>
      <c r="G13" s="35"/>
      <c r="H13" s="40"/>
    </row>
    <row r="14" spans="1:8" s="2" customFormat="1" ht="16.899999999999999" customHeight="1">
      <c r="A14" s="35"/>
      <c r="B14" s="40"/>
      <c r="C14" s="273" t="s">
        <v>1081</v>
      </c>
      <c r="D14" s="35"/>
      <c r="E14" s="35"/>
      <c r="F14" s="35"/>
      <c r="G14" s="35"/>
      <c r="H14" s="40"/>
    </row>
    <row r="15" spans="1:8" s="2" customFormat="1" ht="16.899999999999999" customHeight="1">
      <c r="A15" s="35"/>
      <c r="B15" s="40"/>
      <c r="C15" s="271" t="s">
        <v>1036</v>
      </c>
      <c r="D15" s="271" t="s">
        <v>1082</v>
      </c>
      <c r="E15" s="18" t="s">
        <v>156</v>
      </c>
      <c r="F15" s="272">
        <v>70.2</v>
      </c>
      <c r="G15" s="35"/>
      <c r="H15" s="40"/>
    </row>
    <row r="16" spans="1:8" s="2" customFormat="1" ht="22.5">
      <c r="A16" s="35"/>
      <c r="B16" s="40"/>
      <c r="C16" s="271" t="s">
        <v>334</v>
      </c>
      <c r="D16" s="271" t="s">
        <v>1083</v>
      </c>
      <c r="E16" s="18" t="s">
        <v>179</v>
      </c>
      <c r="F16" s="272">
        <v>12.085000000000003</v>
      </c>
      <c r="G16" s="35"/>
      <c r="H16" s="40"/>
    </row>
    <row r="17" spans="1:8" s="2" customFormat="1" ht="16.899999999999999" customHeight="1">
      <c r="A17" s="35"/>
      <c r="B17" s="40"/>
      <c r="C17" s="271" t="s">
        <v>1041</v>
      </c>
      <c r="D17" s="271" t="s">
        <v>1084</v>
      </c>
      <c r="E17" s="18" t="s">
        <v>156</v>
      </c>
      <c r="F17" s="272">
        <v>37.799999999999997</v>
      </c>
      <c r="G17" s="35"/>
      <c r="H17" s="40"/>
    </row>
    <row r="18" spans="1:8" s="2" customFormat="1" ht="16.899999999999999" customHeight="1">
      <c r="A18" s="35"/>
      <c r="B18" s="40"/>
      <c r="C18" s="271" t="s">
        <v>1045</v>
      </c>
      <c r="D18" s="271" t="s">
        <v>1046</v>
      </c>
      <c r="E18" s="18" t="s">
        <v>156</v>
      </c>
      <c r="F18" s="272">
        <v>108</v>
      </c>
      <c r="G18" s="35"/>
      <c r="H18" s="40"/>
    </row>
    <row r="19" spans="1:8" s="2" customFormat="1" ht="16.899999999999999" customHeight="1">
      <c r="A19" s="35"/>
      <c r="B19" s="40"/>
      <c r="C19" s="271" t="s">
        <v>1060</v>
      </c>
      <c r="D19" s="271" t="s">
        <v>1085</v>
      </c>
      <c r="E19" s="18" t="s">
        <v>179</v>
      </c>
      <c r="F19" s="272">
        <v>12.86</v>
      </c>
      <c r="G19" s="35"/>
      <c r="H19" s="40"/>
    </row>
    <row r="20" spans="1:8" s="2" customFormat="1" ht="16.899999999999999" customHeight="1">
      <c r="A20" s="35"/>
      <c r="B20" s="40"/>
      <c r="C20" s="267" t="s">
        <v>992</v>
      </c>
      <c r="D20" s="268" t="s">
        <v>993</v>
      </c>
      <c r="E20" s="269" t="s">
        <v>1</v>
      </c>
      <c r="F20" s="270">
        <v>18.593</v>
      </c>
      <c r="G20" s="35"/>
      <c r="H20" s="40"/>
    </row>
    <row r="21" spans="1:8" s="2" customFormat="1" ht="16.899999999999999" customHeight="1">
      <c r="A21" s="35"/>
      <c r="B21" s="40"/>
      <c r="C21" s="271" t="s">
        <v>1</v>
      </c>
      <c r="D21" s="271" t="s">
        <v>1015</v>
      </c>
      <c r="E21" s="18" t="s">
        <v>1</v>
      </c>
      <c r="F21" s="272">
        <v>0</v>
      </c>
      <c r="G21" s="35"/>
      <c r="H21" s="40"/>
    </row>
    <row r="22" spans="1:8" s="2" customFormat="1" ht="16.899999999999999" customHeight="1">
      <c r="A22" s="35"/>
      <c r="B22" s="40"/>
      <c r="C22" s="271" t="s">
        <v>1</v>
      </c>
      <c r="D22" s="271" t="s">
        <v>1016</v>
      </c>
      <c r="E22" s="18" t="s">
        <v>1</v>
      </c>
      <c r="F22" s="272">
        <v>18.593</v>
      </c>
      <c r="G22" s="35"/>
      <c r="H22" s="40"/>
    </row>
    <row r="23" spans="1:8" s="2" customFormat="1" ht="16.899999999999999" customHeight="1">
      <c r="A23" s="35"/>
      <c r="B23" s="40"/>
      <c r="C23" s="271" t="s">
        <v>992</v>
      </c>
      <c r="D23" s="271" t="s">
        <v>161</v>
      </c>
      <c r="E23" s="18" t="s">
        <v>1</v>
      </c>
      <c r="F23" s="272">
        <v>18.593</v>
      </c>
      <c r="G23" s="35"/>
      <c r="H23" s="40"/>
    </row>
    <row r="24" spans="1:8" s="2" customFormat="1" ht="16.899999999999999" customHeight="1">
      <c r="A24" s="35"/>
      <c r="B24" s="40"/>
      <c r="C24" s="273" t="s">
        <v>1081</v>
      </c>
      <c r="D24" s="35"/>
      <c r="E24" s="35"/>
      <c r="F24" s="35"/>
      <c r="G24" s="35"/>
      <c r="H24" s="40"/>
    </row>
    <row r="25" spans="1:8" s="2" customFormat="1" ht="22.5">
      <c r="A25" s="35"/>
      <c r="B25" s="40"/>
      <c r="C25" s="271" t="s">
        <v>334</v>
      </c>
      <c r="D25" s="271" t="s">
        <v>1083</v>
      </c>
      <c r="E25" s="18" t="s">
        <v>179</v>
      </c>
      <c r="F25" s="272">
        <v>12.085000000000003</v>
      </c>
      <c r="G25" s="35"/>
      <c r="H25" s="40"/>
    </row>
    <row r="26" spans="1:8" s="2" customFormat="1" ht="22.5">
      <c r="A26" s="35"/>
      <c r="B26" s="40"/>
      <c r="C26" s="271" t="s">
        <v>339</v>
      </c>
      <c r="D26" s="271" t="s">
        <v>1086</v>
      </c>
      <c r="E26" s="18" t="s">
        <v>179</v>
      </c>
      <c r="F26" s="272">
        <v>6.508</v>
      </c>
      <c r="G26" s="35"/>
      <c r="H26" s="40"/>
    </row>
    <row r="27" spans="1:8" s="2" customFormat="1" ht="16.899999999999999" customHeight="1">
      <c r="A27" s="35"/>
      <c r="B27" s="40"/>
      <c r="C27" s="271" t="s">
        <v>344</v>
      </c>
      <c r="D27" s="271" t="s">
        <v>1087</v>
      </c>
      <c r="E27" s="18" t="s">
        <v>179</v>
      </c>
      <c r="F27" s="272">
        <v>12.085000000000003</v>
      </c>
      <c r="G27" s="35"/>
      <c r="H27" s="40"/>
    </row>
    <row r="28" spans="1:8" s="2" customFormat="1" ht="16.899999999999999" customHeight="1">
      <c r="A28" s="35"/>
      <c r="B28" s="40"/>
      <c r="C28" s="271" t="s">
        <v>1023</v>
      </c>
      <c r="D28" s="271" t="s">
        <v>1088</v>
      </c>
      <c r="E28" s="18" t="s">
        <v>179</v>
      </c>
      <c r="F28" s="272">
        <v>6.508</v>
      </c>
      <c r="G28" s="35"/>
      <c r="H28" s="40"/>
    </row>
    <row r="29" spans="1:8" s="2" customFormat="1" ht="22.5">
      <c r="A29" s="35"/>
      <c r="B29" s="40"/>
      <c r="C29" s="271" t="s">
        <v>1026</v>
      </c>
      <c r="D29" s="271" t="s">
        <v>1089</v>
      </c>
      <c r="E29" s="18" t="s">
        <v>351</v>
      </c>
      <c r="F29" s="272">
        <v>21.734999999999999</v>
      </c>
      <c r="G29" s="35"/>
      <c r="H29" s="40"/>
    </row>
    <row r="30" spans="1:8" s="2" customFormat="1" ht="16.899999999999999" customHeight="1">
      <c r="A30" s="35"/>
      <c r="B30" s="40"/>
      <c r="C30" s="271" t="s">
        <v>1030</v>
      </c>
      <c r="D30" s="271" t="s">
        <v>1031</v>
      </c>
      <c r="E30" s="18" t="s">
        <v>351</v>
      </c>
      <c r="F30" s="272">
        <v>9.3149999999999995</v>
      </c>
      <c r="G30" s="35"/>
      <c r="H30" s="40"/>
    </row>
    <row r="31" spans="1:8" s="2" customFormat="1" ht="16.899999999999999" customHeight="1">
      <c r="A31" s="35"/>
      <c r="B31" s="40"/>
      <c r="C31" s="271" t="s">
        <v>360</v>
      </c>
      <c r="D31" s="271" t="s">
        <v>1090</v>
      </c>
      <c r="E31" s="18" t="s">
        <v>179</v>
      </c>
      <c r="F31" s="272">
        <v>18.593</v>
      </c>
      <c r="G31" s="35"/>
      <c r="H31" s="40"/>
    </row>
    <row r="32" spans="1:8" s="2" customFormat="1" ht="7.35" customHeight="1">
      <c r="A32" s="35"/>
      <c r="B32" s="140"/>
      <c r="C32" s="141"/>
      <c r="D32" s="141"/>
      <c r="E32" s="141"/>
      <c r="F32" s="141"/>
      <c r="G32" s="141"/>
      <c r="H32" s="40"/>
    </row>
    <row r="33" spans="1:8" s="2" customFormat="1" ht="11.25">
      <c r="A33" s="35"/>
      <c r="B33" s="35"/>
      <c r="C33" s="35"/>
      <c r="D33" s="35"/>
      <c r="E33" s="35"/>
      <c r="F33" s="35"/>
      <c r="G33" s="35"/>
      <c r="H33" s="35"/>
    </row>
  </sheetData>
  <sheetProtection algorithmName="SHA-512" hashValue="FDfSdyyc97PIDxodAg4g0mBqmq50Fog1ljWOcT2W0fhIKMWCjl71tGWtIAQObpoal3aFbzDhSKtEtwKUT6Y/4Q==" saltValue="tdqVGNFnvW7NmQov5dM/XLnP9nPGNbnEAYe1m5SRlUhPF0uK5ZemONyMFzbSpaVdly0EUwHPBc90PESepZAcB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090 - Vedlejší a ostatní ...</vt:lpstr>
      <vt:lpstr>310 - Kanalizační stoka</vt:lpstr>
      <vt:lpstr>320 - Kanalizační přípojky</vt:lpstr>
      <vt:lpstr>350 - Odvodnění základové...</vt:lpstr>
      <vt:lpstr>Seznam figur</vt:lpstr>
      <vt:lpstr>'090 - Vedlejší a ostatní ...'!Názvy_tisku</vt:lpstr>
      <vt:lpstr>'310 - Kanalizační stoka'!Názvy_tisku</vt:lpstr>
      <vt:lpstr>'320 - Kanalizační přípojky'!Názvy_tisku</vt:lpstr>
      <vt:lpstr>'350 - Odvodnění základové...'!Názvy_tisku</vt:lpstr>
      <vt:lpstr>'Rekapitulace stavby'!Názvy_tisku</vt:lpstr>
      <vt:lpstr>'Seznam figur'!Názvy_tisku</vt:lpstr>
      <vt:lpstr>'090 - Vedlejší a ostatní ...'!Oblast_tisku</vt:lpstr>
      <vt:lpstr>'310 - Kanalizační stoka'!Oblast_tisku</vt:lpstr>
      <vt:lpstr>'320 - Kanalizační přípojky'!Oblast_tisku</vt:lpstr>
      <vt:lpstr>'350 - Odvodnění základové...'!Oblast_tisku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WINDOWS\ivona.hronikova</dc:creator>
  <cp:lastModifiedBy>Pavel Cigánek</cp:lastModifiedBy>
  <dcterms:created xsi:type="dcterms:W3CDTF">2024-06-23T16:58:03Z</dcterms:created>
  <dcterms:modified xsi:type="dcterms:W3CDTF">2024-06-24T10:23:10Z</dcterms:modified>
</cp:coreProperties>
</file>