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VRN - Vedlejší rozpočtové..." sheetId="2" r:id="rId2"/>
    <sheet name="SO.01 - Oprava sportovníh..." sheetId="3" r:id="rId3"/>
  </sheets>
  <definedNames>
    <definedName name="_xlnm.Print_Area" localSheetId="0">'Rekapitulace stavby'!$D$4:$AO$76,'Rekapitulace stavby'!$C$82:$AQ$97</definedName>
    <definedName name="_xlnm._FilterDatabase" localSheetId="1" hidden="1">'VRN - Vedlejší rozpočtové...'!$C$120:$K$131</definedName>
    <definedName name="_xlnm.Print_Area" localSheetId="1">'VRN - Vedlejší rozpočtové...'!$C$4:$J$76,'VRN - Vedlejší rozpočtové...'!$C$82:$J$102,'VRN - Vedlejší rozpočtové...'!$C$108:$K$131</definedName>
    <definedName name="_xlnm._FilterDatabase" localSheetId="2" hidden="1">'SO.01 - Oprava sportovníh...'!$C$120:$K$197</definedName>
    <definedName name="_xlnm.Print_Area" localSheetId="2">'SO.01 - Oprava sportovníh...'!$C$4:$J$76,'SO.01 - Oprava sportovníh...'!$C$82:$J$102,'SO.01 - Oprava sportovníh...'!$C$108:$K$197</definedName>
    <definedName name="_xlnm.Print_Titles" localSheetId="0">'Rekapitulace stavby'!$92:$92</definedName>
    <definedName name="_xlnm.Print_Titles" localSheetId="1">'VRN - Vedlejší rozpočtové...'!$120:$120</definedName>
    <definedName name="_xlnm.Print_Titles" localSheetId="2">'SO.01 - Oprava sportovníh...'!$120:$120</definedName>
  </definedNames>
  <calcPr fullCalcOnLoad="1"/>
</workbook>
</file>

<file path=xl/sharedStrings.xml><?xml version="1.0" encoding="utf-8"?>
<sst xmlns="http://schemas.openxmlformats.org/spreadsheetml/2006/main" count="1281" uniqueCount="254">
  <si>
    <t>Export Komplet</t>
  </si>
  <si>
    <t/>
  </si>
  <si>
    <t>2.0</t>
  </si>
  <si>
    <t>ZAMOK</t>
  </si>
  <si>
    <t>False</t>
  </si>
  <si>
    <t>{4d7caa8c-b622-4d35-a897-155cf9522ab1}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</si>
  <si>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</si>
  <si>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</si>
  <si>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</si>
  <si>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</si>
  <si>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</si>
  <si>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</si>
  <si>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</si>
  <si>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</si>
  <si>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23_P011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</si>
  <si>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</si>
  <si>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</si>
  <si>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Rekonstrukce stávající podlahy v hale</t>
  </si>
  <si>
    <t>KSO:</t>
  </si>
  <si>
    <t>CC-CZ:</t>
  </si>
  <si>
    <t>Místo:</t>
  </si>
  <si>
    <t>Brno - Maloměřice</t>
  </si>
  <si>
    <t>Datum:</t>
  </si>
  <si>
    <t>22. 5. 2023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</si>
  <si>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</si>
  <si>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</si>
  <si>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</si>
  <si>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</si>
  <si>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</si>
  <si>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</si>
  <si>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</si>
  <si>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</si>
  <si>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Zpracovatel:</t>
  </si>
  <si>
    <t>06324827</t>
  </si>
  <si>
    <t xml:space="preserve">DRS stavební s.r.o. </t>
  </si>
  <si>
    <t>CZ06324827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</si>
  <si>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</si>
  <si>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</si>
  <si>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</si>
  <si>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</si>
  <si>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</si>
  <si>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</si>
  <si>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</si>
  <si>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</si>
  <si>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</si>
  <si>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</si>
  <si>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</si>
  <si>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</si>
  <si>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</si>
  <si>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</si>
  <si>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</si>
  <si>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</si>
  <si>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</si>
  <si>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</si>
  <si>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</si>
  <si>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</si>
  <si>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</si>
  <si>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</si>
  <si>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</si>
  <si>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</si>
  <si>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</si>
  <si>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</si>
  <si>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</si>
  <si>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</si>
  <si>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</si>
  <si>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</si>
  <si>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</si>
  <si>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</si>
  <si>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</si>
  <si>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</si>
  <si>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</si>
  <si>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</si>
  <si>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</si>
  <si>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</si>
  <si>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</si>
  <si>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</si>
  <si>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</si>
  <si>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</si>
  <si>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</si>
  <si>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</si>
  <si>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</si>
  <si>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</si>
  <si>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VRN</t>
  </si>
  <si>
    <t>Vedlejší rozpočtové náklady</t>
  </si>
  <si>
    <t>STA</t>
  </si>
  <si>
    <t>1</t>
  </si>
  <si>
    <t>{f3a5e06b-f84f-46a3-be38-fbd8a6b7dafe}</t>
  </si>
  <si>
    <t>SO.01</t>
  </si>
  <si>
    <t>Oprava sportovního povrchu haly - Maloměřice</t>
  </si>
  <si>
    <t>{aab488a5-8e5d-400a-bd39-4c87111670bc}</t>
  </si>
  <si>
    <t>2</t>
  </si>
  <si>
    <t>KRYCÍ LIST SOUPISU PRACÍ</t>
  </si>
  <si>
    <t>Objekt:</t>
  </si>
  <si>
    <t>VRN - Vedlejší rozpočtové náklady</t>
  </si>
  <si>
    <t>Ukázkový příklad programu KROS 4.</t>
  </si>
  <si>
    <t>REKAPITULACE ČLENĚNÍ SOUPISU PRACÍ</t>
  </si>
  <si>
    <t>Kód dílu - Popis</t>
  </si>
  <si>
    <t>Cena celkem [CZK]</t>
  </si>
  <si>
    <t>Náklady ze soupisu prací</t>
  </si>
  <si>
    <t>-1</t>
  </si>
  <si>
    <t xml:space="preserve">    VRN7 - Provozní vlivy</t>
  </si>
  <si>
    <t xml:space="preserve">    VRN1 - Průzkumné, geodetické a projektové práce</t>
  </si>
  <si>
    <t xml:space="preserve">    VRN4 - Inženýrská činnost</t>
  </si>
  <si>
    <t xml:space="preserve">    VRN3 - Zařízení staveniště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</si>
  <si>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</si>
  <si>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</si>
  <si>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</si>
  <si>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</si>
  <si>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</si>
  <si>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</si>
  <si>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</si>
  <si>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</si>
  <si>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</si>
  <si>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</si>
  <si>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</si>
  <si>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</si>
  <si>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</si>
  <si>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5</t>
  </si>
  <si>
    <t>ROZPOCET</t>
  </si>
  <si>
    <t>VRN7</t>
  </si>
  <si>
    <t>Provozní vlivy</t>
  </si>
  <si>
    <t>K</t>
  </si>
  <si>
    <t>075002000.2</t>
  </si>
  <si>
    <t>Náklady na zajištění stávajících sítí</t>
  </si>
  <si>
    <t>Kč</t>
  </si>
  <si>
    <t>Ceník vlastní</t>
  </si>
  <si>
    <t>4</t>
  </si>
  <si>
    <t>-251006921</t>
  </si>
  <si>
    <t>VRN1</t>
  </si>
  <si>
    <t>Průzkumné, geodetické a projektové práce</t>
  </si>
  <si>
    <t>013254000</t>
  </si>
  <si>
    <t>Dokumentace skutečného provedení stavby</t>
  </si>
  <si>
    <t>kpl</t>
  </si>
  <si>
    <t>1024</t>
  </si>
  <si>
    <t>-1470087099</t>
  </si>
  <si>
    <t>VRN4</t>
  </si>
  <si>
    <t>Inženýrská činnost</t>
  </si>
  <si>
    <t>3</t>
  </si>
  <si>
    <t>045203000</t>
  </si>
  <si>
    <t>Kompletační činnost</t>
  </si>
  <si>
    <t>-175465936</t>
  </si>
  <si>
    <t>VRN3</t>
  </si>
  <si>
    <t>Zařízení staveniště</t>
  </si>
  <si>
    <t>030001000</t>
  </si>
  <si>
    <t>2090649517</t>
  </si>
  <si>
    <t>034002000.1</t>
  </si>
  <si>
    <t>Zabezpečení staveniště - ostraha, provizorní oplocení staveniště, zábradlí (var. ohraničení páskou na dřevěných latích)</t>
  </si>
  <si>
    <t>526884165</t>
  </si>
  <si>
    <t>SO.01 - Oprava sportovního povrchu haly - Maloměřice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</si>
  <si>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</si>
  <si>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</si>
  <si>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</si>
  <si>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</si>
  <si>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>HSV</t>
  </si>
  <si>
    <t>Práce a dodávky HSV</t>
  </si>
  <si>
    <t>6</t>
  </si>
  <si>
    <t>Úpravy povrchů, podlahy a osazování výplní</t>
  </si>
  <si>
    <t>632450121.R</t>
  </si>
  <si>
    <t>Vyrovnávací stěrka</t>
  </si>
  <si>
    <t>m2</t>
  </si>
  <si>
    <t>1039196888</t>
  </si>
  <si>
    <t>VV</t>
  </si>
  <si>
    <t>Aplikace vyrovnávací stěrky na potřebných místech</t>
  </si>
  <si>
    <t>Cca 1,5% z celkové plochy - tj. 15-20 m2</t>
  </si>
  <si>
    <t>20</t>
  </si>
  <si>
    <t>Součet</t>
  </si>
  <si>
    <t>9</t>
  </si>
  <si>
    <t>Ostatní konstrukce a práce, bourání</t>
  </si>
  <si>
    <t>965046111</t>
  </si>
  <si>
    <t>Broušení stávající PU podlahy úběr do 3 mm</t>
  </si>
  <si>
    <t>-6351530</t>
  </si>
  <si>
    <t>Přebroušení a zdrsnění PU podlahy</t>
  </si>
  <si>
    <t>zajišťuje rovinatost a případně přípravu pro aplikaci vyrovnávací stěrky</t>
  </si>
  <si>
    <t>1084,13</t>
  </si>
  <si>
    <t>776410811</t>
  </si>
  <si>
    <t>Odstranění přechodových lišt</t>
  </si>
  <si>
    <t>m</t>
  </si>
  <si>
    <t>16</t>
  </si>
  <si>
    <t>-768449023</t>
  </si>
  <si>
    <t>Ostranění stávajících přechodových lišt podlahy</t>
  </si>
  <si>
    <t>50</t>
  </si>
  <si>
    <t>02</t>
  </si>
  <si>
    <t>Montáž pružné sportovní podlahy</t>
  </si>
  <si>
    <t>-1302876578</t>
  </si>
  <si>
    <t>Parotěsná zábrana, min. 200 mikronů</t>
  </si>
  <si>
    <t>PU tlumící pěna tl. 15 mm</t>
  </si>
  <si>
    <t>Nosné panely z lepené březové překližky (P+D) tl. 15-18 mm</t>
  </si>
  <si>
    <t>Viz. TZ</t>
  </si>
  <si>
    <t>M</t>
  </si>
  <si>
    <t>03</t>
  </si>
  <si>
    <t>Dodávka pružné sportovní podlahy</t>
  </si>
  <si>
    <t>8</t>
  </si>
  <si>
    <t>1448120897</t>
  </si>
  <si>
    <t>1160,01</t>
  </si>
  <si>
    <t>04</t>
  </si>
  <si>
    <t>Montáž podlahové krytiny</t>
  </si>
  <si>
    <t>-1223233124</t>
  </si>
  <si>
    <t>Sportovní heterogenní kompaktní podlahová krytina – skupina P1, P2 (EN 14808)</t>
  </si>
  <si>
    <t>tl.  od 6,20 mm do 9,00 mm,</t>
  </si>
  <si>
    <t xml:space="preserve">na rubové straně s pěnou vysoké hustoty pro rychlou obnovu, reliéfní povrch, povrchová úprava k usnadnění údržby </t>
  </si>
  <si>
    <t>7</t>
  </si>
  <si>
    <t>05</t>
  </si>
  <si>
    <t>Dodávka podlahové krytiny</t>
  </si>
  <si>
    <t>-1611387089</t>
  </si>
  <si>
    <t>06</t>
  </si>
  <si>
    <t>Lajnování hřišť</t>
  </si>
  <si>
    <t>993122271</t>
  </si>
  <si>
    <t>Volejbal</t>
  </si>
  <si>
    <t>93</t>
  </si>
  <si>
    <t>2x miniházená</t>
  </si>
  <si>
    <t>2*58</t>
  </si>
  <si>
    <t>Florbal</t>
  </si>
  <si>
    <t>53</t>
  </si>
  <si>
    <t>Házená</t>
  </si>
  <si>
    <t>243</t>
  </si>
  <si>
    <t>07</t>
  </si>
  <si>
    <t>Osazení přechodových lišt</t>
  </si>
  <si>
    <t>bm</t>
  </si>
  <si>
    <t>-1011162142</t>
  </si>
  <si>
    <t>10</t>
  </si>
  <si>
    <t>08</t>
  </si>
  <si>
    <t>Lišta obvodová systémová odvětrávací</t>
  </si>
  <si>
    <t>-175420442</t>
  </si>
  <si>
    <t>11</t>
  </si>
  <si>
    <t>09</t>
  </si>
  <si>
    <t>Doprava materiálu</t>
  </si>
  <si>
    <t>56514107</t>
  </si>
  <si>
    <t>Doprava materálu</t>
  </si>
  <si>
    <t>D+M - Víčko a rámeček prostupu na pouzdra volejbalových tyčí</t>
  </si>
  <si>
    <t>ks</t>
  </si>
  <si>
    <t>-165156755</t>
  </si>
  <si>
    <t>Dodávka a osazení  – Víčko + rámeček prostupu na pouzdra volejbalových tyčí</t>
  </si>
  <si>
    <t>13</t>
  </si>
  <si>
    <t>Barevné označení schodů</t>
  </si>
  <si>
    <t>-397775411</t>
  </si>
  <si>
    <t>997</t>
  </si>
  <si>
    <t>Přesun sutě</t>
  </si>
  <si>
    <t>14</t>
  </si>
  <si>
    <t>997013111</t>
  </si>
  <si>
    <t>Vnitrostaveništní doprava suti a vybouraných hmot vodorovně do 50 m svisle s použitím mechanizace pro budovy a haly výšky do 6 m</t>
  </si>
  <si>
    <t>t</t>
  </si>
  <si>
    <t>-1154211568</t>
  </si>
  <si>
    <t>15</t>
  </si>
  <si>
    <t>997013501</t>
  </si>
  <si>
    <t>Odvoz suti a vybouraných hmot na sběrný dvůr se složením</t>
  </si>
  <si>
    <t>1168387268</t>
  </si>
  <si>
    <t>094103000</t>
  </si>
  <si>
    <t>Náklady na plánované vyklizení objektu</t>
  </si>
  <si>
    <t>kg</t>
  </si>
  <si>
    <t>-1874103489</t>
  </si>
  <si>
    <t>Objekt bude vyklizen od stávajícího vnitřního vybavení</t>
  </si>
  <si>
    <t>Vyklizení plochy – lavice střídaček, stolek časomíry, branky</t>
  </si>
  <si>
    <t>Odpad broušení pytlovat</t>
  </si>
  <si>
    <t>100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</si>
</sst>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8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12" fillId="0" borderId="19" xfId="0" applyFont="1" applyBorder="1" applyAlignment="1" applyProtection="1">
      <alignment vertical="center"/>
      <protection/>
    </xf>
    <xf numFmtId="0" fontId="12" fillId="0" borderId="20" xfId="0" applyFont="1" applyBorder="1" applyAlignment="1" applyProtection="1">
      <alignment vertical="center"/>
      <protection/>
    </xf>
    <xf numFmtId="0" fontId="12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29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29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27</v>
      </c>
      <c r="AL14" s="22"/>
      <c r="AM14" s="22"/>
      <c r="AN14" s="34" t="s">
        <v>29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26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31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32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33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34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27</v>
      </c>
      <c r="AL20" s="22"/>
      <c r="AM20" s="22"/>
      <c r="AN20" s="27" t="s">
        <v>35</v>
      </c>
      <c r="AO20" s="22"/>
      <c r="AP20" s="22"/>
      <c r="AQ20" s="22"/>
      <c r="AR20" s="20"/>
      <c r="BE20" s="31"/>
      <c r="BS20" s="17" t="s">
        <v>4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36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37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38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39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40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41</v>
      </c>
      <c r="E29" s="47"/>
      <c r="F29" s="32" t="s">
        <v>42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43</v>
      </c>
      <c r="G30" s="47"/>
      <c r="H30" s="47"/>
      <c r="I30" s="47"/>
      <c r="J30" s="47"/>
      <c r="K30" s="47"/>
      <c r="L30" s="48">
        <v>0.12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44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45</v>
      </c>
      <c r="G32" s="47"/>
      <c r="H32" s="47"/>
      <c r="I32" s="47"/>
      <c r="J32" s="47"/>
      <c r="K32" s="47"/>
      <c r="L32" s="48">
        <v>0.12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46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pans="1:57" s="2" customFormat="1" ht="25.9" customHeight="1">
      <c r="A35" s="38"/>
      <c r="B35" s="39"/>
      <c r="C35" s="52"/>
      <c r="D35" s="53" t="s">
        <v>47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48</v>
      </c>
      <c r="U35" s="54"/>
      <c r="V35" s="54"/>
      <c r="W35" s="54"/>
      <c r="X35" s="56" t="s">
        <v>49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50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51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8"/>
      <c r="B60" s="39"/>
      <c r="C60" s="40"/>
      <c r="D60" s="64" t="s">
        <v>52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53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52</v>
      </c>
      <c r="AI60" s="42"/>
      <c r="AJ60" s="42"/>
      <c r="AK60" s="42"/>
      <c r="AL60" s="42"/>
      <c r="AM60" s="64" t="s">
        <v>53</v>
      </c>
      <c r="AN60" s="42"/>
      <c r="AO60" s="42"/>
      <c r="AP60" s="40"/>
      <c r="AQ60" s="40"/>
      <c r="AR60" s="44"/>
      <c r="BE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8"/>
      <c r="B64" s="39"/>
      <c r="C64" s="40"/>
      <c r="D64" s="61" t="s">
        <v>54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55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8"/>
      <c r="B75" s="39"/>
      <c r="C75" s="40"/>
      <c r="D75" s="64" t="s">
        <v>52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53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52</v>
      </c>
      <c r="AI75" s="42"/>
      <c r="AJ75" s="42"/>
      <c r="AK75" s="42"/>
      <c r="AL75" s="42"/>
      <c r="AM75" s="64" t="s">
        <v>53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3" t="s">
        <v>56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23_P011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Rekonstrukce stávající podlahy v hale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>Brno - Maloměřice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IF(AN8="","",AN8)</f>
        <v>22. 5. 2023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15.1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 xml:space="preserve"> 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30</v>
      </c>
      <c r="AJ89" s="40"/>
      <c r="AK89" s="40"/>
      <c r="AL89" s="40"/>
      <c r="AM89" s="80" t="str">
        <f>IF(E17="","",E17)</f>
        <v xml:space="preserve"> </v>
      </c>
      <c r="AN89" s="71"/>
      <c r="AO89" s="71"/>
      <c r="AP89" s="71"/>
      <c r="AQ89" s="40"/>
      <c r="AR89" s="44"/>
      <c r="AS89" s="81" t="s">
        <v>57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15.15" customHeight="1">
      <c r="A90" s="38"/>
      <c r="B90" s="39"/>
      <c r="C90" s="32" t="s">
        <v>28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32</v>
      </c>
      <c r="AJ90" s="40"/>
      <c r="AK90" s="40"/>
      <c r="AL90" s="40"/>
      <c r="AM90" s="80" t="str">
        <f>IF(E20="","",E20)</f>
        <v xml:space="preserve">DRS stavební s.r.o. 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58</v>
      </c>
      <c r="D92" s="94"/>
      <c r="E92" s="94"/>
      <c r="F92" s="94"/>
      <c r="G92" s="94"/>
      <c r="H92" s="95"/>
      <c r="I92" s="96" t="s">
        <v>59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60</v>
      </c>
      <c r="AH92" s="94"/>
      <c r="AI92" s="94"/>
      <c r="AJ92" s="94"/>
      <c r="AK92" s="94"/>
      <c r="AL92" s="94"/>
      <c r="AM92" s="94"/>
      <c r="AN92" s="96" t="s">
        <v>61</v>
      </c>
      <c r="AO92" s="94"/>
      <c r="AP92" s="98"/>
      <c r="AQ92" s="99" t="s">
        <v>62</v>
      </c>
      <c r="AR92" s="44"/>
      <c r="AS92" s="100" t="s">
        <v>63</v>
      </c>
      <c r="AT92" s="101" t="s">
        <v>64</v>
      </c>
      <c r="AU92" s="101" t="s">
        <v>65</v>
      </c>
      <c r="AV92" s="101" t="s">
        <v>66</v>
      </c>
      <c r="AW92" s="101" t="s">
        <v>67</v>
      </c>
      <c r="AX92" s="101" t="s">
        <v>68</v>
      </c>
      <c r="AY92" s="101" t="s">
        <v>69</v>
      </c>
      <c r="AZ92" s="101" t="s">
        <v>70</v>
      </c>
      <c r="BA92" s="101" t="s">
        <v>71</v>
      </c>
      <c r="BB92" s="101" t="s">
        <v>72</v>
      </c>
      <c r="BC92" s="101" t="s">
        <v>73</v>
      </c>
      <c r="BD92" s="102" t="s">
        <v>74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75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ROUND(SUM(AG95:AG96),2)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ROUND(SUM(AS95:AS96),2)</f>
        <v>0</v>
      </c>
      <c r="AT94" s="114">
        <f>ROUND(SUM(AV94:AW94),2)</f>
        <v>0</v>
      </c>
      <c r="AU94" s="115">
        <f>ROUND(SUM(AU95:AU96),5)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ROUND(SUM(AZ95:AZ96),2)</f>
        <v>0</v>
      </c>
      <c r="BA94" s="114">
        <f>ROUND(SUM(BA95:BA96),2)</f>
        <v>0</v>
      </c>
      <c r="BB94" s="114">
        <f>ROUND(SUM(BB95:BB96),2)</f>
        <v>0</v>
      </c>
      <c r="BC94" s="114">
        <f>ROUND(SUM(BC95:BC96),2)</f>
        <v>0</v>
      </c>
      <c r="BD94" s="116">
        <f>ROUND(SUM(BD95:BD96),2)</f>
        <v>0</v>
      </c>
      <c r="BE94" s="6"/>
      <c r="BS94" s="117" t="s">
        <v>76</v>
      </c>
      <c r="BT94" s="117" t="s">
        <v>77</v>
      </c>
      <c r="BU94" s="118" t="s">
        <v>78</v>
      </c>
      <c r="BV94" s="117" t="s">
        <v>79</v>
      </c>
      <c r="BW94" s="117" t="s">
        <v>5</v>
      </c>
      <c r="BX94" s="117" t="s">
        <v>80</v>
      </c>
      <c r="CL94" s="117" t="s">
        <v>1</v>
      </c>
    </row>
    <row r="95" spans="1:91" s="7" customFormat="1" ht="16.5" customHeight="1">
      <c r="A95" s="119" t="s">
        <v>81</v>
      </c>
      <c r="B95" s="120"/>
      <c r="C95" s="121"/>
      <c r="D95" s="122" t="s">
        <v>82</v>
      </c>
      <c r="E95" s="122"/>
      <c r="F95" s="122"/>
      <c r="G95" s="122"/>
      <c r="H95" s="122"/>
      <c r="I95" s="123"/>
      <c r="J95" s="122" t="s">
        <v>83</v>
      </c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4">
        <f>'VRN - Vedlejší rozpočtové...'!J30</f>
        <v>0</v>
      </c>
      <c r="AH95" s="123"/>
      <c r="AI95" s="123"/>
      <c r="AJ95" s="123"/>
      <c r="AK95" s="123"/>
      <c r="AL95" s="123"/>
      <c r="AM95" s="123"/>
      <c r="AN95" s="124">
        <f>SUM(AG95,AT95)</f>
        <v>0</v>
      </c>
      <c r="AO95" s="123"/>
      <c r="AP95" s="123"/>
      <c r="AQ95" s="125" t="s">
        <v>84</v>
      </c>
      <c r="AR95" s="126"/>
      <c r="AS95" s="127">
        <v>0</v>
      </c>
      <c r="AT95" s="128">
        <f>ROUND(SUM(AV95:AW95),2)</f>
        <v>0</v>
      </c>
      <c r="AU95" s="129">
        <f>'VRN - Vedlejší rozpočtové...'!P121</f>
        <v>0</v>
      </c>
      <c r="AV95" s="128">
        <f>'VRN - Vedlejší rozpočtové...'!J33</f>
        <v>0</v>
      </c>
      <c r="AW95" s="128">
        <f>'VRN - Vedlejší rozpočtové...'!J34</f>
        <v>0</v>
      </c>
      <c r="AX95" s="128">
        <f>'VRN - Vedlejší rozpočtové...'!J35</f>
        <v>0</v>
      </c>
      <c r="AY95" s="128">
        <f>'VRN - Vedlejší rozpočtové...'!J36</f>
        <v>0</v>
      </c>
      <c r="AZ95" s="128">
        <f>'VRN - Vedlejší rozpočtové...'!F33</f>
        <v>0</v>
      </c>
      <c r="BA95" s="128">
        <f>'VRN - Vedlejší rozpočtové...'!F34</f>
        <v>0</v>
      </c>
      <c r="BB95" s="128">
        <f>'VRN - Vedlejší rozpočtové...'!F35</f>
        <v>0</v>
      </c>
      <c r="BC95" s="128">
        <f>'VRN - Vedlejší rozpočtové...'!F36</f>
        <v>0</v>
      </c>
      <c r="BD95" s="130">
        <f>'VRN - Vedlejší rozpočtové...'!F37</f>
        <v>0</v>
      </c>
      <c r="BE95" s="7"/>
      <c r="BT95" s="131" t="s">
        <v>85</v>
      </c>
      <c r="BV95" s="131" t="s">
        <v>79</v>
      </c>
      <c r="BW95" s="131" t="s">
        <v>86</v>
      </c>
      <c r="BX95" s="131" t="s">
        <v>5</v>
      </c>
      <c r="CL95" s="131" t="s">
        <v>1</v>
      </c>
      <c r="CM95" s="131" t="s">
        <v>85</v>
      </c>
    </row>
    <row r="96" spans="1:91" s="7" customFormat="1" ht="24.75" customHeight="1">
      <c r="A96" s="119" t="s">
        <v>81</v>
      </c>
      <c r="B96" s="120"/>
      <c r="C96" s="121"/>
      <c r="D96" s="122" t="s">
        <v>87</v>
      </c>
      <c r="E96" s="122"/>
      <c r="F96" s="122"/>
      <c r="G96" s="122"/>
      <c r="H96" s="122"/>
      <c r="I96" s="123"/>
      <c r="J96" s="122" t="s">
        <v>88</v>
      </c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22"/>
      <c r="AF96" s="122"/>
      <c r="AG96" s="124">
        <f>'SO.01 - Oprava sportovníh...'!J30</f>
        <v>0</v>
      </c>
      <c r="AH96" s="123"/>
      <c r="AI96" s="123"/>
      <c r="AJ96" s="123"/>
      <c r="AK96" s="123"/>
      <c r="AL96" s="123"/>
      <c r="AM96" s="123"/>
      <c r="AN96" s="124">
        <f>SUM(AG96,AT96)</f>
        <v>0</v>
      </c>
      <c r="AO96" s="123"/>
      <c r="AP96" s="123"/>
      <c r="AQ96" s="125" t="s">
        <v>84</v>
      </c>
      <c r="AR96" s="126"/>
      <c r="AS96" s="132">
        <v>0</v>
      </c>
      <c r="AT96" s="133">
        <f>ROUND(SUM(AV96:AW96),2)</f>
        <v>0</v>
      </c>
      <c r="AU96" s="134">
        <f>'SO.01 - Oprava sportovníh...'!P121</f>
        <v>0</v>
      </c>
      <c r="AV96" s="133">
        <f>'SO.01 - Oprava sportovníh...'!J33</f>
        <v>0</v>
      </c>
      <c r="AW96" s="133">
        <f>'SO.01 - Oprava sportovníh...'!J34</f>
        <v>0</v>
      </c>
      <c r="AX96" s="133">
        <f>'SO.01 - Oprava sportovníh...'!J35</f>
        <v>0</v>
      </c>
      <c r="AY96" s="133">
        <f>'SO.01 - Oprava sportovníh...'!J36</f>
        <v>0</v>
      </c>
      <c r="AZ96" s="133">
        <f>'SO.01 - Oprava sportovníh...'!F33</f>
        <v>0</v>
      </c>
      <c r="BA96" s="133">
        <f>'SO.01 - Oprava sportovníh...'!F34</f>
        <v>0</v>
      </c>
      <c r="BB96" s="133">
        <f>'SO.01 - Oprava sportovníh...'!F35</f>
        <v>0</v>
      </c>
      <c r="BC96" s="133">
        <f>'SO.01 - Oprava sportovníh...'!F36</f>
        <v>0</v>
      </c>
      <c r="BD96" s="135">
        <f>'SO.01 - Oprava sportovníh...'!F37</f>
        <v>0</v>
      </c>
      <c r="BE96" s="7"/>
      <c r="BT96" s="131" t="s">
        <v>85</v>
      </c>
      <c r="BV96" s="131" t="s">
        <v>79</v>
      </c>
      <c r="BW96" s="131" t="s">
        <v>89</v>
      </c>
      <c r="BX96" s="131" t="s">
        <v>5</v>
      </c>
      <c r="CL96" s="131" t="s">
        <v>1</v>
      </c>
      <c r="CM96" s="131" t="s">
        <v>90</v>
      </c>
    </row>
    <row r="97" spans="1:57" s="2" customFormat="1" ht="30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4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</row>
    <row r="98" spans="1:57" s="2" customFormat="1" ht="6.95" customHeight="1">
      <c r="A98" s="38"/>
      <c r="B98" s="66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67"/>
      <c r="AO98" s="67"/>
      <c r="AP98" s="67"/>
      <c r="AQ98" s="67"/>
      <c r="AR98" s="44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</row>
  </sheetData>
  <sheetProtection password="CC35" sheet="1" objects="1" scenarios="1" formatColumns="0" formatRows="0"/>
  <mergeCells count="46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G94:AM94"/>
    <mergeCell ref="AN94:AP94"/>
    <mergeCell ref="AR2:BE2"/>
  </mergeCells>
  <hyperlinks>
    <hyperlink ref="A95" location="'VRN - Vedlejší rozpočtové...'!C2" display="/"/>
    <hyperlink ref="A96" location="'SO.01 - Oprava sportovníh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86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85</v>
      </c>
    </row>
    <row r="4" spans="2:46" s="1" customFormat="1" ht="24.95" customHeight="1">
      <c r="B4" s="20"/>
      <c r="D4" s="138" t="s">
        <v>91</v>
      </c>
      <c r="L4" s="20"/>
      <c r="M4" s="13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0" t="s">
        <v>16</v>
      </c>
      <c r="L6" s="20"/>
    </row>
    <row r="7" spans="2:12" s="1" customFormat="1" ht="16.5" customHeight="1">
      <c r="B7" s="20"/>
      <c r="E7" s="141" t="str">
        <f>'Rekapitulace stavby'!K6</f>
        <v>Rekonstrukce stávající podlahy v hale</v>
      </c>
      <c r="F7" s="140"/>
      <c r="G7" s="140"/>
      <c r="H7" s="140"/>
      <c r="L7" s="20"/>
    </row>
    <row r="8" spans="1:31" s="2" customFormat="1" ht="12" customHeight="1">
      <c r="A8" s="38"/>
      <c r="B8" s="44"/>
      <c r="C8" s="38"/>
      <c r="D8" s="140" t="s">
        <v>92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2" t="s">
        <v>93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0" t="s">
        <v>20</v>
      </c>
      <c r="E12" s="38"/>
      <c r="F12" s="143" t="s">
        <v>26</v>
      </c>
      <c r="G12" s="38"/>
      <c r="H12" s="38"/>
      <c r="I12" s="140" t="s">
        <v>22</v>
      </c>
      <c r="J12" s="144" t="str">
        <f>'Rekapitulace stavby'!AN8</f>
        <v>22. 5. 2023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3" t="s">
        <v>26</v>
      </c>
      <c r="F15" s="38"/>
      <c r="G15" s="38"/>
      <c r="H15" s="38"/>
      <c r="I15" s="140" t="s">
        <v>27</v>
      </c>
      <c r="J15" s="143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0" t="s">
        <v>28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0" t="s">
        <v>30</v>
      </c>
      <c r="E20" s="38"/>
      <c r="F20" s="38"/>
      <c r="G20" s="38"/>
      <c r="H20" s="38"/>
      <c r="I20" s="140" t="s">
        <v>25</v>
      </c>
      <c r="J20" s="143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3" t="s">
        <v>26</v>
      </c>
      <c r="F21" s="38"/>
      <c r="G21" s="38"/>
      <c r="H21" s="38"/>
      <c r="I21" s="140" t="s">
        <v>27</v>
      </c>
      <c r="J21" s="143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0" t="s">
        <v>32</v>
      </c>
      <c r="E23" s="38"/>
      <c r="F23" s="38"/>
      <c r="G23" s="38"/>
      <c r="H23" s="38"/>
      <c r="I23" s="140" t="s">
        <v>25</v>
      </c>
      <c r="J23" s="143" t="s">
        <v>33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3" t="s">
        <v>34</v>
      </c>
      <c r="F24" s="38"/>
      <c r="G24" s="38"/>
      <c r="H24" s="38"/>
      <c r="I24" s="140" t="s">
        <v>27</v>
      </c>
      <c r="J24" s="143" t="s">
        <v>35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0" t="s">
        <v>36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5"/>
      <c r="B27" s="146"/>
      <c r="C27" s="145"/>
      <c r="D27" s="145"/>
      <c r="E27" s="147" t="s">
        <v>94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37</v>
      </c>
      <c r="E30" s="38"/>
      <c r="F30" s="38"/>
      <c r="G30" s="38"/>
      <c r="H30" s="38"/>
      <c r="I30" s="38"/>
      <c r="J30" s="151">
        <f>ROUND(J121,2)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39</v>
      </c>
      <c r="G32" s="38"/>
      <c r="H32" s="38"/>
      <c r="I32" s="152" t="s">
        <v>38</v>
      </c>
      <c r="J32" s="152" t="s">
        <v>40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41</v>
      </c>
      <c r="E33" s="140" t="s">
        <v>42</v>
      </c>
      <c r="F33" s="154">
        <f>ROUND((SUM(BE121:BE131)),2)</f>
        <v>0</v>
      </c>
      <c r="G33" s="38"/>
      <c r="H33" s="38"/>
      <c r="I33" s="155">
        <v>0.21</v>
      </c>
      <c r="J33" s="154">
        <f>ROUND(((SUM(BE121:BE131))*I33),2)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0" t="s">
        <v>43</v>
      </c>
      <c r="F34" s="154">
        <f>ROUND((SUM(BF121:BF131)),2)</f>
        <v>0</v>
      </c>
      <c r="G34" s="38"/>
      <c r="H34" s="38"/>
      <c r="I34" s="155">
        <v>0.12</v>
      </c>
      <c r="J34" s="154">
        <f>ROUND(((SUM(BF121:BF131))*I34),2)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44</v>
      </c>
      <c r="F35" s="154">
        <f>ROUND((SUM(BG121:BG131)),2)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45</v>
      </c>
      <c r="F36" s="154">
        <f>ROUND((SUM(BH121:BH131)),2)</f>
        <v>0</v>
      </c>
      <c r="G36" s="38"/>
      <c r="H36" s="38"/>
      <c r="I36" s="155">
        <v>0.12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46</v>
      </c>
      <c r="F37" s="154">
        <f>ROUND((SUM(BI121:BI131)),2)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47</v>
      </c>
      <c r="E39" s="158"/>
      <c r="F39" s="158"/>
      <c r="G39" s="159" t="s">
        <v>48</v>
      </c>
      <c r="H39" s="160" t="s">
        <v>49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3" t="s">
        <v>50</v>
      </c>
      <c r="E50" s="164"/>
      <c r="F50" s="164"/>
      <c r="G50" s="163" t="s">
        <v>51</v>
      </c>
      <c r="H50" s="164"/>
      <c r="I50" s="164"/>
      <c r="J50" s="164"/>
      <c r="K50" s="16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5" t="s">
        <v>52</v>
      </c>
      <c r="E61" s="166"/>
      <c r="F61" s="167" t="s">
        <v>53</v>
      </c>
      <c r="G61" s="165" t="s">
        <v>52</v>
      </c>
      <c r="H61" s="166"/>
      <c r="I61" s="166"/>
      <c r="J61" s="168" t="s">
        <v>53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3" t="s">
        <v>54</v>
      </c>
      <c r="E65" s="169"/>
      <c r="F65" s="169"/>
      <c r="G65" s="163" t="s">
        <v>55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5" t="s">
        <v>52</v>
      </c>
      <c r="E76" s="166"/>
      <c r="F76" s="167" t="s">
        <v>53</v>
      </c>
      <c r="G76" s="165" t="s">
        <v>52</v>
      </c>
      <c r="H76" s="166"/>
      <c r="I76" s="166"/>
      <c r="J76" s="168" t="s">
        <v>53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95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4" t="str">
        <f>E7</f>
        <v>Rekonstrukce stávající podlahy v hale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92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VRN - Vedlejší rozpočtové náklady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 xml:space="preserve"> </v>
      </c>
      <c r="G89" s="40"/>
      <c r="H89" s="40"/>
      <c r="I89" s="32" t="s">
        <v>22</v>
      </c>
      <c r="J89" s="79" t="str">
        <f>IF(J12="","",J12)</f>
        <v>22. 5. 2023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 xml:space="preserve"> </v>
      </c>
      <c r="G91" s="40"/>
      <c r="H91" s="40"/>
      <c r="I91" s="32" t="s">
        <v>30</v>
      </c>
      <c r="J91" s="36" t="str">
        <f>E21</f>
        <v xml:space="preserve"> 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32</v>
      </c>
      <c r="J92" s="36" t="str">
        <f>E24</f>
        <v xml:space="preserve">DRS stavební s.r.o.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5" t="s">
        <v>96</v>
      </c>
      <c r="D94" s="176"/>
      <c r="E94" s="176"/>
      <c r="F94" s="176"/>
      <c r="G94" s="176"/>
      <c r="H94" s="176"/>
      <c r="I94" s="176"/>
      <c r="J94" s="177" t="s">
        <v>97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8" t="s">
        <v>98</v>
      </c>
      <c r="D96" s="40"/>
      <c r="E96" s="40"/>
      <c r="F96" s="40"/>
      <c r="G96" s="40"/>
      <c r="H96" s="40"/>
      <c r="I96" s="40"/>
      <c r="J96" s="110">
        <f>J121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99</v>
      </c>
    </row>
    <row r="97" spans="1:31" s="9" customFormat="1" ht="24.95" customHeight="1">
      <c r="A97" s="9"/>
      <c r="B97" s="179"/>
      <c r="C97" s="180"/>
      <c r="D97" s="181" t="s">
        <v>93</v>
      </c>
      <c r="E97" s="182"/>
      <c r="F97" s="182"/>
      <c r="G97" s="182"/>
      <c r="H97" s="182"/>
      <c r="I97" s="182"/>
      <c r="J97" s="183">
        <f>J122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100</v>
      </c>
      <c r="E98" s="188"/>
      <c r="F98" s="188"/>
      <c r="G98" s="188"/>
      <c r="H98" s="188"/>
      <c r="I98" s="188"/>
      <c r="J98" s="189">
        <f>J123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5"/>
      <c r="C99" s="186"/>
      <c r="D99" s="187" t="s">
        <v>101</v>
      </c>
      <c r="E99" s="188"/>
      <c r="F99" s="188"/>
      <c r="G99" s="188"/>
      <c r="H99" s="188"/>
      <c r="I99" s="188"/>
      <c r="J99" s="189">
        <f>J125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5"/>
      <c r="C100" s="186"/>
      <c r="D100" s="187" t="s">
        <v>102</v>
      </c>
      <c r="E100" s="188"/>
      <c r="F100" s="188"/>
      <c r="G100" s="188"/>
      <c r="H100" s="188"/>
      <c r="I100" s="188"/>
      <c r="J100" s="189">
        <f>J127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5"/>
      <c r="C101" s="186"/>
      <c r="D101" s="187" t="s">
        <v>103</v>
      </c>
      <c r="E101" s="188"/>
      <c r="F101" s="188"/>
      <c r="G101" s="188"/>
      <c r="H101" s="188"/>
      <c r="I101" s="188"/>
      <c r="J101" s="189">
        <f>J129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>
      <c r="A102" s="38"/>
      <c r="B102" s="39"/>
      <c r="C102" s="40"/>
      <c r="D102" s="40"/>
      <c r="E102" s="40"/>
      <c r="F102" s="40"/>
      <c r="G102" s="40"/>
      <c r="H102" s="40"/>
      <c r="I102" s="40"/>
      <c r="J102" s="40"/>
      <c r="K102" s="40"/>
      <c r="L102" s="63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3" spans="1:31" s="2" customFormat="1" ht="6.95" customHeight="1">
      <c r="A103" s="38"/>
      <c r="B103" s="66"/>
      <c r="C103" s="67"/>
      <c r="D103" s="67"/>
      <c r="E103" s="67"/>
      <c r="F103" s="67"/>
      <c r="G103" s="67"/>
      <c r="H103" s="67"/>
      <c r="I103" s="67"/>
      <c r="J103" s="67"/>
      <c r="K103" s="67"/>
      <c r="L103" s="63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7" spans="1:31" s="2" customFormat="1" ht="6.95" customHeight="1">
      <c r="A107" s="38"/>
      <c r="B107" s="68"/>
      <c r="C107" s="69"/>
      <c r="D107" s="69"/>
      <c r="E107" s="69"/>
      <c r="F107" s="69"/>
      <c r="G107" s="69"/>
      <c r="H107" s="69"/>
      <c r="I107" s="69"/>
      <c r="J107" s="69"/>
      <c r="K107" s="69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24.95" customHeight="1">
      <c r="A108" s="38"/>
      <c r="B108" s="39"/>
      <c r="C108" s="23" t="s">
        <v>104</v>
      </c>
      <c r="D108" s="40"/>
      <c r="E108" s="40"/>
      <c r="F108" s="40"/>
      <c r="G108" s="40"/>
      <c r="H108" s="40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6.95" customHeight="1">
      <c r="A109" s="38"/>
      <c r="B109" s="39"/>
      <c r="C109" s="40"/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2" customHeight="1">
      <c r="A110" s="38"/>
      <c r="B110" s="39"/>
      <c r="C110" s="32" t="s">
        <v>16</v>
      </c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6.5" customHeight="1">
      <c r="A111" s="38"/>
      <c r="B111" s="39"/>
      <c r="C111" s="40"/>
      <c r="D111" s="40"/>
      <c r="E111" s="174" t="str">
        <f>E7</f>
        <v>Rekonstrukce stávající podlahy v hale</v>
      </c>
      <c r="F111" s="32"/>
      <c r="G111" s="32"/>
      <c r="H111" s="32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2" customHeight="1">
      <c r="A112" s="38"/>
      <c r="B112" s="39"/>
      <c r="C112" s="32" t="s">
        <v>92</v>
      </c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6.5" customHeight="1">
      <c r="A113" s="38"/>
      <c r="B113" s="39"/>
      <c r="C113" s="40"/>
      <c r="D113" s="40"/>
      <c r="E113" s="76" t="str">
        <f>E9</f>
        <v>VRN - Vedlejší rozpočtové náklady</v>
      </c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6.95" customHeight="1">
      <c r="A114" s="38"/>
      <c r="B114" s="39"/>
      <c r="C114" s="40"/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2" customHeight="1">
      <c r="A115" s="38"/>
      <c r="B115" s="39"/>
      <c r="C115" s="32" t="s">
        <v>20</v>
      </c>
      <c r="D115" s="40"/>
      <c r="E115" s="40"/>
      <c r="F115" s="27" t="str">
        <f>F12</f>
        <v xml:space="preserve"> </v>
      </c>
      <c r="G115" s="40"/>
      <c r="H115" s="40"/>
      <c r="I115" s="32" t="s">
        <v>22</v>
      </c>
      <c r="J115" s="79" t="str">
        <f>IF(J12="","",J12)</f>
        <v>22. 5. 2023</v>
      </c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39"/>
      <c r="C116" s="40"/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5.15" customHeight="1">
      <c r="A117" s="38"/>
      <c r="B117" s="39"/>
      <c r="C117" s="32" t="s">
        <v>24</v>
      </c>
      <c r="D117" s="40"/>
      <c r="E117" s="40"/>
      <c r="F117" s="27" t="str">
        <f>E15</f>
        <v xml:space="preserve"> </v>
      </c>
      <c r="G117" s="40"/>
      <c r="H117" s="40"/>
      <c r="I117" s="32" t="s">
        <v>30</v>
      </c>
      <c r="J117" s="36" t="str">
        <f>E21</f>
        <v xml:space="preserve"> 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5.15" customHeight="1">
      <c r="A118" s="38"/>
      <c r="B118" s="39"/>
      <c r="C118" s="32" t="s">
        <v>28</v>
      </c>
      <c r="D118" s="40"/>
      <c r="E118" s="40"/>
      <c r="F118" s="27" t="str">
        <f>IF(E18="","",E18)</f>
        <v>Vyplň údaj</v>
      </c>
      <c r="G118" s="40"/>
      <c r="H118" s="40"/>
      <c r="I118" s="32" t="s">
        <v>32</v>
      </c>
      <c r="J118" s="36" t="str">
        <f>E24</f>
        <v xml:space="preserve">DRS stavební s.r.o. 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0.3" customHeight="1">
      <c r="A119" s="38"/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11" customFormat="1" ht="29.25" customHeight="1">
      <c r="A120" s="191"/>
      <c r="B120" s="192"/>
      <c r="C120" s="193" t="s">
        <v>105</v>
      </c>
      <c r="D120" s="194" t="s">
        <v>62</v>
      </c>
      <c r="E120" s="194" t="s">
        <v>58</v>
      </c>
      <c r="F120" s="194" t="s">
        <v>59</v>
      </c>
      <c r="G120" s="194" t="s">
        <v>106</v>
      </c>
      <c r="H120" s="194" t="s">
        <v>107</v>
      </c>
      <c r="I120" s="194" t="s">
        <v>108</v>
      </c>
      <c r="J120" s="194" t="s">
        <v>97</v>
      </c>
      <c r="K120" s="195" t="s">
        <v>109</v>
      </c>
      <c r="L120" s="196"/>
      <c r="M120" s="100" t="s">
        <v>1</v>
      </c>
      <c r="N120" s="101" t="s">
        <v>41</v>
      </c>
      <c r="O120" s="101" t="s">
        <v>110</v>
      </c>
      <c r="P120" s="101" t="s">
        <v>111</v>
      </c>
      <c r="Q120" s="101" t="s">
        <v>112</v>
      </c>
      <c r="R120" s="101" t="s">
        <v>113</v>
      </c>
      <c r="S120" s="101" t="s">
        <v>114</v>
      </c>
      <c r="T120" s="102" t="s">
        <v>115</v>
      </c>
      <c r="U120" s="191"/>
      <c r="V120" s="191"/>
      <c r="W120" s="191"/>
      <c r="X120" s="191"/>
      <c r="Y120" s="191"/>
      <c r="Z120" s="191"/>
      <c r="AA120" s="191"/>
      <c r="AB120" s="191"/>
      <c r="AC120" s="191"/>
      <c r="AD120" s="191"/>
      <c r="AE120" s="191"/>
    </row>
    <row r="121" spans="1:63" s="2" customFormat="1" ht="22.8" customHeight="1">
      <c r="A121" s="38"/>
      <c r="B121" s="39"/>
      <c r="C121" s="107" t="s">
        <v>116</v>
      </c>
      <c r="D121" s="40"/>
      <c r="E121" s="40"/>
      <c r="F121" s="40"/>
      <c r="G121" s="40"/>
      <c r="H121" s="40"/>
      <c r="I121" s="40"/>
      <c r="J121" s="197">
        <f>BK121</f>
        <v>0</v>
      </c>
      <c r="K121" s="40"/>
      <c r="L121" s="44"/>
      <c r="M121" s="103"/>
      <c r="N121" s="198"/>
      <c r="O121" s="104"/>
      <c r="P121" s="199">
        <f>P122</f>
        <v>0</v>
      </c>
      <c r="Q121" s="104"/>
      <c r="R121" s="199">
        <f>R122</f>
        <v>0</v>
      </c>
      <c r="S121" s="104"/>
      <c r="T121" s="200">
        <f>T122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76</v>
      </c>
      <c r="AU121" s="17" t="s">
        <v>99</v>
      </c>
      <c r="BK121" s="201">
        <f>BK122</f>
        <v>0</v>
      </c>
    </row>
    <row r="122" spans="1:63" s="12" customFormat="1" ht="25.9" customHeight="1">
      <c r="A122" s="12"/>
      <c r="B122" s="202"/>
      <c r="C122" s="203"/>
      <c r="D122" s="204" t="s">
        <v>76</v>
      </c>
      <c r="E122" s="205" t="s">
        <v>82</v>
      </c>
      <c r="F122" s="205" t="s">
        <v>83</v>
      </c>
      <c r="G122" s="203"/>
      <c r="H122" s="203"/>
      <c r="I122" s="206"/>
      <c r="J122" s="207">
        <f>BK122</f>
        <v>0</v>
      </c>
      <c r="K122" s="203"/>
      <c r="L122" s="208"/>
      <c r="M122" s="209"/>
      <c r="N122" s="210"/>
      <c r="O122" s="210"/>
      <c r="P122" s="211">
        <f>P123+P125+P127+P129</f>
        <v>0</v>
      </c>
      <c r="Q122" s="210"/>
      <c r="R122" s="211">
        <f>R123+R125+R127+R129</f>
        <v>0</v>
      </c>
      <c r="S122" s="210"/>
      <c r="T122" s="212">
        <f>T123+T125+T127+T129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3" t="s">
        <v>117</v>
      </c>
      <c r="AT122" s="214" t="s">
        <v>76</v>
      </c>
      <c r="AU122" s="214" t="s">
        <v>77</v>
      </c>
      <c r="AY122" s="213" t="s">
        <v>118</v>
      </c>
      <c r="BK122" s="215">
        <f>BK123+BK125+BK127+BK129</f>
        <v>0</v>
      </c>
    </row>
    <row r="123" spans="1:63" s="12" customFormat="1" ht="22.8" customHeight="1">
      <c r="A123" s="12"/>
      <c r="B123" s="202"/>
      <c r="C123" s="203"/>
      <c r="D123" s="204" t="s">
        <v>76</v>
      </c>
      <c r="E123" s="216" t="s">
        <v>119</v>
      </c>
      <c r="F123" s="216" t="s">
        <v>120</v>
      </c>
      <c r="G123" s="203"/>
      <c r="H123" s="203"/>
      <c r="I123" s="206"/>
      <c r="J123" s="217">
        <f>BK123</f>
        <v>0</v>
      </c>
      <c r="K123" s="203"/>
      <c r="L123" s="208"/>
      <c r="M123" s="209"/>
      <c r="N123" s="210"/>
      <c r="O123" s="210"/>
      <c r="P123" s="211">
        <f>P124</f>
        <v>0</v>
      </c>
      <c r="Q123" s="210"/>
      <c r="R123" s="211">
        <f>R124</f>
        <v>0</v>
      </c>
      <c r="S123" s="210"/>
      <c r="T123" s="212">
        <f>T124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3" t="s">
        <v>85</v>
      </c>
      <c r="AT123" s="214" t="s">
        <v>76</v>
      </c>
      <c r="AU123" s="214" t="s">
        <v>85</v>
      </c>
      <c r="AY123" s="213" t="s">
        <v>118</v>
      </c>
      <c r="BK123" s="215">
        <f>BK124</f>
        <v>0</v>
      </c>
    </row>
    <row r="124" spans="1:65" s="2" customFormat="1" ht="16.5" customHeight="1">
      <c r="A124" s="38"/>
      <c r="B124" s="39"/>
      <c r="C124" s="218" t="s">
        <v>85</v>
      </c>
      <c r="D124" s="218" t="s">
        <v>121</v>
      </c>
      <c r="E124" s="219" t="s">
        <v>122</v>
      </c>
      <c r="F124" s="220" t="s">
        <v>123</v>
      </c>
      <c r="G124" s="221" t="s">
        <v>124</v>
      </c>
      <c r="H124" s="222">
        <v>1</v>
      </c>
      <c r="I124" s="223"/>
      <c r="J124" s="224">
        <f>ROUND(I124*H124,2)</f>
        <v>0</v>
      </c>
      <c r="K124" s="220" t="s">
        <v>125</v>
      </c>
      <c r="L124" s="44"/>
      <c r="M124" s="225" t="s">
        <v>1</v>
      </c>
      <c r="N124" s="226" t="s">
        <v>43</v>
      </c>
      <c r="O124" s="91"/>
      <c r="P124" s="227">
        <f>O124*H124</f>
        <v>0</v>
      </c>
      <c r="Q124" s="227">
        <v>0</v>
      </c>
      <c r="R124" s="227">
        <f>Q124*H124</f>
        <v>0</v>
      </c>
      <c r="S124" s="227">
        <v>0</v>
      </c>
      <c r="T124" s="228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29" t="s">
        <v>126</v>
      </c>
      <c r="AT124" s="229" t="s">
        <v>121</v>
      </c>
      <c r="AU124" s="229" t="s">
        <v>90</v>
      </c>
      <c r="AY124" s="17" t="s">
        <v>118</v>
      </c>
      <c r="BE124" s="230">
        <f>IF(N124="základní",J124,0)</f>
        <v>0</v>
      </c>
      <c r="BF124" s="230">
        <f>IF(N124="snížená",J124,0)</f>
        <v>0</v>
      </c>
      <c r="BG124" s="230">
        <f>IF(N124="zákl. přenesená",J124,0)</f>
        <v>0</v>
      </c>
      <c r="BH124" s="230">
        <f>IF(N124="sníž. přenesená",J124,0)</f>
        <v>0</v>
      </c>
      <c r="BI124" s="230">
        <f>IF(N124="nulová",J124,0)</f>
        <v>0</v>
      </c>
      <c r="BJ124" s="17" t="s">
        <v>90</v>
      </c>
      <c r="BK124" s="230">
        <f>ROUND(I124*H124,2)</f>
        <v>0</v>
      </c>
      <c r="BL124" s="17" t="s">
        <v>126</v>
      </c>
      <c r="BM124" s="229" t="s">
        <v>127</v>
      </c>
    </row>
    <row r="125" spans="1:63" s="12" customFormat="1" ht="22.8" customHeight="1">
      <c r="A125" s="12"/>
      <c r="B125" s="202"/>
      <c r="C125" s="203"/>
      <c r="D125" s="204" t="s">
        <v>76</v>
      </c>
      <c r="E125" s="216" t="s">
        <v>128</v>
      </c>
      <c r="F125" s="216" t="s">
        <v>129</v>
      </c>
      <c r="G125" s="203"/>
      <c r="H125" s="203"/>
      <c r="I125" s="206"/>
      <c r="J125" s="217">
        <f>BK125</f>
        <v>0</v>
      </c>
      <c r="K125" s="203"/>
      <c r="L125" s="208"/>
      <c r="M125" s="209"/>
      <c r="N125" s="210"/>
      <c r="O125" s="210"/>
      <c r="P125" s="211">
        <f>P126</f>
        <v>0</v>
      </c>
      <c r="Q125" s="210"/>
      <c r="R125" s="211">
        <f>R126</f>
        <v>0</v>
      </c>
      <c r="S125" s="210"/>
      <c r="T125" s="212">
        <f>T126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3" t="s">
        <v>117</v>
      </c>
      <c r="AT125" s="214" t="s">
        <v>76</v>
      </c>
      <c r="AU125" s="214" t="s">
        <v>85</v>
      </c>
      <c r="AY125" s="213" t="s">
        <v>118</v>
      </c>
      <c r="BK125" s="215">
        <f>BK126</f>
        <v>0</v>
      </c>
    </row>
    <row r="126" spans="1:65" s="2" customFormat="1" ht="16.5" customHeight="1">
      <c r="A126" s="38"/>
      <c r="B126" s="39"/>
      <c r="C126" s="218" t="s">
        <v>90</v>
      </c>
      <c r="D126" s="218" t="s">
        <v>121</v>
      </c>
      <c r="E126" s="219" t="s">
        <v>130</v>
      </c>
      <c r="F126" s="220" t="s">
        <v>131</v>
      </c>
      <c r="G126" s="221" t="s">
        <v>132</v>
      </c>
      <c r="H126" s="222">
        <v>1</v>
      </c>
      <c r="I126" s="223"/>
      <c r="J126" s="224">
        <f>ROUND(I126*H126,2)</f>
        <v>0</v>
      </c>
      <c r="K126" s="220" t="s">
        <v>125</v>
      </c>
      <c r="L126" s="44"/>
      <c r="M126" s="225" t="s">
        <v>1</v>
      </c>
      <c r="N126" s="226" t="s">
        <v>43</v>
      </c>
      <c r="O126" s="91"/>
      <c r="P126" s="227">
        <f>O126*H126</f>
        <v>0</v>
      </c>
      <c r="Q126" s="227">
        <v>0</v>
      </c>
      <c r="R126" s="227">
        <f>Q126*H126</f>
        <v>0</v>
      </c>
      <c r="S126" s="227">
        <v>0</v>
      </c>
      <c r="T126" s="228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29" t="s">
        <v>133</v>
      </c>
      <c r="AT126" s="229" t="s">
        <v>121</v>
      </c>
      <c r="AU126" s="229" t="s">
        <v>90</v>
      </c>
      <c r="AY126" s="17" t="s">
        <v>118</v>
      </c>
      <c r="BE126" s="230">
        <f>IF(N126="základní",J126,0)</f>
        <v>0</v>
      </c>
      <c r="BF126" s="230">
        <f>IF(N126="snížená",J126,0)</f>
        <v>0</v>
      </c>
      <c r="BG126" s="230">
        <f>IF(N126="zákl. přenesená",J126,0)</f>
        <v>0</v>
      </c>
      <c r="BH126" s="230">
        <f>IF(N126="sníž. přenesená",J126,0)</f>
        <v>0</v>
      </c>
      <c r="BI126" s="230">
        <f>IF(N126="nulová",J126,0)</f>
        <v>0</v>
      </c>
      <c r="BJ126" s="17" t="s">
        <v>90</v>
      </c>
      <c r="BK126" s="230">
        <f>ROUND(I126*H126,2)</f>
        <v>0</v>
      </c>
      <c r="BL126" s="17" t="s">
        <v>133</v>
      </c>
      <c r="BM126" s="229" t="s">
        <v>134</v>
      </c>
    </row>
    <row r="127" spans="1:63" s="12" customFormat="1" ht="22.8" customHeight="1">
      <c r="A127" s="12"/>
      <c r="B127" s="202"/>
      <c r="C127" s="203"/>
      <c r="D127" s="204" t="s">
        <v>76</v>
      </c>
      <c r="E127" s="216" t="s">
        <v>135</v>
      </c>
      <c r="F127" s="216" t="s">
        <v>136</v>
      </c>
      <c r="G127" s="203"/>
      <c r="H127" s="203"/>
      <c r="I127" s="206"/>
      <c r="J127" s="217">
        <f>BK127</f>
        <v>0</v>
      </c>
      <c r="K127" s="203"/>
      <c r="L127" s="208"/>
      <c r="M127" s="209"/>
      <c r="N127" s="210"/>
      <c r="O127" s="210"/>
      <c r="P127" s="211">
        <f>P128</f>
        <v>0</v>
      </c>
      <c r="Q127" s="210"/>
      <c r="R127" s="211">
        <f>R128</f>
        <v>0</v>
      </c>
      <c r="S127" s="210"/>
      <c r="T127" s="212">
        <f>T128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13" t="s">
        <v>85</v>
      </c>
      <c r="AT127" s="214" t="s">
        <v>76</v>
      </c>
      <c r="AU127" s="214" t="s">
        <v>85</v>
      </c>
      <c r="AY127" s="213" t="s">
        <v>118</v>
      </c>
      <c r="BK127" s="215">
        <f>BK128</f>
        <v>0</v>
      </c>
    </row>
    <row r="128" spans="1:65" s="2" customFormat="1" ht="16.5" customHeight="1">
      <c r="A128" s="38"/>
      <c r="B128" s="39"/>
      <c r="C128" s="218" t="s">
        <v>137</v>
      </c>
      <c r="D128" s="218" t="s">
        <v>121</v>
      </c>
      <c r="E128" s="219" t="s">
        <v>138</v>
      </c>
      <c r="F128" s="220" t="s">
        <v>139</v>
      </c>
      <c r="G128" s="221" t="s">
        <v>124</v>
      </c>
      <c r="H128" s="222">
        <v>1</v>
      </c>
      <c r="I128" s="223"/>
      <c r="J128" s="224">
        <f>ROUND(I128*H128,2)</f>
        <v>0</v>
      </c>
      <c r="K128" s="220" t="s">
        <v>125</v>
      </c>
      <c r="L128" s="44"/>
      <c r="M128" s="225" t="s">
        <v>1</v>
      </c>
      <c r="N128" s="226" t="s">
        <v>43</v>
      </c>
      <c r="O128" s="91"/>
      <c r="P128" s="227">
        <f>O128*H128</f>
        <v>0</v>
      </c>
      <c r="Q128" s="227">
        <v>0</v>
      </c>
      <c r="R128" s="227">
        <f>Q128*H128</f>
        <v>0</v>
      </c>
      <c r="S128" s="227">
        <v>0</v>
      </c>
      <c r="T128" s="228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29" t="s">
        <v>126</v>
      </c>
      <c r="AT128" s="229" t="s">
        <v>121</v>
      </c>
      <c r="AU128" s="229" t="s">
        <v>90</v>
      </c>
      <c r="AY128" s="17" t="s">
        <v>118</v>
      </c>
      <c r="BE128" s="230">
        <f>IF(N128="základní",J128,0)</f>
        <v>0</v>
      </c>
      <c r="BF128" s="230">
        <f>IF(N128="snížená",J128,0)</f>
        <v>0</v>
      </c>
      <c r="BG128" s="230">
        <f>IF(N128="zákl. přenesená",J128,0)</f>
        <v>0</v>
      </c>
      <c r="BH128" s="230">
        <f>IF(N128="sníž. přenesená",J128,0)</f>
        <v>0</v>
      </c>
      <c r="BI128" s="230">
        <f>IF(N128="nulová",J128,0)</f>
        <v>0</v>
      </c>
      <c r="BJ128" s="17" t="s">
        <v>90</v>
      </c>
      <c r="BK128" s="230">
        <f>ROUND(I128*H128,2)</f>
        <v>0</v>
      </c>
      <c r="BL128" s="17" t="s">
        <v>126</v>
      </c>
      <c r="BM128" s="229" t="s">
        <v>140</v>
      </c>
    </row>
    <row r="129" spans="1:63" s="12" customFormat="1" ht="22.8" customHeight="1">
      <c r="A129" s="12"/>
      <c r="B129" s="202"/>
      <c r="C129" s="203"/>
      <c r="D129" s="204" t="s">
        <v>76</v>
      </c>
      <c r="E129" s="216" t="s">
        <v>141</v>
      </c>
      <c r="F129" s="216" t="s">
        <v>142</v>
      </c>
      <c r="G129" s="203"/>
      <c r="H129" s="203"/>
      <c r="I129" s="206"/>
      <c r="J129" s="217">
        <f>BK129</f>
        <v>0</v>
      </c>
      <c r="K129" s="203"/>
      <c r="L129" s="208"/>
      <c r="M129" s="209"/>
      <c r="N129" s="210"/>
      <c r="O129" s="210"/>
      <c r="P129" s="211">
        <f>SUM(P130:P131)</f>
        <v>0</v>
      </c>
      <c r="Q129" s="210"/>
      <c r="R129" s="211">
        <f>SUM(R130:R131)</f>
        <v>0</v>
      </c>
      <c r="S129" s="210"/>
      <c r="T129" s="212">
        <f>SUM(T130:T131)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13" t="s">
        <v>117</v>
      </c>
      <c r="AT129" s="214" t="s">
        <v>76</v>
      </c>
      <c r="AU129" s="214" t="s">
        <v>85</v>
      </c>
      <c r="AY129" s="213" t="s">
        <v>118</v>
      </c>
      <c r="BK129" s="215">
        <f>SUM(BK130:BK131)</f>
        <v>0</v>
      </c>
    </row>
    <row r="130" spans="1:65" s="2" customFormat="1" ht="16.5" customHeight="1">
      <c r="A130" s="38"/>
      <c r="B130" s="39"/>
      <c r="C130" s="218" t="s">
        <v>126</v>
      </c>
      <c r="D130" s="218" t="s">
        <v>121</v>
      </c>
      <c r="E130" s="219" t="s">
        <v>143</v>
      </c>
      <c r="F130" s="220" t="s">
        <v>142</v>
      </c>
      <c r="G130" s="221" t="s">
        <v>124</v>
      </c>
      <c r="H130" s="222">
        <v>1</v>
      </c>
      <c r="I130" s="223"/>
      <c r="J130" s="224">
        <f>ROUND(I130*H130,2)</f>
        <v>0</v>
      </c>
      <c r="K130" s="220" t="s">
        <v>125</v>
      </c>
      <c r="L130" s="44"/>
      <c r="M130" s="225" t="s">
        <v>1</v>
      </c>
      <c r="N130" s="226" t="s">
        <v>43</v>
      </c>
      <c r="O130" s="91"/>
      <c r="P130" s="227">
        <f>O130*H130</f>
        <v>0</v>
      </c>
      <c r="Q130" s="227">
        <v>0</v>
      </c>
      <c r="R130" s="227">
        <f>Q130*H130</f>
        <v>0</v>
      </c>
      <c r="S130" s="227">
        <v>0</v>
      </c>
      <c r="T130" s="228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29" t="s">
        <v>126</v>
      </c>
      <c r="AT130" s="229" t="s">
        <v>121</v>
      </c>
      <c r="AU130" s="229" t="s">
        <v>90</v>
      </c>
      <c r="AY130" s="17" t="s">
        <v>118</v>
      </c>
      <c r="BE130" s="230">
        <f>IF(N130="základní",J130,0)</f>
        <v>0</v>
      </c>
      <c r="BF130" s="230">
        <f>IF(N130="snížená",J130,0)</f>
        <v>0</v>
      </c>
      <c r="BG130" s="230">
        <f>IF(N130="zákl. přenesená",J130,0)</f>
        <v>0</v>
      </c>
      <c r="BH130" s="230">
        <f>IF(N130="sníž. přenesená",J130,0)</f>
        <v>0</v>
      </c>
      <c r="BI130" s="230">
        <f>IF(N130="nulová",J130,0)</f>
        <v>0</v>
      </c>
      <c r="BJ130" s="17" t="s">
        <v>90</v>
      </c>
      <c r="BK130" s="230">
        <f>ROUND(I130*H130,2)</f>
        <v>0</v>
      </c>
      <c r="BL130" s="17" t="s">
        <v>126</v>
      </c>
      <c r="BM130" s="229" t="s">
        <v>144</v>
      </c>
    </row>
    <row r="131" spans="1:65" s="2" customFormat="1" ht="37.8" customHeight="1">
      <c r="A131" s="38"/>
      <c r="B131" s="39"/>
      <c r="C131" s="218" t="s">
        <v>117</v>
      </c>
      <c r="D131" s="218" t="s">
        <v>121</v>
      </c>
      <c r="E131" s="219" t="s">
        <v>145</v>
      </c>
      <c r="F131" s="220" t="s">
        <v>146</v>
      </c>
      <c r="G131" s="221" t="s">
        <v>124</v>
      </c>
      <c r="H131" s="222">
        <v>1</v>
      </c>
      <c r="I131" s="223"/>
      <c r="J131" s="224">
        <f>ROUND(I131*H131,2)</f>
        <v>0</v>
      </c>
      <c r="K131" s="220" t="s">
        <v>125</v>
      </c>
      <c r="L131" s="44"/>
      <c r="M131" s="231" t="s">
        <v>1</v>
      </c>
      <c r="N131" s="232" t="s">
        <v>43</v>
      </c>
      <c r="O131" s="233"/>
      <c r="P131" s="234">
        <f>O131*H131</f>
        <v>0</v>
      </c>
      <c r="Q131" s="234">
        <v>0</v>
      </c>
      <c r="R131" s="234">
        <f>Q131*H131</f>
        <v>0</v>
      </c>
      <c r="S131" s="234">
        <v>0</v>
      </c>
      <c r="T131" s="235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29" t="s">
        <v>126</v>
      </c>
      <c r="AT131" s="229" t="s">
        <v>121</v>
      </c>
      <c r="AU131" s="229" t="s">
        <v>90</v>
      </c>
      <c r="AY131" s="17" t="s">
        <v>118</v>
      </c>
      <c r="BE131" s="230">
        <f>IF(N131="základní",J131,0)</f>
        <v>0</v>
      </c>
      <c r="BF131" s="230">
        <f>IF(N131="snížená",J131,0)</f>
        <v>0</v>
      </c>
      <c r="BG131" s="230">
        <f>IF(N131="zákl. přenesená",J131,0)</f>
        <v>0</v>
      </c>
      <c r="BH131" s="230">
        <f>IF(N131="sníž. přenesená",J131,0)</f>
        <v>0</v>
      </c>
      <c r="BI131" s="230">
        <f>IF(N131="nulová",J131,0)</f>
        <v>0</v>
      </c>
      <c r="BJ131" s="17" t="s">
        <v>90</v>
      </c>
      <c r="BK131" s="230">
        <f>ROUND(I131*H131,2)</f>
        <v>0</v>
      </c>
      <c r="BL131" s="17" t="s">
        <v>126</v>
      </c>
      <c r="BM131" s="229" t="s">
        <v>147</v>
      </c>
    </row>
    <row r="132" spans="1:31" s="2" customFormat="1" ht="6.95" customHeight="1">
      <c r="A132" s="38"/>
      <c r="B132" s="66"/>
      <c r="C132" s="67"/>
      <c r="D132" s="67"/>
      <c r="E132" s="67"/>
      <c r="F132" s="67"/>
      <c r="G132" s="67"/>
      <c r="H132" s="67"/>
      <c r="I132" s="67"/>
      <c r="J132" s="67"/>
      <c r="K132" s="67"/>
      <c r="L132" s="44"/>
      <c r="M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</row>
  </sheetData>
  <sheetProtection password="CC35" sheet="1" objects="1" scenarios="1" formatColumns="0" formatRows="0" autoFilter="0"/>
  <autoFilter ref="C120:K131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89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90</v>
      </c>
    </row>
    <row r="4" spans="2:46" s="1" customFormat="1" ht="24.95" customHeight="1">
      <c r="B4" s="20"/>
      <c r="D4" s="138" t="s">
        <v>91</v>
      </c>
      <c r="L4" s="20"/>
      <c r="M4" s="13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0" t="s">
        <v>16</v>
      </c>
      <c r="L6" s="20"/>
    </row>
    <row r="7" spans="2:12" s="1" customFormat="1" ht="16.5" customHeight="1">
      <c r="B7" s="20"/>
      <c r="E7" s="141" t="str">
        <f>'Rekapitulace stavby'!K6</f>
        <v>Rekonstrukce stávající podlahy v hale</v>
      </c>
      <c r="F7" s="140"/>
      <c r="G7" s="140"/>
      <c r="H7" s="140"/>
      <c r="L7" s="20"/>
    </row>
    <row r="8" spans="1:31" s="2" customFormat="1" ht="12" customHeight="1">
      <c r="A8" s="38"/>
      <c r="B8" s="44"/>
      <c r="C8" s="38"/>
      <c r="D8" s="140" t="s">
        <v>92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2" t="s">
        <v>148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22. 5. 2023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3" t="s">
        <v>26</v>
      </c>
      <c r="F15" s="38"/>
      <c r="G15" s="38"/>
      <c r="H15" s="38"/>
      <c r="I15" s="140" t="s">
        <v>27</v>
      </c>
      <c r="J15" s="143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0" t="s">
        <v>28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0" t="s">
        <v>30</v>
      </c>
      <c r="E20" s="38"/>
      <c r="F20" s="38"/>
      <c r="G20" s="38"/>
      <c r="H20" s="38"/>
      <c r="I20" s="140" t="s">
        <v>25</v>
      </c>
      <c r="J20" s="143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3" t="s">
        <v>26</v>
      </c>
      <c r="F21" s="38"/>
      <c r="G21" s="38"/>
      <c r="H21" s="38"/>
      <c r="I21" s="140" t="s">
        <v>27</v>
      </c>
      <c r="J21" s="143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0" t="s">
        <v>32</v>
      </c>
      <c r="E23" s="38"/>
      <c r="F23" s="38"/>
      <c r="G23" s="38"/>
      <c r="H23" s="38"/>
      <c r="I23" s="140" t="s">
        <v>25</v>
      </c>
      <c r="J23" s="143" t="s">
        <v>33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3" t="s">
        <v>34</v>
      </c>
      <c r="F24" s="38"/>
      <c r="G24" s="38"/>
      <c r="H24" s="38"/>
      <c r="I24" s="140" t="s">
        <v>27</v>
      </c>
      <c r="J24" s="143" t="s">
        <v>35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0" t="s">
        <v>36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37</v>
      </c>
      <c r="E30" s="38"/>
      <c r="F30" s="38"/>
      <c r="G30" s="38"/>
      <c r="H30" s="38"/>
      <c r="I30" s="38"/>
      <c r="J30" s="151">
        <f>ROUND(J121,2)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39</v>
      </c>
      <c r="G32" s="38"/>
      <c r="H32" s="38"/>
      <c r="I32" s="152" t="s">
        <v>38</v>
      </c>
      <c r="J32" s="152" t="s">
        <v>40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41</v>
      </c>
      <c r="E33" s="140" t="s">
        <v>42</v>
      </c>
      <c r="F33" s="154">
        <f>ROUND((SUM(BE121:BE197)),2)</f>
        <v>0</v>
      </c>
      <c r="G33" s="38"/>
      <c r="H33" s="38"/>
      <c r="I33" s="155">
        <v>0.21</v>
      </c>
      <c r="J33" s="154">
        <f>ROUND(((SUM(BE121:BE197))*I33),2)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0" t="s">
        <v>43</v>
      </c>
      <c r="F34" s="154">
        <f>ROUND((SUM(BF121:BF197)),2)</f>
        <v>0</v>
      </c>
      <c r="G34" s="38"/>
      <c r="H34" s="38"/>
      <c r="I34" s="155">
        <v>0.12</v>
      </c>
      <c r="J34" s="154">
        <f>ROUND(((SUM(BF121:BF197))*I34),2)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44</v>
      </c>
      <c r="F35" s="154">
        <f>ROUND((SUM(BG121:BG197)),2)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45</v>
      </c>
      <c r="F36" s="154">
        <f>ROUND((SUM(BH121:BH197)),2)</f>
        <v>0</v>
      </c>
      <c r="G36" s="38"/>
      <c r="H36" s="38"/>
      <c r="I36" s="155">
        <v>0.12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46</v>
      </c>
      <c r="F37" s="154">
        <f>ROUND((SUM(BI121:BI197)),2)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47</v>
      </c>
      <c r="E39" s="158"/>
      <c r="F39" s="158"/>
      <c r="G39" s="159" t="s">
        <v>48</v>
      </c>
      <c r="H39" s="160" t="s">
        <v>49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3" t="s">
        <v>50</v>
      </c>
      <c r="E50" s="164"/>
      <c r="F50" s="164"/>
      <c r="G50" s="163" t="s">
        <v>51</v>
      </c>
      <c r="H50" s="164"/>
      <c r="I50" s="164"/>
      <c r="J50" s="164"/>
      <c r="K50" s="16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5" t="s">
        <v>52</v>
      </c>
      <c r="E61" s="166"/>
      <c r="F61" s="167" t="s">
        <v>53</v>
      </c>
      <c r="G61" s="165" t="s">
        <v>52</v>
      </c>
      <c r="H61" s="166"/>
      <c r="I61" s="166"/>
      <c r="J61" s="168" t="s">
        <v>53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3" t="s">
        <v>54</v>
      </c>
      <c r="E65" s="169"/>
      <c r="F65" s="169"/>
      <c r="G65" s="163" t="s">
        <v>55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5" t="s">
        <v>52</v>
      </c>
      <c r="E76" s="166"/>
      <c r="F76" s="167" t="s">
        <v>53</v>
      </c>
      <c r="G76" s="165" t="s">
        <v>52</v>
      </c>
      <c r="H76" s="166"/>
      <c r="I76" s="166"/>
      <c r="J76" s="168" t="s">
        <v>53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95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4" t="str">
        <f>E7</f>
        <v>Rekonstrukce stávající podlahy v hale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92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SO.01 - Oprava sportovního povrchu haly - Maloměřice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Brno - Maloměřice</v>
      </c>
      <c r="G89" s="40"/>
      <c r="H89" s="40"/>
      <c r="I89" s="32" t="s">
        <v>22</v>
      </c>
      <c r="J89" s="79" t="str">
        <f>IF(J12="","",J12)</f>
        <v>22. 5. 2023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 xml:space="preserve"> </v>
      </c>
      <c r="G91" s="40"/>
      <c r="H91" s="40"/>
      <c r="I91" s="32" t="s">
        <v>30</v>
      </c>
      <c r="J91" s="36" t="str">
        <f>E21</f>
        <v xml:space="preserve"> 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32</v>
      </c>
      <c r="J92" s="36" t="str">
        <f>E24</f>
        <v xml:space="preserve">DRS stavební s.r.o.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5" t="s">
        <v>96</v>
      </c>
      <c r="D94" s="176"/>
      <c r="E94" s="176"/>
      <c r="F94" s="176"/>
      <c r="G94" s="176"/>
      <c r="H94" s="176"/>
      <c r="I94" s="176"/>
      <c r="J94" s="177" t="s">
        <v>97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8" t="s">
        <v>98</v>
      </c>
      <c r="D96" s="40"/>
      <c r="E96" s="40"/>
      <c r="F96" s="40"/>
      <c r="G96" s="40"/>
      <c r="H96" s="40"/>
      <c r="I96" s="40"/>
      <c r="J96" s="110">
        <f>J121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99</v>
      </c>
    </row>
    <row r="97" spans="1:31" s="9" customFormat="1" ht="24.95" customHeight="1">
      <c r="A97" s="9"/>
      <c r="B97" s="179"/>
      <c r="C97" s="180"/>
      <c r="D97" s="181" t="s">
        <v>149</v>
      </c>
      <c r="E97" s="182"/>
      <c r="F97" s="182"/>
      <c r="G97" s="182"/>
      <c r="H97" s="182"/>
      <c r="I97" s="182"/>
      <c r="J97" s="183">
        <f>J122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150</v>
      </c>
      <c r="E98" s="188"/>
      <c r="F98" s="188"/>
      <c r="G98" s="188"/>
      <c r="H98" s="188"/>
      <c r="I98" s="188"/>
      <c r="J98" s="189">
        <f>J123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5"/>
      <c r="C99" s="186"/>
      <c r="D99" s="187" t="s">
        <v>151</v>
      </c>
      <c r="E99" s="188"/>
      <c r="F99" s="188"/>
      <c r="G99" s="188"/>
      <c r="H99" s="188"/>
      <c r="I99" s="188"/>
      <c r="J99" s="189">
        <f>J129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5"/>
      <c r="C100" s="186"/>
      <c r="D100" s="187" t="s">
        <v>152</v>
      </c>
      <c r="E100" s="188"/>
      <c r="F100" s="188"/>
      <c r="G100" s="188"/>
      <c r="H100" s="188"/>
      <c r="I100" s="188"/>
      <c r="J100" s="189">
        <f>J188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9" customFormat="1" ht="24.95" customHeight="1">
      <c r="A101" s="9"/>
      <c r="B101" s="179"/>
      <c r="C101" s="180"/>
      <c r="D101" s="181" t="s">
        <v>93</v>
      </c>
      <c r="E101" s="182"/>
      <c r="F101" s="182"/>
      <c r="G101" s="182"/>
      <c r="H101" s="182"/>
      <c r="I101" s="182"/>
      <c r="J101" s="183">
        <f>J191</f>
        <v>0</v>
      </c>
      <c r="K101" s="180"/>
      <c r="L101" s="184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2" customFormat="1" ht="21.8" customHeight="1">
      <c r="A102" s="38"/>
      <c r="B102" s="39"/>
      <c r="C102" s="40"/>
      <c r="D102" s="40"/>
      <c r="E102" s="40"/>
      <c r="F102" s="40"/>
      <c r="G102" s="40"/>
      <c r="H102" s="40"/>
      <c r="I102" s="40"/>
      <c r="J102" s="40"/>
      <c r="K102" s="40"/>
      <c r="L102" s="63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3" spans="1:31" s="2" customFormat="1" ht="6.95" customHeight="1">
      <c r="A103" s="38"/>
      <c r="B103" s="66"/>
      <c r="C103" s="67"/>
      <c r="D103" s="67"/>
      <c r="E103" s="67"/>
      <c r="F103" s="67"/>
      <c r="G103" s="67"/>
      <c r="H103" s="67"/>
      <c r="I103" s="67"/>
      <c r="J103" s="67"/>
      <c r="K103" s="67"/>
      <c r="L103" s="63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7" spans="1:31" s="2" customFormat="1" ht="6.95" customHeight="1">
      <c r="A107" s="38"/>
      <c r="B107" s="68"/>
      <c r="C107" s="69"/>
      <c r="D107" s="69"/>
      <c r="E107" s="69"/>
      <c r="F107" s="69"/>
      <c r="G107" s="69"/>
      <c r="H107" s="69"/>
      <c r="I107" s="69"/>
      <c r="J107" s="69"/>
      <c r="K107" s="69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24.95" customHeight="1">
      <c r="A108" s="38"/>
      <c r="B108" s="39"/>
      <c r="C108" s="23" t="s">
        <v>104</v>
      </c>
      <c r="D108" s="40"/>
      <c r="E108" s="40"/>
      <c r="F108" s="40"/>
      <c r="G108" s="40"/>
      <c r="H108" s="40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6.95" customHeight="1">
      <c r="A109" s="38"/>
      <c r="B109" s="39"/>
      <c r="C109" s="40"/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2" customHeight="1">
      <c r="A110" s="38"/>
      <c r="B110" s="39"/>
      <c r="C110" s="32" t="s">
        <v>16</v>
      </c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6.5" customHeight="1">
      <c r="A111" s="38"/>
      <c r="B111" s="39"/>
      <c r="C111" s="40"/>
      <c r="D111" s="40"/>
      <c r="E111" s="174" t="str">
        <f>E7</f>
        <v>Rekonstrukce stávající podlahy v hale</v>
      </c>
      <c r="F111" s="32"/>
      <c r="G111" s="32"/>
      <c r="H111" s="32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2" customHeight="1">
      <c r="A112" s="38"/>
      <c r="B112" s="39"/>
      <c r="C112" s="32" t="s">
        <v>92</v>
      </c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6.5" customHeight="1">
      <c r="A113" s="38"/>
      <c r="B113" s="39"/>
      <c r="C113" s="40"/>
      <c r="D113" s="40"/>
      <c r="E113" s="76" t="str">
        <f>E9</f>
        <v>SO.01 - Oprava sportovního povrchu haly - Maloměřice</v>
      </c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6.95" customHeight="1">
      <c r="A114" s="38"/>
      <c r="B114" s="39"/>
      <c r="C114" s="40"/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2" customHeight="1">
      <c r="A115" s="38"/>
      <c r="B115" s="39"/>
      <c r="C115" s="32" t="s">
        <v>20</v>
      </c>
      <c r="D115" s="40"/>
      <c r="E115" s="40"/>
      <c r="F115" s="27" t="str">
        <f>F12</f>
        <v>Brno - Maloměřice</v>
      </c>
      <c r="G115" s="40"/>
      <c r="H115" s="40"/>
      <c r="I115" s="32" t="s">
        <v>22</v>
      </c>
      <c r="J115" s="79" t="str">
        <f>IF(J12="","",J12)</f>
        <v>22. 5. 2023</v>
      </c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39"/>
      <c r="C116" s="40"/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5.15" customHeight="1">
      <c r="A117" s="38"/>
      <c r="B117" s="39"/>
      <c r="C117" s="32" t="s">
        <v>24</v>
      </c>
      <c r="D117" s="40"/>
      <c r="E117" s="40"/>
      <c r="F117" s="27" t="str">
        <f>E15</f>
        <v xml:space="preserve"> </v>
      </c>
      <c r="G117" s="40"/>
      <c r="H117" s="40"/>
      <c r="I117" s="32" t="s">
        <v>30</v>
      </c>
      <c r="J117" s="36" t="str">
        <f>E21</f>
        <v xml:space="preserve"> 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5.15" customHeight="1">
      <c r="A118" s="38"/>
      <c r="B118" s="39"/>
      <c r="C118" s="32" t="s">
        <v>28</v>
      </c>
      <c r="D118" s="40"/>
      <c r="E118" s="40"/>
      <c r="F118" s="27" t="str">
        <f>IF(E18="","",E18)</f>
        <v>Vyplň údaj</v>
      </c>
      <c r="G118" s="40"/>
      <c r="H118" s="40"/>
      <c r="I118" s="32" t="s">
        <v>32</v>
      </c>
      <c r="J118" s="36" t="str">
        <f>E24</f>
        <v xml:space="preserve">DRS stavební s.r.o. 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0.3" customHeight="1">
      <c r="A119" s="38"/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11" customFormat="1" ht="29.25" customHeight="1">
      <c r="A120" s="191"/>
      <c r="B120" s="192"/>
      <c r="C120" s="193" t="s">
        <v>105</v>
      </c>
      <c r="D120" s="194" t="s">
        <v>62</v>
      </c>
      <c r="E120" s="194" t="s">
        <v>58</v>
      </c>
      <c r="F120" s="194" t="s">
        <v>59</v>
      </c>
      <c r="G120" s="194" t="s">
        <v>106</v>
      </c>
      <c r="H120" s="194" t="s">
        <v>107</v>
      </c>
      <c r="I120" s="194" t="s">
        <v>108</v>
      </c>
      <c r="J120" s="194" t="s">
        <v>97</v>
      </c>
      <c r="K120" s="195" t="s">
        <v>109</v>
      </c>
      <c r="L120" s="196"/>
      <c r="M120" s="100" t="s">
        <v>1</v>
      </c>
      <c r="N120" s="101" t="s">
        <v>41</v>
      </c>
      <c r="O120" s="101" t="s">
        <v>110</v>
      </c>
      <c r="P120" s="101" t="s">
        <v>111</v>
      </c>
      <c r="Q120" s="101" t="s">
        <v>112</v>
      </c>
      <c r="R120" s="101" t="s">
        <v>113</v>
      </c>
      <c r="S120" s="101" t="s">
        <v>114</v>
      </c>
      <c r="T120" s="102" t="s">
        <v>115</v>
      </c>
      <c r="U120" s="191"/>
      <c r="V120" s="191"/>
      <c r="W120" s="191"/>
      <c r="X120" s="191"/>
      <c r="Y120" s="191"/>
      <c r="Z120" s="191"/>
      <c r="AA120" s="191"/>
      <c r="AB120" s="191"/>
      <c r="AC120" s="191"/>
      <c r="AD120" s="191"/>
      <c r="AE120" s="191"/>
    </row>
    <row r="121" spans="1:63" s="2" customFormat="1" ht="22.8" customHeight="1">
      <c r="A121" s="38"/>
      <c r="B121" s="39"/>
      <c r="C121" s="107" t="s">
        <v>116</v>
      </c>
      <c r="D121" s="40"/>
      <c r="E121" s="40"/>
      <c r="F121" s="40"/>
      <c r="G121" s="40"/>
      <c r="H121" s="40"/>
      <c r="I121" s="40"/>
      <c r="J121" s="197">
        <f>BK121</f>
        <v>0</v>
      </c>
      <c r="K121" s="40"/>
      <c r="L121" s="44"/>
      <c r="M121" s="103"/>
      <c r="N121" s="198"/>
      <c r="O121" s="104"/>
      <c r="P121" s="199">
        <f>P122+P191</f>
        <v>0</v>
      </c>
      <c r="Q121" s="104"/>
      <c r="R121" s="199">
        <f>R122+R191</f>
        <v>0.8400000000000001</v>
      </c>
      <c r="S121" s="104"/>
      <c r="T121" s="200">
        <f>T122+T191</f>
        <v>0.015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76</v>
      </c>
      <c r="AU121" s="17" t="s">
        <v>99</v>
      </c>
      <c r="BK121" s="201">
        <f>BK122+BK191</f>
        <v>0</v>
      </c>
    </row>
    <row r="122" spans="1:63" s="12" customFormat="1" ht="25.9" customHeight="1">
      <c r="A122" s="12"/>
      <c r="B122" s="202"/>
      <c r="C122" s="203"/>
      <c r="D122" s="204" t="s">
        <v>76</v>
      </c>
      <c r="E122" s="205" t="s">
        <v>153</v>
      </c>
      <c r="F122" s="205" t="s">
        <v>154</v>
      </c>
      <c r="G122" s="203"/>
      <c r="H122" s="203"/>
      <c r="I122" s="206"/>
      <c r="J122" s="207">
        <f>BK122</f>
        <v>0</v>
      </c>
      <c r="K122" s="203"/>
      <c r="L122" s="208"/>
      <c r="M122" s="209"/>
      <c r="N122" s="210"/>
      <c r="O122" s="210"/>
      <c r="P122" s="211">
        <f>P123+P129+P188</f>
        <v>0</v>
      </c>
      <c r="Q122" s="210"/>
      <c r="R122" s="211">
        <f>R123+R129+R188</f>
        <v>0.8400000000000001</v>
      </c>
      <c r="S122" s="210"/>
      <c r="T122" s="212">
        <f>T123+T129+T188</f>
        <v>0.015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3" t="s">
        <v>85</v>
      </c>
      <c r="AT122" s="214" t="s">
        <v>76</v>
      </c>
      <c r="AU122" s="214" t="s">
        <v>77</v>
      </c>
      <c r="AY122" s="213" t="s">
        <v>118</v>
      </c>
      <c r="BK122" s="215">
        <f>BK123+BK129+BK188</f>
        <v>0</v>
      </c>
    </row>
    <row r="123" spans="1:63" s="12" customFormat="1" ht="22.8" customHeight="1">
      <c r="A123" s="12"/>
      <c r="B123" s="202"/>
      <c r="C123" s="203"/>
      <c r="D123" s="204" t="s">
        <v>76</v>
      </c>
      <c r="E123" s="216" t="s">
        <v>155</v>
      </c>
      <c r="F123" s="216" t="s">
        <v>156</v>
      </c>
      <c r="G123" s="203"/>
      <c r="H123" s="203"/>
      <c r="I123" s="206"/>
      <c r="J123" s="217">
        <f>BK123</f>
        <v>0</v>
      </c>
      <c r="K123" s="203"/>
      <c r="L123" s="208"/>
      <c r="M123" s="209"/>
      <c r="N123" s="210"/>
      <c r="O123" s="210"/>
      <c r="P123" s="211">
        <f>SUM(P124:P128)</f>
        <v>0</v>
      </c>
      <c r="Q123" s="210"/>
      <c r="R123" s="211">
        <f>SUM(R124:R128)</f>
        <v>0.8400000000000001</v>
      </c>
      <c r="S123" s="210"/>
      <c r="T123" s="212">
        <f>SUM(T124:T128)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3" t="s">
        <v>85</v>
      </c>
      <c r="AT123" s="214" t="s">
        <v>76</v>
      </c>
      <c r="AU123" s="214" t="s">
        <v>85</v>
      </c>
      <c r="AY123" s="213" t="s">
        <v>118</v>
      </c>
      <c r="BK123" s="215">
        <f>SUM(BK124:BK128)</f>
        <v>0</v>
      </c>
    </row>
    <row r="124" spans="1:65" s="2" customFormat="1" ht="16.5" customHeight="1">
      <c r="A124" s="38"/>
      <c r="B124" s="39"/>
      <c r="C124" s="218" t="s">
        <v>85</v>
      </c>
      <c r="D124" s="218" t="s">
        <v>121</v>
      </c>
      <c r="E124" s="219" t="s">
        <v>157</v>
      </c>
      <c r="F124" s="220" t="s">
        <v>158</v>
      </c>
      <c r="G124" s="221" t="s">
        <v>159</v>
      </c>
      <c r="H124" s="222">
        <v>20</v>
      </c>
      <c r="I124" s="223"/>
      <c r="J124" s="224">
        <f>ROUND(I124*H124,2)</f>
        <v>0</v>
      </c>
      <c r="K124" s="220" t="s">
        <v>125</v>
      </c>
      <c r="L124" s="44"/>
      <c r="M124" s="225" t="s">
        <v>1</v>
      </c>
      <c r="N124" s="226" t="s">
        <v>42</v>
      </c>
      <c r="O124" s="91"/>
      <c r="P124" s="227">
        <f>O124*H124</f>
        <v>0</v>
      </c>
      <c r="Q124" s="227">
        <v>0.042</v>
      </c>
      <c r="R124" s="227">
        <f>Q124*H124</f>
        <v>0.8400000000000001</v>
      </c>
      <c r="S124" s="227">
        <v>0</v>
      </c>
      <c r="T124" s="228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29" t="s">
        <v>126</v>
      </c>
      <c r="AT124" s="229" t="s">
        <v>121</v>
      </c>
      <c r="AU124" s="229" t="s">
        <v>90</v>
      </c>
      <c r="AY124" s="17" t="s">
        <v>118</v>
      </c>
      <c r="BE124" s="230">
        <f>IF(N124="základní",J124,0)</f>
        <v>0</v>
      </c>
      <c r="BF124" s="230">
        <f>IF(N124="snížená",J124,0)</f>
        <v>0</v>
      </c>
      <c r="BG124" s="230">
        <f>IF(N124="zákl. přenesená",J124,0)</f>
        <v>0</v>
      </c>
      <c r="BH124" s="230">
        <f>IF(N124="sníž. přenesená",J124,0)</f>
        <v>0</v>
      </c>
      <c r="BI124" s="230">
        <f>IF(N124="nulová",J124,0)</f>
        <v>0</v>
      </c>
      <c r="BJ124" s="17" t="s">
        <v>85</v>
      </c>
      <c r="BK124" s="230">
        <f>ROUND(I124*H124,2)</f>
        <v>0</v>
      </c>
      <c r="BL124" s="17" t="s">
        <v>126</v>
      </c>
      <c r="BM124" s="229" t="s">
        <v>160</v>
      </c>
    </row>
    <row r="125" spans="1:51" s="13" customFormat="1" ht="12">
      <c r="A125" s="13"/>
      <c r="B125" s="236"/>
      <c r="C125" s="237"/>
      <c r="D125" s="238" t="s">
        <v>161</v>
      </c>
      <c r="E125" s="239" t="s">
        <v>1</v>
      </c>
      <c r="F125" s="240" t="s">
        <v>162</v>
      </c>
      <c r="G125" s="237"/>
      <c r="H125" s="239" t="s">
        <v>1</v>
      </c>
      <c r="I125" s="241"/>
      <c r="J125" s="237"/>
      <c r="K125" s="237"/>
      <c r="L125" s="242"/>
      <c r="M125" s="243"/>
      <c r="N125" s="244"/>
      <c r="O125" s="244"/>
      <c r="P125" s="244"/>
      <c r="Q125" s="244"/>
      <c r="R125" s="244"/>
      <c r="S125" s="244"/>
      <c r="T125" s="245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6" t="s">
        <v>161</v>
      </c>
      <c r="AU125" s="246" t="s">
        <v>90</v>
      </c>
      <c r="AV125" s="13" t="s">
        <v>85</v>
      </c>
      <c r="AW125" s="13" t="s">
        <v>31</v>
      </c>
      <c r="AX125" s="13" t="s">
        <v>77</v>
      </c>
      <c r="AY125" s="246" t="s">
        <v>118</v>
      </c>
    </row>
    <row r="126" spans="1:51" s="13" customFormat="1" ht="12">
      <c r="A126" s="13"/>
      <c r="B126" s="236"/>
      <c r="C126" s="237"/>
      <c r="D126" s="238" t="s">
        <v>161</v>
      </c>
      <c r="E126" s="239" t="s">
        <v>1</v>
      </c>
      <c r="F126" s="240" t="s">
        <v>163</v>
      </c>
      <c r="G126" s="237"/>
      <c r="H126" s="239" t="s">
        <v>1</v>
      </c>
      <c r="I126" s="241"/>
      <c r="J126" s="237"/>
      <c r="K126" s="237"/>
      <c r="L126" s="242"/>
      <c r="M126" s="243"/>
      <c r="N126" s="244"/>
      <c r="O126" s="244"/>
      <c r="P126" s="244"/>
      <c r="Q126" s="244"/>
      <c r="R126" s="244"/>
      <c r="S126" s="244"/>
      <c r="T126" s="245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6" t="s">
        <v>161</v>
      </c>
      <c r="AU126" s="246" t="s">
        <v>90</v>
      </c>
      <c r="AV126" s="13" t="s">
        <v>85</v>
      </c>
      <c r="AW126" s="13" t="s">
        <v>31</v>
      </c>
      <c r="AX126" s="13" t="s">
        <v>77</v>
      </c>
      <c r="AY126" s="246" t="s">
        <v>118</v>
      </c>
    </row>
    <row r="127" spans="1:51" s="14" customFormat="1" ht="12">
      <c r="A127" s="14"/>
      <c r="B127" s="247"/>
      <c r="C127" s="248"/>
      <c r="D127" s="238" t="s">
        <v>161</v>
      </c>
      <c r="E127" s="249" t="s">
        <v>1</v>
      </c>
      <c r="F127" s="250" t="s">
        <v>164</v>
      </c>
      <c r="G127" s="248"/>
      <c r="H127" s="251">
        <v>20</v>
      </c>
      <c r="I127" s="252"/>
      <c r="J127" s="248"/>
      <c r="K127" s="248"/>
      <c r="L127" s="253"/>
      <c r="M127" s="254"/>
      <c r="N127" s="255"/>
      <c r="O127" s="255"/>
      <c r="P127" s="255"/>
      <c r="Q127" s="255"/>
      <c r="R127" s="255"/>
      <c r="S127" s="255"/>
      <c r="T127" s="256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57" t="s">
        <v>161</v>
      </c>
      <c r="AU127" s="257" t="s">
        <v>90</v>
      </c>
      <c r="AV127" s="14" t="s">
        <v>90</v>
      </c>
      <c r="AW127" s="14" t="s">
        <v>31</v>
      </c>
      <c r="AX127" s="14" t="s">
        <v>77</v>
      </c>
      <c r="AY127" s="257" t="s">
        <v>118</v>
      </c>
    </row>
    <row r="128" spans="1:51" s="15" customFormat="1" ht="12">
      <c r="A128" s="15"/>
      <c r="B128" s="258"/>
      <c r="C128" s="259"/>
      <c r="D128" s="238" t="s">
        <v>161</v>
      </c>
      <c r="E128" s="260" t="s">
        <v>1</v>
      </c>
      <c r="F128" s="261" t="s">
        <v>165</v>
      </c>
      <c r="G128" s="259"/>
      <c r="H128" s="262">
        <v>20</v>
      </c>
      <c r="I128" s="263"/>
      <c r="J128" s="259"/>
      <c r="K128" s="259"/>
      <c r="L128" s="264"/>
      <c r="M128" s="265"/>
      <c r="N128" s="266"/>
      <c r="O128" s="266"/>
      <c r="P128" s="266"/>
      <c r="Q128" s="266"/>
      <c r="R128" s="266"/>
      <c r="S128" s="266"/>
      <c r="T128" s="267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T128" s="268" t="s">
        <v>161</v>
      </c>
      <c r="AU128" s="268" t="s">
        <v>90</v>
      </c>
      <c r="AV128" s="15" t="s">
        <v>126</v>
      </c>
      <c r="AW128" s="15" t="s">
        <v>31</v>
      </c>
      <c r="AX128" s="15" t="s">
        <v>85</v>
      </c>
      <c r="AY128" s="268" t="s">
        <v>118</v>
      </c>
    </row>
    <row r="129" spans="1:63" s="12" customFormat="1" ht="22.8" customHeight="1">
      <c r="A129" s="12"/>
      <c r="B129" s="202"/>
      <c r="C129" s="203"/>
      <c r="D129" s="204" t="s">
        <v>76</v>
      </c>
      <c r="E129" s="216" t="s">
        <v>166</v>
      </c>
      <c r="F129" s="216" t="s">
        <v>167</v>
      </c>
      <c r="G129" s="203"/>
      <c r="H129" s="203"/>
      <c r="I129" s="206"/>
      <c r="J129" s="217">
        <f>BK129</f>
        <v>0</v>
      </c>
      <c r="K129" s="203"/>
      <c r="L129" s="208"/>
      <c r="M129" s="209"/>
      <c r="N129" s="210"/>
      <c r="O129" s="210"/>
      <c r="P129" s="211">
        <f>SUM(P130:P187)</f>
        <v>0</v>
      </c>
      <c r="Q129" s="210"/>
      <c r="R129" s="211">
        <f>SUM(R130:R187)</f>
        <v>0</v>
      </c>
      <c r="S129" s="210"/>
      <c r="T129" s="212">
        <f>SUM(T130:T187)</f>
        <v>0.015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13" t="s">
        <v>85</v>
      </c>
      <c r="AT129" s="214" t="s">
        <v>76</v>
      </c>
      <c r="AU129" s="214" t="s">
        <v>85</v>
      </c>
      <c r="AY129" s="213" t="s">
        <v>118</v>
      </c>
      <c r="BK129" s="215">
        <f>SUM(BK130:BK187)</f>
        <v>0</v>
      </c>
    </row>
    <row r="130" spans="1:65" s="2" customFormat="1" ht="16.5" customHeight="1">
      <c r="A130" s="38"/>
      <c r="B130" s="39"/>
      <c r="C130" s="218" t="s">
        <v>90</v>
      </c>
      <c r="D130" s="218" t="s">
        <v>121</v>
      </c>
      <c r="E130" s="219" t="s">
        <v>168</v>
      </c>
      <c r="F130" s="220" t="s">
        <v>169</v>
      </c>
      <c r="G130" s="221" t="s">
        <v>159</v>
      </c>
      <c r="H130" s="222">
        <v>1084.13</v>
      </c>
      <c r="I130" s="223"/>
      <c r="J130" s="224">
        <f>ROUND(I130*H130,2)</f>
        <v>0</v>
      </c>
      <c r="K130" s="220" t="s">
        <v>125</v>
      </c>
      <c r="L130" s="44"/>
      <c r="M130" s="225" t="s">
        <v>1</v>
      </c>
      <c r="N130" s="226" t="s">
        <v>42</v>
      </c>
      <c r="O130" s="91"/>
      <c r="P130" s="227">
        <f>O130*H130</f>
        <v>0</v>
      </c>
      <c r="Q130" s="227">
        <v>0</v>
      </c>
      <c r="R130" s="227">
        <f>Q130*H130</f>
        <v>0</v>
      </c>
      <c r="S130" s="227">
        <v>0</v>
      </c>
      <c r="T130" s="228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29" t="s">
        <v>126</v>
      </c>
      <c r="AT130" s="229" t="s">
        <v>121</v>
      </c>
      <c r="AU130" s="229" t="s">
        <v>90</v>
      </c>
      <c r="AY130" s="17" t="s">
        <v>118</v>
      </c>
      <c r="BE130" s="230">
        <f>IF(N130="základní",J130,0)</f>
        <v>0</v>
      </c>
      <c r="BF130" s="230">
        <f>IF(N130="snížená",J130,0)</f>
        <v>0</v>
      </c>
      <c r="BG130" s="230">
        <f>IF(N130="zákl. přenesená",J130,0)</f>
        <v>0</v>
      </c>
      <c r="BH130" s="230">
        <f>IF(N130="sníž. přenesená",J130,0)</f>
        <v>0</v>
      </c>
      <c r="BI130" s="230">
        <f>IF(N130="nulová",J130,0)</f>
        <v>0</v>
      </c>
      <c r="BJ130" s="17" t="s">
        <v>85</v>
      </c>
      <c r="BK130" s="230">
        <f>ROUND(I130*H130,2)</f>
        <v>0</v>
      </c>
      <c r="BL130" s="17" t="s">
        <v>126</v>
      </c>
      <c r="BM130" s="229" t="s">
        <v>170</v>
      </c>
    </row>
    <row r="131" spans="1:51" s="13" customFormat="1" ht="12">
      <c r="A131" s="13"/>
      <c r="B131" s="236"/>
      <c r="C131" s="237"/>
      <c r="D131" s="238" t="s">
        <v>161</v>
      </c>
      <c r="E131" s="239" t="s">
        <v>1</v>
      </c>
      <c r="F131" s="240" t="s">
        <v>171</v>
      </c>
      <c r="G131" s="237"/>
      <c r="H131" s="239" t="s">
        <v>1</v>
      </c>
      <c r="I131" s="241"/>
      <c r="J131" s="237"/>
      <c r="K131" s="237"/>
      <c r="L131" s="242"/>
      <c r="M131" s="243"/>
      <c r="N131" s="244"/>
      <c r="O131" s="244"/>
      <c r="P131" s="244"/>
      <c r="Q131" s="244"/>
      <c r="R131" s="244"/>
      <c r="S131" s="244"/>
      <c r="T131" s="245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6" t="s">
        <v>161</v>
      </c>
      <c r="AU131" s="246" t="s">
        <v>90</v>
      </c>
      <c r="AV131" s="13" t="s">
        <v>85</v>
      </c>
      <c r="AW131" s="13" t="s">
        <v>31</v>
      </c>
      <c r="AX131" s="13" t="s">
        <v>77</v>
      </c>
      <c r="AY131" s="246" t="s">
        <v>118</v>
      </c>
    </row>
    <row r="132" spans="1:51" s="13" customFormat="1" ht="12">
      <c r="A132" s="13"/>
      <c r="B132" s="236"/>
      <c r="C132" s="237"/>
      <c r="D132" s="238" t="s">
        <v>161</v>
      </c>
      <c r="E132" s="239" t="s">
        <v>1</v>
      </c>
      <c r="F132" s="240" t="s">
        <v>172</v>
      </c>
      <c r="G132" s="237"/>
      <c r="H132" s="239" t="s">
        <v>1</v>
      </c>
      <c r="I132" s="241"/>
      <c r="J132" s="237"/>
      <c r="K132" s="237"/>
      <c r="L132" s="242"/>
      <c r="M132" s="243"/>
      <c r="N132" s="244"/>
      <c r="O132" s="244"/>
      <c r="P132" s="244"/>
      <c r="Q132" s="244"/>
      <c r="R132" s="244"/>
      <c r="S132" s="244"/>
      <c r="T132" s="245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6" t="s">
        <v>161</v>
      </c>
      <c r="AU132" s="246" t="s">
        <v>90</v>
      </c>
      <c r="AV132" s="13" t="s">
        <v>85</v>
      </c>
      <c r="AW132" s="13" t="s">
        <v>31</v>
      </c>
      <c r="AX132" s="13" t="s">
        <v>77</v>
      </c>
      <c r="AY132" s="246" t="s">
        <v>118</v>
      </c>
    </row>
    <row r="133" spans="1:51" s="14" customFormat="1" ht="12">
      <c r="A133" s="14"/>
      <c r="B133" s="247"/>
      <c r="C133" s="248"/>
      <c r="D133" s="238" t="s">
        <v>161</v>
      </c>
      <c r="E133" s="249" t="s">
        <v>1</v>
      </c>
      <c r="F133" s="250" t="s">
        <v>173</v>
      </c>
      <c r="G133" s="248"/>
      <c r="H133" s="251">
        <v>1084.13</v>
      </c>
      <c r="I133" s="252"/>
      <c r="J133" s="248"/>
      <c r="K133" s="248"/>
      <c r="L133" s="253"/>
      <c r="M133" s="254"/>
      <c r="N133" s="255"/>
      <c r="O133" s="255"/>
      <c r="P133" s="255"/>
      <c r="Q133" s="255"/>
      <c r="R133" s="255"/>
      <c r="S133" s="255"/>
      <c r="T133" s="256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57" t="s">
        <v>161</v>
      </c>
      <c r="AU133" s="257" t="s">
        <v>90</v>
      </c>
      <c r="AV133" s="14" t="s">
        <v>90</v>
      </c>
      <c r="AW133" s="14" t="s">
        <v>31</v>
      </c>
      <c r="AX133" s="14" t="s">
        <v>77</v>
      </c>
      <c r="AY133" s="257" t="s">
        <v>118</v>
      </c>
    </row>
    <row r="134" spans="1:51" s="15" customFormat="1" ht="12">
      <c r="A134" s="15"/>
      <c r="B134" s="258"/>
      <c r="C134" s="259"/>
      <c r="D134" s="238" t="s">
        <v>161</v>
      </c>
      <c r="E134" s="260" t="s">
        <v>1</v>
      </c>
      <c r="F134" s="261" t="s">
        <v>165</v>
      </c>
      <c r="G134" s="259"/>
      <c r="H134" s="262">
        <v>1084.13</v>
      </c>
      <c r="I134" s="263"/>
      <c r="J134" s="259"/>
      <c r="K134" s="259"/>
      <c r="L134" s="264"/>
      <c r="M134" s="265"/>
      <c r="N134" s="266"/>
      <c r="O134" s="266"/>
      <c r="P134" s="266"/>
      <c r="Q134" s="266"/>
      <c r="R134" s="266"/>
      <c r="S134" s="266"/>
      <c r="T134" s="267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T134" s="268" t="s">
        <v>161</v>
      </c>
      <c r="AU134" s="268" t="s">
        <v>90</v>
      </c>
      <c r="AV134" s="15" t="s">
        <v>126</v>
      </c>
      <c r="AW134" s="15" t="s">
        <v>31</v>
      </c>
      <c r="AX134" s="15" t="s">
        <v>85</v>
      </c>
      <c r="AY134" s="268" t="s">
        <v>118</v>
      </c>
    </row>
    <row r="135" spans="1:65" s="2" customFormat="1" ht="16.5" customHeight="1">
      <c r="A135" s="38"/>
      <c r="B135" s="39"/>
      <c r="C135" s="218" t="s">
        <v>137</v>
      </c>
      <c r="D135" s="218" t="s">
        <v>121</v>
      </c>
      <c r="E135" s="219" t="s">
        <v>174</v>
      </c>
      <c r="F135" s="220" t="s">
        <v>175</v>
      </c>
      <c r="G135" s="221" t="s">
        <v>176</v>
      </c>
      <c r="H135" s="222">
        <v>50</v>
      </c>
      <c r="I135" s="223"/>
      <c r="J135" s="224">
        <f>ROUND(I135*H135,2)</f>
        <v>0</v>
      </c>
      <c r="K135" s="220" t="s">
        <v>125</v>
      </c>
      <c r="L135" s="44"/>
      <c r="M135" s="225" t="s">
        <v>1</v>
      </c>
      <c r="N135" s="226" t="s">
        <v>42</v>
      </c>
      <c r="O135" s="91"/>
      <c r="P135" s="227">
        <f>O135*H135</f>
        <v>0</v>
      </c>
      <c r="Q135" s="227">
        <v>0</v>
      </c>
      <c r="R135" s="227">
        <f>Q135*H135</f>
        <v>0</v>
      </c>
      <c r="S135" s="227">
        <v>0.0003</v>
      </c>
      <c r="T135" s="228">
        <f>S135*H135</f>
        <v>0.015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29" t="s">
        <v>177</v>
      </c>
      <c r="AT135" s="229" t="s">
        <v>121</v>
      </c>
      <c r="AU135" s="229" t="s">
        <v>90</v>
      </c>
      <c r="AY135" s="17" t="s">
        <v>118</v>
      </c>
      <c r="BE135" s="230">
        <f>IF(N135="základní",J135,0)</f>
        <v>0</v>
      </c>
      <c r="BF135" s="230">
        <f>IF(N135="snížená",J135,0)</f>
        <v>0</v>
      </c>
      <c r="BG135" s="230">
        <f>IF(N135="zákl. přenesená",J135,0)</f>
        <v>0</v>
      </c>
      <c r="BH135" s="230">
        <f>IF(N135="sníž. přenesená",J135,0)</f>
        <v>0</v>
      </c>
      <c r="BI135" s="230">
        <f>IF(N135="nulová",J135,0)</f>
        <v>0</v>
      </c>
      <c r="BJ135" s="17" t="s">
        <v>85</v>
      </c>
      <c r="BK135" s="230">
        <f>ROUND(I135*H135,2)</f>
        <v>0</v>
      </c>
      <c r="BL135" s="17" t="s">
        <v>177</v>
      </c>
      <c r="BM135" s="229" t="s">
        <v>178</v>
      </c>
    </row>
    <row r="136" spans="1:51" s="13" customFormat="1" ht="12">
      <c r="A136" s="13"/>
      <c r="B136" s="236"/>
      <c r="C136" s="237"/>
      <c r="D136" s="238" t="s">
        <v>161</v>
      </c>
      <c r="E136" s="239" t="s">
        <v>1</v>
      </c>
      <c r="F136" s="240" t="s">
        <v>179</v>
      </c>
      <c r="G136" s="237"/>
      <c r="H136" s="239" t="s">
        <v>1</v>
      </c>
      <c r="I136" s="241"/>
      <c r="J136" s="237"/>
      <c r="K136" s="237"/>
      <c r="L136" s="242"/>
      <c r="M136" s="243"/>
      <c r="N136" s="244"/>
      <c r="O136" s="244"/>
      <c r="P136" s="244"/>
      <c r="Q136" s="244"/>
      <c r="R136" s="244"/>
      <c r="S136" s="244"/>
      <c r="T136" s="245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6" t="s">
        <v>161</v>
      </c>
      <c r="AU136" s="246" t="s">
        <v>90</v>
      </c>
      <c r="AV136" s="13" t="s">
        <v>85</v>
      </c>
      <c r="AW136" s="13" t="s">
        <v>31</v>
      </c>
      <c r="AX136" s="13" t="s">
        <v>77</v>
      </c>
      <c r="AY136" s="246" t="s">
        <v>118</v>
      </c>
    </row>
    <row r="137" spans="1:51" s="14" customFormat="1" ht="12">
      <c r="A137" s="14"/>
      <c r="B137" s="247"/>
      <c r="C137" s="248"/>
      <c r="D137" s="238" t="s">
        <v>161</v>
      </c>
      <c r="E137" s="249" t="s">
        <v>1</v>
      </c>
      <c r="F137" s="250" t="s">
        <v>180</v>
      </c>
      <c r="G137" s="248"/>
      <c r="H137" s="251">
        <v>50</v>
      </c>
      <c r="I137" s="252"/>
      <c r="J137" s="248"/>
      <c r="K137" s="248"/>
      <c r="L137" s="253"/>
      <c r="M137" s="254"/>
      <c r="N137" s="255"/>
      <c r="O137" s="255"/>
      <c r="P137" s="255"/>
      <c r="Q137" s="255"/>
      <c r="R137" s="255"/>
      <c r="S137" s="255"/>
      <c r="T137" s="256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57" t="s">
        <v>161</v>
      </c>
      <c r="AU137" s="257" t="s">
        <v>90</v>
      </c>
      <c r="AV137" s="14" t="s">
        <v>90</v>
      </c>
      <c r="AW137" s="14" t="s">
        <v>31</v>
      </c>
      <c r="AX137" s="14" t="s">
        <v>77</v>
      </c>
      <c r="AY137" s="257" t="s">
        <v>118</v>
      </c>
    </row>
    <row r="138" spans="1:51" s="15" customFormat="1" ht="12">
      <c r="A138" s="15"/>
      <c r="B138" s="258"/>
      <c r="C138" s="259"/>
      <c r="D138" s="238" t="s">
        <v>161</v>
      </c>
      <c r="E138" s="260" t="s">
        <v>1</v>
      </c>
      <c r="F138" s="261" t="s">
        <v>165</v>
      </c>
      <c r="G138" s="259"/>
      <c r="H138" s="262">
        <v>50</v>
      </c>
      <c r="I138" s="263"/>
      <c r="J138" s="259"/>
      <c r="K138" s="259"/>
      <c r="L138" s="264"/>
      <c r="M138" s="265"/>
      <c r="N138" s="266"/>
      <c r="O138" s="266"/>
      <c r="P138" s="266"/>
      <c r="Q138" s="266"/>
      <c r="R138" s="266"/>
      <c r="S138" s="266"/>
      <c r="T138" s="267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T138" s="268" t="s">
        <v>161</v>
      </c>
      <c r="AU138" s="268" t="s">
        <v>90</v>
      </c>
      <c r="AV138" s="15" t="s">
        <v>126</v>
      </c>
      <c r="AW138" s="15" t="s">
        <v>31</v>
      </c>
      <c r="AX138" s="15" t="s">
        <v>85</v>
      </c>
      <c r="AY138" s="268" t="s">
        <v>118</v>
      </c>
    </row>
    <row r="139" spans="1:65" s="2" customFormat="1" ht="16.5" customHeight="1">
      <c r="A139" s="38"/>
      <c r="B139" s="39"/>
      <c r="C139" s="218" t="s">
        <v>126</v>
      </c>
      <c r="D139" s="218" t="s">
        <v>121</v>
      </c>
      <c r="E139" s="219" t="s">
        <v>181</v>
      </c>
      <c r="F139" s="220" t="s">
        <v>182</v>
      </c>
      <c r="G139" s="221" t="s">
        <v>159</v>
      </c>
      <c r="H139" s="222">
        <v>1084.13</v>
      </c>
      <c r="I139" s="223"/>
      <c r="J139" s="224">
        <f>ROUND(I139*H139,2)</f>
        <v>0</v>
      </c>
      <c r="K139" s="220" t="s">
        <v>125</v>
      </c>
      <c r="L139" s="44"/>
      <c r="M139" s="225" t="s">
        <v>1</v>
      </c>
      <c r="N139" s="226" t="s">
        <v>42</v>
      </c>
      <c r="O139" s="91"/>
      <c r="P139" s="227">
        <f>O139*H139</f>
        <v>0</v>
      </c>
      <c r="Q139" s="227">
        <v>0</v>
      </c>
      <c r="R139" s="227">
        <f>Q139*H139</f>
        <v>0</v>
      </c>
      <c r="S139" s="227">
        <v>0</v>
      </c>
      <c r="T139" s="228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29" t="s">
        <v>126</v>
      </c>
      <c r="AT139" s="229" t="s">
        <v>121</v>
      </c>
      <c r="AU139" s="229" t="s">
        <v>90</v>
      </c>
      <c r="AY139" s="17" t="s">
        <v>118</v>
      </c>
      <c r="BE139" s="230">
        <f>IF(N139="základní",J139,0)</f>
        <v>0</v>
      </c>
      <c r="BF139" s="230">
        <f>IF(N139="snížená",J139,0)</f>
        <v>0</v>
      </c>
      <c r="BG139" s="230">
        <f>IF(N139="zákl. přenesená",J139,0)</f>
        <v>0</v>
      </c>
      <c r="BH139" s="230">
        <f>IF(N139="sníž. přenesená",J139,0)</f>
        <v>0</v>
      </c>
      <c r="BI139" s="230">
        <f>IF(N139="nulová",J139,0)</f>
        <v>0</v>
      </c>
      <c r="BJ139" s="17" t="s">
        <v>85</v>
      </c>
      <c r="BK139" s="230">
        <f>ROUND(I139*H139,2)</f>
        <v>0</v>
      </c>
      <c r="BL139" s="17" t="s">
        <v>126</v>
      </c>
      <c r="BM139" s="229" t="s">
        <v>183</v>
      </c>
    </row>
    <row r="140" spans="1:51" s="13" customFormat="1" ht="12">
      <c r="A140" s="13"/>
      <c r="B140" s="236"/>
      <c r="C140" s="237"/>
      <c r="D140" s="238" t="s">
        <v>161</v>
      </c>
      <c r="E140" s="239" t="s">
        <v>1</v>
      </c>
      <c r="F140" s="240" t="s">
        <v>184</v>
      </c>
      <c r="G140" s="237"/>
      <c r="H140" s="239" t="s">
        <v>1</v>
      </c>
      <c r="I140" s="241"/>
      <c r="J140" s="237"/>
      <c r="K140" s="237"/>
      <c r="L140" s="242"/>
      <c r="M140" s="243"/>
      <c r="N140" s="244"/>
      <c r="O140" s="244"/>
      <c r="P140" s="244"/>
      <c r="Q140" s="244"/>
      <c r="R140" s="244"/>
      <c r="S140" s="244"/>
      <c r="T140" s="245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6" t="s">
        <v>161</v>
      </c>
      <c r="AU140" s="246" t="s">
        <v>90</v>
      </c>
      <c r="AV140" s="13" t="s">
        <v>85</v>
      </c>
      <c r="AW140" s="13" t="s">
        <v>31</v>
      </c>
      <c r="AX140" s="13" t="s">
        <v>77</v>
      </c>
      <c r="AY140" s="246" t="s">
        <v>118</v>
      </c>
    </row>
    <row r="141" spans="1:51" s="13" customFormat="1" ht="12">
      <c r="A141" s="13"/>
      <c r="B141" s="236"/>
      <c r="C141" s="237"/>
      <c r="D141" s="238" t="s">
        <v>161</v>
      </c>
      <c r="E141" s="239" t="s">
        <v>1</v>
      </c>
      <c r="F141" s="240" t="s">
        <v>185</v>
      </c>
      <c r="G141" s="237"/>
      <c r="H141" s="239" t="s">
        <v>1</v>
      </c>
      <c r="I141" s="241"/>
      <c r="J141" s="237"/>
      <c r="K141" s="237"/>
      <c r="L141" s="242"/>
      <c r="M141" s="243"/>
      <c r="N141" s="244"/>
      <c r="O141" s="244"/>
      <c r="P141" s="244"/>
      <c r="Q141" s="244"/>
      <c r="R141" s="244"/>
      <c r="S141" s="244"/>
      <c r="T141" s="245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6" t="s">
        <v>161</v>
      </c>
      <c r="AU141" s="246" t="s">
        <v>90</v>
      </c>
      <c r="AV141" s="13" t="s">
        <v>85</v>
      </c>
      <c r="AW141" s="13" t="s">
        <v>31</v>
      </c>
      <c r="AX141" s="13" t="s">
        <v>77</v>
      </c>
      <c r="AY141" s="246" t="s">
        <v>118</v>
      </c>
    </row>
    <row r="142" spans="1:51" s="13" customFormat="1" ht="12">
      <c r="A142" s="13"/>
      <c r="B142" s="236"/>
      <c r="C142" s="237"/>
      <c r="D142" s="238" t="s">
        <v>161</v>
      </c>
      <c r="E142" s="239" t="s">
        <v>1</v>
      </c>
      <c r="F142" s="240" t="s">
        <v>186</v>
      </c>
      <c r="G142" s="237"/>
      <c r="H142" s="239" t="s">
        <v>1</v>
      </c>
      <c r="I142" s="241"/>
      <c r="J142" s="237"/>
      <c r="K142" s="237"/>
      <c r="L142" s="242"/>
      <c r="M142" s="243"/>
      <c r="N142" s="244"/>
      <c r="O142" s="244"/>
      <c r="P142" s="244"/>
      <c r="Q142" s="244"/>
      <c r="R142" s="244"/>
      <c r="S142" s="244"/>
      <c r="T142" s="245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6" t="s">
        <v>161</v>
      </c>
      <c r="AU142" s="246" t="s">
        <v>90</v>
      </c>
      <c r="AV142" s="13" t="s">
        <v>85</v>
      </c>
      <c r="AW142" s="13" t="s">
        <v>31</v>
      </c>
      <c r="AX142" s="13" t="s">
        <v>77</v>
      </c>
      <c r="AY142" s="246" t="s">
        <v>118</v>
      </c>
    </row>
    <row r="143" spans="1:51" s="13" customFormat="1" ht="12">
      <c r="A143" s="13"/>
      <c r="B143" s="236"/>
      <c r="C143" s="237"/>
      <c r="D143" s="238" t="s">
        <v>161</v>
      </c>
      <c r="E143" s="239" t="s">
        <v>1</v>
      </c>
      <c r="F143" s="240" t="s">
        <v>187</v>
      </c>
      <c r="G143" s="237"/>
      <c r="H143" s="239" t="s">
        <v>1</v>
      </c>
      <c r="I143" s="241"/>
      <c r="J143" s="237"/>
      <c r="K143" s="237"/>
      <c r="L143" s="242"/>
      <c r="M143" s="243"/>
      <c r="N143" s="244"/>
      <c r="O143" s="244"/>
      <c r="P143" s="244"/>
      <c r="Q143" s="244"/>
      <c r="R143" s="244"/>
      <c r="S143" s="244"/>
      <c r="T143" s="245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6" t="s">
        <v>161</v>
      </c>
      <c r="AU143" s="246" t="s">
        <v>90</v>
      </c>
      <c r="AV143" s="13" t="s">
        <v>85</v>
      </c>
      <c r="AW143" s="13" t="s">
        <v>31</v>
      </c>
      <c r="AX143" s="13" t="s">
        <v>77</v>
      </c>
      <c r="AY143" s="246" t="s">
        <v>118</v>
      </c>
    </row>
    <row r="144" spans="1:51" s="14" customFormat="1" ht="12">
      <c r="A144" s="14"/>
      <c r="B144" s="247"/>
      <c r="C144" s="248"/>
      <c r="D144" s="238" t="s">
        <v>161</v>
      </c>
      <c r="E144" s="249" t="s">
        <v>1</v>
      </c>
      <c r="F144" s="250" t="s">
        <v>173</v>
      </c>
      <c r="G144" s="248"/>
      <c r="H144" s="251">
        <v>1084.13</v>
      </c>
      <c r="I144" s="252"/>
      <c r="J144" s="248"/>
      <c r="K144" s="248"/>
      <c r="L144" s="253"/>
      <c r="M144" s="254"/>
      <c r="N144" s="255"/>
      <c r="O144" s="255"/>
      <c r="P144" s="255"/>
      <c r="Q144" s="255"/>
      <c r="R144" s="255"/>
      <c r="S144" s="255"/>
      <c r="T144" s="256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57" t="s">
        <v>161</v>
      </c>
      <c r="AU144" s="257" t="s">
        <v>90</v>
      </c>
      <c r="AV144" s="14" t="s">
        <v>90</v>
      </c>
      <c r="AW144" s="14" t="s">
        <v>31</v>
      </c>
      <c r="AX144" s="14" t="s">
        <v>77</v>
      </c>
      <c r="AY144" s="257" t="s">
        <v>118</v>
      </c>
    </row>
    <row r="145" spans="1:51" s="15" customFormat="1" ht="12">
      <c r="A145" s="15"/>
      <c r="B145" s="258"/>
      <c r="C145" s="259"/>
      <c r="D145" s="238" t="s">
        <v>161</v>
      </c>
      <c r="E145" s="260" t="s">
        <v>1</v>
      </c>
      <c r="F145" s="261" t="s">
        <v>165</v>
      </c>
      <c r="G145" s="259"/>
      <c r="H145" s="262">
        <v>1084.13</v>
      </c>
      <c r="I145" s="263"/>
      <c r="J145" s="259"/>
      <c r="K145" s="259"/>
      <c r="L145" s="264"/>
      <c r="M145" s="265"/>
      <c r="N145" s="266"/>
      <c r="O145" s="266"/>
      <c r="P145" s="266"/>
      <c r="Q145" s="266"/>
      <c r="R145" s="266"/>
      <c r="S145" s="266"/>
      <c r="T145" s="267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T145" s="268" t="s">
        <v>161</v>
      </c>
      <c r="AU145" s="268" t="s">
        <v>90</v>
      </c>
      <c r="AV145" s="15" t="s">
        <v>126</v>
      </c>
      <c r="AW145" s="15" t="s">
        <v>31</v>
      </c>
      <c r="AX145" s="15" t="s">
        <v>85</v>
      </c>
      <c r="AY145" s="268" t="s">
        <v>118</v>
      </c>
    </row>
    <row r="146" spans="1:65" s="2" customFormat="1" ht="16.5" customHeight="1">
      <c r="A146" s="38"/>
      <c r="B146" s="39"/>
      <c r="C146" s="269" t="s">
        <v>117</v>
      </c>
      <c r="D146" s="269" t="s">
        <v>188</v>
      </c>
      <c r="E146" s="270" t="s">
        <v>189</v>
      </c>
      <c r="F146" s="271" t="s">
        <v>190</v>
      </c>
      <c r="G146" s="272" t="s">
        <v>159</v>
      </c>
      <c r="H146" s="273">
        <v>1160.01</v>
      </c>
      <c r="I146" s="274"/>
      <c r="J146" s="275">
        <f>ROUND(I146*H146,2)</f>
        <v>0</v>
      </c>
      <c r="K146" s="271" t="s">
        <v>125</v>
      </c>
      <c r="L146" s="276"/>
      <c r="M146" s="277" t="s">
        <v>1</v>
      </c>
      <c r="N146" s="278" t="s">
        <v>42</v>
      </c>
      <c r="O146" s="91"/>
      <c r="P146" s="227">
        <f>O146*H146</f>
        <v>0</v>
      </c>
      <c r="Q146" s="227">
        <v>0</v>
      </c>
      <c r="R146" s="227">
        <f>Q146*H146</f>
        <v>0</v>
      </c>
      <c r="S146" s="227">
        <v>0</v>
      </c>
      <c r="T146" s="228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29" t="s">
        <v>191</v>
      </c>
      <c r="AT146" s="229" t="s">
        <v>188</v>
      </c>
      <c r="AU146" s="229" t="s">
        <v>90</v>
      </c>
      <c r="AY146" s="17" t="s">
        <v>118</v>
      </c>
      <c r="BE146" s="230">
        <f>IF(N146="základní",J146,0)</f>
        <v>0</v>
      </c>
      <c r="BF146" s="230">
        <f>IF(N146="snížená",J146,0)</f>
        <v>0</v>
      </c>
      <c r="BG146" s="230">
        <f>IF(N146="zákl. přenesená",J146,0)</f>
        <v>0</v>
      </c>
      <c r="BH146" s="230">
        <f>IF(N146="sníž. přenesená",J146,0)</f>
        <v>0</v>
      </c>
      <c r="BI146" s="230">
        <f>IF(N146="nulová",J146,0)</f>
        <v>0</v>
      </c>
      <c r="BJ146" s="17" t="s">
        <v>85</v>
      </c>
      <c r="BK146" s="230">
        <f>ROUND(I146*H146,2)</f>
        <v>0</v>
      </c>
      <c r="BL146" s="17" t="s">
        <v>126</v>
      </c>
      <c r="BM146" s="229" t="s">
        <v>192</v>
      </c>
    </row>
    <row r="147" spans="1:51" s="13" customFormat="1" ht="12">
      <c r="A147" s="13"/>
      <c r="B147" s="236"/>
      <c r="C147" s="237"/>
      <c r="D147" s="238" t="s">
        <v>161</v>
      </c>
      <c r="E147" s="239" t="s">
        <v>1</v>
      </c>
      <c r="F147" s="240" t="s">
        <v>184</v>
      </c>
      <c r="G147" s="237"/>
      <c r="H147" s="239" t="s">
        <v>1</v>
      </c>
      <c r="I147" s="241"/>
      <c r="J147" s="237"/>
      <c r="K147" s="237"/>
      <c r="L147" s="242"/>
      <c r="M147" s="243"/>
      <c r="N147" s="244"/>
      <c r="O147" s="244"/>
      <c r="P147" s="244"/>
      <c r="Q147" s="244"/>
      <c r="R147" s="244"/>
      <c r="S147" s="244"/>
      <c r="T147" s="245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6" t="s">
        <v>161</v>
      </c>
      <c r="AU147" s="246" t="s">
        <v>90</v>
      </c>
      <c r="AV147" s="13" t="s">
        <v>85</v>
      </c>
      <c r="AW147" s="13" t="s">
        <v>31</v>
      </c>
      <c r="AX147" s="13" t="s">
        <v>77</v>
      </c>
      <c r="AY147" s="246" t="s">
        <v>118</v>
      </c>
    </row>
    <row r="148" spans="1:51" s="13" customFormat="1" ht="12">
      <c r="A148" s="13"/>
      <c r="B148" s="236"/>
      <c r="C148" s="237"/>
      <c r="D148" s="238" t="s">
        <v>161</v>
      </c>
      <c r="E148" s="239" t="s">
        <v>1</v>
      </c>
      <c r="F148" s="240" t="s">
        <v>185</v>
      </c>
      <c r="G148" s="237"/>
      <c r="H148" s="239" t="s">
        <v>1</v>
      </c>
      <c r="I148" s="241"/>
      <c r="J148" s="237"/>
      <c r="K148" s="237"/>
      <c r="L148" s="242"/>
      <c r="M148" s="243"/>
      <c r="N148" s="244"/>
      <c r="O148" s="244"/>
      <c r="P148" s="244"/>
      <c r="Q148" s="244"/>
      <c r="R148" s="244"/>
      <c r="S148" s="244"/>
      <c r="T148" s="245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6" t="s">
        <v>161</v>
      </c>
      <c r="AU148" s="246" t="s">
        <v>90</v>
      </c>
      <c r="AV148" s="13" t="s">
        <v>85</v>
      </c>
      <c r="AW148" s="13" t="s">
        <v>31</v>
      </c>
      <c r="AX148" s="13" t="s">
        <v>77</v>
      </c>
      <c r="AY148" s="246" t="s">
        <v>118</v>
      </c>
    </row>
    <row r="149" spans="1:51" s="13" customFormat="1" ht="12">
      <c r="A149" s="13"/>
      <c r="B149" s="236"/>
      <c r="C149" s="237"/>
      <c r="D149" s="238" t="s">
        <v>161</v>
      </c>
      <c r="E149" s="239" t="s">
        <v>1</v>
      </c>
      <c r="F149" s="240" t="s">
        <v>186</v>
      </c>
      <c r="G149" s="237"/>
      <c r="H149" s="239" t="s">
        <v>1</v>
      </c>
      <c r="I149" s="241"/>
      <c r="J149" s="237"/>
      <c r="K149" s="237"/>
      <c r="L149" s="242"/>
      <c r="M149" s="243"/>
      <c r="N149" s="244"/>
      <c r="O149" s="244"/>
      <c r="P149" s="244"/>
      <c r="Q149" s="244"/>
      <c r="R149" s="244"/>
      <c r="S149" s="244"/>
      <c r="T149" s="245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6" t="s">
        <v>161</v>
      </c>
      <c r="AU149" s="246" t="s">
        <v>90</v>
      </c>
      <c r="AV149" s="13" t="s">
        <v>85</v>
      </c>
      <c r="AW149" s="13" t="s">
        <v>31</v>
      </c>
      <c r="AX149" s="13" t="s">
        <v>77</v>
      </c>
      <c r="AY149" s="246" t="s">
        <v>118</v>
      </c>
    </row>
    <row r="150" spans="1:51" s="13" customFormat="1" ht="12">
      <c r="A150" s="13"/>
      <c r="B150" s="236"/>
      <c r="C150" s="237"/>
      <c r="D150" s="238" t="s">
        <v>161</v>
      </c>
      <c r="E150" s="239" t="s">
        <v>1</v>
      </c>
      <c r="F150" s="240" t="s">
        <v>187</v>
      </c>
      <c r="G150" s="237"/>
      <c r="H150" s="239" t="s">
        <v>1</v>
      </c>
      <c r="I150" s="241"/>
      <c r="J150" s="237"/>
      <c r="K150" s="237"/>
      <c r="L150" s="242"/>
      <c r="M150" s="243"/>
      <c r="N150" s="244"/>
      <c r="O150" s="244"/>
      <c r="P150" s="244"/>
      <c r="Q150" s="244"/>
      <c r="R150" s="244"/>
      <c r="S150" s="244"/>
      <c r="T150" s="245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6" t="s">
        <v>161</v>
      </c>
      <c r="AU150" s="246" t="s">
        <v>90</v>
      </c>
      <c r="AV150" s="13" t="s">
        <v>85</v>
      </c>
      <c r="AW150" s="13" t="s">
        <v>31</v>
      </c>
      <c r="AX150" s="13" t="s">
        <v>77</v>
      </c>
      <c r="AY150" s="246" t="s">
        <v>118</v>
      </c>
    </row>
    <row r="151" spans="1:51" s="14" customFormat="1" ht="12">
      <c r="A151" s="14"/>
      <c r="B151" s="247"/>
      <c r="C151" s="248"/>
      <c r="D151" s="238" t="s">
        <v>161</v>
      </c>
      <c r="E151" s="249" t="s">
        <v>1</v>
      </c>
      <c r="F151" s="250" t="s">
        <v>193</v>
      </c>
      <c r="G151" s="248"/>
      <c r="H151" s="251">
        <v>1160.01</v>
      </c>
      <c r="I151" s="252"/>
      <c r="J151" s="248"/>
      <c r="K151" s="248"/>
      <c r="L151" s="253"/>
      <c r="M151" s="254"/>
      <c r="N151" s="255"/>
      <c r="O151" s="255"/>
      <c r="P151" s="255"/>
      <c r="Q151" s="255"/>
      <c r="R151" s="255"/>
      <c r="S151" s="255"/>
      <c r="T151" s="256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57" t="s">
        <v>161</v>
      </c>
      <c r="AU151" s="257" t="s">
        <v>90</v>
      </c>
      <c r="AV151" s="14" t="s">
        <v>90</v>
      </c>
      <c r="AW151" s="14" t="s">
        <v>31</v>
      </c>
      <c r="AX151" s="14" t="s">
        <v>77</v>
      </c>
      <c r="AY151" s="257" t="s">
        <v>118</v>
      </c>
    </row>
    <row r="152" spans="1:51" s="15" customFormat="1" ht="12">
      <c r="A152" s="15"/>
      <c r="B152" s="258"/>
      <c r="C152" s="259"/>
      <c r="D152" s="238" t="s">
        <v>161</v>
      </c>
      <c r="E152" s="260" t="s">
        <v>1</v>
      </c>
      <c r="F152" s="261" t="s">
        <v>165</v>
      </c>
      <c r="G152" s="259"/>
      <c r="H152" s="262">
        <v>1160.01</v>
      </c>
      <c r="I152" s="263"/>
      <c r="J152" s="259"/>
      <c r="K152" s="259"/>
      <c r="L152" s="264"/>
      <c r="M152" s="265"/>
      <c r="N152" s="266"/>
      <c r="O152" s="266"/>
      <c r="P152" s="266"/>
      <c r="Q152" s="266"/>
      <c r="R152" s="266"/>
      <c r="S152" s="266"/>
      <c r="T152" s="267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T152" s="268" t="s">
        <v>161</v>
      </c>
      <c r="AU152" s="268" t="s">
        <v>90</v>
      </c>
      <c r="AV152" s="15" t="s">
        <v>126</v>
      </c>
      <c r="AW152" s="15" t="s">
        <v>31</v>
      </c>
      <c r="AX152" s="15" t="s">
        <v>85</v>
      </c>
      <c r="AY152" s="268" t="s">
        <v>118</v>
      </c>
    </row>
    <row r="153" spans="1:65" s="2" customFormat="1" ht="16.5" customHeight="1">
      <c r="A153" s="38"/>
      <c r="B153" s="39"/>
      <c r="C153" s="218" t="s">
        <v>155</v>
      </c>
      <c r="D153" s="218" t="s">
        <v>121</v>
      </c>
      <c r="E153" s="219" t="s">
        <v>194</v>
      </c>
      <c r="F153" s="220" t="s">
        <v>195</v>
      </c>
      <c r="G153" s="221" t="s">
        <v>159</v>
      </c>
      <c r="H153" s="222">
        <v>1084.13</v>
      </c>
      <c r="I153" s="223"/>
      <c r="J153" s="224">
        <f>ROUND(I153*H153,2)</f>
        <v>0</v>
      </c>
      <c r="K153" s="220" t="s">
        <v>125</v>
      </c>
      <c r="L153" s="44"/>
      <c r="M153" s="225" t="s">
        <v>1</v>
      </c>
      <c r="N153" s="226" t="s">
        <v>42</v>
      </c>
      <c r="O153" s="91"/>
      <c r="P153" s="227">
        <f>O153*H153</f>
        <v>0</v>
      </c>
      <c r="Q153" s="227">
        <v>0</v>
      </c>
      <c r="R153" s="227">
        <f>Q153*H153</f>
        <v>0</v>
      </c>
      <c r="S153" s="227">
        <v>0</v>
      </c>
      <c r="T153" s="228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29" t="s">
        <v>126</v>
      </c>
      <c r="AT153" s="229" t="s">
        <v>121</v>
      </c>
      <c r="AU153" s="229" t="s">
        <v>90</v>
      </c>
      <c r="AY153" s="17" t="s">
        <v>118</v>
      </c>
      <c r="BE153" s="230">
        <f>IF(N153="základní",J153,0)</f>
        <v>0</v>
      </c>
      <c r="BF153" s="230">
        <f>IF(N153="snížená",J153,0)</f>
        <v>0</v>
      </c>
      <c r="BG153" s="230">
        <f>IF(N153="zákl. přenesená",J153,0)</f>
        <v>0</v>
      </c>
      <c r="BH153" s="230">
        <f>IF(N153="sníž. přenesená",J153,0)</f>
        <v>0</v>
      </c>
      <c r="BI153" s="230">
        <f>IF(N153="nulová",J153,0)</f>
        <v>0</v>
      </c>
      <c r="BJ153" s="17" t="s">
        <v>85</v>
      </c>
      <c r="BK153" s="230">
        <f>ROUND(I153*H153,2)</f>
        <v>0</v>
      </c>
      <c r="BL153" s="17" t="s">
        <v>126</v>
      </c>
      <c r="BM153" s="229" t="s">
        <v>196</v>
      </c>
    </row>
    <row r="154" spans="1:51" s="13" customFormat="1" ht="12">
      <c r="A154" s="13"/>
      <c r="B154" s="236"/>
      <c r="C154" s="237"/>
      <c r="D154" s="238" t="s">
        <v>161</v>
      </c>
      <c r="E154" s="239" t="s">
        <v>1</v>
      </c>
      <c r="F154" s="240" t="s">
        <v>197</v>
      </c>
      <c r="G154" s="237"/>
      <c r="H154" s="239" t="s">
        <v>1</v>
      </c>
      <c r="I154" s="241"/>
      <c r="J154" s="237"/>
      <c r="K154" s="237"/>
      <c r="L154" s="242"/>
      <c r="M154" s="243"/>
      <c r="N154" s="244"/>
      <c r="O154" s="244"/>
      <c r="P154" s="244"/>
      <c r="Q154" s="244"/>
      <c r="R154" s="244"/>
      <c r="S154" s="244"/>
      <c r="T154" s="245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6" t="s">
        <v>161</v>
      </c>
      <c r="AU154" s="246" t="s">
        <v>90</v>
      </c>
      <c r="AV154" s="13" t="s">
        <v>85</v>
      </c>
      <c r="AW154" s="13" t="s">
        <v>31</v>
      </c>
      <c r="AX154" s="13" t="s">
        <v>77</v>
      </c>
      <c r="AY154" s="246" t="s">
        <v>118</v>
      </c>
    </row>
    <row r="155" spans="1:51" s="13" customFormat="1" ht="12">
      <c r="A155" s="13"/>
      <c r="B155" s="236"/>
      <c r="C155" s="237"/>
      <c r="D155" s="238" t="s">
        <v>161</v>
      </c>
      <c r="E155" s="239" t="s">
        <v>1</v>
      </c>
      <c r="F155" s="240" t="s">
        <v>198</v>
      </c>
      <c r="G155" s="237"/>
      <c r="H155" s="239" t="s">
        <v>1</v>
      </c>
      <c r="I155" s="241"/>
      <c r="J155" s="237"/>
      <c r="K155" s="237"/>
      <c r="L155" s="242"/>
      <c r="M155" s="243"/>
      <c r="N155" s="244"/>
      <c r="O155" s="244"/>
      <c r="P155" s="244"/>
      <c r="Q155" s="244"/>
      <c r="R155" s="244"/>
      <c r="S155" s="244"/>
      <c r="T155" s="245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6" t="s">
        <v>161</v>
      </c>
      <c r="AU155" s="246" t="s">
        <v>90</v>
      </c>
      <c r="AV155" s="13" t="s">
        <v>85</v>
      </c>
      <c r="AW155" s="13" t="s">
        <v>31</v>
      </c>
      <c r="AX155" s="13" t="s">
        <v>77</v>
      </c>
      <c r="AY155" s="246" t="s">
        <v>118</v>
      </c>
    </row>
    <row r="156" spans="1:51" s="13" customFormat="1" ht="12">
      <c r="A156" s="13"/>
      <c r="B156" s="236"/>
      <c r="C156" s="237"/>
      <c r="D156" s="238" t="s">
        <v>161</v>
      </c>
      <c r="E156" s="239" t="s">
        <v>1</v>
      </c>
      <c r="F156" s="240" t="s">
        <v>199</v>
      </c>
      <c r="G156" s="237"/>
      <c r="H156" s="239" t="s">
        <v>1</v>
      </c>
      <c r="I156" s="241"/>
      <c r="J156" s="237"/>
      <c r="K156" s="237"/>
      <c r="L156" s="242"/>
      <c r="M156" s="243"/>
      <c r="N156" s="244"/>
      <c r="O156" s="244"/>
      <c r="P156" s="244"/>
      <c r="Q156" s="244"/>
      <c r="R156" s="244"/>
      <c r="S156" s="244"/>
      <c r="T156" s="245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6" t="s">
        <v>161</v>
      </c>
      <c r="AU156" s="246" t="s">
        <v>90</v>
      </c>
      <c r="AV156" s="13" t="s">
        <v>85</v>
      </c>
      <c r="AW156" s="13" t="s">
        <v>31</v>
      </c>
      <c r="AX156" s="13" t="s">
        <v>77</v>
      </c>
      <c r="AY156" s="246" t="s">
        <v>118</v>
      </c>
    </row>
    <row r="157" spans="1:51" s="13" customFormat="1" ht="12">
      <c r="A157" s="13"/>
      <c r="B157" s="236"/>
      <c r="C157" s="237"/>
      <c r="D157" s="238" t="s">
        <v>161</v>
      </c>
      <c r="E157" s="239" t="s">
        <v>1</v>
      </c>
      <c r="F157" s="240" t="s">
        <v>187</v>
      </c>
      <c r="G157" s="237"/>
      <c r="H157" s="239" t="s">
        <v>1</v>
      </c>
      <c r="I157" s="241"/>
      <c r="J157" s="237"/>
      <c r="K157" s="237"/>
      <c r="L157" s="242"/>
      <c r="M157" s="243"/>
      <c r="N157" s="244"/>
      <c r="O157" s="244"/>
      <c r="P157" s="244"/>
      <c r="Q157" s="244"/>
      <c r="R157" s="244"/>
      <c r="S157" s="244"/>
      <c r="T157" s="245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6" t="s">
        <v>161</v>
      </c>
      <c r="AU157" s="246" t="s">
        <v>90</v>
      </c>
      <c r="AV157" s="13" t="s">
        <v>85</v>
      </c>
      <c r="AW157" s="13" t="s">
        <v>31</v>
      </c>
      <c r="AX157" s="13" t="s">
        <v>77</v>
      </c>
      <c r="AY157" s="246" t="s">
        <v>118</v>
      </c>
    </row>
    <row r="158" spans="1:51" s="14" customFormat="1" ht="12">
      <c r="A158" s="14"/>
      <c r="B158" s="247"/>
      <c r="C158" s="248"/>
      <c r="D158" s="238" t="s">
        <v>161</v>
      </c>
      <c r="E158" s="249" t="s">
        <v>1</v>
      </c>
      <c r="F158" s="250" t="s">
        <v>173</v>
      </c>
      <c r="G158" s="248"/>
      <c r="H158" s="251">
        <v>1084.13</v>
      </c>
      <c r="I158" s="252"/>
      <c r="J158" s="248"/>
      <c r="K158" s="248"/>
      <c r="L158" s="253"/>
      <c r="M158" s="254"/>
      <c r="N158" s="255"/>
      <c r="O158" s="255"/>
      <c r="P158" s="255"/>
      <c r="Q158" s="255"/>
      <c r="R158" s="255"/>
      <c r="S158" s="255"/>
      <c r="T158" s="256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57" t="s">
        <v>161</v>
      </c>
      <c r="AU158" s="257" t="s">
        <v>90</v>
      </c>
      <c r="AV158" s="14" t="s">
        <v>90</v>
      </c>
      <c r="AW158" s="14" t="s">
        <v>31</v>
      </c>
      <c r="AX158" s="14" t="s">
        <v>77</v>
      </c>
      <c r="AY158" s="257" t="s">
        <v>118</v>
      </c>
    </row>
    <row r="159" spans="1:51" s="15" customFormat="1" ht="12">
      <c r="A159" s="15"/>
      <c r="B159" s="258"/>
      <c r="C159" s="259"/>
      <c r="D159" s="238" t="s">
        <v>161</v>
      </c>
      <c r="E159" s="260" t="s">
        <v>1</v>
      </c>
      <c r="F159" s="261" t="s">
        <v>165</v>
      </c>
      <c r="G159" s="259"/>
      <c r="H159" s="262">
        <v>1084.13</v>
      </c>
      <c r="I159" s="263"/>
      <c r="J159" s="259"/>
      <c r="K159" s="259"/>
      <c r="L159" s="264"/>
      <c r="M159" s="265"/>
      <c r="N159" s="266"/>
      <c r="O159" s="266"/>
      <c r="P159" s="266"/>
      <c r="Q159" s="266"/>
      <c r="R159" s="266"/>
      <c r="S159" s="266"/>
      <c r="T159" s="267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T159" s="268" t="s">
        <v>161</v>
      </c>
      <c r="AU159" s="268" t="s">
        <v>90</v>
      </c>
      <c r="AV159" s="15" t="s">
        <v>126</v>
      </c>
      <c r="AW159" s="15" t="s">
        <v>31</v>
      </c>
      <c r="AX159" s="15" t="s">
        <v>85</v>
      </c>
      <c r="AY159" s="268" t="s">
        <v>118</v>
      </c>
    </row>
    <row r="160" spans="1:65" s="2" customFormat="1" ht="16.5" customHeight="1">
      <c r="A160" s="38"/>
      <c r="B160" s="39"/>
      <c r="C160" s="269" t="s">
        <v>200</v>
      </c>
      <c r="D160" s="269" t="s">
        <v>188</v>
      </c>
      <c r="E160" s="270" t="s">
        <v>201</v>
      </c>
      <c r="F160" s="271" t="s">
        <v>202</v>
      </c>
      <c r="G160" s="272" t="s">
        <v>159</v>
      </c>
      <c r="H160" s="273">
        <v>1160.01</v>
      </c>
      <c r="I160" s="274"/>
      <c r="J160" s="275">
        <f>ROUND(I160*H160,2)</f>
        <v>0</v>
      </c>
      <c r="K160" s="271" t="s">
        <v>125</v>
      </c>
      <c r="L160" s="276"/>
      <c r="M160" s="277" t="s">
        <v>1</v>
      </c>
      <c r="N160" s="278" t="s">
        <v>42</v>
      </c>
      <c r="O160" s="91"/>
      <c r="P160" s="227">
        <f>O160*H160</f>
        <v>0</v>
      </c>
      <c r="Q160" s="227">
        <v>0</v>
      </c>
      <c r="R160" s="227">
        <f>Q160*H160</f>
        <v>0</v>
      </c>
      <c r="S160" s="227">
        <v>0</v>
      </c>
      <c r="T160" s="228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29" t="s">
        <v>191</v>
      </c>
      <c r="AT160" s="229" t="s">
        <v>188</v>
      </c>
      <c r="AU160" s="229" t="s">
        <v>90</v>
      </c>
      <c r="AY160" s="17" t="s">
        <v>118</v>
      </c>
      <c r="BE160" s="230">
        <f>IF(N160="základní",J160,0)</f>
        <v>0</v>
      </c>
      <c r="BF160" s="230">
        <f>IF(N160="snížená",J160,0)</f>
        <v>0</v>
      </c>
      <c r="BG160" s="230">
        <f>IF(N160="zákl. přenesená",J160,0)</f>
        <v>0</v>
      </c>
      <c r="BH160" s="230">
        <f>IF(N160="sníž. přenesená",J160,0)</f>
        <v>0</v>
      </c>
      <c r="BI160" s="230">
        <f>IF(N160="nulová",J160,0)</f>
        <v>0</v>
      </c>
      <c r="BJ160" s="17" t="s">
        <v>85</v>
      </c>
      <c r="BK160" s="230">
        <f>ROUND(I160*H160,2)</f>
        <v>0</v>
      </c>
      <c r="BL160" s="17" t="s">
        <v>126</v>
      </c>
      <c r="BM160" s="229" t="s">
        <v>203</v>
      </c>
    </row>
    <row r="161" spans="1:51" s="13" customFormat="1" ht="12">
      <c r="A161" s="13"/>
      <c r="B161" s="236"/>
      <c r="C161" s="237"/>
      <c r="D161" s="238" t="s">
        <v>161</v>
      </c>
      <c r="E161" s="239" t="s">
        <v>1</v>
      </c>
      <c r="F161" s="240" t="s">
        <v>197</v>
      </c>
      <c r="G161" s="237"/>
      <c r="H161" s="239" t="s">
        <v>1</v>
      </c>
      <c r="I161" s="241"/>
      <c r="J161" s="237"/>
      <c r="K161" s="237"/>
      <c r="L161" s="242"/>
      <c r="M161" s="243"/>
      <c r="N161" s="244"/>
      <c r="O161" s="244"/>
      <c r="P161" s="244"/>
      <c r="Q161" s="244"/>
      <c r="R161" s="244"/>
      <c r="S161" s="244"/>
      <c r="T161" s="245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6" t="s">
        <v>161</v>
      </c>
      <c r="AU161" s="246" t="s">
        <v>90</v>
      </c>
      <c r="AV161" s="13" t="s">
        <v>85</v>
      </c>
      <c r="AW161" s="13" t="s">
        <v>31</v>
      </c>
      <c r="AX161" s="13" t="s">
        <v>77</v>
      </c>
      <c r="AY161" s="246" t="s">
        <v>118</v>
      </c>
    </row>
    <row r="162" spans="1:51" s="13" customFormat="1" ht="12">
      <c r="A162" s="13"/>
      <c r="B162" s="236"/>
      <c r="C162" s="237"/>
      <c r="D162" s="238" t="s">
        <v>161</v>
      </c>
      <c r="E162" s="239" t="s">
        <v>1</v>
      </c>
      <c r="F162" s="240" t="s">
        <v>198</v>
      </c>
      <c r="G162" s="237"/>
      <c r="H162" s="239" t="s">
        <v>1</v>
      </c>
      <c r="I162" s="241"/>
      <c r="J162" s="237"/>
      <c r="K162" s="237"/>
      <c r="L162" s="242"/>
      <c r="M162" s="243"/>
      <c r="N162" s="244"/>
      <c r="O162" s="244"/>
      <c r="P162" s="244"/>
      <c r="Q162" s="244"/>
      <c r="R162" s="244"/>
      <c r="S162" s="244"/>
      <c r="T162" s="245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6" t="s">
        <v>161</v>
      </c>
      <c r="AU162" s="246" t="s">
        <v>90</v>
      </c>
      <c r="AV162" s="13" t="s">
        <v>85</v>
      </c>
      <c r="AW162" s="13" t="s">
        <v>31</v>
      </c>
      <c r="AX162" s="13" t="s">
        <v>77</v>
      </c>
      <c r="AY162" s="246" t="s">
        <v>118</v>
      </c>
    </row>
    <row r="163" spans="1:51" s="13" customFormat="1" ht="12">
      <c r="A163" s="13"/>
      <c r="B163" s="236"/>
      <c r="C163" s="237"/>
      <c r="D163" s="238" t="s">
        <v>161</v>
      </c>
      <c r="E163" s="239" t="s">
        <v>1</v>
      </c>
      <c r="F163" s="240" t="s">
        <v>199</v>
      </c>
      <c r="G163" s="237"/>
      <c r="H163" s="239" t="s">
        <v>1</v>
      </c>
      <c r="I163" s="241"/>
      <c r="J163" s="237"/>
      <c r="K163" s="237"/>
      <c r="L163" s="242"/>
      <c r="M163" s="243"/>
      <c r="N163" s="244"/>
      <c r="O163" s="244"/>
      <c r="P163" s="244"/>
      <c r="Q163" s="244"/>
      <c r="R163" s="244"/>
      <c r="S163" s="244"/>
      <c r="T163" s="245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6" t="s">
        <v>161</v>
      </c>
      <c r="AU163" s="246" t="s">
        <v>90</v>
      </c>
      <c r="AV163" s="13" t="s">
        <v>85</v>
      </c>
      <c r="AW163" s="13" t="s">
        <v>31</v>
      </c>
      <c r="AX163" s="13" t="s">
        <v>77</v>
      </c>
      <c r="AY163" s="246" t="s">
        <v>118</v>
      </c>
    </row>
    <row r="164" spans="1:51" s="13" customFormat="1" ht="12">
      <c r="A164" s="13"/>
      <c r="B164" s="236"/>
      <c r="C164" s="237"/>
      <c r="D164" s="238" t="s">
        <v>161</v>
      </c>
      <c r="E164" s="239" t="s">
        <v>1</v>
      </c>
      <c r="F164" s="240" t="s">
        <v>187</v>
      </c>
      <c r="G164" s="237"/>
      <c r="H164" s="239" t="s">
        <v>1</v>
      </c>
      <c r="I164" s="241"/>
      <c r="J164" s="237"/>
      <c r="K164" s="237"/>
      <c r="L164" s="242"/>
      <c r="M164" s="243"/>
      <c r="N164" s="244"/>
      <c r="O164" s="244"/>
      <c r="P164" s="244"/>
      <c r="Q164" s="244"/>
      <c r="R164" s="244"/>
      <c r="S164" s="244"/>
      <c r="T164" s="245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6" t="s">
        <v>161</v>
      </c>
      <c r="AU164" s="246" t="s">
        <v>90</v>
      </c>
      <c r="AV164" s="13" t="s">
        <v>85</v>
      </c>
      <c r="AW164" s="13" t="s">
        <v>31</v>
      </c>
      <c r="AX164" s="13" t="s">
        <v>77</v>
      </c>
      <c r="AY164" s="246" t="s">
        <v>118</v>
      </c>
    </row>
    <row r="165" spans="1:51" s="14" customFormat="1" ht="12">
      <c r="A165" s="14"/>
      <c r="B165" s="247"/>
      <c r="C165" s="248"/>
      <c r="D165" s="238" t="s">
        <v>161</v>
      </c>
      <c r="E165" s="249" t="s">
        <v>1</v>
      </c>
      <c r="F165" s="250" t="s">
        <v>193</v>
      </c>
      <c r="G165" s="248"/>
      <c r="H165" s="251">
        <v>1160.01</v>
      </c>
      <c r="I165" s="252"/>
      <c r="J165" s="248"/>
      <c r="K165" s="248"/>
      <c r="L165" s="253"/>
      <c r="M165" s="254"/>
      <c r="N165" s="255"/>
      <c r="O165" s="255"/>
      <c r="P165" s="255"/>
      <c r="Q165" s="255"/>
      <c r="R165" s="255"/>
      <c r="S165" s="255"/>
      <c r="T165" s="256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57" t="s">
        <v>161</v>
      </c>
      <c r="AU165" s="257" t="s">
        <v>90</v>
      </c>
      <c r="AV165" s="14" t="s">
        <v>90</v>
      </c>
      <c r="AW165" s="14" t="s">
        <v>31</v>
      </c>
      <c r="AX165" s="14" t="s">
        <v>77</v>
      </c>
      <c r="AY165" s="257" t="s">
        <v>118</v>
      </c>
    </row>
    <row r="166" spans="1:51" s="15" customFormat="1" ht="12">
      <c r="A166" s="15"/>
      <c r="B166" s="258"/>
      <c r="C166" s="259"/>
      <c r="D166" s="238" t="s">
        <v>161</v>
      </c>
      <c r="E166" s="260" t="s">
        <v>1</v>
      </c>
      <c r="F166" s="261" t="s">
        <v>165</v>
      </c>
      <c r="G166" s="259"/>
      <c r="H166" s="262">
        <v>1160.01</v>
      </c>
      <c r="I166" s="263"/>
      <c r="J166" s="259"/>
      <c r="K166" s="259"/>
      <c r="L166" s="264"/>
      <c r="M166" s="265"/>
      <c r="N166" s="266"/>
      <c r="O166" s="266"/>
      <c r="P166" s="266"/>
      <c r="Q166" s="266"/>
      <c r="R166" s="266"/>
      <c r="S166" s="266"/>
      <c r="T166" s="267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T166" s="268" t="s">
        <v>161</v>
      </c>
      <c r="AU166" s="268" t="s">
        <v>90</v>
      </c>
      <c r="AV166" s="15" t="s">
        <v>126</v>
      </c>
      <c r="AW166" s="15" t="s">
        <v>31</v>
      </c>
      <c r="AX166" s="15" t="s">
        <v>85</v>
      </c>
      <c r="AY166" s="268" t="s">
        <v>118</v>
      </c>
    </row>
    <row r="167" spans="1:65" s="2" customFormat="1" ht="16.5" customHeight="1">
      <c r="A167" s="38"/>
      <c r="B167" s="39"/>
      <c r="C167" s="218" t="s">
        <v>191</v>
      </c>
      <c r="D167" s="218" t="s">
        <v>121</v>
      </c>
      <c r="E167" s="219" t="s">
        <v>204</v>
      </c>
      <c r="F167" s="220" t="s">
        <v>205</v>
      </c>
      <c r="G167" s="221" t="s">
        <v>176</v>
      </c>
      <c r="H167" s="222">
        <v>505</v>
      </c>
      <c r="I167" s="223"/>
      <c r="J167" s="224">
        <f>ROUND(I167*H167,2)</f>
        <v>0</v>
      </c>
      <c r="K167" s="220" t="s">
        <v>125</v>
      </c>
      <c r="L167" s="44"/>
      <c r="M167" s="225" t="s">
        <v>1</v>
      </c>
      <c r="N167" s="226" t="s">
        <v>42</v>
      </c>
      <c r="O167" s="91"/>
      <c r="P167" s="227">
        <f>O167*H167</f>
        <v>0</v>
      </c>
      <c r="Q167" s="227">
        <v>0</v>
      </c>
      <c r="R167" s="227">
        <f>Q167*H167</f>
        <v>0</v>
      </c>
      <c r="S167" s="227">
        <v>0</v>
      </c>
      <c r="T167" s="228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29" t="s">
        <v>126</v>
      </c>
      <c r="AT167" s="229" t="s">
        <v>121</v>
      </c>
      <c r="AU167" s="229" t="s">
        <v>90</v>
      </c>
      <c r="AY167" s="17" t="s">
        <v>118</v>
      </c>
      <c r="BE167" s="230">
        <f>IF(N167="základní",J167,0)</f>
        <v>0</v>
      </c>
      <c r="BF167" s="230">
        <f>IF(N167="snížená",J167,0)</f>
        <v>0</v>
      </c>
      <c r="BG167" s="230">
        <f>IF(N167="zákl. přenesená",J167,0)</f>
        <v>0</v>
      </c>
      <c r="BH167" s="230">
        <f>IF(N167="sníž. přenesená",J167,0)</f>
        <v>0</v>
      </c>
      <c r="BI167" s="230">
        <f>IF(N167="nulová",J167,0)</f>
        <v>0</v>
      </c>
      <c r="BJ167" s="17" t="s">
        <v>85</v>
      </c>
      <c r="BK167" s="230">
        <f>ROUND(I167*H167,2)</f>
        <v>0</v>
      </c>
      <c r="BL167" s="17" t="s">
        <v>126</v>
      </c>
      <c r="BM167" s="229" t="s">
        <v>206</v>
      </c>
    </row>
    <row r="168" spans="1:51" s="13" customFormat="1" ht="12">
      <c r="A168" s="13"/>
      <c r="B168" s="236"/>
      <c r="C168" s="237"/>
      <c r="D168" s="238" t="s">
        <v>161</v>
      </c>
      <c r="E168" s="239" t="s">
        <v>1</v>
      </c>
      <c r="F168" s="240" t="s">
        <v>207</v>
      </c>
      <c r="G168" s="237"/>
      <c r="H168" s="239" t="s">
        <v>1</v>
      </c>
      <c r="I168" s="241"/>
      <c r="J168" s="237"/>
      <c r="K168" s="237"/>
      <c r="L168" s="242"/>
      <c r="M168" s="243"/>
      <c r="N168" s="244"/>
      <c r="O168" s="244"/>
      <c r="P168" s="244"/>
      <c r="Q168" s="244"/>
      <c r="R168" s="244"/>
      <c r="S168" s="244"/>
      <c r="T168" s="245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6" t="s">
        <v>161</v>
      </c>
      <c r="AU168" s="246" t="s">
        <v>90</v>
      </c>
      <c r="AV168" s="13" t="s">
        <v>85</v>
      </c>
      <c r="AW168" s="13" t="s">
        <v>31</v>
      </c>
      <c r="AX168" s="13" t="s">
        <v>77</v>
      </c>
      <c r="AY168" s="246" t="s">
        <v>118</v>
      </c>
    </row>
    <row r="169" spans="1:51" s="14" customFormat="1" ht="12">
      <c r="A169" s="14"/>
      <c r="B169" s="247"/>
      <c r="C169" s="248"/>
      <c r="D169" s="238" t="s">
        <v>161</v>
      </c>
      <c r="E169" s="249" t="s">
        <v>1</v>
      </c>
      <c r="F169" s="250" t="s">
        <v>208</v>
      </c>
      <c r="G169" s="248"/>
      <c r="H169" s="251">
        <v>93</v>
      </c>
      <c r="I169" s="252"/>
      <c r="J169" s="248"/>
      <c r="K169" s="248"/>
      <c r="L169" s="253"/>
      <c r="M169" s="254"/>
      <c r="N169" s="255"/>
      <c r="O169" s="255"/>
      <c r="P169" s="255"/>
      <c r="Q169" s="255"/>
      <c r="R169" s="255"/>
      <c r="S169" s="255"/>
      <c r="T169" s="256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57" t="s">
        <v>161</v>
      </c>
      <c r="AU169" s="257" t="s">
        <v>90</v>
      </c>
      <c r="AV169" s="14" t="s">
        <v>90</v>
      </c>
      <c r="AW169" s="14" t="s">
        <v>31</v>
      </c>
      <c r="AX169" s="14" t="s">
        <v>77</v>
      </c>
      <c r="AY169" s="257" t="s">
        <v>118</v>
      </c>
    </row>
    <row r="170" spans="1:51" s="13" customFormat="1" ht="12">
      <c r="A170" s="13"/>
      <c r="B170" s="236"/>
      <c r="C170" s="237"/>
      <c r="D170" s="238" t="s">
        <v>161</v>
      </c>
      <c r="E170" s="239" t="s">
        <v>1</v>
      </c>
      <c r="F170" s="240" t="s">
        <v>209</v>
      </c>
      <c r="G170" s="237"/>
      <c r="H170" s="239" t="s">
        <v>1</v>
      </c>
      <c r="I170" s="241"/>
      <c r="J170" s="237"/>
      <c r="K170" s="237"/>
      <c r="L170" s="242"/>
      <c r="M170" s="243"/>
      <c r="N170" s="244"/>
      <c r="O170" s="244"/>
      <c r="P170" s="244"/>
      <c r="Q170" s="244"/>
      <c r="R170" s="244"/>
      <c r="S170" s="244"/>
      <c r="T170" s="245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6" t="s">
        <v>161</v>
      </c>
      <c r="AU170" s="246" t="s">
        <v>90</v>
      </c>
      <c r="AV170" s="13" t="s">
        <v>85</v>
      </c>
      <c r="AW170" s="13" t="s">
        <v>31</v>
      </c>
      <c r="AX170" s="13" t="s">
        <v>77</v>
      </c>
      <c r="AY170" s="246" t="s">
        <v>118</v>
      </c>
    </row>
    <row r="171" spans="1:51" s="14" customFormat="1" ht="12">
      <c r="A171" s="14"/>
      <c r="B171" s="247"/>
      <c r="C171" s="248"/>
      <c r="D171" s="238" t="s">
        <v>161</v>
      </c>
      <c r="E171" s="249" t="s">
        <v>1</v>
      </c>
      <c r="F171" s="250" t="s">
        <v>210</v>
      </c>
      <c r="G171" s="248"/>
      <c r="H171" s="251">
        <v>116</v>
      </c>
      <c r="I171" s="252"/>
      <c r="J171" s="248"/>
      <c r="K171" s="248"/>
      <c r="L171" s="253"/>
      <c r="M171" s="254"/>
      <c r="N171" s="255"/>
      <c r="O171" s="255"/>
      <c r="P171" s="255"/>
      <c r="Q171" s="255"/>
      <c r="R171" s="255"/>
      <c r="S171" s="255"/>
      <c r="T171" s="256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57" t="s">
        <v>161</v>
      </c>
      <c r="AU171" s="257" t="s">
        <v>90</v>
      </c>
      <c r="AV171" s="14" t="s">
        <v>90</v>
      </c>
      <c r="AW171" s="14" t="s">
        <v>31</v>
      </c>
      <c r="AX171" s="14" t="s">
        <v>77</v>
      </c>
      <c r="AY171" s="257" t="s">
        <v>118</v>
      </c>
    </row>
    <row r="172" spans="1:51" s="13" customFormat="1" ht="12">
      <c r="A172" s="13"/>
      <c r="B172" s="236"/>
      <c r="C172" s="237"/>
      <c r="D172" s="238" t="s">
        <v>161</v>
      </c>
      <c r="E172" s="239" t="s">
        <v>1</v>
      </c>
      <c r="F172" s="240" t="s">
        <v>211</v>
      </c>
      <c r="G172" s="237"/>
      <c r="H172" s="239" t="s">
        <v>1</v>
      </c>
      <c r="I172" s="241"/>
      <c r="J172" s="237"/>
      <c r="K172" s="237"/>
      <c r="L172" s="242"/>
      <c r="M172" s="243"/>
      <c r="N172" s="244"/>
      <c r="O172" s="244"/>
      <c r="P172" s="244"/>
      <c r="Q172" s="244"/>
      <c r="R172" s="244"/>
      <c r="S172" s="244"/>
      <c r="T172" s="245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6" t="s">
        <v>161</v>
      </c>
      <c r="AU172" s="246" t="s">
        <v>90</v>
      </c>
      <c r="AV172" s="13" t="s">
        <v>85</v>
      </c>
      <c r="AW172" s="13" t="s">
        <v>31</v>
      </c>
      <c r="AX172" s="13" t="s">
        <v>77</v>
      </c>
      <c r="AY172" s="246" t="s">
        <v>118</v>
      </c>
    </row>
    <row r="173" spans="1:51" s="14" customFormat="1" ht="12">
      <c r="A173" s="14"/>
      <c r="B173" s="247"/>
      <c r="C173" s="248"/>
      <c r="D173" s="238" t="s">
        <v>161</v>
      </c>
      <c r="E173" s="249" t="s">
        <v>1</v>
      </c>
      <c r="F173" s="250" t="s">
        <v>212</v>
      </c>
      <c r="G173" s="248"/>
      <c r="H173" s="251">
        <v>53</v>
      </c>
      <c r="I173" s="252"/>
      <c r="J173" s="248"/>
      <c r="K173" s="248"/>
      <c r="L173" s="253"/>
      <c r="M173" s="254"/>
      <c r="N173" s="255"/>
      <c r="O173" s="255"/>
      <c r="P173" s="255"/>
      <c r="Q173" s="255"/>
      <c r="R173" s="255"/>
      <c r="S173" s="255"/>
      <c r="T173" s="256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57" t="s">
        <v>161</v>
      </c>
      <c r="AU173" s="257" t="s">
        <v>90</v>
      </c>
      <c r="AV173" s="14" t="s">
        <v>90</v>
      </c>
      <c r="AW173" s="14" t="s">
        <v>31</v>
      </c>
      <c r="AX173" s="14" t="s">
        <v>77</v>
      </c>
      <c r="AY173" s="257" t="s">
        <v>118</v>
      </c>
    </row>
    <row r="174" spans="1:51" s="13" customFormat="1" ht="12">
      <c r="A174" s="13"/>
      <c r="B174" s="236"/>
      <c r="C174" s="237"/>
      <c r="D174" s="238" t="s">
        <v>161</v>
      </c>
      <c r="E174" s="239" t="s">
        <v>1</v>
      </c>
      <c r="F174" s="240" t="s">
        <v>213</v>
      </c>
      <c r="G174" s="237"/>
      <c r="H174" s="239" t="s">
        <v>1</v>
      </c>
      <c r="I174" s="241"/>
      <c r="J174" s="237"/>
      <c r="K174" s="237"/>
      <c r="L174" s="242"/>
      <c r="M174" s="243"/>
      <c r="N174" s="244"/>
      <c r="O174" s="244"/>
      <c r="P174" s="244"/>
      <c r="Q174" s="244"/>
      <c r="R174" s="244"/>
      <c r="S174" s="244"/>
      <c r="T174" s="245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6" t="s">
        <v>161</v>
      </c>
      <c r="AU174" s="246" t="s">
        <v>90</v>
      </c>
      <c r="AV174" s="13" t="s">
        <v>85</v>
      </c>
      <c r="AW174" s="13" t="s">
        <v>31</v>
      </c>
      <c r="AX174" s="13" t="s">
        <v>77</v>
      </c>
      <c r="AY174" s="246" t="s">
        <v>118</v>
      </c>
    </row>
    <row r="175" spans="1:51" s="14" customFormat="1" ht="12">
      <c r="A175" s="14"/>
      <c r="B175" s="247"/>
      <c r="C175" s="248"/>
      <c r="D175" s="238" t="s">
        <v>161</v>
      </c>
      <c r="E175" s="249" t="s">
        <v>1</v>
      </c>
      <c r="F175" s="250" t="s">
        <v>214</v>
      </c>
      <c r="G175" s="248"/>
      <c r="H175" s="251">
        <v>243</v>
      </c>
      <c r="I175" s="252"/>
      <c r="J175" s="248"/>
      <c r="K175" s="248"/>
      <c r="L175" s="253"/>
      <c r="M175" s="254"/>
      <c r="N175" s="255"/>
      <c r="O175" s="255"/>
      <c r="P175" s="255"/>
      <c r="Q175" s="255"/>
      <c r="R175" s="255"/>
      <c r="S175" s="255"/>
      <c r="T175" s="256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57" t="s">
        <v>161</v>
      </c>
      <c r="AU175" s="257" t="s">
        <v>90</v>
      </c>
      <c r="AV175" s="14" t="s">
        <v>90</v>
      </c>
      <c r="AW175" s="14" t="s">
        <v>31</v>
      </c>
      <c r="AX175" s="14" t="s">
        <v>77</v>
      </c>
      <c r="AY175" s="257" t="s">
        <v>118</v>
      </c>
    </row>
    <row r="176" spans="1:51" s="15" customFormat="1" ht="12">
      <c r="A176" s="15"/>
      <c r="B176" s="258"/>
      <c r="C176" s="259"/>
      <c r="D176" s="238" t="s">
        <v>161</v>
      </c>
      <c r="E176" s="260" t="s">
        <v>1</v>
      </c>
      <c r="F176" s="261" t="s">
        <v>165</v>
      </c>
      <c r="G176" s="259"/>
      <c r="H176" s="262">
        <v>505</v>
      </c>
      <c r="I176" s="263"/>
      <c r="J176" s="259"/>
      <c r="K176" s="259"/>
      <c r="L176" s="264"/>
      <c r="M176" s="265"/>
      <c r="N176" s="266"/>
      <c r="O176" s="266"/>
      <c r="P176" s="266"/>
      <c r="Q176" s="266"/>
      <c r="R176" s="266"/>
      <c r="S176" s="266"/>
      <c r="T176" s="267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T176" s="268" t="s">
        <v>161</v>
      </c>
      <c r="AU176" s="268" t="s">
        <v>90</v>
      </c>
      <c r="AV176" s="15" t="s">
        <v>126</v>
      </c>
      <c r="AW176" s="15" t="s">
        <v>31</v>
      </c>
      <c r="AX176" s="15" t="s">
        <v>85</v>
      </c>
      <c r="AY176" s="268" t="s">
        <v>118</v>
      </c>
    </row>
    <row r="177" spans="1:65" s="2" customFormat="1" ht="16.5" customHeight="1">
      <c r="A177" s="38"/>
      <c r="B177" s="39"/>
      <c r="C177" s="218" t="s">
        <v>166</v>
      </c>
      <c r="D177" s="218" t="s">
        <v>121</v>
      </c>
      <c r="E177" s="219" t="s">
        <v>215</v>
      </c>
      <c r="F177" s="220" t="s">
        <v>216</v>
      </c>
      <c r="G177" s="221" t="s">
        <v>217</v>
      </c>
      <c r="H177" s="222">
        <v>68.75</v>
      </c>
      <c r="I177" s="223"/>
      <c r="J177" s="224">
        <f>ROUND(I177*H177,2)</f>
        <v>0</v>
      </c>
      <c r="K177" s="220" t="s">
        <v>125</v>
      </c>
      <c r="L177" s="44"/>
      <c r="M177" s="225" t="s">
        <v>1</v>
      </c>
      <c r="N177" s="226" t="s">
        <v>42</v>
      </c>
      <c r="O177" s="91"/>
      <c r="P177" s="227">
        <f>O177*H177</f>
        <v>0</v>
      </c>
      <c r="Q177" s="227">
        <v>0</v>
      </c>
      <c r="R177" s="227">
        <f>Q177*H177</f>
        <v>0</v>
      </c>
      <c r="S177" s="227">
        <v>0</v>
      </c>
      <c r="T177" s="228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29" t="s">
        <v>126</v>
      </c>
      <c r="AT177" s="229" t="s">
        <v>121</v>
      </c>
      <c r="AU177" s="229" t="s">
        <v>90</v>
      </c>
      <c r="AY177" s="17" t="s">
        <v>118</v>
      </c>
      <c r="BE177" s="230">
        <f>IF(N177="základní",J177,0)</f>
        <v>0</v>
      </c>
      <c r="BF177" s="230">
        <f>IF(N177="snížená",J177,0)</f>
        <v>0</v>
      </c>
      <c r="BG177" s="230">
        <f>IF(N177="zákl. přenesená",J177,0)</f>
        <v>0</v>
      </c>
      <c r="BH177" s="230">
        <f>IF(N177="sníž. přenesená",J177,0)</f>
        <v>0</v>
      </c>
      <c r="BI177" s="230">
        <f>IF(N177="nulová",J177,0)</f>
        <v>0</v>
      </c>
      <c r="BJ177" s="17" t="s">
        <v>85</v>
      </c>
      <c r="BK177" s="230">
        <f>ROUND(I177*H177,2)</f>
        <v>0</v>
      </c>
      <c r="BL177" s="17" t="s">
        <v>126</v>
      </c>
      <c r="BM177" s="229" t="s">
        <v>218</v>
      </c>
    </row>
    <row r="178" spans="1:65" s="2" customFormat="1" ht="16.5" customHeight="1">
      <c r="A178" s="38"/>
      <c r="B178" s="39"/>
      <c r="C178" s="269" t="s">
        <v>219</v>
      </c>
      <c r="D178" s="269" t="s">
        <v>188</v>
      </c>
      <c r="E178" s="270" t="s">
        <v>220</v>
      </c>
      <c r="F178" s="271" t="s">
        <v>221</v>
      </c>
      <c r="G178" s="272" t="s">
        <v>217</v>
      </c>
      <c r="H178" s="273">
        <v>68.75</v>
      </c>
      <c r="I178" s="274"/>
      <c r="J178" s="275">
        <f>ROUND(I178*H178,2)</f>
        <v>0</v>
      </c>
      <c r="K178" s="271" t="s">
        <v>125</v>
      </c>
      <c r="L178" s="276"/>
      <c r="M178" s="277" t="s">
        <v>1</v>
      </c>
      <c r="N178" s="278" t="s">
        <v>42</v>
      </c>
      <c r="O178" s="91"/>
      <c r="P178" s="227">
        <f>O178*H178</f>
        <v>0</v>
      </c>
      <c r="Q178" s="227">
        <v>0</v>
      </c>
      <c r="R178" s="227">
        <f>Q178*H178</f>
        <v>0</v>
      </c>
      <c r="S178" s="227">
        <v>0</v>
      </c>
      <c r="T178" s="228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29" t="s">
        <v>191</v>
      </c>
      <c r="AT178" s="229" t="s">
        <v>188</v>
      </c>
      <c r="AU178" s="229" t="s">
        <v>90</v>
      </c>
      <c r="AY178" s="17" t="s">
        <v>118</v>
      </c>
      <c r="BE178" s="230">
        <f>IF(N178="základní",J178,0)</f>
        <v>0</v>
      </c>
      <c r="BF178" s="230">
        <f>IF(N178="snížená",J178,0)</f>
        <v>0</v>
      </c>
      <c r="BG178" s="230">
        <f>IF(N178="zákl. přenesená",J178,0)</f>
        <v>0</v>
      </c>
      <c r="BH178" s="230">
        <f>IF(N178="sníž. přenesená",J178,0)</f>
        <v>0</v>
      </c>
      <c r="BI178" s="230">
        <f>IF(N178="nulová",J178,0)</f>
        <v>0</v>
      </c>
      <c r="BJ178" s="17" t="s">
        <v>85</v>
      </c>
      <c r="BK178" s="230">
        <f>ROUND(I178*H178,2)</f>
        <v>0</v>
      </c>
      <c r="BL178" s="17" t="s">
        <v>126</v>
      </c>
      <c r="BM178" s="229" t="s">
        <v>222</v>
      </c>
    </row>
    <row r="179" spans="1:65" s="2" customFormat="1" ht="16.5" customHeight="1">
      <c r="A179" s="38"/>
      <c r="B179" s="39"/>
      <c r="C179" s="218" t="s">
        <v>223</v>
      </c>
      <c r="D179" s="218" t="s">
        <v>121</v>
      </c>
      <c r="E179" s="219" t="s">
        <v>224</v>
      </c>
      <c r="F179" s="220" t="s">
        <v>225</v>
      </c>
      <c r="G179" s="221" t="s">
        <v>132</v>
      </c>
      <c r="H179" s="222">
        <v>1</v>
      </c>
      <c r="I179" s="223"/>
      <c r="J179" s="224">
        <f>ROUND(I179*H179,2)</f>
        <v>0</v>
      </c>
      <c r="K179" s="220" t="s">
        <v>125</v>
      </c>
      <c r="L179" s="44"/>
      <c r="M179" s="225" t="s">
        <v>1</v>
      </c>
      <c r="N179" s="226" t="s">
        <v>42</v>
      </c>
      <c r="O179" s="91"/>
      <c r="P179" s="227">
        <f>O179*H179</f>
        <v>0</v>
      </c>
      <c r="Q179" s="227">
        <v>0</v>
      </c>
      <c r="R179" s="227">
        <f>Q179*H179</f>
        <v>0</v>
      </c>
      <c r="S179" s="227">
        <v>0</v>
      </c>
      <c r="T179" s="228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29" t="s">
        <v>126</v>
      </c>
      <c r="AT179" s="229" t="s">
        <v>121</v>
      </c>
      <c r="AU179" s="229" t="s">
        <v>90</v>
      </c>
      <c r="AY179" s="17" t="s">
        <v>118</v>
      </c>
      <c r="BE179" s="230">
        <f>IF(N179="základní",J179,0)</f>
        <v>0</v>
      </c>
      <c r="BF179" s="230">
        <f>IF(N179="snížená",J179,0)</f>
        <v>0</v>
      </c>
      <c r="BG179" s="230">
        <f>IF(N179="zákl. přenesená",J179,0)</f>
        <v>0</v>
      </c>
      <c r="BH179" s="230">
        <f>IF(N179="sníž. přenesená",J179,0)</f>
        <v>0</v>
      </c>
      <c r="BI179" s="230">
        <f>IF(N179="nulová",J179,0)</f>
        <v>0</v>
      </c>
      <c r="BJ179" s="17" t="s">
        <v>85</v>
      </c>
      <c r="BK179" s="230">
        <f>ROUND(I179*H179,2)</f>
        <v>0</v>
      </c>
      <c r="BL179" s="17" t="s">
        <v>126</v>
      </c>
      <c r="BM179" s="229" t="s">
        <v>226</v>
      </c>
    </row>
    <row r="180" spans="1:51" s="13" customFormat="1" ht="12">
      <c r="A180" s="13"/>
      <c r="B180" s="236"/>
      <c r="C180" s="237"/>
      <c r="D180" s="238" t="s">
        <v>161</v>
      </c>
      <c r="E180" s="239" t="s">
        <v>1</v>
      </c>
      <c r="F180" s="240" t="s">
        <v>227</v>
      </c>
      <c r="G180" s="237"/>
      <c r="H180" s="239" t="s">
        <v>1</v>
      </c>
      <c r="I180" s="241"/>
      <c r="J180" s="237"/>
      <c r="K180" s="237"/>
      <c r="L180" s="242"/>
      <c r="M180" s="243"/>
      <c r="N180" s="244"/>
      <c r="O180" s="244"/>
      <c r="P180" s="244"/>
      <c r="Q180" s="244"/>
      <c r="R180" s="244"/>
      <c r="S180" s="244"/>
      <c r="T180" s="245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6" t="s">
        <v>161</v>
      </c>
      <c r="AU180" s="246" t="s">
        <v>90</v>
      </c>
      <c r="AV180" s="13" t="s">
        <v>85</v>
      </c>
      <c r="AW180" s="13" t="s">
        <v>31</v>
      </c>
      <c r="AX180" s="13" t="s">
        <v>77</v>
      </c>
      <c r="AY180" s="246" t="s">
        <v>118</v>
      </c>
    </row>
    <row r="181" spans="1:51" s="14" customFormat="1" ht="12">
      <c r="A181" s="14"/>
      <c r="B181" s="247"/>
      <c r="C181" s="248"/>
      <c r="D181" s="238" t="s">
        <v>161</v>
      </c>
      <c r="E181" s="249" t="s">
        <v>1</v>
      </c>
      <c r="F181" s="250" t="s">
        <v>85</v>
      </c>
      <c r="G181" s="248"/>
      <c r="H181" s="251">
        <v>1</v>
      </c>
      <c r="I181" s="252"/>
      <c r="J181" s="248"/>
      <c r="K181" s="248"/>
      <c r="L181" s="253"/>
      <c r="M181" s="254"/>
      <c r="N181" s="255"/>
      <c r="O181" s="255"/>
      <c r="P181" s="255"/>
      <c r="Q181" s="255"/>
      <c r="R181" s="255"/>
      <c r="S181" s="255"/>
      <c r="T181" s="256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57" t="s">
        <v>161</v>
      </c>
      <c r="AU181" s="257" t="s">
        <v>90</v>
      </c>
      <c r="AV181" s="14" t="s">
        <v>90</v>
      </c>
      <c r="AW181" s="14" t="s">
        <v>31</v>
      </c>
      <c r="AX181" s="14" t="s">
        <v>77</v>
      </c>
      <c r="AY181" s="257" t="s">
        <v>118</v>
      </c>
    </row>
    <row r="182" spans="1:51" s="15" customFormat="1" ht="12">
      <c r="A182" s="15"/>
      <c r="B182" s="258"/>
      <c r="C182" s="259"/>
      <c r="D182" s="238" t="s">
        <v>161</v>
      </c>
      <c r="E182" s="260" t="s">
        <v>1</v>
      </c>
      <c r="F182" s="261" t="s">
        <v>165</v>
      </c>
      <c r="G182" s="259"/>
      <c r="H182" s="262">
        <v>1</v>
      </c>
      <c r="I182" s="263"/>
      <c r="J182" s="259"/>
      <c r="K182" s="259"/>
      <c r="L182" s="264"/>
      <c r="M182" s="265"/>
      <c r="N182" s="266"/>
      <c r="O182" s="266"/>
      <c r="P182" s="266"/>
      <c r="Q182" s="266"/>
      <c r="R182" s="266"/>
      <c r="S182" s="266"/>
      <c r="T182" s="267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T182" s="268" t="s">
        <v>161</v>
      </c>
      <c r="AU182" s="268" t="s">
        <v>90</v>
      </c>
      <c r="AV182" s="15" t="s">
        <v>126</v>
      </c>
      <c r="AW182" s="15" t="s">
        <v>31</v>
      </c>
      <c r="AX182" s="15" t="s">
        <v>85</v>
      </c>
      <c r="AY182" s="268" t="s">
        <v>118</v>
      </c>
    </row>
    <row r="183" spans="1:65" s="2" customFormat="1" ht="24.15" customHeight="1">
      <c r="A183" s="38"/>
      <c r="B183" s="39"/>
      <c r="C183" s="218" t="s">
        <v>8</v>
      </c>
      <c r="D183" s="218" t="s">
        <v>121</v>
      </c>
      <c r="E183" s="219" t="s">
        <v>219</v>
      </c>
      <c r="F183" s="220" t="s">
        <v>228</v>
      </c>
      <c r="G183" s="221" t="s">
        <v>229</v>
      </c>
      <c r="H183" s="222">
        <v>2</v>
      </c>
      <c r="I183" s="223"/>
      <c r="J183" s="224">
        <f>ROUND(I183*H183,2)</f>
        <v>0</v>
      </c>
      <c r="K183" s="220" t="s">
        <v>125</v>
      </c>
      <c r="L183" s="44"/>
      <c r="M183" s="225" t="s">
        <v>1</v>
      </c>
      <c r="N183" s="226" t="s">
        <v>42</v>
      </c>
      <c r="O183" s="91"/>
      <c r="P183" s="227">
        <f>O183*H183</f>
        <v>0</v>
      </c>
      <c r="Q183" s="227">
        <v>0</v>
      </c>
      <c r="R183" s="227">
        <f>Q183*H183</f>
        <v>0</v>
      </c>
      <c r="S183" s="227">
        <v>0</v>
      </c>
      <c r="T183" s="228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29" t="s">
        <v>126</v>
      </c>
      <c r="AT183" s="229" t="s">
        <v>121</v>
      </c>
      <c r="AU183" s="229" t="s">
        <v>90</v>
      </c>
      <c r="AY183" s="17" t="s">
        <v>118</v>
      </c>
      <c r="BE183" s="230">
        <f>IF(N183="základní",J183,0)</f>
        <v>0</v>
      </c>
      <c r="BF183" s="230">
        <f>IF(N183="snížená",J183,0)</f>
        <v>0</v>
      </c>
      <c r="BG183" s="230">
        <f>IF(N183="zákl. přenesená",J183,0)</f>
        <v>0</v>
      </c>
      <c r="BH183" s="230">
        <f>IF(N183="sníž. přenesená",J183,0)</f>
        <v>0</v>
      </c>
      <c r="BI183" s="230">
        <f>IF(N183="nulová",J183,0)</f>
        <v>0</v>
      </c>
      <c r="BJ183" s="17" t="s">
        <v>85</v>
      </c>
      <c r="BK183" s="230">
        <f>ROUND(I183*H183,2)</f>
        <v>0</v>
      </c>
      <c r="BL183" s="17" t="s">
        <v>126</v>
      </c>
      <c r="BM183" s="229" t="s">
        <v>230</v>
      </c>
    </row>
    <row r="184" spans="1:51" s="13" customFormat="1" ht="12">
      <c r="A184" s="13"/>
      <c r="B184" s="236"/>
      <c r="C184" s="237"/>
      <c r="D184" s="238" t="s">
        <v>161</v>
      </c>
      <c r="E184" s="239" t="s">
        <v>1</v>
      </c>
      <c r="F184" s="240" t="s">
        <v>231</v>
      </c>
      <c r="G184" s="237"/>
      <c r="H184" s="239" t="s">
        <v>1</v>
      </c>
      <c r="I184" s="241"/>
      <c r="J184" s="237"/>
      <c r="K184" s="237"/>
      <c r="L184" s="242"/>
      <c r="M184" s="243"/>
      <c r="N184" s="244"/>
      <c r="O184" s="244"/>
      <c r="P184" s="244"/>
      <c r="Q184" s="244"/>
      <c r="R184" s="244"/>
      <c r="S184" s="244"/>
      <c r="T184" s="245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6" t="s">
        <v>161</v>
      </c>
      <c r="AU184" s="246" t="s">
        <v>90</v>
      </c>
      <c r="AV184" s="13" t="s">
        <v>85</v>
      </c>
      <c r="AW184" s="13" t="s">
        <v>31</v>
      </c>
      <c r="AX184" s="13" t="s">
        <v>77</v>
      </c>
      <c r="AY184" s="246" t="s">
        <v>118</v>
      </c>
    </row>
    <row r="185" spans="1:51" s="14" customFormat="1" ht="12">
      <c r="A185" s="14"/>
      <c r="B185" s="247"/>
      <c r="C185" s="248"/>
      <c r="D185" s="238" t="s">
        <v>161</v>
      </c>
      <c r="E185" s="249" t="s">
        <v>1</v>
      </c>
      <c r="F185" s="250" t="s">
        <v>90</v>
      </c>
      <c r="G185" s="248"/>
      <c r="H185" s="251">
        <v>2</v>
      </c>
      <c r="I185" s="252"/>
      <c r="J185" s="248"/>
      <c r="K185" s="248"/>
      <c r="L185" s="253"/>
      <c r="M185" s="254"/>
      <c r="N185" s="255"/>
      <c r="O185" s="255"/>
      <c r="P185" s="255"/>
      <c r="Q185" s="255"/>
      <c r="R185" s="255"/>
      <c r="S185" s="255"/>
      <c r="T185" s="256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57" t="s">
        <v>161</v>
      </c>
      <c r="AU185" s="257" t="s">
        <v>90</v>
      </c>
      <c r="AV185" s="14" t="s">
        <v>90</v>
      </c>
      <c r="AW185" s="14" t="s">
        <v>31</v>
      </c>
      <c r="AX185" s="14" t="s">
        <v>77</v>
      </c>
      <c r="AY185" s="257" t="s">
        <v>118</v>
      </c>
    </row>
    <row r="186" spans="1:51" s="15" customFormat="1" ht="12">
      <c r="A186" s="15"/>
      <c r="B186" s="258"/>
      <c r="C186" s="259"/>
      <c r="D186" s="238" t="s">
        <v>161</v>
      </c>
      <c r="E186" s="260" t="s">
        <v>1</v>
      </c>
      <c r="F186" s="261" t="s">
        <v>165</v>
      </c>
      <c r="G186" s="259"/>
      <c r="H186" s="262">
        <v>2</v>
      </c>
      <c r="I186" s="263"/>
      <c r="J186" s="259"/>
      <c r="K186" s="259"/>
      <c r="L186" s="264"/>
      <c r="M186" s="265"/>
      <c r="N186" s="266"/>
      <c r="O186" s="266"/>
      <c r="P186" s="266"/>
      <c r="Q186" s="266"/>
      <c r="R186" s="266"/>
      <c r="S186" s="266"/>
      <c r="T186" s="267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T186" s="268" t="s">
        <v>161</v>
      </c>
      <c r="AU186" s="268" t="s">
        <v>90</v>
      </c>
      <c r="AV186" s="15" t="s">
        <v>126</v>
      </c>
      <c r="AW186" s="15" t="s">
        <v>31</v>
      </c>
      <c r="AX186" s="15" t="s">
        <v>85</v>
      </c>
      <c r="AY186" s="268" t="s">
        <v>118</v>
      </c>
    </row>
    <row r="187" spans="1:65" s="2" customFormat="1" ht="16.5" customHeight="1">
      <c r="A187" s="38"/>
      <c r="B187" s="39"/>
      <c r="C187" s="218" t="s">
        <v>232</v>
      </c>
      <c r="D187" s="218" t="s">
        <v>121</v>
      </c>
      <c r="E187" s="219" t="s">
        <v>223</v>
      </c>
      <c r="F187" s="220" t="s">
        <v>233</v>
      </c>
      <c r="G187" s="221" t="s">
        <v>132</v>
      </c>
      <c r="H187" s="222">
        <v>1</v>
      </c>
      <c r="I187" s="223"/>
      <c r="J187" s="224">
        <f>ROUND(I187*H187,2)</f>
        <v>0</v>
      </c>
      <c r="K187" s="220" t="s">
        <v>125</v>
      </c>
      <c r="L187" s="44"/>
      <c r="M187" s="225" t="s">
        <v>1</v>
      </c>
      <c r="N187" s="226" t="s">
        <v>42</v>
      </c>
      <c r="O187" s="91"/>
      <c r="P187" s="227">
        <f>O187*H187</f>
        <v>0</v>
      </c>
      <c r="Q187" s="227">
        <v>0</v>
      </c>
      <c r="R187" s="227">
        <f>Q187*H187</f>
        <v>0</v>
      </c>
      <c r="S187" s="227">
        <v>0</v>
      </c>
      <c r="T187" s="228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29" t="s">
        <v>126</v>
      </c>
      <c r="AT187" s="229" t="s">
        <v>121</v>
      </c>
      <c r="AU187" s="229" t="s">
        <v>90</v>
      </c>
      <c r="AY187" s="17" t="s">
        <v>118</v>
      </c>
      <c r="BE187" s="230">
        <f>IF(N187="základní",J187,0)</f>
        <v>0</v>
      </c>
      <c r="BF187" s="230">
        <f>IF(N187="snížená",J187,0)</f>
        <v>0</v>
      </c>
      <c r="BG187" s="230">
        <f>IF(N187="zákl. přenesená",J187,0)</f>
        <v>0</v>
      </c>
      <c r="BH187" s="230">
        <f>IF(N187="sníž. přenesená",J187,0)</f>
        <v>0</v>
      </c>
      <c r="BI187" s="230">
        <f>IF(N187="nulová",J187,0)</f>
        <v>0</v>
      </c>
      <c r="BJ187" s="17" t="s">
        <v>85</v>
      </c>
      <c r="BK187" s="230">
        <f>ROUND(I187*H187,2)</f>
        <v>0</v>
      </c>
      <c r="BL187" s="17" t="s">
        <v>126</v>
      </c>
      <c r="BM187" s="229" t="s">
        <v>234</v>
      </c>
    </row>
    <row r="188" spans="1:63" s="12" customFormat="1" ht="22.8" customHeight="1">
      <c r="A188" s="12"/>
      <c r="B188" s="202"/>
      <c r="C188" s="203"/>
      <c r="D188" s="204" t="s">
        <v>76</v>
      </c>
      <c r="E188" s="216" t="s">
        <v>235</v>
      </c>
      <c r="F188" s="216" t="s">
        <v>236</v>
      </c>
      <c r="G188" s="203"/>
      <c r="H188" s="203"/>
      <c r="I188" s="206"/>
      <c r="J188" s="217">
        <f>BK188</f>
        <v>0</v>
      </c>
      <c r="K188" s="203"/>
      <c r="L188" s="208"/>
      <c r="M188" s="209"/>
      <c r="N188" s="210"/>
      <c r="O188" s="210"/>
      <c r="P188" s="211">
        <f>SUM(P189:P190)</f>
        <v>0</v>
      </c>
      <c r="Q188" s="210"/>
      <c r="R188" s="211">
        <f>SUM(R189:R190)</f>
        <v>0</v>
      </c>
      <c r="S188" s="210"/>
      <c r="T188" s="212">
        <f>SUM(T189:T190)</f>
        <v>0</v>
      </c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R188" s="213" t="s">
        <v>85</v>
      </c>
      <c r="AT188" s="214" t="s">
        <v>76</v>
      </c>
      <c r="AU188" s="214" t="s">
        <v>85</v>
      </c>
      <c r="AY188" s="213" t="s">
        <v>118</v>
      </c>
      <c r="BK188" s="215">
        <f>SUM(BK189:BK190)</f>
        <v>0</v>
      </c>
    </row>
    <row r="189" spans="1:65" s="2" customFormat="1" ht="37.8" customHeight="1">
      <c r="A189" s="38"/>
      <c r="B189" s="39"/>
      <c r="C189" s="218" t="s">
        <v>237</v>
      </c>
      <c r="D189" s="218" t="s">
        <v>121</v>
      </c>
      <c r="E189" s="219" t="s">
        <v>238</v>
      </c>
      <c r="F189" s="220" t="s">
        <v>239</v>
      </c>
      <c r="G189" s="221" t="s">
        <v>240</v>
      </c>
      <c r="H189" s="222">
        <v>0.115</v>
      </c>
      <c r="I189" s="223"/>
      <c r="J189" s="224">
        <f>ROUND(I189*H189,2)</f>
        <v>0</v>
      </c>
      <c r="K189" s="220" t="s">
        <v>125</v>
      </c>
      <c r="L189" s="44"/>
      <c r="M189" s="225" t="s">
        <v>1</v>
      </c>
      <c r="N189" s="226" t="s">
        <v>42</v>
      </c>
      <c r="O189" s="91"/>
      <c r="P189" s="227">
        <f>O189*H189</f>
        <v>0</v>
      </c>
      <c r="Q189" s="227">
        <v>0</v>
      </c>
      <c r="R189" s="227">
        <f>Q189*H189</f>
        <v>0</v>
      </c>
      <c r="S189" s="227">
        <v>0</v>
      </c>
      <c r="T189" s="228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29" t="s">
        <v>126</v>
      </c>
      <c r="AT189" s="229" t="s">
        <v>121</v>
      </c>
      <c r="AU189" s="229" t="s">
        <v>90</v>
      </c>
      <c r="AY189" s="17" t="s">
        <v>118</v>
      </c>
      <c r="BE189" s="230">
        <f>IF(N189="základní",J189,0)</f>
        <v>0</v>
      </c>
      <c r="BF189" s="230">
        <f>IF(N189="snížená",J189,0)</f>
        <v>0</v>
      </c>
      <c r="BG189" s="230">
        <f>IF(N189="zákl. přenesená",J189,0)</f>
        <v>0</v>
      </c>
      <c r="BH189" s="230">
        <f>IF(N189="sníž. přenesená",J189,0)</f>
        <v>0</v>
      </c>
      <c r="BI189" s="230">
        <f>IF(N189="nulová",J189,0)</f>
        <v>0</v>
      </c>
      <c r="BJ189" s="17" t="s">
        <v>85</v>
      </c>
      <c r="BK189" s="230">
        <f>ROUND(I189*H189,2)</f>
        <v>0</v>
      </c>
      <c r="BL189" s="17" t="s">
        <v>126</v>
      </c>
      <c r="BM189" s="229" t="s">
        <v>241</v>
      </c>
    </row>
    <row r="190" spans="1:65" s="2" customFormat="1" ht="24.15" customHeight="1">
      <c r="A190" s="38"/>
      <c r="B190" s="39"/>
      <c r="C190" s="218" t="s">
        <v>242</v>
      </c>
      <c r="D190" s="218" t="s">
        <v>121</v>
      </c>
      <c r="E190" s="219" t="s">
        <v>243</v>
      </c>
      <c r="F190" s="220" t="s">
        <v>244</v>
      </c>
      <c r="G190" s="221" t="s">
        <v>240</v>
      </c>
      <c r="H190" s="222">
        <v>0.115</v>
      </c>
      <c r="I190" s="223"/>
      <c r="J190" s="224">
        <f>ROUND(I190*H190,2)</f>
        <v>0</v>
      </c>
      <c r="K190" s="220" t="s">
        <v>125</v>
      </c>
      <c r="L190" s="44"/>
      <c r="M190" s="225" t="s">
        <v>1</v>
      </c>
      <c r="N190" s="226" t="s">
        <v>42</v>
      </c>
      <c r="O190" s="91"/>
      <c r="P190" s="227">
        <f>O190*H190</f>
        <v>0</v>
      </c>
      <c r="Q190" s="227">
        <v>0</v>
      </c>
      <c r="R190" s="227">
        <f>Q190*H190</f>
        <v>0</v>
      </c>
      <c r="S190" s="227">
        <v>0</v>
      </c>
      <c r="T190" s="228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29" t="s">
        <v>126</v>
      </c>
      <c r="AT190" s="229" t="s">
        <v>121</v>
      </c>
      <c r="AU190" s="229" t="s">
        <v>90</v>
      </c>
      <c r="AY190" s="17" t="s">
        <v>118</v>
      </c>
      <c r="BE190" s="230">
        <f>IF(N190="základní",J190,0)</f>
        <v>0</v>
      </c>
      <c r="BF190" s="230">
        <f>IF(N190="snížená",J190,0)</f>
        <v>0</v>
      </c>
      <c r="BG190" s="230">
        <f>IF(N190="zákl. přenesená",J190,0)</f>
        <v>0</v>
      </c>
      <c r="BH190" s="230">
        <f>IF(N190="sníž. přenesená",J190,0)</f>
        <v>0</v>
      </c>
      <c r="BI190" s="230">
        <f>IF(N190="nulová",J190,0)</f>
        <v>0</v>
      </c>
      <c r="BJ190" s="17" t="s">
        <v>85</v>
      </c>
      <c r="BK190" s="230">
        <f>ROUND(I190*H190,2)</f>
        <v>0</v>
      </c>
      <c r="BL190" s="17" t="s">
        <v>126</v>
      </c>
      <c r="BM190" s="229" t="s">
        <v>245</v>
      </c>
    </row>
    <row r="191" spans="1:63" s="12" customFormat="1" ht="25.9" customHeight="1">
      <c r="A191" s="12"/>
      <c r="B191" s="202"/>
      <c r="C191" s="203"/>
      <c r="D191" s="204" t="s">
        <v>76</v>
      </c>
      <c r="E191" s="205" t="s">
        <v>82</v>
      </c>
      <c r="F191" s="205" t="s">
        <v>83</v>
      </c>
      <c r="G191" s="203"/>
      <c r="H191" s="203"/>
      <c r="I191" s="206"/>
      <c r="J191" s="207">
        <f>BK191</f>
        <v>0</v>
      </c>
      <c r="K191" s="203"/>
      <c r="L191" s="208"/>
      <c r="M191" s="209"/>
      <c r="N191" s="210"/>
      <c r="O191" s="210"/>
      <c r="P191" s="211">
        <f>SUM(P192:P197)</f>
        <v>0</v>
      </c>
      <c r="Q191" s="210"/>
      <c r="R191" s="211">
        <f>SUM(R192:R197)</f>
        <v>0</v>
      </c>
      <c r="S191" s="210"/>
      <c r="T191" s="212">
        <f>SUM(T192:T197)</f>
        <v>0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213" t="s">
        <v>117</v>
      </c>
      <c r="AT191" s="214" t="s">
        <v>76</v>
      </c>
      <c r="AU191" s="214" t="s">
        <v>77</v>
      </c>
      <c r="AY191" s="213" t="s">
        <v>118</v>
      </c>
      <c r="BK191" s="215">
        <f>SUM(BK192:BK197)</f>
        <v>0</v>
      </c>
    </row>
    <row r="192" spans="1:65" s="2" customFormat="1" ht="16.5" customHeight="1">
      <c r="A192" s="38"/>
      <c r="B192" s="39"/>
      <c r="C192" s="218" t="s">
        <v>177</v>
      </c>
      <c r="D192" s="218" t="s">
        <v>121</v>
      </c>
      <c r="E192" s="219" t="s">
        <v>246</v>
      </c>
      <c r="F192" s="220" t="s">
        <v>247</v>
      </c>
      <c r="G192" s="221" t="s">
        <v>248</v>
      </c>
      <c r="H192" s="222">
        <v>100</v>
      </c>
      <c r="I192" s="223"/>
      <c r="J192" s="224">
        <f>ROUND(I192*H192,2)</f>
        <v>0</v>
      </c>
      <c r="K192" s="220" t="s">
        <v>125</v>
      </c>
      <c r="L192" s="44"/>
      <c r="M192" s="225" t="s">
        <v>1</v>
      </c>
      <c r="N192" s="226" t="s">
        <v>42</v>
      </c>
      <c r="O192" s="91"/>
      <c r="P192" s="227">
        <f>O192*H192</f>
        <v>0</v>
      </c>
      <c r="Q192" s="227">
        <v>0</v>
      </c>
      <c r="R192" s="227">
        <f>Q192*H192</f>
        <v>0</v>
      </c>
      <c r="S192" s="227">
        <v>0</v>
      </c>
      <c r="T192" s="228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29" t="s">
        <v>133</v>
      </c>
      <c r="AT192" s="229" t="s">
        <v>121</v>
      </c>
      <c r="AU192" s="229" t="s">
        <v>85</v>
      </c>
      <c r="AY192" s="17" t="s">
        <v>118</v>
      </c>
      <c r="BE192" s="230">
        <f>IF(N192="základní",J192,0)</f>
        <v>0</v>
      </c>
      <c r="BF192" s="230">
        <f>IF(N192="snížená",J192,0)</f>
        <v>0</v>
      </c>
      <c r="BG192" s="230">
        <f>IF(N192="zákl. přenesená",J192,0)</f>
        <v>0</v>
      </c>
      <c r="BH192" s="230">
        <f>IF(N192="sníž. přenesená",J192,0)</f>
        <v>0</v>
      </c>
      <c r="BI192" s="230">
        <f>IF(N192="nulová",J192,0)</f>
        <v>0</v>
      </c>
      <c r="BJ192" s="17" t="s">
        <v>85</v>
      </c>
      <c r="BK192" s="230">
        <f>ROUND(I192*H192,2)</f>
        <v>0</v>
      </c>
      <c r="BL192" s="17" t="s">
        <v>133</v>
      </c>
      <c r="BM192" s="229" t="s">
        <v>249</v>
      </c>
    </row>
    <row r="193" spans="1:51" s="13" customFormat="1" ht="12">
      <c r="A193" s="13"/>
      <c r="B193" s="236"/>
      <c r="C193" s="237"/>
      <c r="D193" s="238" t="s">
        <v>161</v>
      </c>
      <c r="E193" s="239" t="s">
        <v>1</v>
      </c>
      <c r="F193" s="240" t="s">
        <v>250</v>
      </c>
      <c r="G193" s="237"/>
      <c r="H193" s="239" t="s">
        <v>1</v>
      </c>
      <c r="I193" s="241"/>
      <c r="J193" s="237"/>
      <c r="K193" s="237"/>
      <c r="L193" s="242"/>
      <c r="M193" s="243"/>
      <c r="N193" s="244"/>
      <c r="O193" s="244"/>
      <c r="P193" s="244"/>
      <c r="Q193" s="244"/>
      <c r="R193" s="244"/>
      <c r="S193" s="244"/>
      <c r="T193" s="245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6" t="s">
        <v>161</v>
      </c>
      <c r="AU193" s="246" t="s">
        <v>85</v>
      </c>
      <c r="AV193" s="13" t="s">
        <v>85</v>
      </c>
      <c r="AW193" s="13" t="s">
        <v>31</v>
      </c>
      <c r="AX193" s="13" t="s">
        <v>77</v>
      </c>
      <c r="AY193" s="246" t="s">
        <v>118</v>
      </c>
    </row>
    <row r="194" spans="1:51" s="13" customFormat="1" ht="12">
      <c r="A194" s="13"/>
      <c r="B194" s="236"/>
      <c r="C194" s="237"/>
      <c r="D194" s="238" t="s">
        <v>161</v>
      </c>
      <c r="E194" s="239" t="s">
        <v>1</v>
      </c>
      <c r="F194" s="240" t="s">
        <v>251</v>
      </c>
      <c r="G194" s="237"/>
      <c r="H194" s="239" t="s">
        <v>1</v>
      </c>
      <c r="I194" s="241"/>
      <c r="J194" s="237"/>
      <c r="K194" s="237"/>
      <c r="L194" s="242"/>
      <c r="M194" s="243"/>
      <c r="N194" s="244"/>
      <c r="O194" s="244"/>
      <c r="P194" s="244"/>
      <c r="Q194" s="244"/>
      <c r="R194" s="244"/>
      <c r="S194" s="244"/>
      <c r="T194" s="245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6" t="s">
        <v>161</v>
      </c>
      <c r="AU194" s="246" t="s">
        <v>85</v>
      </c>
      <c r="AV194" s="13" t="s">
        <v>85</v>
      </c>
      <c r="AW194" s="13" t="s">
        <v>31</v>
      </c>
      <c r="AX194" s="13" t="s">
        <v>77</v>
      </c>
      <c r="AY194" s="246" t="s">
        <v>118</v>
      </c>
    </row>
    <row r="195" spans="1:51" s="13" customFormat="1" ht="12">
      <c r="A195" s="13"/>
      <c r="B195" s="236"/>
      <c r="C195" s="237"/>
      <c r="D195" s="238" t="s">
        <v>161</v>
      </c>
      <c r="E195" s="239" t="s">
        <v>1</v>
      </c>
      <c r="F195" s="240" t="s">
        <v>252</v>
      </c>
      <c r="G195" s="237"/>
      <c r="H195" s="239" t="s">
        <v>1</v>
      </c>
      <c r="I195" s="241"/>
      <c r="J195" s="237"/>
      <c r="K195" s="237"/>
      <c r="L195" s="242"/>
      <c r="M195" s="243"/>
      <c r="N195" s="244"/>
      <c r="O195" s="244"/>
      <c r="P195" s="244"/>
      <c r="Q195" s="244"/>
      <c r="R195" s="244"/>
      <c r="S195" s="244"/>
      <c r="T195" s="245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6" t="s">
        <v>161</v>
      </c>
      <c r="AU195" s="246" t="s">
        <v>85</v>
      </c>
      <c r="AV195" s="13" t="s">
        <v>85</v>
      </c>
      <c r="AW195" s="13" t="s">
        <v>31</v>
      </c>
      <c r="AX195" s="13" t="s">
        <v>77</v>
      </c>
      <c r="AY195" s="246" t="s">
        <v>118</v>
      </c>
    </row>
    <row r="196" spans="1:51" s="14" customFormat="1" ht="12">
      <c r="A196" s="14"/>
      <c r="B196" s="247"/>
      <c r="C196" s="248"/>
      <c r="D196" s="238" t="s">
        <v>161</v>
      </c>
      <c r="E196" s="249" t="s">
        <v>1</v>
      </c>
      <c r="F196" s="250" t="s">
        <v>253</v>
      </c>
      <c r="G196" s="248"/>
      <c r="H196" s="251">
        <v>100</v>
      </c>
      <c r="I196" s="252"/>
      <c r="J196" s="248"/>
      <c r="K196" s="248"/>
      <c r="L196" s="253"/>
      <c r="M196" s="254"/>
      <c r="N196" s="255"/>
      <c r="O196" s="255"/>
      <c r="P196" s="255"/>
      <c r="Q196" s="255"/>
      <c r="R196" s="255"/>
      <c r="S196" s="255"/>
      <c r="T196" s="256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57" t="s">
        <v>161</v>
      </c>
      <c r="AU196" s="257" t="s">
        <v>85</v>
      </c>
      <c r="AV196" s="14" t="s">
        <v>90</v>
      </c>
      <c r="AW196" s="14" t="s">
        <v>31</v>
      </c>
      <c r="AX196" s="14" t="s">
        <v>77</v>
      </c>
      <c r="AY196" s="257" t="s">
        <v>118</v>
      </c>
    </row>
    <row r="197" spans="1:51" s="15" customFormat="1" ht="12">
      <c r="A197" s="15"/>
      <c r="B197" s="258"/>
      <c r="C197" s="259"/>
      <c r="D197" s="238" t="s">
        <v>161</v>
      </c>
      <c r="E197" s="260" t="s">
        <v>1</v>
      </c>
      <c r="F197" s="261" t="s">
        <v>165</v>
      </c>
      <c r="G197" s="259"/>
      <c r="H197" s="262">
        <v>100</v>
      </c>
      <c r="I197" s="263"/>
      <c r="J197" s="259"/>
      <c r="K197" s="259"/>
      <c r="L197" s="264"/>
      <c r="M197" s="279"/>
      <c r="N197" s="280"/>
      <c r="O197" s="280"/>
      <c r="P197" s="280"/>
      <c r="Q197" s="280"/>
      <c r="R197" s="280"/>
      <c r="S197" s="280"/>
      <c r="T197" s="281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T197" s="268" t="s">
        <v>161</v>
      </c>
      <c r="AU197" s="268" t="s">
        <v>85</v>
      </c>
      <c r="AV197" s="15" t="s">
        <v>126</v>
      </c>
      <c r="AW197" s="15" t="s">
        <v>31</v>
      </c>
      <c r="AX197" s="15" t="s">
        <v>85</v>
      </c>
      <c r="AY197" s="268" t="s">
        <v>118</v>
      </c>
    </row>
    <row r="198" spans="1:31" s="2" customFormat="1" ht="6.95" customHeight="1">
      <c r="A198" s="38"/>
      <c r="B198" s="66"/>
      <c r="C198" s="67"/>
      <c r="D198" s="67"/>
      <c r="E198" s="67"/>
      <c r="F198" s="67"/>
      <c r="G198" s="67"/>
      <c r="H198" s="67"/>
      <c r="I198" s="67"/>
      <c r="J198" s="67"/>
      <c r="K198" s="67"/>
      <c r="L198" s="44"/>
      <c r="M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</row>
  </sheetData>
  <sheetProtection password="CC35" sheet="1" objects="1" scenarios="1" formatColumns="0" formatRows="0" autoFilter="0"/>
  <autoFilter ref="C120:K197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Šprincl</dc:creator>
  <cp:keywords/>
  <dc:description/>
  <cp:lastModifiedBy>David Šprincl</cp:lastModifiedBy>
  <dcterms:created xsi:type="dcterms:W3CDTF">2024-05-25T18:05:04Z</dcterms:created>
  <dcterms:modified xsi:type="dcterms:W3CDTF">2024-05-25T18:05:08Z</dcterms:modified>
  <cp:category/>
  <cp:version/>
  <cp:contentType/>
  <cp:contentStatus/>
</cp:coreProperties>
</file>