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27 - bez cen - Brno, U Vlečky - drobná rekonstrukce na kanaliazční síti\"/>
    </mc:Choice>
  </mc:AlternateContent>
  <bookViews>
    <workbookView xWindow="0" yWindow="0" windowWidth="28800" windowHeight="12300"/>
  </bookViews>
  <sheets>
    <sheet name="Rekapitulace stavby" sheetId="1" r:id="rId1"/>
    <sheet name="310 - Kanalizační stoka" sheetId="2" r:id="rId2"/>
    <sheet name="090 - Vedlejší a ostatní ..." sheetId="3" r:id="rId3"/>
  </sheets>
  <definedNames>
    <definedName name="_xlnm._FilterDatabase" localSheetId="2" hidden="1">'090 - Vedlejší a ostatní ...'!$C$116:$K$171</definedName>
    <definedName name="_xlnm._FilterDatabase" localSheetId="1" hidden="1">'310 - Kanalizační stoka'!$C$124:$K$373</definedName>
    <definedName name="_xlnm.Print_Titles" localSheetId="2">'090 - Vedlejší a ostatní ...'!$116:$116</definedName>
    <definedName name="_xlnm.Print_Titles" localSheetId="1">'310 - Kanalizační stoka'!$124:$124</definedName>
    <definedName name="_xlnm.Print_Titles" localSheetId="0">'Rekapitulace stavby'!$92:$92</definedName>
    <definedName name="_xlnm.Print_Area" localSheetId="2">'090 - Vedlejší a ostatní ...'!$C$4:$J$39,'090 - Vedlejší a ostatní ...'!$C$50:$J$76,'090 - Vedlejší a ostatní ...'!$C$82:$J$98,'090 - Vedlejší a ostatní ...'!$C$104:$K$171</definedName>
    <definedName name="_xlnm.Print_Area" localSheetId="1">'310 - Kanalizační stoka'!$C$4:$J$39,'310 - Kanalizační stoka'!$C$50:$J$76,'310 - Kanalizační stoka'!$C$82:$J$106,'310 - Kanalizační stoka'!$C$112:$K$373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J113" i="3"/>
  <c r="F113" i="3"/>
  <c r="F111" i="3"/>
  <c r="E109" i="3"/>
  <c r="J91" i="3"/>
  <c r="F91" i="3"/>
  <c r="F89" i="3"/>
  <c r="E87" i="3"/>
  <c r="J24" i="3"/>
  <c r="E24" i="3"/>
  <c r="J92" i="3"/>
  <c r="J23" i="3"/>
  <c r="J18" i="3"/>
  <c r="E18" i="3"/>
  <c r="F114" i="3"/>
  <c r="J17" i="3"/>
  <c r="J111" i="3"/>
  <c r="E7" i="3"/>
  <c r="E85" i="3"/>
  <c r="J37" i="2"/>
  <c r="J36" i="2"/>
  <c r="AY95" i="1"/>
  <c r="J35" i="2"/>
  <c r="AX95" i="1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T276" i="2"/>
  <c r="R277" i="2"/>
  <c r="R276" i="2" s="1"/>
  <c r="P277" i="2"/>
  <c r="P276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T224" i="2" s="1"/>
  <c r="R225" i="2"/>
  <c r="R224" i="2"/>
  <c r="P225" i="2"/>
  <c r="P224" i="2" s="1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J121" i="2"/>
  <c r="F121" i="2"/>
  <c r="F119" i="2"/>
  <c r="E117" i="2"/>
  <c r="J91" i="2"/>
  <c r="F91" i="2"/>
  <c r="F89" i="2"/>
  <c r="E87" i="2"/>
  <c r="J24" i="2"/>
  <c r="E24" i="2"/>
  <c r="J122" i="2" s="1"/>
  <c r="J23" i="2"/>
  <c r="J18" i="2"/>
  <c r="E18" i="2"/>
  <c r="F92" i="2" s="1"/>
  <c r="J17" i="2"/>
  <c r="J89" i="2"/>
  <c r="E7" i="2"/>
  <c r="E115" i="2"/>
  <c r="L90" i="1"/>
  <c r="AM90" i="1"/>
  <c r="AM89" i="1"/>
  <c r="L89" i="1"/>
  <c r="AM87" i="1"/>
  <c r="L87" i="1"/>
  <c r="L85" i="1"/>
  <c r="L84" i="1"/>
  <c r="BK372" i="2"/>
  <c r="J367" i="2"/>
  <c r="J356" i="2"/>
  <c r="J330" i="2"/>
  <c r="BK321" i="2"/>
  <c r="BK307" i="2"/>
  <c r="J291" i="2"/>
  <c r="BK282" i="2"/>
  <c r="BK274" i="2"/>
  <c r="J258" i="2"/>
  <c r="BK235" i="2"/>
  <c r="BK216" i="2"/>
  <c r="J195" i="2"/>
  <c r="J161" i="2"/>
  <c r="J136" i="2"/>
  <c r="J362" i="2"/>
  <c r="BK352" i="2"/>
  <c r="J335" i="2"/>
  <c r="BK323" i="2"/>
  <c r="J310" i="2"/>
  <c r="BK299" i="2"/>
  <c r="BK287" i="2"/>
  <c r="J274" i="2"/>
  <c r="J261" i="2"/>
  <c r="J235" i="2"/>
  <c r="J219" i="2"/>
  <c r="BK180" i="2"/>
  <c r="J163" i="2"/>
  <c r="BK143" i="2"/>
  <c r="J128" i="2"/>
  <c r="BK185" i="2"/>
  <c r="J277" i="2"/>
  <c r="J255" i="2"/>
  <c r="J240" i="2"/>
  <c r="J225" i="2"/>
  <c r="BK187" i="2"/>
  <c r="BK176" i="2"/>
  <c r="BK136" i="2"/>
  <c r="BK160" i="3"/>
  <c r="J135" i="3"/>
  <c r="J119" i="3"/>
  <c r="BK145" i="3"/>
  <c r="J160" i="3"/>
  <c r="BK129" i="3"/>
  <c r="J372" i="2"/>
  <c r="BK362" i="2"/>
  <c r="J352" i="2"/>
  <c r="BK328" i="2"/>
  <c r="J313" i="2"/>
  <c r="BK302" i="2"/>
  <c r="BK294" i="2"/>
  <c r="BK285" i="2"/>
  <c r="BK270" i="2"/>
  <c r="J249" i="2"/>
  <c r="BK228" i="2"/>
  <c r="BK199" i="2"/>
  <c r="J189" i="2"/>
  <c r="BK163" i="2"/>
  <c r="BK141" i="2"/>
  <c r="BK367" i="2"/>
  <c r="J360" i="2"/>
  <c r="BK347" i="2"/>
  <c r="BK330" i="2"/>
  <c r="J321" i="2"/>
  <c r="J304" i="2"/>
  <c r="J297" i="2"/>
  <c r="J289" i="2"/>
  <c r="J282" i="2"/>
  <c r="BK255" i="2"/>
  <c r="BK225" i="2"/>
  <c r="J191" i="2"/>
  <c r="J173" i="2"/>
  <c r="J149" i="2"/>
  <c r="BK134" i="2"/>
  <c r="BK237" i="2"/>
  <c r="J177" i="2"/>
  <c r="J263" i="2"/>
  <c r="BK243" i="2"/>
  <c r="J232" i="2"/>
  <c r="BK191" i="2"/>
  <c r="J182" i="2"/>
  <c r="J145" i="2"/>
  <c r="BK132" i="2"/>
  <c r="BK168" i="3"/>
  <c r="BK143" i="3"/>
  <c r="BK170" i="3"/>
  <c r="J145" i="3"/>
  <c r="J121" i="3"/>
  <c r="J158" i="3"/>
  <c r="BK135" i="3"/>
  <c r="BK127" i="3"/>
  <c r="J148" i="3"/>
  <c r="J127" i="3"/>
  <c r="BK370" i="2"/>
  <c r="BK360" i="2"/>
  <c r="J347" i="2"/>
  <c r="BK326" i="2"/>
  <c r="BK317" i="2"/>
  <c r="BK304" i="2"/>
  <c r="BK297" i="2"/>
  <c r="J287" i="2"/>
  <c r="BK277" i="2"/>
  <c r="BK261" i="2"/>
  <c r="J243" i="2"/>
  <c r="BK219" i="2"/>
  <c r="J197" i="2"/>
  <c r="J187" i="2"/>
  <c r="BK145" i="2"/>
  <c r="AS94" i="1"/>
  <c r="BK335" i="2"/>
  <c r="J328" i="2"/>
  <c r="J317" i="2"/>
  <c r="J307" i="2"/>
  <c r="J294" i="2"/>
  <c r="J285" i="2"/>
  <c r="J267" i="2"/>
  <c r="J251" i="2"/>
  <c r="J199" i="2"/>
  <c r="BK177" i="2"/>
  <c r="BK161" i="2"/>
  <c r="J141" i="2"/>
  <c r="BK197" i="2"/>
  <c r="J176" i="2"/>
  <c r="BK258" i="2"/>
  <c r="BK247" i="2"/>
  <c r="J237" i="2"/>
  <c r="J222" i="2"/>
  <c r="J185" i="2"/>
  <c r="BK173" i="2"/>
  <c r="J143" i="2"/>
  <c r="BK128" i="2"/>
  <c r="J166" i="3"/>
  <c r="BK123" i="3"/>
  <c r="BK148" i="3"/>
  <c r="BK138" i="3"/>
  <c r="J123" i="3"/>
  <c r="J156" i="3"/>
  <c r="J129" i="3"/>
  <c r="BK166" i="3"/>
  <c r="J141" i="3"/>
  <c r="J370" i="2"/>
  <c r="J364" i="2"/>
  <c r="BK344" i="2"/>
  <c r="J323" i="2"/>
  <c r="BK310" i="2"/>
  <c r="J299" i="2"/>
  <c r="BK289" i="2"/>
  <c r="J280" i="2"/>
  <c r="BK267" i="2"/>
  <c r="BK251" i="2"/>
  <c r="BK232" i="2"/>
  <c r="BK195" i="2"/>
  <c r="J171" i="2"/>
  <c r="J147" i="2"/>
  <c r="J132" i="2"/>
  <c r="BK364" i="2"/>
  <c r="BK356" i="2"/>
  <c r="J344" i="2"/>
  <c r="J326" i="2"/>
  <c r="BK313" i="2"/>
  <c r="J302" i="2"/>
  <c r="BK291" i="2"/>
  <c r="BK280" i="2"/>
  <c r="BK263" i="2"/>
  <c r="J247" i="2"/>
  <c r="BK222" i="2"/>
  <c r="BK189" i="2"/>
  <c r="BK171" i="2"/>
  <c r="BK147" i="2"/>
  <c r="BK240" i="2"/>
  <c r="BK182" i="2"/>
  <c r="J270" i="2"/>
  <c r="BK249" i="2"/>
  <c r="J228" i="2"/>
  <c r="J216" i="2"/>
  <c r="J180" i="2"/>
  <c r="BK149" i="2"/>
  <c r="J134" i="2"/>
  <c r="J170" i="3"/>
  <c r="J138" i="3"/>
  <c r="BK158" i="3"/>
  <c r="BK141" i="3"/>
  <c r="J132" i="3"/>
  <c r="J168" i="3"/>
  <c r="J143" i="3"/>
  <c r="BK119" i="3"/>
  <c r="BK156" i="3"/>
  <c r="BK132" i="3"/>
  <c r="BK121" i="3"/>
  <c r="P127" i="2" l="1"/>
  <c r="BK227" i="2"/>
  <c r="J227" i="2"/>
  <c r="J100" i="2"/>
  <c r="BK242" i="2"/>
  <c r="J242" i="2" s="1"/>
  <c r="J101" i="2" s="1"/>
  <c r="T242" i="2"/>
  <c r="P266" i="2"/>
  <c r="T266" i="2"/>
  <c r="T279" i="2"/>
  <c r="R355" i="2"/>
  <c r="P118" i="3"/>
  <c r="P117" i="3" s="1"/>
  <c r="AU96" i="1" s="1"/>
  <c r="BK127" i="2"/>
  <c r="J127" i="2" s="1"/>
  <c r="J98" i="2" s="1"/>
  <c r="R127" i="2"/>
  <c r="R227" i="2"/>
  <c r="P242" i="2"/>
  <c r="BK279" i="2"/>
  <c r="J279" i="2"/>
  <c r="J104" i="2"/>
  <c r="P279" i="2"/>
  <c r="BK355" i="2"/>
  <c r="J355" i="2"/>
  <c r="J105" i="2"/>
  <c r="T355" i="2"/>
  <c r="BK118" i="3"/>
  <c r="BK117" i="3"/>
  <c r="J117" i="3"/>
  <c r="J96" i="3" s="1"/>
  <c r="R118" i="3"/>
  <c r="R117" i="3"/>
  <c r="T127" i="2"/>
  <c r="T126" i="2" s="1"/>
  <c r="T125" i="2" s="1"/>
  <c r="P227" i="2"/>
  <c r="T227" i="2"/>
  <c r="R242" i="2"/>
  <c r="BK266" i="2"/>
  <c r="J266" i="2"/>
  <c r="J102" i="2"/>
  <c r="R266" i="2"/>
  <c r="R279" i="2"/>
  <c r="P355" i="2"/>
  <c r="T118" i="3"/>
  <c r="T117" i="3" s="1"/>
  <c r="BK224" i="2"/>
  <c r="J224" i="2"/>
  <c r="J99" i="2"/>
  <c r="BK276" i="2"/>
  <c r="J276" i="2" s="1"/>
  <c r="J103" i="2" s="1"/>
  <c r="J89" i="3"/>
  <c r="F92" i="3"/>
  <c r="J114" i="3"/>
  <c r="BE123" i="3"/>
  <c r="BE168" i="3"/>
  <c r="E107" i="3"/>
  <c r="BE121" i="3"/>
  <c r="BE129" i="3"/>
  <c r="BE138" i="3"/>
  <c r="BE158" i="3"/>
  <c r="BE170" i="3"/>
  <c r="BE119" i="3"/>
  <c r="BE148" i="3"/>
  <c r="BE160" i="3"/>
  <c r="BE166" i="3"/>
  <c r="BE127" i="3"/>
  <c r="BE132" i="3"/>
  <c r="BE135" i="3"/>
  <c r="BE141" i="3"/>
  <c r="BE143" i="3"/>
  <c r="BE145" i="3"/>
  <c r="BE156" i="3"/>
  <c r="E85" i="2"/>
  <c r="J119" i="2"/>
  <c r="F122" i="2"/>
  <c r="BE143" i="2"/>
  <c r="BE147" i="2"/>
  <c r="BE161" i="2"/>
  <c r="BE191" i="2"/>
  <c r="BE197" i="2"/>
  <c r="BE232" i="2"/>
  <c r="BE240" i="2"/>
  <c r="BE243" i="2"/>
  <c r="BE255" i="2"/>
  <c r="BE274" i="2"/>
  <c r="BE128" i="2"/>
  <c r="BE163" i="2"/>
  <c r="BE171" i="2"/>
  <c r="BE177" i="2"/>
  <c r="BE185" i="2"/>
  <c r="BE199" i="2"/>
  <c r="BE216" i="2"/>
  <c r="BE219" i="2"/>
  <c r="BE225" i="2"/>
  <c r="BE228" i="2"/>
  <c r="BE141" i="2"/>
  <c r="BE149" i="2"/>
  <c r="BE173" i="2"/>
  <c r="BE187" i="2"/>
  <c r="BE195" i="2"/>
  <c r="BE249" i="2"/>
  <c r="BE251" i="2"/>
  <c r="BE261" i="2"/>
  <c r="BE263" i="2"/>
  <c r="BE270" i="2"/>
  <c r="BE280" i="2"/>
  <c r="BE285" i="2"/>
  <c r="BE289" i="2"/>
  <c r="BE297" i="2"/>
  <c r="BE307" i="2"/>
  <c r="BE310" i="2"/>
  <c r="BE317" i="2"/>
  <c r="BE321" i="2"/>
  <c r="BE328" i="2"/>
  <c r="BE335" i="2"/>
  <c r="BE347" i="2"/>
  <c r="BE362" i="2"/>
  <c r="J92" i="2"/>
  <c r="BE132" i="2"/>
  <c r="BE134" i="2"/>
  <c r="BE136" i="2"/>
  <c r="BE145" i="2"/>
  <c r="BE176" i="2"/>
  <c r="BE180" i="2"/>
  <c r="BE182" i="2"/>
  <c r="BE189" i="2"/>
  <c r="BE222" i="2"/>
  <c r="BE235" i="2"/>
  <c r="BE237" i="2"/>
  <c r="BE247" i="2"/>
  <c r="BE258" i="2"/>
  <c r="BE267" i="2"/>
  <c r="BE277" i="2"/>
  <c r="BE282" i="2"/>
  <c r="BE287" i="2"/>
  <c r="BE291" i="2"/>
  <c r="BE294" i="2"/>
  <c r="BE299" i="2"/>
  <c r="BE302" i="2"/>
  <c r="BE304" i="2"/>
  <c r="BE313" i="2"/>
  <c r="BE323" i="2"/>
  <c r="BE326" i="2"/>
  <c r="BE330" i="2"/>
  <c r="BE344" i="2"/>
  <c r="BE352" i="2"/>
  <c r="BE356" i="2"/>
  <c r="BE360" i="2"/>
  <c r="BE364" i="2"/>
  <c r="BE367" i="2"/>
  <c r="BE370" i="2"/>
  <c r="BE372" i="2"/>
  <c r="F34" i="2"/>
  <c r="BA95" i="1" s="1"/>
  <c r="F37" i="3"/>
  <c r="BD96" i="1" s="1"/>
  <c r="F34" i="3"/>
  <c r="BA96" i="1" s="1"/>
  <c r="F37" i="2"/>
  <c r="BD95" i="1" s="1"/>
  <c r="F35" i="3"/>
  <c r="BB96" i="1" s="1"/>
  <c r="F35" i="2"/>
  <c r="BB95" i="1" s="1"/>
  <c r="F36" i="3"/>
  <c r="BC96" i="1" s="1"/>
  <c r="F36" i="2"/>
  <c r="BC95" i="1" s="1"/>
  <c r="J34" i="2"/>
  <c r="AW95" i="1" s="1"/>
  <c r="J34" i="3"/>
  <c r="AW96" i="1" s="1"/>
  <c r="R126" i="2" l="1"/>
  <c r="R125" i="2"/>
  <c r="P126" i="2"/>
  <c r="P125" i="2"/>
  <c r="AU95" i="1" s="1"/>
  <c r="AU94" i="1" s="1"/>
  <c r="J118" i="3"/>
  <c r="J97" i="3"/>
  <c r="BK126" i="2"/>
  <c r="J126" i="2" s="1"/>
  <c r="J97" i="2" s="1"/>
  <c r="BB94" i="1"/>
  <c r="W31" i="1" s="1"/>
  <c r="BD94" i="1"/>
  <c r="W33" i="1" s="1"/>
  <c r="BA94" i="1"/>
  <c r="W30" i="1" s="1"/>
  <c r="F33" i="3"/>
  <c r="AZ96" i="1"/>
  <c r="J30" i="3"/>
  <c r="AG96" i="1" s="1"/>
  <c r="AN96" i="1" s="1"/>
  <c r="F33" i="2"/>
  <c r="AZ95" i="1"/>
  <c r="J33" i="2"/>
  <c r="AV95" i="1" s="1"/>
  <c r="AT95" i="1" s="1"/>
  <c r="BC94" i="1"/>
  <c r="AY94" i="1"/>
  <c r="J33" i="3"/>
  <c r="AV96" i="1"/>
  <c r="AT96" i="1"/>
  <c r="BK125" i="2" l="1"/>
  <c r="J125" i="2" s="1"/>
  <c r="J30" i="2" s="1"/>
  <c r="AG95" i="1" s="1"/>
  <c r="AG94" i="1" s="1"/>
  <c r="AK26" i="1" s="1"/>
  <c r="J39" i="3"/>
  <c r="W32" i="1"/>
  <c r="AW94" i="1"/>
  <c r="AK30" i="1"/>
  <c r="AZ94" i="1"/>
  <c r="W29" i="1" s="1"/>
  <c r="AX94" i="1"/>
  <c r="J39" i="2" l="1"/>
  <c r="J96" i="2"/>
  <c r="AN95" i="1"/>
  <c r="AV94" i="1"/>
  <c r="AK29" i="1" s="1"/>
  <c r="AK35" i="1" s="1"/>
  <c r="AT94" i="1" l="1"/>
  <c r="AN94" i="1" s="1"/>
</calcChain>
</file>

<file path=xl/sharedStrings.xml><?xml version="1.0" encoding="utf-8"?>
<sst xmlns="http://schemas.openxmlformats.org/spreadsheetml/2006/main" count="3661" uniqueCount="610">
  <si>
    <t>Export Komplet</t>
  </si>
  <si>
    <t/>
  </si>
  <si>
    <t>2.0</t>
  </si>
  <si>
    <t>False</t>
  </si>
  <si>
    <t>{424c2fcc-c428-4802-8c57-d3b2bc6efb3f}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</si>
  <si>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</si>
  <si>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</si>
  <si>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</si>
  <si>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</si>
  <si>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</si>
  <si>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</si>
  <si>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</si>
  <si>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</si>
  <si>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</si>
  <si>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23-008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</si>
  <si>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</si>
  <si>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</si>
  <si>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U Vlečky I - drobná rekonstrukce na kanalizační síti</t>
  </si>
  <si>
    <t>KSO:</t>
  </si>
  <si>
    <t>CC-CZ:</t>
  </si>
  <si>
    <t>Místo:</t>
  </si>
  <si>
    <t xml:space="preserve"> </t>
  </si>
  <si>
    <t>Datum:</t>
  </si>
  <si>
    <t>Zadavatel:</t>
  </si>
  <si>
    <t>IČ:</t>
  </si>
  <si>
    <t>46347275</t>
  </si>
  <si>
    <t>Brněnské vodárny a kanalizace a.s.</t>
  </si>
  <si>
    <t>DIČ:</t>
  </si>
  <si>
    <t>CZ46347275</t>
  </si>
  <si>
    <t>Uchazeč:</t>
  </si>
  <si>
    <t>Vyplň údaj</t>
  </si>
  <si>
    <t>Projektant:</t>
  </si>
  <si>
    <t>44012900</t>
  </si>
  <si>
    <t>PROVO, spol. s r.o.</t>
  </si>
  <si>
    <t>CZ44012900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</si>
  <si>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</si>
  <si>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</si>
  <si>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</si>
  <si>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</si>
  <si>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</si>
  <si>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</si>
  <si>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</si>
  <si>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</si>
  <si>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</si>
  <si>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</si>
  <si>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</si>
  <si>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</si>
  <si>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</si>
  <si>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</si>
  <si>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</si>
  <si>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</si>
  <si>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</si>
  <si>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</si>
  <si>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</si>
  <si>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</si>
  <si>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</si>
  <si>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</si>
  <si>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</si>
  <si>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</si>
  <si>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</si>
  <si>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</si>
  <si>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</si>
  <si>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</si>
  <si>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</si>
  <si>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</si>
  <si>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</si>
  <si>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</si>
  <si>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</si>
  <si>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</si>
  <si>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</si>
  <si>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</si>
  <si>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</si>
  <si>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</si>
  <si>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</si>
  <si>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</si>
  <si>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</si>
  <si>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</si>
  <si>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</si>
  <si>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</si>
  <si>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</si>
  <si>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</si>
  <si>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</si>
  <si>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</si>
  <si>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</si>
  <si>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310</t>
  </si>
  <si>
    <t>Kanalizační stoka</t>
  </si>
  <si>
    <t>STA</t>
  </si>
  <si>
    <t>{ab60fbe6-7bb0-49ca-b673-071976c9992e}</t>
  </si>
  <si>
    <t>2</t>
  </si>
  <si>
    <t>090</t>
  </si>
  <si>
    <t>Vedlejší a ostatní rozpočtové náklady</t>
  </si>
  <si>
    <t>{a01c958a-2f1f-4751-85bd-e9096bf84a2f}</t>
  </si>
  <si>
    <t>KRYCÍ LIST SOUPISU PRACÍ</t>
  </si>
  <si>
    <t>Objekt:</t>
  </si>
  <si>
    <t>310 - Kanalizační stoka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</si>
  <si>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</si>
  <si>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</si>
  <si>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</si>
  <si>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</si>
  <si>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</si>
  <si>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</si>
  <si>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</si>
  <si>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</si>
  <si>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</si>
  <si>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</si>
  <si>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</si>
  <si>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</si>
  <si>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</si>
  <si>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</si>
  <si>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</si>
  <si>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</si>
  <si>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</si>
  <si>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</si>
  <si>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</si>
  <si>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</si>
  <si>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</si>
  <si>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</si>
  <si>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</si>
  <si>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</si>
  <si>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</si>
  <si>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</si>
  <si>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</si>
  <si>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</si>
  <si>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</si>
  <si>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</si>
  <si>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</si>
  <si>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</si>
  <si>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113107344</t>
  </si>
  <si>
    <t>Odstranění podkladu živičného tl přes 150 do 200 mm strojně pl do 50 m2</t>
  </si>
  <si>
    <t>m2</t>
  </si>
  <si>
    <t>CS ÚRS 2024 01</t>
  </si>
  <si>
    <t>4</t>
  </si>
  <si>
    <t>839879064</t>
  </si>
  <si>
    <t>VV</t>
  </si>
  <si>
    <t>1,5*(26,5-1,5)</t>
  </si>
  <si>
    <t>3*3</t>
  </si>
  <si>
    <t>Součet</t>
  </si>
  <si>
    <t>113107346</t>
  </si>
  <si>
    <t>Odstranění podkladu živičného tl přes 250 do 300 mm strojně pl do 50 m2</t>
  </si>
  <si>
    <t>423130052</t>
  </si>
  <si>
    <t>46,5</t>
  </si>
  <si>
    <t>3</t>
  </si>
  <si>
    <t>113107324</t>
  </si>
  <si>
    <t>Odstranění podkladu z kameniva drceného tl přes 300 do 400 mm strojně pl do 50 m2</t>
  </si>
  <si>
    <t>-1078188752</t>
  </si>
  <si>
    <t>115101201</t>
  </si>
  <si>
    <t>Čerpání vody na dopravní výšku do 10 m průměrný přítok do 500 l/min</t>
  </si>
  <si>
    <t>hod</t>
  </si>
  <si>
    <t>-1717137036</t>
  </si>
  <si>
    <t>"odpadní vody"    100</t>
  </si>
  <si>
    <t>"deštové vody"    50</t>
  </si>
  <si>
    <t>"podzemní vody"    100</t>
  </si>
  <si>
    <t>5</t>
  </si>
  <si>
    <t>115101301</t>
  </si>
  <si>
    <t>Pohotovost čerpací soupravy pro dopravní výšku do 10 m přítok do 500 l/min</t>
  </si>
  <si>
    <t>den</t>
  </si>
  <si>
    <t>-1729036262</t>
  </si>
  <si>
    <t>30</t>
  </si>
  <si>
    <t>6</t>
  </si>
  <si>
    <t>115120131vl</t>
  </si>
  <si>
    <t>Opakované zřízení a odstranění hrázky v rýze včetně souvisejících prací</t>
  </si>
  <si>
    <t>kpl</t>
  </si>
  <si>
    <t>-1499163485</t>
  </si>
  <si>
    <t>7</t>
  </si>
  <si>
    <t>119001401</t>
  </si>
  <si>
    <t>Dočasné zajištění potrubí ocelového nebo litinového DN do 200 mm</t>
  </si>
  <si>
    <t>m</t>
  </si>
  <si>
    <t>1180827480</t>
  </si>
  <si>
    <t>1,5</t>
  </si>
  <si>
    <t>8</t>
  </si>
  <si>
    <t>139001101</t>
  </si>
  <si>
    <t>Příplatek za ztížení vykopávky v blízkosti podzemního vedení</t>
  </si>
  <si>
    <t>m3</t>
  </si>
  <si>
    <t>842245415</t>
  </si>
  <si>
    <t>"10%"(80,808+22,68)*0,1</t>
  </si>
  <si>
    <t>9</t>
  </si>
  <si>
    <t>132254203</t>
  </si>
  <si>
    <t>Hloubení zapažených rýh š do 2000 mm v hornině třídy těžitelnosti I skupiny 3 objem do 100 m3VČETNĚ svislého přemístění do 4 m, započtena lepivost</t>
  </si>
  <si>
    <t>-360109544</t>
  </si>
  <si>
    <t>Celková kubatůra výkopu</t>
  </si>
  <si>
    <t>(0,05+0,08+0,15+0,043+3,07)* 1,5*(26,5-1,5)</t>
  </si>
  <si>
    <t>0,2*0,2*(26,5+1,5)</t>
  </si>
  <si>
    <t>odpočet</t>
  </si>
  <si>
    <t>vozovka</t>
  </si>
  <si>
    <t>-(0,5+0,4)* 1,5*(26,5-1,5)</t>
  </si>
  <si>
    <t>odstraněné potrubí</t>
  </si>
  <si>
    <t>-(3,14*(0,15+0,08)*(0,15+0,08))*27</t>
  </si>
  <si>
    <t>-0,345*1*27</t>
  </si>
  <si>
    <t>"tř. 3 z 70%"80,808*0,7</t>
  </si>
  <si>
    <t>10</t>
  </si>
  <si>
    <t>132354203</t>
  </si>
  <si>
    <t>Hloubení zapažených rýh š do 2000 mm v hornině třídy těžitelnosti II skupiny 4 objem do 100 m3, VČETNĚ svislého přemístění do 4 m, započtena lepivost</t>
  </si>
  <si>
    <t>-1033525084</t>
  </si>
  <si>
    <t>"tř.4 z 30%"80,808*0,3</t>
  </si>
  <si>
    <t>11</t>
  </si>
  <si>
    <t>133254103</t>
  </si>
  <si>
    <t xml:space="preserve">Hloubení šachet zapažených v hornině třídy těžitelnosti I skupiny 3 objem do 100 m3,  VČETNĚ svislého přemístění, započtena lepivost </t>
  </si>
  <si>
    <t>-1934527062</t>
  </si>
  <si>
    <t>3,42*3*3</t>
  </si>
  <si>
    <t>-(0,5+0,4)*3*3</t>
  </si>
  <si>
    <t>"tř. 3 z 70%"22,68*0,7</t>
  </si>
  <si>
    <t>133354103</t>
  </si>
  <si>
    <t>Hloubení šachet zapažených v hornině třídy těžitelnosti II skupiny 4 objem do 100 m3,  VČETNĚ svislého přemístění, započtena lepivost</t>
  </si>
  <si>
    <t>1636769754</t>
  </si>
  <si>
    <t>"tř. 4 z 30%"22,68*0,3</t>
  </si>
  <si>
    <t>13</t>
  </si>
  <si>
    <t>151201102</t>
  </si>
  <si>
    <t>Zřízení zátažného pažení a rozepření stěn rýh hl přes 2 do 4 m</t>
  </si>
  <si>
    <t>-735492085</t>
  </si>
  <si>
    <t>3,393*(26,5-1,5)*2</t>
  </si>
  <si>
    <t>14</t>
  </si>
  <si>
    <t>151201112</t>
  </si>
  <si>
    <t>Odstranění zátažného pažení a rozepření stěn rýh hl přes 2 do 4 m</t>
  </si>
  <si>
    <t>1421604875</t>
  </si>
  <si>
    <t>15</t>
  </si>
  <si>
    <t>151201201</t>
  </si>
  <si>
    <t>Zřízení zátažného pažení stěn výkopu hl do 4 m</t>
  </si>
  <si>
    <t>-1881692793</t>
  </si>
  <si>
    <t>3,43*(3+3+3+3-1,5)</t>
  </si>
  <si>
    <t>16</t>
  </si>
  <si>
    <t>151201211</t>
  </si>
  <si>
    <t>Odstranění pažení stěn zátažného hl do 4 m</t>
  </si>
  <si>
    <t>889073545</t>
  </si>
  <si>
    <t>36,015</t>
  </si>
  <si>
    <t>17</t>
  </si>
  <si>
    <t>151201301</t>
  </si>
  <si>
    <t>Zřízení rozepření stěn při pažení zátažném hl do 4 m</t>
  </si>
  <si>
    <t>-267668647</t>
  </si>
  <si>
    <t>18</t>
  </si>
  <si>
    <t>151201311</t>
  </si>
  <si>
    <t>Odstranění rozepření stěn při pažení zátažném hl do 4 m</t>
  </si>
  <si>
    <t>1155632511</t>
  </si>
  <si>
    <t>30,78</t>
  </si>
  <si>
    <t>19</t>
  </si>
  <si>
    <t>162751113</t>
  </si>
  <si>
    <t>Vodorovné přemístění přes 5 000 do 6000 m výkopku/sypaniny z horniny třídy těžitelnosti I skupiny 1 až 3</t>
  </si>
  <si>
    <t>23840040</t>
  </si>
  <si>
    <t>56,566+15,876</t>
  </si>
  <si>
    <t>20</t>
  </si>
  <si>
    <t>162751133</t>
  </si>
  <si>
    <t>Vodorovné přemístění přes 5 000 do 6000 m výkopku/sypaniny z horniny třídy těžitelnosti II skupiny 4 a 5</t>
  </si>
  <si>
    <t>1868255711</t>
  </si>
  <si>
    <t>24,242+6,804</t>
  </si>
  <si>
    <t>171251201</t>
  </si>
  <si>
    <t>Uložení sypaniny na skládky nebo meziskládky</t>
  </si>
  <si>
    <t>-452352796</t>
  </si>
  <si>
    <t>22</t>
  </si>
  <si>
    <t>202410201</t>
  </si>
  <si>
    <t xml:space="preserve">Poplatek za skládku zeminy v tř. 1 - 4 </t>
  </si>
  <si>
    <t>1815335142</t>
  </si>
  <si>
    <t>"70%"103,488*0,7</t>
  </si>
  <si>
    <t>23</t>
  </si>
  <si>
    <t>202410203</t>
  </si>
  <si>
    <t>Poplatek za skládku  "navážky"</t>
  </si>
  <si>
    <t>1580417944</t>
  </si>
  <si>
    <t>"30%"103,488*0,3</t>
  </si>
  <si>
    <t>24</t>
  </si>
  <si>
    <t>174151101</t>
  </si>
  <si>
    <t>Zásyp jam, šachet rýh nebo kolem objektů sypaninou se zhutněním</t>
  </si>
  <si>
    <t>2073594879</t>
  </si>
  <si>
    <t>celková kubatůra</t>
  </si>
  <si>
    <t>127,238+30,78</t>
  </si>
  <si>
    <t>-(0,2+0,05)*46,5</t>
  </si>
  <si>
    <t>podkladní deska</t>
  </si>
  <si>
    <t>-3,414</t>
  </si>
  <si>
    <t>podsyp</t>
  </si>
  <si>
    <t>-2,325</t>
  </si>
  <si>
    <t>obetonování + potrubí</t>
  </si>
  <si>
    <t>-(15,261+7,631)</t>
  </si>
  <si>
    <t>šachta</t>
  </si>
  <si>
    <t>-0,6*((3,14*0,42*0,42+3,14*0,62*0,62)/2)</t>
  </si>
  <si>
    <t>-1*3,14*0,62*0,62</t>
  </si>
  <si>
    <t>-(0,3+1,03+0,2)*1,6*1,7</t>
  </si>
  <si>
    <t>25</t>
  </si>
  <si>
    <t>M</t>
  </si>
  <si>
    <t>58344199R</t>
  </si>
  <si>
    <t>Nahradní zásypový materiál</t>
  </si>
  <si>
    <t>t</t>
  </si>
  <si>
    <t>135145834</t>
  </si>
  <si>
    <t>111,865*1,1*1,05*1,8</t>
  </si>
  <si>
    <t>26</t>
  </si>
  <si>
    <t>167151111</t>
  </si>
  <si>
    <t>Nakládání výkopku z hornin třídy těžitelnosti I skupiny 1 až 3 přes 100 m3</t>
  </si>
  <si>
    <t>1280683147</t>
  </si>
  <si>
    <t>111,865*1,1*1,05</t>
  </si>
  <si>
    <t>27</t>
  </si>
  <si>
    <t>162251102</t>
  </si>
  <si>
    <t>Vodorovné přemístění přes 20 do 50 m výkopku/sypaniny z horniny třídy těžitelnosti I skupiny 1 až 3</t>
  </si>
  <si>
    <t>1866450679</t>
  </si>
  <si>
    <t>129,204</t>
  </si>
  <si>
    <t>Zakládání</t>
  </si>
  <si>
    <t>28</t>
  </si>
  <si>
    <t>212752701</t>
  </si>
  <si>
    <t>Trativod z drenážních trubek tunelových PVC-U SN 4 perforace 220° včetně lože otevřený výkop DN 100 pro liniové stavby</t>
  </si>
  <si>
    <t>1234959192</t>
  </si>
  <si>
    <t>26,5-1,5+3</t>
  </si>
  <si>
    <t>Svislé a kompletní konstrukce</t>
  </si>
  <si>
    <t>29</t>
  </si>
  <si>
    <t>358315114</t>
  </si>
  <si>
    <t>Bourání stoky kompletní nebo vybourání otvorů z prostého betonu plochy do 4 m2</t>
  </si>
  <si>
    <t>1278114270</t>
  </si>
  <si>
    <t>(3,14*(0,15+0,08)*(0,15+0,08)-3,14*0,15*0,15)*27</t>
  </si>
  <si>
    <t>0,345*1*27</t>
  </si>
  <si>
    <t xml:space="preserve">Součet   </t>
  </si>
  <si>
    <t>997013151</t>
  </si>
  <si>
    <t>Vnitrostaveništní doprava suti a vybouraných hmot pro budovy v do 6 m s omezením mechanizace, vodorovné do 50 m</t>
  </si>
  <si>
    <t>-1911842659</t>
  </si>
  <si>
    <t>11,892*2,2</t>
  </si>
  <si>
    <t>31</t>
  </si>
  <si>
    <t>997013501</t>
  </si>
  <si>
    <t>Odvoz suti a vybouraných hmot na skládku nebo meziskládku do 1 km se složením</t>
  </si>
  <si>
    <t>-1202613646</t>
  </si>
  <si>
    <t>26,162</t>
  </si>
  <si>
    <t>32</t>
  </si>
  <si>
    <t>997013509</t>
  </si>
  <si>
    <t>Příplatek k odvozu suti a vybouraných hmot na skládku ZKD 1 km přes 1 km</t>
  </si>
  <si>
    <t>777210678</t>
  </si>
  <si>
    <t>26,162*5</t>
  </si>
  <si>
    <t>33</t>
  </si>
  <si>
    <t>202317904</t>
  </si>
  <si>
    <t>Poplatek za skládku suti s příměsí</t>
  </si>
  <si>
    <t>-1053799396</t>
  </si>
  <si>
    <t>Vodorovné konstrukce</t>
  </si>
  <si>
    <t>34</t>
  </si>
  <si>
    <t>451541111</t>
  </si>
  <si>
    <t>Lože pod potrubí otevřený výkop ze štěrkodrtě</t>
  </si>
  <si>
    <t>-1187925216</t>
  </si>
  <si>
    <t>0,05*1,5*(26,5-1,5)</t>
  </si>
  <si>
    <t>0,05*3*3</t>
  </si>
  <si>
    <t>35</t>
  </si>
  <si>
    <t>167151101</t>
  </si>
  <si>
    <t>Nakládání výkopku z hornin třídy těžitelnosti I skupiny 1 až 3 do 100 m3</t>
  </si>
  <si>
    <t>996627563</t>
  </si>
  <si>
    <t>2,325</t>
  </si>
  <si>
    <t>36</t>
  </si>
  <si>
    <t>684578607</t>
  </si>
  <si>
    <t>37</t>
  </si>
  <si>
    <t>452311131</t>
  </si>
  <si>
    <t>Podkladní desky z betonu prostého bez zvýšených nároků na prostředí tř. C 12/15 otevřený výkop</t>
  </si>
  <si>
    <t>-2034256292</t>
  </si>
  <si>
    <t>0,08*1,5*(26,5-0,8-0,1)</t>
  </si>
  <si>
    <t>0,1*(1,8*1,9)</t>
  </si>
  <si>
    <t>38</t>
  </si>
  <si>
    <t>452111111</t>
  </si>
  <si>
    <t>Osazení betonových pražců otevřený výkop pl do 25000 mm2</t>
  </si>
  <si>
    <t>kus</t>
  </si>
  <si>
    <t>344097021</t>
  </si>
  <si>
    <t xml:space="preserve">(26,5/2,5)*2   </t>
  </si>
  <si>
    <t>39</t>
  </si>
  <si>
    <t>592174910VL.1</t>
  </si>
  <si>
    <t>obrubník betonový silniční  100x15x25 cm - PODKLADEK</t>
  </si>
  <si>
    <t>142136139</t>
  </si>
  <si>
    <t>21,2*1,01</t>
  </si>
  <si>
    <t>40</t>
  </si>
  <si>
    <t>452112112</t>
  </si>
  <si>
    <t>Osazení betonových prstenců nebo rámů v do 100 mm pod poklopy a mříže</t>
  </si>
  <si>
    <t>204108714</t>
  </si>
  <si>
    <t>41</t>
  </si>
  <si>
    <t>BBC.0075281.URS</t>
  </si>
  <si>
    <t>prstenec šachtový vyrovnávací betonový  TBW-Q.1 625x120x40mm</t>
  </si>
  <si>
    <t>-290409362</t>
  </si>
  <si>
    <t>1*1,01</t>
  </si>
  <si>
    <t>Komunikace pozemní</t>
  </si>
  <si>
    <t>42</t>
  </si>
  <si>
    <t>564930412</t>
  </si>
  <si>
    <t>Podklad z asfaltového recyklátu plochy do 100 m2 tl 100 mm</t>
  </si>
  <si>
    <t>-1181397868</t>
  </si>
  <si>
    <t>46,5*2</t>
  </si>
  <si>
    <t>43</t>
  </si>
  <si>
    <t>577144031</t>
  </si>
  <si>
    <t>Asfaltový beton vrstva obrusná ACO 11 (ABS) tl 50 mm š do 1,5 m</t>
  </si>
  <si>
    <t>1541033306</t>
  </si>
  <si>
    <t>44</t>
  </si>
  <si>
    <t>998225111</t>
  </si>
  <si>
    <t>Přesun hmot pro pozemní komunikace s krytem z kamene, monolitickým betonovým nebo živičným</t>
  </si>
  <si>
    <t>542518528</t>
  </si>
  <si>
    <t>26,117</t>
  </si>
  <si>
    <t>Úpravy povrchů, podlahy a osazování výplní</t>
  </si>
  <si>
    <t>45</t>
  </si>
  <si>
    <t>631311118</t>
  </si>
  <si>
    <t>Mazanina tl přes 50 do 80 mm z betonu prostého bez zvýšených nároků na prostředí tř. C 35/45</t>
  </si>
  <si>
    <t>-99210522</t>
  </si>
  <si>
    <t xml:space="preserve">"Š1"0,07*(1,6*1,7-3,14*0,5*0,5)   </t>
  </si>
  <si>
    <t>Trubní vedení</t>
  </si>
  <si>
    <t>46</t>
  </si>
  <si>
    <t>831422121</t>
  </si>
  <si>
    <t>Montáž potrubí z trub kameninových hrdlových s integrovaným těsněním výkop sklon do 20 % DN 500</t>
  </si>
  <si>
    <t>-778719379</t>
  </si>
  <si>
    <t>26,5</t>
  </si>
  <si>
    <t>47</t>
  </si>
  <si>
    <t>59710709</t>
  </si>
  <si>
    <t>trouba kameninová glazovaná DN 500 dl 2,50m spojovací systém C Třída 160</t>
  </si>
  <si>
    <t>1322715971</t>
  </si>
  <si>
    <t xml:space="preserve">26,5*1,015   </t>
  </si>
  <si>
    <t>48</t>
  </si>
  <si>
    <t>837421221</t>
  </si>
  <si>
    <t>Montáž kameninových tvarovek odbočných s integrovaným těsněním otevřený výkop DN 500</t>
  </si>
  <si>
    <t>997304884</t>
  </si>
  <si>
    <t>49</t>
  </si>
  <si>
    <t>59711810</t>
  </si>
  <si>
    <t>odbočka kameninová glazovaná jednoduchá kolmá DN 500/150 dl 1000mm spojovací systém C/F tř.160/-</t>
  </si>
  <si>
    <t>2128041405</t>
  </si>
  <si>
    <t xml:space="preserve">1*1,015   </t>
  </si>
  <si>
    <t>50</t>
  </si>
  <si>
    <t>894411311</t>
  </si>
  <si>
    <t>Osazení betonových nebo železobetonových dílců pro šachty skruží rovných</t>
  </si>
  <si>
    <t>-264201564</t>
  </si>
  <si>
    <t>51</t>
  </si>
  <si>
    <t>59224420P</t>
  </si>
  <si>
    <t>skruž betonové šachty DN 1000 TBR-Q.1 kanalizační 100x100x10cm stupadla poplastovaná</t>
  </si>
  <si>
    <t>234862013</t>
  </si>
  <si>
    <t>52</t>
  </si>
  <si>
    <t>59224348</t>
  </si>
  <si>
    <t>těsnění elastomerové pro spojení šachetních dílů DN 1000</t>
  </si>
  <si>
    <t>-664483824</t>
  </si>
  <si>
    <t>53</t>
  </si>
  <si>
    <t>894412411</t>
  </si>
  <si>
    <t>Osazení betonových nebo železobetonových dílců pro šachty skruží přechodových</t>
  </si>
  <si>
    <t>1523171515</t>
  </si>
  <si>
    <t>54</t>
  </si>
  <si>
    <t>59224414P</t>
  </si>
  <si>
    <t>konus betonové šachty DN 1000 kanalizační TBR-Q.1 100x62,5x58cm tl stěny 10 stupadla poplastovaná</t>
  </si>
  <si>
    <t>434258273</t>
  </si>
  <si>
    <t>55</t>
  </si>
  <si>
    <t>899104112.1</t>
  </si>
  <si>
    <t>Osazení poklopů litinových nebo ocelových včetně rámů pro třídu zatížení D400, E600</t>
  </si>
  <si>
    <t>1446484012</t>
  </si>
  <si>
    <t>56</t>
  </si>
  <si>
    <t>55241017R</t>
  </si>
  <si>
    <t>poklop šachtový litinový kruhový DN 600 s ventilací tř D 400 pro běžný provoz, vzor BRNO</t>
  </si>
  <si>
    <t>-720982739</t>
  </si>
  <si>
    <t>57</t>
  </si>
  <si>
    <t>8013775.1</t>
  </si>
  <si>
    <t>D+M spáry mezi skružemi vyplněny vhodnou cementovou maltou např. Ergelit</t>
  </si>
  <si>
    <t>1906523161</t>
  </si>
  <si>
    <t>2*3,14*0,5*(2)</t>
  </si>
  <si>
    <t>58</t>
  </si>
  <si>
    <t>894201161R</t>
  </si>
  <si>
    <t>Dno šachet tl přes 200 mm z prostého betonu se zvýšenými nároky na prostředí tř. C 30/37  XC4 (HV4-B20)</t>
  </si>
  <si>
    <t>-962063819</t>
  </si>
  <si>
    <t>0,3*1,6*1,7</t>
  </si>
  <si>
    <t>59</t>
  </si>
  <si>
    <t>894201261R</t>
  </si>
  <si>
    <t>Stěny šachet tl přes 200 mm z prostého se zvýšenými nároky na prostředí tř. C 30/37  XC4 (HV4-B20)</t>
  </si>
  <si>
    <t>2025039295</t>
  </si>
  <si>
    <t xml:space="preserve">2*0,3*1,6*1,03   </t>
  </si>
  <si>
    <t xml:space="preserve">2*0,3*1,1*1,03   </t>
  </si>
  <si>
    <t>60</t>
  </si>
  <si>
    <t>894501111</t>
  </si>
  <si>
    <t>Bednění stěn šachet pravoúhlých nebo vícehranných oboustranné zřízení</t>
  </si>
  <si>
    <t>1106396102</t>
  </si>
  <si>
    <t>1,03*(1,1+1,0+1,1+1,0)</t>
  </si>
  <si>
    <t>1,03*(1,6+1,7+1,6+1,7)</t>
  </si>
  <si>
    <t>61</t>
  </si>
  <si>
    <t>894501112</t>
  </si>
  <si>
    <t>Bednění stěn šachet pravoúhlých nebo vícehranných oboustranné odstranění</t>
  </si>
  <si>
    <t>2044028054</t>
  </si>
  <si>
    <t>11,124</t>
  </si>
  <si>
    <t>62</t>
  </si>
  <si>
    <t>894501121</t>
  </si>
  <si>
    <t>Bednění stěn šachet pravoúhlých nebo vícehranných jednostranné zřízení</t>
  </si>
  <si>
    <t>2031694179</t>
  </si>
  <si>
    <t>0,3*(1,6+1,7+1,6+1,7)</t>
  </si>
  <si>
    <t>63</t>
  </si>
  <si>
    <t>894501122</t>
  </si>
  <si>
    <t>Bednění stěn šachet pravoúhlých nebo vícehranných jednostranné odstranění</t>
  </si>
  <si>
    <t>-831634521</t>
  </si>
  <si>
    <t>1,98</t>
  </si>
  <si>
    <t>64</t>
  </si>
  <si>
    <t>18Š4101</t>
  </si>
  <si>
    <t>Š1 - D+M  stropní desky 1700x1600/200 s otovrem pr.1000,  železobeton C 30/37 XC4 (HV4-B20)</t>
  </si>
  <si>
    <t>832434865</t>
  </si>
  <si>
    <t>65</t>
  </si>
  <si>
    <t>899623141</t>
  </si>
  <si>
    <t>Obetonování potrubí nebo zdiva stok betonem prostým tř. C 12/15 v otevřeném výkopu</t>
  </si>
  <si>
    <t>237971929</t>
  </si>
  <si>
    <t>(0,15+0,043+0,25)*1,3*26,5</t>
  </si>
  <si>
    <t>(0,25+0,043+0,15)*(1/2)*1,3*26,5</t>
  </si>
  <si>
    <t>-3,14*(0,25+0,043)*(0,25+0,043)*26,5</t>
  </si>
  <si>
    <t>66</t>
  </si>
  <si>
    <t>18Š01202</t>
  </si>
  <si>
    <t>D+M úprava v kanalizační šachtě Š1</t>
  </si>
  <si>
    <t>526912552</t>
  </si>
  <si>
    <t xml:space="preserve">" v ceně položky"   </t>
  </si>
  <si>
    <t xml:space="preserve">"vyspravení stěn a stropů cementovou maltou"   </t>
  </si>
  <si>
    <t xml:space="preserve">"stoupací železa pr- 22 mm potažená PE, DIN 19 555 - 3 ks"   </t>
  </si>
  <si>
    <t xml:space="preserve">"výplňový beton"   </t>
  </si>
  <si>
    <t>"kameninový žlabem DN 500"</t>
  </si>
  <si>
    <t>"kanalizační cihle"</t>
  </si>
  <si>
    <t>viz. výkres F.1.1.8</t>
  </si>
  <si>
    <t xml:space="preserve">1   </t>
  </si>
  <si>
    <t>67</t>
  </si>
  <si>
    <t>82013771</t>
  </si>
  <si>
    <t>D+M těsnění SIKA</t>
  </si>
  <si>
    <t>977064356</t>
  </si>
  <si>
    <t>2*3,14*0,5 *(1)</t>
  </si>
  <si>
    <t>68</t>
  </si>
  <si>
    <t>82013772</t>
  </si>
  <si>
    <t>D+M bobnavý pásek</t>
  </si>
  <si>
    <t>-689180887</t>
  </si>
  <si>
    <t>1,3*2+1,4*2</t>
  </si>
  <si>
    <t>2*3,14*(0,25+0,043)*1</t>
  </si>
  <si>
    <t>2*3,14*(0,15+0,08)*1</t>
  </si>
  <si>
    <t>69</t>
  </si>
  <si>
    <t>82013773</t>
  </si>
  <si>
    <t>D+M utěsnění pracovní spáry např. těsnící pás KAB 150 + kotvící třmeny</t>
  </si>
  <si>
    <t>-1493307556</t>
  </si>
  <si>
    <t>Ostatní konstrukce a práce, bourání</t>
  </si>
  <si>
    <t>70</t>
  </si>
  <si>
    <t>919735116</t>
  </si>
  <si>
    <t>Řezání stávajícího živičného krytu hl přes 250 do 300 mm</t>
  </si>
  <si>
    <t>-174623704</t>
  </si>
  <si>
    <t>1,5+(26,5-1,5)*2</t>
  </si>
  <si>
    <t>3*4-1,5</t>
  </si>
  <si>
    <t>71</t>
  </si>
  <si>
    <t>919731123</t>
  </si>
  <si>
    <t>Zarovnání styčné plochy podkladu nebo krytu živičného tl přes 100 do 200 mm</t>
  </si>
  <si>
    <t>924927734</t>
  </si>
  <si>
    <t>72</t>
  </si>
  <si>
    <t>997221561</t>
  </si>
  <si>
    <t>Vodorovná doprava suti z kusových materiálů do 1 km</t>
  </si>
  <si>
    <t>-1517636211</t>
  </si>
  <si>
    <t>80,864</t>
  </si>
  <si>
    <t>73</t>
  </si>
  <si>
    <t>997221569</t>
  </si>
  <si>
    <t>Příplatek ZKD 1 km u vodorovné dopravy suti z kusových materiálů</t>
  </si>
  <si>
    <t>1405212234</t>
  </si>
  <si>
    <t>80,864*5</t>
  </si>
  <si>
    <t>74</t>
  </si>
  <si>
    <t>202110104</t>
  </si>
  <si>
    <t>Poplatek za skládku živice</t>
  </si>
  <si>
    <t>-728148295</t>
  </si>
  <si>
    <t>80,864-26,97</t>
  </si>
  <si>
    <t>75</t>
  </si>
  <si>
    <t>202110105</t>
  </si>
  <si>
    <t>-1015725592</t>
  </si>
  <si>
    <t>26,97</t>
  </si>
  <si>
    <t>76</t>
  </si>
  <si>
    <t>998275101</t>
  </si>
  <si>
    <t>Přesun hmot pro trubní vedení z trub kameninových otevřený výkop</t>
  </si>
  <si>
    <t>-567613938</t>
  </si>
  <si>
    <t>93,115-26,117</t>
  </si>
  <si>
    <t>090 - Vedlejší a ostatní rozpočtové náklady</t>
  </si>
  <si>
    <t>9 - Ostatní konstrukce a práce, bourání</t>
  </si>
  <si>
    <t>90060004</t>
  </si>
  <si>
    <t>Poplatky a náklady na zařízení staveniště</t>
  </si>
  <si>
    <t>698096500</t>
  </si>
  <si>
    <t>900600004</t>
  </si>
  <si>
    <t>Zřízení a údržba dopr. značení po dobu výstavby, vrácení do původního stavu</t>
  </si>
  <si>
    <t>-785064673</t>
  </si>
  <si>
    <t>900600013</t>
  </si>
  <si>
    <t>Provedení revize kanalizace TV kamerou 2x</t>
  </si>
  <si>
    <t>-54378257</t>
  </si>
  <si>
    <t xml:space="preserve">"stoka"   </t>
  </si>
  <si>
    <t>26,5*2</t>
  </si>
  <si>
    <t>900600014</t>
  </si>
  <si>
    <t>Provedení veškerých zkošek prokazujících kvalitu díla např. zkouška zhutnění</t>
  </si>
  <si>
    <t>-651299539</t>
  </si>
  <si>
    <t>900600016</t>
  </si>
  <si>
    <t>Zpracování dokumentace skutečného provedení stavby</t>
  </si>
  <si>
    <t>2010401547</t>
  </si>
  <si>
    <t>900600019</t>
  </si>
  <si>
    <t>Zpracování geodet. zaměření DSPS pro GIS a MMB OTS</t>
  </si>
  <si>
    <t>1491765041</t>
  </si>
  <si>
    <t>900600020</t>
  </si>
  <si>
    <t>Zaměření rozsahu zásahu do komunikace v prg. EZA</t>
  </si>
  <si>
    <t>1882319220</t>
  </si>
  <si>
    <t>900600023</t>
  </si>
  <si>
    <t>Uvedení do původního stavu dotčených ploch stavbou</t>
  </si>
  <si>
    <t>-352273676</t>
  </si>
  <si>
    <t>900600027</t>
  </si>
  <si>
    <t xml:space="preserve">Provozní vlivy </t>
  </si>
  <si>
    <t>-698253206</t>
  </si>
  <si>
    <t>900600029</t>
  </si>
  <si>
    <t>Zajištění vytýčení podzemních sítí dotčených stavbou</t>
  </si>
  <si>
    <t>-20704930</t>
  </si>
  <si>
    <t>900600032</t>
  </si>
  <si>
    <t>Vícetisky projektové dokumentace pro potřeby dodavatele stavby</t>
  </si>
  <si>
    <t>55801141</t>
  </si>
  <si>
    <t>900600111</t>
  </si>
  <si>
    <t>Ošetření kořenového systému</t>
  </si>
  <si>
    <t>-83933406</t>
  </si>
  <si>
    <t>"a) Práce v kořenovém prostoru stromu budou prováděny ručně"</t>
  </si>
  <si>
    <t>"b) Kořeny do prměru 30mm lze přerušit hladkým řezem u kořenů"</t>
  </si>
  <si>
    <t>"do průměru 50mm bude provedeno individuální posouzení odborným pracovníkem"</t>
  </si>
  <si>
    <t>"Kořeny o průměru větším jak 50mm budou zachovány"</t>
  </si>
  <si>
    <t>"c) zachované kořeny je nutné chráničt proti vysychání a účinkům mrazu"</t>
  </si>
  <si>
    <t>"ochrana může být provedena např. zakrytím pravidelně vlhčenou textilií"</t>
  </si>
  <si>
    <t>900600201</t>
  </si>
  <si>
    <t>Zimní údržba komunikace v rámci technologické přestávky v délce tří měsíců</t>
  </si>
  <si>
    <t>880010032</t>
  </si>
  <si>
    <t>900600144</t>
  </si>
  <si>
    <t>Provedení veškerých zkoušek prokazujícíh kvalitu díla "SO310" - zkouška těsnoti kanalizační stoky</t>
  </si>
  <si>
    <t>612190113</t>
  </si>
  <si>
    <t>900600203</t>
  </si>
  <si>
    <t>Provedení pasportizace objektů dotčených stavbou</t>
  </si>
  <si>
    <t>1889826638</t>
  </si>
  <si>
    <t>"před zahájením stavby provedené soudním znalcem z oboru"</t>
  </si>
  <si>
    <t>"Předání"</t>
  </si>
  <si>
    <t>"2x....v tištěné podobě"</t>
  </si>
  <si>
    <t>"2x....v digitální podobě"</t>
  </si>
  <si>
    <t>900600301</t>
  </si>
  <si>
    <t>Základní archeologický průzkum</t>
  </si>
  <si>
    <t>2067663710</t>
  </si>
  <si>
    <t>900600303</t>
  </si>
  <si>
    <t>Aktualizace  návrhu DZ po dobu stavby vč. projednání</t>
  </si>
  <si>
    <t>-212584249</t>
  </si>
  <si>
    <t>900600306</t>
  </si>
  <si>
    <t>Aktualizace návrhu definit. dopravního značení; zajištění včetně projednání „stanovení místní úpravy dopravního značení"</t>
  </si>
  <si>
    <t>1966318198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</si>
</sst>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topLeftCell="A6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2" t="s">
        <v>5</v>
      </c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197" t="s">
        <v>14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R5" s="20"/>
      <c r="BE5" s="194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199" t="s">
        <v>17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R6" s="20"/>
      <c r="BE6" s="195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5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/>
      <c r="AR8" s="20"/>
      <c r="BE8" s="195"/>
      <c r="BS8" s="17" t="s">
        <v>6</v>
      </c>
    </row>
    <row r="9" spans="1:74" s="1" customFormat="1" ht="14.45" customHeight="1">
      <c r="B9" s="20"/>
      <c r="AR9" s="20"/>
      <c r="BE9" s="195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25</v>
      </c>
      <c r="AR10" s="20"/>
      <c r="BE10" s="195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28</v>
      </c>
      <c r="AR11" s="20"/>
      <c r="BE11" s="195"/>
      <c r="BS11" s="17" t="s">
        <v>6</v>
      </c>
    </row>
    <row r="12" spans="1:74" s="1" customFormat="1" ht="6.95" customHeight="1">
      <c r="B12" s="20"/>
      <c r="AR12" s="20"/>
      <c r="BE12" s="195"/>
      <c r="BS12" s="17" t="s">
        <v>6</v>
      </c>
    </row>
    <row r="13" spans="1:74" s="1" customFormat="1" ht="12" customHeight="1">
      <c r="B13" s="20"/>
      <c r="D13" s="27" t="s">
        <v>29</v>
      </c>
      <c r="AK13" s="27" t="s">
        <v>24</v>
      </c>
      <c r="AN13" s="29" t="s">
        <v>30</v>
      </c>
      <c r="AR13" s="20"/>
      <c r="BE13" s="195"/>
      <c r="BS13" s="17" t="s">
        <v>6</v>
      </c>
    </row>
    <row r="14" spans="1:74" ht="12.75">
      <c r="B14" s="20"/>
      <c r="E14" s="200" t="s">
        <v>30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7" t="s">
        <v>27</v>
      </c>
      <c r="AN14" s="29" t="s">
        <v>30</v>
      </c>
      <c r="AR14" s="20"/>
      <c r="BE14" s="195"/>
      <c r="BS14" s="17" t="s">
        <v>6</v>
      </c>
    </row>
    <row r="15" spans="1:74" s="1" customFormat="1" ht="6.95" customHeight="1">
      <c r="B15" s="20"/>
      <c r="AR15" s="20"/>
      <c r="BE15" s="195"/>
      <c r="BS15" s="17" t="s">
        <v>3</v>
      </c>
    </row>
    <row r="16" spans="1:74" s="1" customFormat="1" ht="12" customHeight="1">
      <c r="B16" s="20"/>
      <c r="D16" s="27" t="s">
        <v>31</v>
      </c>
      <c r="AK16" s="27" t="s">
        <v>24</v>
      </c>
      <c r="AN16" s="25" t="s">
        <v>32</v>
      </c>
      <c r="AR16" s="20"/>
      <c r="BE16" s="195"/>
      <c r="BS16" s="17" t="s">
        <v>3</v>
      </c>
    </row>
    <row r="17" spans="1:71" s="1" customFormat="1" ht="18.399999999999999" customHeight="1">
      <c r="B17" s="20"/>
      <c r="E17" s="25" t="s">
        <v>33</v>
      </c>
      <c r="AK17" s="27" t="s">
        <v>27</v>
      </c>
      <c r="AN17" s="25" t="s">
        <v>34</v>
      </c>
      <c r="AR17" s="20"/>
      <c r="BE17" s="195"/>
      <c r="BS17" s="17" t="s">
        <v>35</v>
      </c>
    </row>
    <row r="18" spans="1:71" s="1" customFormat="1" ht="6.95" customHeight="1">
      <c r="B18" s="20"/>
      <c r="AR18" s="20"/>
      <c r="BE18" s="195"/>
      <c r="BS18" s="17" t="s">
        <v>36</v>
      </c>
    </row>
    <row r="19" spans="1:71" s="1" customFormat="1" ht="12" customHeight="1">
      <c r="B19" s="20"/>
      <c r="D19" s="27" t="s">
        <v>37</v>
      </c>
      <c r="AK19" s="27" t="s">
        <v>24</v>
      </c>
      <c r="AN19" s="25" t="s">
        <v>1</v>
      </c>
      <c r="AR19" s="20"/>
      <c r="BE19" s="195"/>
      <c r="BS19" s="17" t="s">
        <v>36</v>
      </c>
    </row>
    <row r="20" spans="1:71" s="1" customFormat="1" ht="18.399999999999999" customHeight="1">
      <c r="B20" s="20"/>
      <c r="E20" s="25" t="s">
        <v>21</v>
      </c>
      <c r="AK20" s="27" t="s">
        <v>27</v>
      </c>
      <c r="AN20" s="25" t="s">
        <v>1</v>
      </c>
      <c r="AR20" s="20"/>
      <c r="BE20" s="195"/>
      <c r="BS20" s="17" t="s">
        <v>35</v>
      </c>
    </row>
    <row r="21" spans="1:71" s="1" customFormat="1" ht="6.95" customHeight="1">
      <c r="B21" s="20"/>
      <c r="AR21" s="20"/>
      <c r="BE21" s="195"/>
    </row>
    <row r="22" spans="1:71" s="1" customFormat="1" ht="12" customHeight="1">
      <c r="B22" s="20"/>
      <c r="D22" s="27" t="s">
        <v>38</v>
      </c>
      <c r="AR22" s="20"/>
      <c r="BE22" s="195"/>
    </row>
    <row r="23" spans="1:71" s="1" customFormat="1" ht="16.5" customHeight="1">
      <c r="B23" s="20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20"/>
      <c r="BE23" s="195"/>
    </row>
    <row r="24" spans="1:71" s="1" customFormat="1" ht="6.95" customHeight="1">
      <c r="B24" s="20"/>
      <c r="AR24" s="20"/>
      <c r="BE24" s="195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5"/>
    </row>
    <row r="26" spans="1:71" s="2" customFormat="1" ht="25.9" customHeight="1">
      <c r="A26" s="32"/>
      <c r="B26" s="33"/>
      <c r="C26" s="32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03">
        <f>ROUND(AG94,0)</f>
        <v>0</v>
      </c>
      <c r="AL26" s="204"/>
      <c r="AM26" s="204"/>
      <c r="AN26" s="204"/>
      <c r="AO26" s="204"/>
      <c r="AP26" s="32"/>
      <c r="AQ26" s="32"/>
      <c r="AR26" s="33"/>
      <c r="BE26" s="195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195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05" t="s">
        <v>40</v>
      </c>
      <c r="M28" s="205"/>
      <c r="N28" s="205"/>
      <c r="O28" s="205"/>
      <c r="P28" s="205"/>
      <c r="Q28" s="32"/>
      <c r="R28" s="32"/>
      <c r="S28" s="32"/>
      <c r="T28" s="32"/>
      <c r="U28" s="32"/>
      <c r="V28" s="32"/>
      <c r="W28" s="205" t="s">
        <v>41</v>
      </c>
      <c r="X28" s="205"/>
      <c r="Y28" s="205"/>
      <c r="Z28" s="205"/>
      <c r="AA28" s="205"/>
      <c r="AB28" s="205"/>
      <c r="AC28" s="205"/>
      <c r="AD28" s="205"/>
      <c r="AE28" s="205"/>
      <c r="AF28" s="32"/>
      <c r="AG28" s="32"/>
      <c r="AH28" s="32"/>
      <c r="AI28" s="32"/>
      <c r="AJ28" s="32"/>
      <c r="AK28" s="205" t="s">
        <v>42</v>
      </c>
      <c r="AL28" s="205"/>
      <c r="AM28" s="205"/>
      <c r="AN28" s="205"/>
      <c r="AO28" s="205"/>
      <c r="AP28" s="32"/>
      <c r="AQ28" s="32"/>
      <c r="AR28" s="33"/>
      <c r="BE28" s="195"/>
    </row>
    <row r="29" spans="1:71" s="3" customFormat="1" ht="14.45" customHeight="1">
      <c r="B29" s="37"/>
      <c r="D29" s="27" t="s">
        <v>43</v>
      </c>
      <c r="F29" s="27" t="s">
        <v>44</v>
      </c>
      <c r="L29" s="208">
        <v>0.21</v>
      </c>
      <c r="M29" s="207"/>
      <c r="N29" s="207"/>
      <c r="O29" s="207"/>
      <c r="P29" s="207"/>
      <c r="W29" s="206">
        <f>ROUND(AZ94, 0)</f>
        <v>0</v>
      </c>
      <c r="X29" s="207"/>
      <c r="Y29" s="207"/>
      <c r="Z29" s="207"/>
      <c r="AA29" s="207"/>
      <c r="AB29" s="207"/>
      <c r="AC29" s="207"/>
      <c r="AD29" s="207"/>
      <c r="AE29" s="207"/>
      <c r="AK29" s="206">
        <f>ROUND(AV94, 0)</f>
        <v>0</v>
      </c>
      <c r="AL29" s="207"/>
      <c r="AM29" s="207"/>
      <c r="AN29" s="207"/>
      <c r="AO29" s="207"/>
      <c r="AR29" s="37"/>
      <c r="BE29" s="196"/>
    </row>
    <row r="30" spans="1:71" s="3" customFormat="1" ht="14.45" customHeight="1">
      <c r="B30" s="37"/>
      <c r="F30" s="27" t="s">
        <v>45</v>
      </c>
      <c r="L30" s="208">
        <v>0.12</v>
      </c>
      <c r="M30" s="207"/>
      <c r="N30" s="207"/>
      <c r="O30" s="207"/>
      <c r="P30" s="207"/>
      <c r="W30" s="206">
        <f>ROUND(BA94, 0)</f>
        <v>0</v>
      </c>
      <c r="X30" s="207"/>
      <c r="Y30" s="207"/>
      <c r="Z30" s="207"/>
      <c r="AA30" s="207"/>
      <c r="AB30" s="207"/>
      <c r="AC30" s="207"/>
      <c r="AD30" s="207"/>
      <c r="AE30" s="207"/>
      <c r="AK30" s="206">
        <f>ROUND(AW94, 0)</f>
        <v>0</v>
      </c>
      <c r="AL30" s="207"/>
      <c r="AM30" s="207"/>
      <c r="AN30" s="207"/>
      <c r="AO30" s="207"/>
      <c r="AR30" s="37"/>
      <c r="BE30" s="196"/>
    </row>
    <row r="31" spans="1:71" s="3" customFormat="1" ht="14.45" hidden="1" customHeight="1">
      <c r="B31" s="37"/>
      <c r="F31" s="27" t="s">
        <v>46</v>
      </c>
      <c r="L31" s="208">
        <v>0.21</v>
      </c>
      <c r="M31" s="207"/>
      <c r="N31" s="207"/>
      <c r="O31" s="207"/>
      <c r="P31" s="207"/>
      <c r="W31" s="206">
        <f>ROUND(BB94, 0)</f>
        <v>0</v>
      </c>
      <c r="X31" s="207"/>
      <c r="Y31" s="207"/>
      <c r="Z31" s="207"/>
      <c r="AA31" s="207"/>
      <c r="AB31" s="207"/>
      <c r="AC31" s="207"/>
      <c r="AD31" s="207"/>
      <c r="AE31" s="207"/>
      <c r="AK31" s="206">
        <v>0</v>
      </c>
      <c r="AL31" s="207"/>
      <c r="AM31" s="207"/>
      <c r="AN31" s="207"/>
      <c r="AO31" s="207"/>
      <c r="AR31" s="37"/>
      <c r="BE31" s="196"/>
    </row>
    <row r="32" spans="1:71" s="3" customFormat="1" ht="14.45" hidden="1" customHeight="1">
      <c r="B32" s="37"/>
      <c r="F32" s="27" t="s">
        <v>47</v>
      </c>
      <c r="L32" s="208">
        <v>0.12</v>
      </c>
      <c r="M32" s="207"/>
      <c r="N32" s="207"/>
      <c r="O32" s="207"/>
      <c r="P32" s="207"/>
      <c r="W32" s="206">
        <f>ROUND(BC94, 0)</f>
        <v>0</v>
      </c>
      <c r="X32" s="207"/>
      <c r="Y32" s="207"/>
      <c r="Z32" s="207"/>
      <c r="AA32" s="207"/>
      <c r="AB32" s="207"/>
      <c r="AC32" s="207"/>
      <c r="AD32" s="207"/>
      <c r="AE32" s="207"/>
      <c r="AK32" s="206">
        <v>0</v>
      </c>
      <c r="AL32" s="207"/>
      <c r="AM32" s="207"/>
      <c r="AN32" s="207"/>
      <c r="AO32" s="207"/>
      <c r="AR32" s="37"/>
      <c r="BE32" s="196"/>
    </row>
    <row r="33" spans="1:57" s="3" customFormat="1" ht="14.45" hidden="1" customHeight="1">
      <c r="B33" s="37"/>
      <c r="F33" s="27" t="s">
        <v>48</v>
      </c>
      <c r="L33" s="208">
        <v>0</v>
      </c>
      <c r="M33" s="207"/>
      <c r="N33" s="207"/>
      <c r="O33" s="207"/>
      <c r="P33" s="207"/>
      <c r="W33" s="206">
        <f>ROUND(BD94, 0)</f>
        <v>0</v>
      </c>
      <c r="X33" s="207"/>
      <c r="Y33" s="207"/>
      <c r="Z33" s="207"/>
      <c r="AA33" s="207"/>
      <c r="AB33" s="207"/>
      <c r="AC33" s="207"/>
      <c r="AD33" s="207"/>
      <c r="AE33" s="207"/>
      <c r="AK33" s="206">
        <v>0</v>
      </c>
      <c r="AL33" s="207"/>
      <c r="AM33" s="207"/>
      <c r="AN33" s="207"/>
      <c r="AO33" s="207"/>
      <c r="AR33" s="37"/>
      <c r="BE33" s="196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195"/>
    </row>
    <row r="35" spans="1:57" s="2" customFormat="1" ht="25.9" customHeight="1">
      <c r="A35" s="32"/>
      <c r="B35" s="33"/>
      <c r="C35" s="38"/>
      <c r="D35" s="39" t="s">
        <v>49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50</v>
      </c>
      <c r="U35" s="40"/>
      <c r="V35" s="40"/>
      <c r="W35" s="40"/>
      <c r="X35" s="209" t="s">
        <v>51</v>
      </c>
      <c r="Y35" s="210"/>
      <c r="Z35" s="210"/>
      <c r="AA35" s="210"/>
      <c r="AB35" s="210"/>
      <c r="AC35" s="40"/>
      <c r="AD35" s="40"/>
      <c r="AE35" s="40"/>
      <c r="AF35" s="40"/>
      <c r="AG35" s="40"/>
      <c r="AH35" s="40"/>
      <c r="AI35" s="40"/>
      <c r="AJ35" s="40"/>
      <c r="AK35" s="211">
        <f>SUM(AK26:AK33)</f>
        <v>0</v>
      </c>
      <c r="AL35" s="210"/>
      <c r="AM35" s="210"/>
      <c r="AN35" s="210"/>
      <c r="AO35" s="212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52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53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54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55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54</v>
      </c>
      <c r="AI60" s="35"/>
      <c r="AJ60" s="35"/>
      <c r="AK60" s="35"/>
      <c r="AL60" s="35"/>
      <c r="AM60" s="45" t="s">
        <v>55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56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57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54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55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54</v>
      </c>
      <c r="AI75" s="35"/>
      <c r="AJ75" s="35"/>
      <c r="AK75" s="35"/>
      <c r="AL75" s="35"/>
      <c r="AM75" s="45" t="s">
        <v>55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58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23-008</v>
      </c>
      <c r="AR84" s="51"/>
    </row>
    <row r="85" spans="1:91" s="5" customFormat="1" ht="36.950000000000003" customHeight="1">
      <c r="B85" s="52"/>
      <c r="C85" s="53" t="s">
        <v>16</v>
      </c>
      <c r="L85" s="213" t="str">
        <f>K6</f>
        <v>Brno, U Vlečky I - drobná rekonstrukce na kanalizační síti</v>
      </c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15" t="str">
        <f>IF(AN8= "","",AN8)</f>
        <v/>
      </c>
      <c r="AN87" s="215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Brněnské vodárny a kanalizace a.s.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31</v>
      </c>
      <c r="AJ89" s="32"/>
      <c r="AK89" s="32"/>
      <c r="AL89" s="32"/>
      <c r="AM89" s="216" t="str">
        <f>IF(E17="","",E17)</f>
        <v>PROVO, spol. s r.o.</v>
      </c>
      <c r="AN89" s="217"/>
      <c r="AO89" s="217"/>
      <c r="AP89" s="217"/>
      <c r="AQ89" s="32"/>
      <c r="AR89" s="33"/>
      <c r="AS89" s="218" t="s">
        <v>59</v>
      </c>
      <c r="AT89" s="21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29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37</v>
      </c>
      <c r="AJ90" s="32"/>
      <c r="AK90" s="32"/>
      <c r="AL90" s="32"/>
      <c r="AM90" s="216" t="str">
        <f>IF(E20="","",E20)</f>
        <v xml:space="preserve"> </v>
      </c>
      <c r="AN90" s="217"/>
      <c r="AO90" s="217"/>
      <c r="AP90" s="217"/>
      <c r="AQ90" s="32"/>
      <c r="AR90" s="33"/>
      <c r="AS90" s="220"/>
      <c r="AT90" s="22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0"/>
      <c r="AT91" s="22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22" t="s">
        <v>60</v>
      </c>
      <c r="D92" s="223"/>
      <c r="E92" s="223"/>
      <c r="F92" s="223"/>
      <c r="G92" s="223"/>
      <c r="H92" s="60"/>
      <c r="I92" s="224" t="s">
        <v>61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5" t="s">
        <v>62</v>
      </c>
      <c r="AH92" s="223"/>
      <c r="AI92" s="223"/>
      <c r="AJ92" s="223"/>
      <c r="AK92" s="223"/>
      <c r="AL92" s="223"/>
      <c r="AM92" s="223"/>
      <c r="AN92" s="224" t="s">
        <v>63</v>
      </c>
      <c r="AO92" s="223"/>
      <c r="AP92" s="226"/>
      <c r="AQ92" s="61" t="s">
        <v>64</v>
      </c>
      <c r="AR92" s="33"/>
      <c r="AS92" s="62" t="s">
        <v>65</v>
      </c>
      <c r="AT92" s="63" t="s">
        <v>66</v>
      </c>
      <c r="AU92" s="63" t="s">
        <v>67</v>
      </c>
      <c r="AV92" s="63" t="s">
        <v>68</v>
      </c>
      <c r="AW92" s="63" t="s">
        <v>69</v>
      </c>
      <c r="AX92" s="63" t="s">
        <v>70</v>
      </c>
      <c r="AY92" s="63" t="s">
        <v>71</v>
      </c>
      <c r="AZ92" s="63" t="s">
        <v>72</v>
      </c>
      <c r="BA92" s="63" t="s">
        <v>73</v>
      </c>
      <c r="BB92" s="63" t="s">
        <v>74</v>
      </c>
      <c r="BC92" s="63" t="s">
        <v>75</v>
      </c>
      <c r="BD92" s="64" t="s">
        <v>76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77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ROUND(SUM(AG95:AG96),0)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2" t="s">
        <v>1</v>
      </c>
      <c r="AR94" s="68"/>
      <c r="AS94" s="73">
        <f>ROUND(SUM(AS95:AS96),0)</f>
        <v>0</v>
      </c>
      <c r="AT94" s="74">
        <f>ROUND(SUM(AV94:AW94),0)</f>
        <v>0</v>
      </c>
      <c r="AU94" s="75">
        <f>ROUND(SUM(AU95:AU96),5)</f>
        <v>0</v>
      </c>
      <c r="AV94" s="74">
        <f>ROUND(AZ94*L29,0)</f>
        <v>0</v>
      </c>
      <c r="AW94" s="74">
        <f>ROUND(BA94*L30,0)</f>
        <v>0</v>
      </c>
      <c r="AX94" s="74">
        <f>ROUND(BB94*L29,0)</f>
        <v>0</v>
      </c>
      <c r="AY94" s="74">
        <f>ROUND(BC94*L30,0)</f>
        <v>0</v>
      </c>
      <c r="AZ94" s="74">
        <f>ROUND(SUM(AZ95:AZ96),0)</f>
        <v>0</v>
      </c>
      <c r="BA94" s="74">
        <f>ROUND(SUM(BA95:BA96),0)</f>
        <v>0</v>
      </c>
      <c r="BB94" s="74">
        <f>ROUND(SUM(BB95:BB96),0)</f>
        <v>0</v>
      </c>
      <c r="BC94" s="74">
        <f>ROUND(SUM(BC95:BC96),0)</f>
        <v>0</v>
      </c>
      <c r="BD94" s="76">
        <f>ROUND(SUM(BD95:BD96),0)</f>
        <v>0</v>
      </c>
      <c r="BS94" s="77" t="s">
        <v>78</v>
      </c>
      <c r="BT94" s="77" t="s">
        <v>79</v>
      </c>
      <c r="BU94" s="78" t="s">
        <v>80</v>
      </c>
      <c r="BV94" s="77" t="s">
        <v>81</v>
      </c>
      <c r="BW94" s="77" t="s">
        <v>4</v>
      </c>
      <c r="BX94" s="77" t="s">
        <v>82</v>
      </c>
      <c r="CL94" s="77" t="s">
        <v>1</v>
      </c>
    </row>
    <row r="95" spans="1:91" s="7" customFormat="1" ht="16.5" customHeight="1">
      <c r="A95" s="79" t="s">
        <v>83</v>
      </c>
      <c r="B95" s="80"/>
      <c r="C95" s="81"/>
      <c r="D95" s="229" t="s">
        <v>84</v>
      </c>
      <c r="E95" s="229"/>
      <c r="F95" s="229"/>
      <c r="G95" s="229"/>
      <c r="H95" s="229"/>
      <c r="I95" s="82"/>
      <c r="J95" s="229" t="s">
        <v>85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'310 - Kanalizační stoka'!J30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3" t="s">
        <v>86</v>
      </c>
      <c r="AR95" s="80"/>
      <c r="AS95" s="84">
        <v>0</v>
      </c>
      <c r="AT95" s="85">
        <f>ROUND(SUM(AV95:AW95),0)</f>
        <v>0</v>
      </c>
      <c r="AU95" s="86">
        <f>'310 - Kanalizační stoka'!P125</f>
        <v>0</v>
      </c>
      <c r="AV95" s="85">
        <f>'310 - Kanalizační stoka'!J33</f>
        <v>0</v>
      </c>
      <c r="AW95" s="85">
        <f>'310 - Kanalizační stoka'!J34</f>
        <v>0</v>
      </c>
      <c r="AX95" s="85">
        <f>'310 - Kanalizační stoka'!J35</f>
        <v>0</v>
      </c>
      <c r="AY95" s="85">
        <f>'310 - Kanalizační stoka'!J36</f>
        <v>0</v>
      </c>
      <c r="AZ95" s="85">
        <f>'310 - Kanalizační stoka'!F33</f>
        <v>0</v>
      </c>
      <c r="BA95" s="85">
        <f>'310 - Kanalizační stoka'!F34</f>
        <v>0</v>
      </c>
      <c r="BB95" s="85">
        <f>'310 - Kanalizační stoka'!F35</f>
        <v>0</v>
      </c>
      <c r="BC95" s="85">
        <f>'310 - Kanalizační stoka'!F36</f>
        <v>0</v>
      </c>
      <c r="BD95" s="87">
        <f>'310 - Kanalizační stoka'!F37</f>
        <v>0</v>
      </c>
      <c r="BT95" s="88" t="s">
        <v>36</v>
      </c>
      <c r="BV95" s="88" t="s">
        <v>81</v>
      </c>
      <c r="BW95" s="88" t="s">
        <v>87</v>
      </c>
      <c r="BX95" s="88" t="s">
        <v>4</v>
      </c>
      <c r="CL95" s="88" t="s">
        <v>1</v>
      </c>
      <c r="CM95" s="88" t="s">
        <v>88</v>
      </c>
    </row>
    <row r="96" spans="1:91" s="7" customFormat="1" ht="16.5" customHeight="1">
      <c r="A96" s="79" t="s">
        <v>83</v>
      </c>
      <c r="B96" s="80"/>
      <c r="C96" s="81"/>
      <c r="D96" s="229" t="s">
        <v>89</v>
      </c>
      <c r="E96" s="229"/>
      <c r="F96" s="229"/>
      <c r="G96" s="229"/>
      <c r="H96" s="229"/>
      <c r="I96" s="82"/>
      <c r="J96" s="229" t="s">
        <v>90</v>
      </c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7">
        <f>'090 - Vedlejší a ostatní ...'!J30</f>
        <v>0</v>
      </c>
      <c r="AH96" s="228"/>
      <c r="AI96" s="228"/>
      <c r="AJ96" s="228"/>
      <c r="AK96" s="228"/>
      <c r="AL96" s="228"/>
      <c r="AM96" s="228"/>
      <c r="AN96" s="227">
        <f>SUM(AG96,AT96)</f>
        <v>0</v>
      </c>
      <c r="AO96" s="228"/>
      <c r="AP96" s="228"/>
      <c r="AQ96" s="83" t="s">
        <v>86</v>
      </c>
      <c r="AR96" s="80"/>
      <c r="AS96" s="89">
        <v>0</v>
      </c>
      <c r="AT96" s="90">
        <f>ROUND(SUM(AV96:AW96),0)</f>
        <v>0</v>
      </c>
      <c r="AU96" s="91">
        <f>'090 - Vedlejší a ostatní ...'!P117</f>
        <v>0</v>
      </c>
      <c r="AV96" s="90">
        <f>'090 - Vedlejší a ostatní ...'!J33</f>
        <v>0</v>
      </c>
      <c r="AW96" s="90">
        <f>'090 - Vedlejší a ostatní ...'!J34</f>
        <v>0</v>
      </c>
      <c r="AX96" s="90">
        <f>'090 - Vedlejší a ostatní ...'!J35</f>
        <v>0</v>
      </c>
      <c r="AY96" s="90">
        <f>'090 - Vedlejší a ostatní ...'!J36</f>
        <v>0</v>
      </c>
      <c r="AZ96" s="90">
        <f>'090 - Vedlejší a ostatní ...'!F33</f>
        <v>0</v>
      </c>
      <c r="BA96" s="90">
        <f>'090 - Vedlejší a ostatní ...'!F34</f>
        <v>0</v>
      </c>
      <c r="BB96" s="90">
        <f>'090 - Vedlejší a ostatní ...'!F35</f>
        <v>0</v>
      </c>
      <c r="BC96" s="90">
        <f>'090 - Vedlejší a ostatní ...'!F36</f>
        <v>0</v>
      </c>
      <c r="BD96" s="92">
        <f>'090 - Vedlejší a ostatní ...'!F37</f>
        <v>0</v>
      </c>
      <c r="BT96" s="88" t="s">
        <v>36</v>
      </c>
      <c r="BV96" s="88" t="s">
        <v>81</v>
      </c>
      <c r="BW96" s="88" t="s">
        <v>91</v>
      </c>
      <c r="BX96" s="88" t="s">
        <v>4</v>
      </c>
      <c r="CL96" s="88" t="s">
        <v>1</v>
      </c>
      <c r="CM96" s="88" t="s">
        <v>88</v>
      </c>
    </row>
    <row r="97" spans="1:57" s="2" customFormat="1" ht="30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310 - Kanalizační stoka'!C2" display="/"/>
    <hyperlink ref="A96" location="'090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4"/>
  <sheetViews>
    <sheetView showGridLines="0" workbookViewId="0">
      <selection activeCell="I128" sqref="I12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2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7" t="s">
        <v>87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92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33" t="str">
        <f>'Rekapitulace stavby'!K6</f>
        <v>Brno, U Vlečky I - drobná rekonstrukce na kanalizační síti</v>
      </c>
      <c r="F7" s="234"/>
      <c r="G7" s="234"/>
      <c r="H7" s="234"/>
      <c r="L7" s="20"/>
    </row>
    <row r="8" spans="1:4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3" t="s">
        <v>94</v>
      </c>
      <c r="F9" s="235"/>
      <c r="G9" s="235"/>
      <c r="H9" s="235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25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28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2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36" t="str">
        <f>'Rekapitulace stavby'!E14</f>
        <v>Vyplň údaj</v>
      </c>
      <c r="F18" s="197"/>
      <c r="G18" s="197"/>
      <c r="H18" s="197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27" t="s">
        <v>24</v>
      </c>
      <c r="J20" s="25" t="s">
        <v>32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33</v>
      </c>
      <c r="F21" s="32"/>
      <c r="G21" s="32"/>
      <c r="H21" s="32"/>
      <c r="I21" s="27" t="s">
        <v>27</v>
      </c>
      <c r="J21" s="25" t="s">
        <v>34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37</v>
      </c>
      <c r="E23" s="32"/>
      <c r="F23" s="32"/>
      <c r="G23" s="32"/>
      <c r="H23" s="32"/>
      <c r="I23" s="2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38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02" t="s">
        <v>1</v>
      </c>
      <c r="F27" s="202"/>
      <c r="G27" s="202"/>
      <c r="H27" s="20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39</v>
      </c>
      <c r="E30" s="32"/>
      <c r="F30" s="32"/>
      <c r="G30" s="32"/>
      <c r="H30" s="32"/>
      <c r="I30" s="32"/>
      <c r="J30" s="71">
        <f>ROUND(J125, 0)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41</v>
      </c>
      <c r="G32" s="32"/>
      <c r="H32" s="32"/>
      <c r="I32" s="36" t="s">
        <v>40</v>
      </c>
      <c r="J32" s="36" t="s">
        <v>42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43</v>
      </c>
      <c r="E33" s="27" t="s">
        <v>44</v>
      </c>
      <c r="F33" s="99">
        <f>ROUND((SUM(BE125:BE373)),  0)</f>
        <v>0</v>
      </c>
      <c r="G33" s="32"/>
      <c r="H33" s="32"/>
      <c r="I33" s="100">
        <v>0.21</v>
      </c>
      <c r="J33" s="99">
        <f>ROUND(((SUM(BE125:BE373))*I33),  0)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45</v>
      </c>
      <c r="F34" s="99">
        <f>ROUND((SUM(BF125:BF373)),  0)</f>
        <v>0</v>
      </c>
      <c r="G34" s="32"/>
      <c r="H34" s="32"/>
      <c r="I34" s="100">
        <v>0.12</v>
      </c>
      <c r="J34" s="99">
        <f>ROUND(((SUM(BF125:BF373))*I34),  0)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46</v>
      </c>
      <c r="F35" s="99">
        <f>ROUND((SUM(BG125:BG373)),  0)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47</v>
      </c>
      <c r="F36" s="99">
        <f>ROUND((SUM(BH125:BH373)),  0)</f>
        <v>0</v>
      </c>
      <c r="G36" s="32"/>
      <c r="H36" s="32"/>
      <c r="I36" s="100">
        <v>0.12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48</v>
      </c>
      <c r="F37" s="99">
        <f>ROUND((SUM(BI125:BI373)),  0)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49</v>
      </c>
      <c r="E39" s="60"/>
      <c r="F39" s="60"/>
      <c r="G39" s="103" t="s">
        <v>50</v>
      </c>
      <c r="H39" s="104" t="s">
        <v>51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52</v>
      </c>
      <c r="E50" s="44"/>
      <c r="F50" s="44"/>
      <c r="G50" s="43" t="s">
        <v>53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54</v>
      </c>
      <c r="E61" s="35"/>
      <c r="F61" s="107" t="s">
        <v>55</v>
      </c>
      <c r="G61" s="45" t="s">
        <v>54</v>
      </c>
      <c r="H61" s="35"/>
      <c r="I61" s="35"/>
      <c r="J61" s="108" t="s">
        <v>55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56</v>
      </c>
      <c r="E65" s="46"/>
      <c r="F65" s="46"/>
      <c r="G65" s="43" t="s">
        <v>57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54</v>
      </c>
      <c r="E76" s="35"/>
      <c r="F76" s="107" t="s">
        <v>55</v>
      </c>
      <c r="G76" s="45" t="s">
        <v>54</v>
      </c>
      <c r="H76" s="35"/>
      <c r="I76" s="35"/>
      <c r="J76" s="108" t="s">
        <v>55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33" t="str">
        <f>E7</f>
        <v>Brno, U Vlečky I - drobná rekonstrukce na kanalizační síti</v>
      </c>
      <c r="F85" s="234"/>
      <c r="G85" s="234"/>
      <c r="H85" s="23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3" t="str">
        <f>E9</f>
        <v>310 - Kanalizační stoka</v>
      </c>
      <c r="F87" s="235"/>
      <c r="G87" s="235"/>
      <c r="H87" s="235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/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>Brněnské vodárny a kanalizace a.s.</v>
      </c>
      <c r="G91" s="32"/>
      <c r="H91" s="32"/>
      <c r="I91" s="27" t="s">
        <v>31</v>
      </c>
      <c r="J91" s="30" t="str">
        <f>E21</f>
        <v>PROVO, spol. s 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27" t="s">
        <v>37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96</v>
      </c>
      <c r="D94" s="101"/>
      <c r="E94" s="101"/>
      <c r="F94" s="101"/>
      <c r="G94" s="101"/>
      <c r="H94" s="101"/>
      <c r="I94" s="101"/>
      <c r="J94" s="110" t="s">
        <v>97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98</v>
      </c>
      <c r="D96" s="32"/>
      <c r="E96" s="32"/>
      <c r="F96" s="32"/>
      <c r="G96" s="32"/>
      <c r="H96" s="32"/>
      <c r="I96" s="32"/>
      <c r="J96" s="71">
        <f>J125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99</v>
      </c>
    </row>
    <row r="97" spans="1:31" s="9" customFormat="1" ht="24.95" customHeight="1">
      <c r="B97" s="112"/>
      <c r="D97" s="113" t="s">
        <v>100</v>
      </c>
      <c r="E97" s="114"/>
      <c r="F97" s="114"/>
      <c r="G97" s="114"/>
      <c r="H97" s="114"/>
      <c r="I97" s="114"/>
      <c r="J97" s="115">
        <f>J126</f>
        <v>0</v>
      </c>
      <c r="L97" s="112"/>
    </row>
    <row r="98" spans="1:31" s="10" customFormat="1" ht="19.899999999999999" customHeight="1">
      <c r="B98" s="116"/>
      <c r="D98" s="117" t="s">
        <v>101</v>
      </c>
      <c r="E98" s="118"/>
      <c r="F98" s="118"/>
      <c r="G98" s="118"/>
      <c r="H98" s="118"/>
      <c r="I98" s="118"/>
      <c r="J98" s="119">
        <f>J127</f>
        <v>0</v>
      </c>
      <c r="L98" s="116"/>
    </row>
    <row r="99" spans="1:31" s="10" customFormat="1" ht="19.899999999999999" customHeight="1">
      <c r="B99" s="116"/>
      <c r="D99" s="117" t="s">
        <v>102</v>
      </c>
      <c r="E99" s="118"/>
      <c r="F99" s="118"/>
      <c r="G99" s="118"/>
      <c r="H99" s="118"/>
      <c r="I99" s="118"/>
      <c r="J99" s="119">
        <f>J224</f>
        <v>0</v>
      </c>
      <c r="L99" s="116"/>
    </row>
    <row r="100" spans="1:31" s="10" customFormat="1" ht="19.899999999999999" customHeight="1">
      <c r="B100" s="116"/>
      <c r="D100" s="117" t="s">
        <v>103</v>
      </c>
      <c r="E100" s="118"/>
      <c r="F100" s="118"/>
      <c r="G100" s="118"/>
      <c r="H100" s="118"/>
      <c r="I100" s="118"/>
      <c r="J100" s="119">
        <f>J227</f>
        <v>0</v>
      </c>
      <c r="L100" s="116"/>
    </row>
    <row r="101" spans="1:31" s="10" customFormat="1" ht="19.899999999999999" customHeight="1">
      <c r="B101" s="116"/>
      <c r="D101" s="117" t="s">
        <v>104</v>
      </c>
      <c r="E101" s="118"/>
      <c r="F101" s="118"/>
      <c r="G101" s="118"/>
      <c r="H101" s="118"/>
      <c r="I101" s="118"/>
      <c r="J101" s="119">
        <f>J242</f>
        <v>0</v>
      </c>
      <c r="L101" s="116"/>
    </row>
    <row r="102" spans="1:31" s="10" customFormat="1" ht="19.899999999999999" customHeight="1">
      <c r="B102" s="116"/>
      <c r="D102" s="117" t="s">
        <v>105</v>
      </c>
      <c r="E102" s="118"/>
      <c r="F102" s="118"/>
      <c r="G102" s="118"/>
      <c r="H102" s="118"/>
      <c r="I102" s="118"/>
      <c r="J102" s="119">
        <f>J266</f>
        <v>0</v>
      </c>
      <c r="L102" s="116"/>
    </row>
    <row r="103" spans="1:31" s="10" customFormat="1" ht="19.899999999999999" customHeight="1">
      <c r="B103" s="116"/>
      <c r="D103" s="117" t="s">
        <v>106</v>
      </c>
      <c r="E103" s="118"/>
      <c r="F103" s="118"/>
      <c r="G103" s="118"/>
      <c r="H103" s="118"/>
      <c r="I103" s="118"/>
      <c r="J103" s="119">
        <f>J276</f>
        <v>0</v>
      </c>
      <c r="L103" s="116"/>
    </row>
    <row r="104" spans="1:31" s="10" customFormat="1" ht="19.899999999999999" customHeight="1">
      <c r="B104" s="116"/>
      <c r="D104" s="117" t="s">
        <v>107</v>
      </c>
      <c r="E104" s="118"/>
      <c r="F104" s="118"/>
      <c r="G104" s="118"/>
      <c r="H104" s="118"/>
      <c r="I104" s="118"/>
      <c r="J104" s="119">
        <f>J279</f>
        <v>0</v>
      </c>
      <c r="L104" s="116"/>
    </row>
    <row r="105" spans="1:31" s="10" customFormat="1" ht="19.899999999999999" customHeight="1">
      <c r="B105" s="116"/>
      <c r="D105" s="117" t="s">
        <v>108</v>
      </c>
      <c r="E105" s="118"/>
      <c r="F105" s="118"/>
      <c r="G105" s="118"/>
      <c r="H105" s="118"/>
      <c r="I105" s="118"/>
      <c r="J105" s="119">
        <f>J355</f>
        <v>0</v>
      </c>
      <c r="L105" s="116"/>
    </row>
    <row r="106" spans="1:31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31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109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33" t="str">
        <f>E7</f>
        <v>Brno, U Vlečky I - drobná rekonstrukce na kanalizační síti</v>
      </c>
      <c r="F115" s="234"/>
      <c r="G115" s="234"/>
      <c r="H115" s="234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93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13" t="str">
        <f>E9</f>
        <v>310 - Kanalizační stoka</v>
      </c>
      <c r="F117" s="235"/>
      <c r="G117" s="235"/>
      <c r="H117" s="235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F12</f>
        <v xml:space="preserve"> </v>
      </c>
      <c r="G119" s="32"/>
      <c r="H119" s="32"/>
      <c r="I119" s="27" t="s">
        <v>22</v>
      </c>
      <c r="J119" s="55" t="str">
        <f>IF(J12="","",J12)</f>
        <v/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23</v>
      </c>
      <c r="D121" s="32"/>
      <c r="E121" s="32"/>
      <c r="F121" s="25" t="str">
        <f>E15</f>
        <v>Brněnské vodárny a kanalizace a.s.</v>
      </c>
      <c r="G121" s="32"/>
      <c r="H121" s="32"/>
      <c r="I121" s="27" t="s">
        <v>31</v>
      </c>
      <c r="J121" s="30" t="str">
        <f>E21</f>
        <v>PROVO, spol. s 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29</v>
      </c>
      <c r="D122" s="32"/>
      <c r="E122" s="32"/>
      <c r="F122" s="25" t="str">
        <f>IF(E18="","",E18)</f>
        <v>Vyplň údaj</v>
      </c>
      <c r="G122" s="32"/>
      <c r="H122" s="32"/>
      <c r="I122" s="27" t="s">
        <v>37</v>
      </c>
      <c r="J122" s="30" t="str">
        <f>E24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0"/>
      <c r="B124" s="121"/>
      <c r="C124" s="122" t="s">
        <v>110</v>
      </c>
      <c r="D124" s="123" t="s">
        <v>64</v>
      </c>
      <c r="E124" s="123" t="s">
        <v>60</v>
      </c>
      <c r="F124" s="123" t="s">
        <v>61</v>
      </c>
      <c r="G124" s="123" t="s">
        <v>111</v>
      </c>
      <c r="H124" s="123" t="s">
        <v>112</v>
      </c>
      <c r="I124" s="123" t="s">
        <v>113</v>
      </c>
      <c r="J124" s="123" t="s">
        <v>97</v>
      </c>
      <c r="K124" s="124" t="s">
        <v>114</v>
      </c>
      <c r="L124" s="125"/>
      <c r="M124" s="62" t="s">
        <v>1</v>
      </c>
      <c r="N124" s="63" t="s">
        <v>43</v>
      </c>
      <c r="O124" s="63" t="s">
        <v>115</v>
      </c>
      <c r="P124" s="63" t="s">
        <v>116</v>
      </c>
      <c r="Q124" s="63" t="s">
        <v>117</v>
      </c>
      <c r="R124" s="63" t="s">
        <v>118</v>
      </c>
      <c r="S124" s="63" t="s">
        <v>119</v>
      </c>
      <c r="T124" s="64" t="s">
        <v>120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</row>
    <row r="125" spans="1:65" s="2" customFormat="1" ht="22.9" customHeight="1">
      <c r="A125" s="32"/>
      <c r="B125" s="33"/>
      <c r="C125" s="69" t="s">
        <v>121</v>
      </c>
      <c r="D125" s="32"/>
      <c r="E125" s="32"/>
      <c r="F125" s="32"/>
      <c r="G125" s="32"/>
      <c r="H125" s="32"/>
      <c r="I125" s="32"/>
      <c r="J125" s="126">
        <f>BK125</f>
        <v>0</v>
      </c>
      <c r="K125" s="32"/>
      <c r="L125" s="33"/>
      <c r="M125" s="65"/>
      <c r="N125" s="56"/>
      <c r="O125" s="66"/>
      <c r="P125" s="127">
        <f>P126</f>
        <v>0</v>
      </c>
      <c r="Q125" s="66"/>
      <c r="R125" s="127">
        <f>R126</f>
        <v>93.115036910000001</v>
      </c>
      <c r="S125" s="66"/>
      <c r="T125" s="128">
        <f>T126</f>
        <v>80.863500000000002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78</v>
      </c>
      <c r="AU125" s="17" t="s">
        <v>99</v>
      </c>
      <c r="BK125" s="129">
        <f>BK126</f>
        <v>0</v>
      </c>
    </row>
    <row r="126" spans="1:65" s="12" customFormat="1" ht="25.9" customHeight="1">
      <c r="B126" s="130"/>
      <c r="D126" s="131" t="s">
        <v>78</v>
      </c>
      <c r="E126" s="132" t="s">
        <v>122</v>
      </c>
      <c r="F126" s="132" t="s">
        <v>123</v>
      </c>
      <c r="I126" s="133"/>
      <c r="J126" s="134">
        <f>BK126</f>
        <v>0</v>
      </c>
      <c r="L126" s="130"/>
      <c r="M126" s="135"/>
      <c r="N126" s="136"/>
      <c r="O126" s="136"/>
      <c r="P126" s="137">
        <f>P127+P224+P227+P242+P266+P276+P279+P355</f>
        <v>0</v>
      </c>
      <c r="Q126" s="136"/>
      <c r="R126" s="137">
        <f>R127+R224+R227+R242+R266+R276+R279+R355</f>
        <v>93.115036910000001</v>
      </c>
      <c r="S126" s="136"/>
      <c r="T126" s="138">
        <f>T127+T224+T227+T242+T266+T276+T279+T355</f>
        <v>80.863500000000002</v>
      </c>
      <c r="AR126" s="131" t="s">
        <v>36</v>
      </c>
      <c r="AT126" s="139" t="s">
        <v>78</v>
      </c>
      <c r="AU126" s="139" t="s">
        <v>79</v>
      </c>
      <c r="AY126" s="131" t="s">
        <v>124</v>
      </c>
      <c r="BK126" s="140">
        <f>BK127+BK224+BK227+BK242+BK266+BK276+BK279+BK355</f>
        <v>0</v>
      </c>
    </row>
    <row r="127" spans="1:65" s="12" customFormat="1" ht="22.9" customHeight="1">
      <c r="B127" s="130"/>
      <c r="D127" s="131" t="s">
        <v>78</v>
      </c>
      <c r="E127" s="141" t="s">
        <v>36</v>
      </c>
      <c r="F127" s="141" t="s">
        <v>125</v>
      </c>
      <c r="I127" s="133"/>
      <c r="J127" s="142">
        <f>BK127</f>
        <v>0</v>
      </c>
      <c r="L127" s="130"/>
      <c r="M127" s="135"/>
      <c r="N127" s="136"/>
      <c r="O127" s="136"/>
      <c r="P127" s="137">
        <f>SUM(P128:P223)</f>
        <v>0</v>
      </c>
      <c r="Q127" s="136"/>
      <c r="R127" s="137">
        <f>SUM(R128:R223)</f>
        <v>0.45703965000000002</v>
      </c>
      <c r="S127" s="136"/>
      <c r="T127" s="138">
        <f>SUM(T128:T223)</f>
        <v>80.863500000000002</v>
      </c>
      <c r="AR127" s="131" t="s">
        <v>36</v>
      </c>
      <c r="AT127" s="139" t="s">
        <v>78</v>
      </c>
      <c r="AU127" s="139" t="s">
        <v>36</v>
      </c>
      <c r="AY127" s="131" t="s">
        <v>124</v>
      </c>
      <c r="BK127" s="140">
        <f>SUM(BK128:BK223)</f>
        <v>0</v>
      </c>
    </row>
    <row r="128" spans="1:65" s="2" customFormat="1" ht="16.5" customHeight="1">
      <c r="A128" s="32"/>
      <c r="B128" s="143"/>
      <c r="C128" s="144" t="s">
        <v>36</v>
      </c>
      <c r="D128" s="144" t="s">
        <v>126</v>
      </c>
      <c r="E128" s="145" t="s">
        <v>127</v>
      </c>
      <c r="F128" s="146" t="s">
        <v>128</v>
      </c>
      <c r="G128" s="147" t="s">
        <v>129</v>
      </c>
      <c r="H128" s="148">
        <v>46.5</v>
      </c>
      <c r="I128" s="149"/>
      <c r="J128" s="150">
        <f>ROUND(I128*H128,2)</f>
        <v>0</v>
      </c>
      <c r="K128" s="146" t="s">
        <v>130</v>
      </c>
      <c r="L128" s="33"/>
      <c r="M128" s="151" t="s">
        <v>1</v>
      </c>
      <c r="N128" s="152" t="s">
        <v>44</v>
      </c>
      <c r="O128" s="58"/>
      <c r="P128" s="153">
        <f>O128*H128</f>
        <v>0</v>
      </c>
      <c r="Q128" s="153">
        <v>0</v>
      </c>
      <c r="R128" s="153">
        <f>Q128*H128</f>
        <v>0</v>
      </c>
      <c r="S128" s="153">
        <v>0.45</v>
      </c>
      <c r="T128" s="154">
        <f>S128*H128</f>
        <v>20.925000000000001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5" t="s">
        <v>131</v>
      </c>
      <c r="AT128" s="155" t="s">
        <v>126</v>
      </c>
      <c r="AU128" s="155" t="s">
        <v>88</v>
      </c>
      <c r="AY128" s="17" t="s">
        <v>124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7" t="s">
        <v>36</v>
      </c>
      <c r="BK128" s="156">
        <f>ROUND(I128*H128,2)</f>
        <v>0</v>
      </c>
      <c r="BL128" s="17" t="s">
        <v>131</v>
      </c>
      <c r="BM128" s="155" t="s">
        <v>132</v>
      </c>
    </row>
    <row r="129" spans="1:65" s="13" customFormat="1" ht="11.25">
      <c r="B129" s="157"/>
      <c r="D129" s="158" t="s">
        <v>133</v>
      </c>
      <c r="E129" s="159" t="s">
        <v>1</v>
      </c>
      <c r="F129" s="160" t="s">
        <v>134</v>
      </c>
      <c r="H129" s="161">
        <v>37.5</v>
      </c>
      <c r="I129" s="162"/>
      <c r="L129" s="157"/>
      <c r="M129" s="163"/>
      <c r="N129" s="164"/>
      <c r="O129" s="164"/>
      <c r="P129" s="164"/>
      <c r="Q129" s="164"/>
      <c r="R129" s="164"/>
      <c r="S129" s="164"/>
      <c r="T129" s="165"/>
      <c r="AT129" s="159" t="s">
        <v>133</v>
      </c>
      <c r="AU129" s="159" t="s">
        <v>88</v>
      </c>
      <c r="AV129" s="13" t="s">
        <v>88</v>
      </c>
      <c r="AW129" s="13" t="s">
        <v>35</v>
      </c>
      <c r="AX129" s="13" t="s">
        <v>79</v>
      </c>
      <c r="AY129" s="159" t="s">
        <v>124</v>
      </c>
    </row>
    <row r="130" spans="1:65" s="13" customFormat="1" ht="11.25">
      <c r="B130" s="157"/>
      <c r="D130" s="158" t="s">
        <v>133</v>
      </c>
      <c r="E130" s="159" t="s">
        <v>1</v>
      </c>
      <c r="F130" s="160" t="s">
        <v>135</v>
      </c>
      <c r="H130" s="161">
        <v>9</v>
      </c>
      <c r="I130" s="162"/>
      <c r="L130" s="157"/>
      <c r="M130" s="163"/>
      <c r="N130" s="164"/>
      <c r="O130" s="164"/>
      <c r="P130" s="164"/>
      <c r="Q130" s="164"/>
      <c r="R130" s="164"/>
      <c r="S130" s="164"/>
      <c r="T130" s="165"/>
      <c r="AT130" s="159" t="s">
        <v>133</v>
      </c>
      <c r="AU130" s="159" t="s">
        <v>88</v>
      </c>
      <c r="AV130" s="13" t="s">
        <v>88</v>
      </c>
      <c r="AW130" s="13" t="s">
        <v>35</v>
      </c>
      <c r="AX130" s="13" t="s">
        <v>79</v>
      </c>
      <c r="AY130" s="159" t="s">
        <v>124</v>
      </c>
    </row>
    <row r="131" spans="1:65" s="14" customFormat="1" ht="11.25">
      <c r="B131" s="166"/>
      <c r="D131" s="158" t="s">
        <v>133</v>
      </c>
      <c r="E131" s="167" t="s">
        <v>1</v>
      </c>
      <c r="F131" s="168" t="s">
        <v>136</v>
      </c>
      <c r="H131" s="169">
        <v>46.5</v>
      </c>
      <c r="I131" s="170"/>
      <c r="L131" s="166"/>
      <c r="M131" s="171"/>
      <c r="N131" s="172"/>
      <c r="O131" s="172"/>
      <c r="P131" s="172"/>
      <c r="Q131" s="172"/>
      <c r="R131" s="172"/>
      <c r="S131" s="172"/>
      <c r="T131" s="173"/>
      <c r="AT131" s="167" t="s">
        <v>133</v>
      </c>
      <c r="AU131" s="167" t="s">
        <v>88</v>
      </c>
      <c r="AV131" s="14" t="s">
        <v>131</v>
      </c>
      <c r="AW131" s="14" t="s">
        <v>35</v>
      </c>
      <c r="AX131" s="14" t="s">
        <v>36</v>
      </c>
      <c r="AY131" s="167" t="s">
        <v>124</v>
      </c>
    </row>
    <row r="132" spans="1:65" s="2" customFormat="1" ht="16.5" customHeight="1">
      <c r="A132" s="32"/>
      <c r="B132" s="143"/>
      <c r="C132" s="144" t="s">
        <v>88</v>
      </c>
      <c r="D132" s="144" t="s">
        <v>126</v>
      </c>
      <c r="E132" s="145" t="s">
        <v>137</v>
      </c>
      <c r="F132" s="146" t="s">
        <v>138</v>
      </c>
      <c r="G132" s="147" t="s">
        <v>129</v>
      </c>
      <c r="H132" s="148">
        <v>46.5</v>
      </c>
      <c r="I132" s="149"/>
      <c r="J132" s="150">
        <f>ROUND(I132*H132,2)</f>
        <v>0</v>
      </c>
      <c r="K132" s="146" t="s">
        <v>130</v>
      </c>
      <c r="L132" s="33"/>
      <c r="M132" s="151" t="s">
        <v>1</v>
      </c>
      <c r="N132" s="152" t="s">
        <v>44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0.70899999999999996</v>
      </c>
      <c r="T132" s="154">
        <f>S132*H132</f>
        <v>32.968499999999999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131</v>
      </c>
      <c r="AT132" s="155" t="s">
        <v>126</v>
      </c>
      <c r="AU132" s="155" t="s">
        <v>88</v>
      </c>
      <c r="AY132" s="17" t="s">
        <v>124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36</v>
      </c>
      <c r="BK132" s="156">
        <f>ROUND(I132*H132,2)</f>
        <v>0</v>
      </c>
      <c r="BL132" s="17" t="s">
        <v>131</v>
      </c>
      <c r="BM132" s="155" t="s">
        <v>139</v>
      </c>
    </row>
    <row r="133" spans="1:65" s="13" customFormat="1" ht="11.25">
      <c r="B133" s="157"/>
      <c r="D133" s="158" t="s">
        <v>133</v>
      </c>
      <c r="E133" s="159" t="s">
        <v>1</v>
      </c>
      <c r="F133" s="160" t="s">
        <v>140</v>
      </c>
      <c r="H133" s="161">
        <v>46.5</v>
      </c>
      <c r="I133" s="162"/>
      <c r="L133" s="157"/>
      <c r="M133" s="163"/>
      <c r="N133" s="164"/>
      <c r="O133" s="164"/>
      <c r="P133" s="164"/>
      <c r="Q133" s="164"/>
      <c r="R133" s="164"/>
      <c r="S133" s="164"/>
      <c r="T133" s="165"/>
      <c r="AT133" s="159" t="s">
        <v>133</v>
      </c>
      <c r="AU133" s="159" t="s">
        <v>88</v>
      </c>
      <c r="AV133" s="13" t="s">
        <v>88</v>
      </c>
      <c r="AW133" s="13" t="s">
        <v>35</v>
      </c>
      <c r="AX133" s="13" t="s">
        <v>36</v>
      </c>
      <c r="AY133" s="159" t="s">
        <v>124</v>
      </c>
    </row>
    <row r="134" spans="1:65" s="2" customFormat="1" ht="16.5" customHeight="1">
      <c r="A134" s="32"/>
      <c r="B134" s="143"/>
      <c r="C134" s="144" t="s">
        <v>141</v>
      </c>
      <c r="D134" s="144" t="s">
        <v>126</v>
      </c>
      <c r="E134" s="145" t="s">
        <v>142</v>
      </c>
      <c r="F134" s="146" t="s">
        <v>143</v>
      </c>
      <c r="G134" s="147" t="s">
        <v>129</v>
      </c>
      <c r="H134" s="148">
        <v>46.5</v>
      </c>
      <c r="I134" s="149"/>
      <c r="J134" s="150">
        <f>ROUND(I134*H134,2)</f>
        <v>0</v>
      </c>
      <c r="K134" s="146" t="s">
        <v>130</v>
      </c>
      <c r="L134" s="33"/>
      <c r="M134" s="151" t="s">
        <v>1</v>
      </c>
      <c r="N134" s="152" t="s">
        <v>44</v>
      </c>
      <c r="O134" s="58"/>
      <c r="P134" s="153">
        <f>O134*H134</f>
        <v>0</v>
      </c>
      <c r="Q134" s="153">
        <v>0</v>
      </c>
      <c r="R134" s="153">
        <f>Q134*H134</f>
        <v>0</v>
      </c>
      <c r="S134" s="153">
        <v>0.57999999999999996</v>
      </c>
      <c r="T134" s="154">
        <f>S134*H134</f>
        <v>26.97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131</v>
      </c>
      <c r="AT134" s="155" t="s">
        <v>126</v>
      </c>
      <c r="AU134" s="155" t="s">
        <v>88</v>
      </c>
      <c r="AY134" s="17" t="s">
        <v>124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36</v>
      </c>
      <c r="BK134" s="156">
        <f>ROUND(I134*H134,2)</f>
        <v>0</v>
      </c>
      <c r="BL134" s="17" t="s">
        <v>131</v>
      </c>
      <c r="BM134" s="155" t="s">
        <v>144</v>
      </c>
    </row>
    <row r="135" spans="1:65" s="13" customFormat="1" ht="11.25">
      <c r="B135" s="157"/>
      <c r="D135" s="158" t="s">
        <v>133</v>
      </c>
      <c r="E135" s="159" t="s">
        <v>1</v>
      </c>
      <c r="F135" s="160" t="s">
        <v>140</v>
      </c>
      <c r="H135" s="161">
        <v>46.5</v>
      </c>
      <c r="I135" s="162"/>
      <c r="L135" s="157"/>
      <c r="M135" s="163"/>
      <c r="N135" s="164"/>
      <c r="O135" s="164"/>
      <c r="P135" s="164"/>
      <c r="Q135" s="164"/>
      <c r="R135" s="164"/>
      <c r="S135" s="164"/>
      <c r="T135" s="165"/>
      <c r="AT135" s="159" t="s">
        <v>133</v>
      </c>
      <c r="AU135" s="159" t="s">
        <v>88</v>
      </c>
      <c r="AV135" s="13" t="s">
        <v>88</v>
      </c>
      <c r="AW135" s="13" t="s">
        <v>35</v>
      </c>
      <c r="AX135" s="13" t="s">
        <v>36</v>
      </c>
      <c r="AY135" s="159" t="s">
        <v>124</v>
      </c>
    </row>
    <row r="136" spans="1:65" s="2" customFormat="1" ht="16.5" customHeight="1">
      <c r="A136" s="32"/>
      <c r="B136" s="143"/>
      <c r="C136" s="144" t="s">
        <v>131</v>
      </c>
      <c r="D136" s="144" t="s">
        <v>126</v>
      </c>
      <c r="E136" s="145" t="s">
        <v>145</v>
      </c>
      <c r="F136" s="146" t="s">
        <v>146</v>
      </c>
      <c r="G136" s="147" t="s">
        <v>147</v>
      </c>
      <c r="H136" s="148">
        <v>250</v>
      </c>
      <c r="I136" s="149"/>
      <c r="J136" s="150">
        <f>ROUND(I136*H136,2)</f>
        <v>0</v>
      </c>
      <c r="K136" s="146" t="s">
        <v>130</v>
      </c>
      <c r="L136" s="33"/>
      <c r="M136" s="151" t="s">
        <v>1</v>
      </c>
      <c r="N136" s="152" t="s">
        <v>44</v>
      </c>
      <c r="O136" s="58"/>
      <c r="P136" s="153">
        <f>O136*H136</f>
        <v>0</v>
      </c>
      <c r="Q136" s="153">
        <v>3.0000000000000001E-5</v>
      </c>
      <c r="R136" s="153">
        <f>Q136*H136</f>
        <v>7.5000000000000006E-3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131</v>
      </c>
      <c r="AT136" s="155" t="s">
        <v>126</v>
      </c>
      <c r="AU136" s="155" t="s">
        <v>88</v>
      </c>
      <c r="AY136" s="17" t="s">
        <v>124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36</v>
      </c>
      <c r="BK136" s="156">
        <f>ROUND(I136*H136,2)</f>
        <v>0</v>
      </c>
      <c r="BL136" s="17" t="s">
        <v>131</v>
      </c>
      <c r="BM136" s="155" t="s">
        <v>148</v>
      </c>
    </row>
    <row r="137" spans="1:65" s="13" customFormat="1" ht="11.25">
      <c r="B137" s="157"/>
      <c r="D137" s="158" t="s">
        <v>133</v>
      </c>
      <c r="E137" s="159" t="s">
        <v>1</v>
      </c>
      <c r="F137" s="160" t="s">
        <v>149</v>
      </c>
      <c r="H137" s="161">
        <v>100</v>
      </c>
      <c r="I137" s="162"/>
      <c r="L137" s="157"/>
      <c r="M137" s="163"/>
      <c r="N137" s="164"/>
      <c r="O137" s="164"/>
      <c r="P137" s="164"/>
      <c r="Q137" s="164"/>
      <c r="R137" s="164"/>
      <c r="S137" s="164"/>
      <c r="T137" s="165"/>
      <c r="AT137" s="159" t="s">
        <v>133</v>
      </c>
      <c r="AU137" s="159" t="s">
        <v>88</v>
      </c>
      <c r="AV137" s="13" t="s">
        <v>88</v>
      </c>
      <c r="AW137" s="13" t="s">
        <v>35</v>
      </c>
      <c r="AX137" s="13" t="s">
        <v>79</v>
      </c>
      <c r="AY137" s="159" t="s">
        <v>124</v>
      </c>
    </row>
    <row r="138" spans="1:65" s="13" customFormat="1" ht="11.25">
      <c r="B138" s="157"/>
      <c r="D138" s="158" t="s">
        <v>133</v>
      </c>
      <c r="E138" s="159" t="s">
        <v>1</v>
      </c>
      <c r="F138" s="160" t="s">
        <v>150</v>
      </c>
      <c r="H138" s="161">
        <v>50</v>
      </c>
      <c r="I138" s="162"/>
      <c r="L138" s="157"/>
      <c r="M138" s="163"/>
      <c r="N138" s="164"/>
      <c r="O138" s="164"/>
      <c r="P138" s="164"/>
      <c r="Q138" s="164"/>
      <c r="R138" s="164"/>
      <c r="S138" s="164"/>
      <c r="T138" s="165"/>
      <c r="AT138" s="159" t="s">
        <v>133</v>
      </c>
      <c r="AU138" s="159" t="s">
        <v>88</v>
      </c>
      <c r="AV138" s="13" t="s">
        <v>88</v>
      </c>
      <c r="AW138" s="13" t="s">
        <v>35</v>
      </c>
      <c r="AX138" s="13" t="s">
        <v>79</v>
      </c>
      <c r="AY138" s="159" t="s">
        <v>124</v>
      </c>
    </row>
    <row r="139" spans="1:65" s="13" customFormat="1" ht="11.25">
      <c r="B139" s="157"/>
      <c r="D139" s="158" t="s">
        <v>133</v>
      </c>
      <c r="E139" s="159" t="s">
        <v>1</v>
      </c>
      <c r="F139" s="160" t="s">
        <v>151</v>
      </c>
      <c r="H139" s="161">
        <v>100</v>
      </c>
      <c r="I139" s="162"/>
      <c r="L139" s="157"/>
      <c r="M139" s="163"/>
      <c r="N139" s="164"/>
      <c r="O139" s="164"/>
      <c r="P139" s="164"/>
      <c r="Q139" s="164"/>
      <c r="R139" s="164"/>
      <c r="S139" s="164"/>
      <c r="T139" s="165"/>
      <c r="AT139" s="159" t="s">
        <v>133</v>
      </c>
      <c r="AU139" s="159" t="s">
        <v>88</v>
      </c>
      <c r="AV139" s="13" t="s">
        <v>88</v>
      </c>
      <c r="AW139" s="13" t="s">
        <v>35</v>
      </c>
      <c r="AX139" s="13" t="s">
        <v>79</v>
      </c>
      <c r="AY139" s="159" t="s">
        <v>124</v>
      </c>
    </row>
    <row r="140" spans="1:65" s="14" customFormat="1" ht="11.25">
      <c r="B140" s="166"/>
      <c r="D140" s="158" t="s">
        <v>133</v>
      </c>
      <c r="E140" s="167" t="s">
        <v>1</v>
      </c>
      <c r="F140" s="168" t="s">
        <v>136</v>
      </c>
      <c r="H140" s="169">
        <v>250</v>
      </c>
      <c r="I140" s="170"/>
      <c r="L140" s="166"/>
      <c r="M140" s="171"/>
      <c r="N140" s="172"/>
      <c r="O140" s="172"/>
      <c r="P140" s="172"/>
      <c r="Q140" s="172"/>
      <c r="R140" s="172"/>
      <c r="S140" s="172"/>
      <c r="T140" s="173"/>
      <c r="AT140" s="167" t="s">
        <v>133</v>
      </c>
      <c r="AU140" s="167" t="s">
        <v>88</v>
      </c>
      <c r="AV140" s="14" t="s">
        <v>131</v>
      </c>
      <c r="AW140" s="14" t="s">
        <v>35</v>
      </c>
      <c r="AX140" s="14" t="s">
        <v>36</v>
      </c>
      <c r="AY140" s="167" t="s">
        <v>124</v>
      </c>
    </row>
    <row r="141" spans="1:65" s="2" customFormat="1" ht="16.5" customHeight="1">
      <c r="A141" s="32"/>
      <c r="B141" s="143"/>
      <c r="C141" s="144" t="s">
        <v>152</v>
      </c>
      <c r="D141" s="144" t="s">
        <v>126</v>
      </c>
      <c r="E141" s="145" t="s">
        <v>153</v>
      </c>
      <c r="F141" s="146" t="s">
        <v>154</v>
      </c>
      <c r="G141" s="147" t="s">
        <v>155</v>
      </c>
      <c r="H141" s="148">
        <v>30</v>
      </c>
      <c r="I141" s="149"/>
      <c r="J141" s="150">
        <f>ROUND(I141*H141,2)</f>
        <v>0</v>
      </c>
      <c r="K141" s="146" t="s">
        <v>130</v>
      </c>
      <c r="L141" s="33"/>
      <c r="M141" s="151" t="s">
        <v>1</v>
      </c>
      <c r="N141" s="152" t="s">
        <v>44</v>
      </c>
      <c r="O141" s="58"/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5" t="s">
        <v>131</v>
      </c>
      <c r="AT141" s="155" t="s">
        <v>126</v>
      </c>
      <c r="AU141" s="155" t="s">
        <v>88</v>
      </c>
      <c r="AY141" s="17" t="s">
        <v>124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7" t="s">
        <v>36</v>
      </c>
      <c r="BK141" s="156">
        <f>ROUND(I141*H141,2)</f>
        <v>0</v>
      </c>
      <c r="BL141" s="17" t="s">
        <v>131</v>
      </c>
      <c r="BM141" s="155" t="s">
        <v>156</v>
      </c>
    </row>
    <row r="142" spans="1:65" s="13" customFormat="1" ht="11.25">
      <c r="B142" s="157"/>
      <c r="D142" s="158" t="s">
        <v>133</v>
      </c>
      <c r="E142" s="159" t="s">
        <v>1</v>
      </c>
      <c r="F142" s="160" t="s">
        <v>157</v>
      </c>
      <c r="H142" s="161">
        <v>30</v>
      </c>
      <c r="I142" s="162"/>
      <c r="L142" s="157"/>
      <c r="M142" s="163"/>
      <c r="N142" s="164"/>
      <c r="O142" s="164"/>
      <c r="P142" s="164"/>
      <c r="Q142" s="164"/>
      <c r="R142" s="164"/>
      <c r="S142" s="164"/>
      <c r="T142" s="165"/>
      <c r="AT142" s="159" t="s">
        <v>133</v>
      </c>
      <c r="AU142" s="159" t="s">
        <v>88</v>
      </c>
      <c r="AV142" s="13" t="s">
        <v>88</v>
      </c>
      <c r="AW142" s="13" t="s">
        <v>35</v>
      </c>
      <c r="AX142" s="13" t="s">
        <v>79</v>
      </c>
      <c r="AY142" s="159" t="s">
        <v>124</v>
      </c>
    </row>
    <row r="143" spans="1:65" s="2" customFormat="1" ht="16.5" customHeight="1">
      <c r="A143" s="32"/>
      <c r="B143" s="143"/>
      <c r="C143" s="144" t="s">
        <v>158</v>
      </c>
      <c r="D143" s="144" t="s">
        <v>126</v>
      </c>
      <c r="E143" s="145" t="s">
        <v>159</v>
      </c>
      <c r="F143" s="146" t="s">
        <v>160</v>
      </c>
      <c r="G143" s="147" t="s">
        <v>161</v>
      </c>
      <c r="H143" s="148">
        <v>1</v>
      </c>
      <c r="I143" s="149"/>
      <c r="J143" s="150">
        <f>ROUND(I143*H143,2)</f>
        <v>0</v>
      </c>
      <c r="K143" s="146" t="s">
        <v>1</v>
      </c>
      <c r="L143" s="33"/>
      <c r="M143" s="151" t="s">
        <v>1</v>
      </c>
      <c r="N143" s="152" t="s">
        <v>44</v>
      </c>
      <c r="O143" s="58"/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131</v>
      </c>
      <c r="AT143" s="155" t="s">
        <v>126</v>
      </c>
      <c r="AU143" s="155" t="s">
        <v>88</v>
      </c>
      <c r="AY143" s="17" t="s">
        <v>124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36</v>
      </c>
      <c r="BK143" s="156">
        <f>ROUND(I143*H143,2)</f>
        <v>0</v>
      </c>
      <c r="BL143" s="17" t="s">
        <v>131</v>
      </c>
      <c r="BM143" s="155" t="s">
        <v>162</v>
      </c>
    </row>
    <row r="144" spans="1:65" s="13" customFormat="1" ht="11.25">
      <c r="B144" s="157"/>
      <c r="D144" s="158" t="s">
        <v>133</v>
      </c>
      <c r="E144" s="159" t="s">
        <v>1</v>
      </c>
      <c r="F144" s="160" t="s">
        <v>36</v>
      </c>
      <c r="H144" s="161">
        <v>1</v>
      </c>
      <c r="I144" s="162"/>
      <c r="L144" s="157"/>
      <c r="M144" s="163"/>
      <c r="N144" s="164"/>
      <c r="O144" s="164"/>
      <c r="P144" s="164"/>
      <c r="Q144" s="164"/>
      <c r="R144" s="164"/>
      <c r="S144" s="164"/>
      <c r="T144" s="165"/>
      <c r="AT144" s="159" t="s">
        <v>133</v>
      </c>
      <c r="AU144" s="159" t="s">
        <v>88</v>
      </c>
      <c r="AV144" s="13" t="s">
        <v>88</v>
      </c>
      <c r="AW144" s="13" t="s">
        <v>35</v>
      </c>
      <c r="AX144" s="13" t="s">
        <v>79</v>
      </c>
      <c r="AY144" s="159" t="s">
        <v>124</v>
      </c>
    </row>
    <row r="145" spans="1:65" s="2" customFormat="1" ht="16.5" customHeight="1">
      <c r="A145" s="32"/>
      <c r="B145" s="143"/>
      <c r="C145" s="144" t="s">
        <v>163</v>
      </c>
      <c r="D145" s="144" t="s">
        <v>126</v>
      </c>
      <c r="E145" s="145" t="s">
        <v>164</v>
      </c>
      <c r="F145" s="146" t="s">
        <v>165</v>
      </c>
      <c r="G145" s="147" t="s">
        <v>166</v>
      </c>
      <c r="H145" s="148">
        <v>1.5</v>
      </c>
      <c r="I145" s="149"/>
      <c r="J145" s="150">
        <f>ROUND(I145*H145,2)</f>
        <v>0</v>
      </c>
      <c r="K145" s="146" t="s">
        <v>130</v>
      </c>
      <c r="L145" s="33"/>
      <c r="M145" s="151" t="s">
        <v>1</v>
      </c>
      <c r="N145" s="152" t="s">
        <v>44</v>
      </c>
      <c r="O145" s="58"/>
      <c r="P145" s="153">
        <f>O145*H145</f>
        <v>0</v>
      </c>
      <c r="Q145" s="153">
        <v>8.6800000000000002E-3</v>
      </c>
      <c r="R145" s="153">
        <f>Q145*H145</f>
        <v>1.302E-2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131</v>
      </c>
      <c r="AT145" s="155" t="s">
        <v>126</v>
      </c>
      <c r="AU145" s="155" t="s">
        <v>88</v>
      </c>
      <c r="AY145" s="17" t="s">
        <v>124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36</v>
      </c>
      <c r="BK145" s="156">
        <f>ROUND(I145*H145,2)</f>
        <v>0</v>
      </c>
      <c r="BL145" s="17" t="s">
        <v>131</v>
      </c>
      <c r="BM145" s="155" t="s">
        <v>167</v>
      </c>
    </row>
    <row r="146" spans="1:65" s="13" customFormat="1" ht="11.25">
      <c r="B146" s="157"/>
      <c r="D146" s="158" t="s">
        <v>133</v>
      </c>
      <c r="E146" s="159" t="s">
        <v>1</v>
      </c>
      <c r="F146" s="160" t="s">
        <v>168</v>
      </c>
      <c r="H146" s="161">
        <v>1.5</v>
      </c>
      <c r="I146" s="162"/>
      <c r="L146" s="157"/>
      <c r="M146" s="163"/>
      <c r="N146" s="164"/>
      <c r="O146" s="164"/>
      <c r="P146" s="164"/>
      <c r="Q146" s="164"/>
      <c r="R146" s="164"/>
      <c r="S146" s="164"/>
      <c r="T146" s="165"/>
      <c r="AT146" s="159" t="s">
        <v>133</v>
      </c>
      <c r="AU146" s="159" t="s">
        <v>88</v>
      </c>
      <c r="AV146" s="13" t="s">
        <v>88</v>
      </c>
      <c r="AW146" s="13" t="s">
        <v>35</v>
      </c>
      <c r="AX146" s="13" t="s">
        <v>36</v>
      </c>
      <c r="AY146" s="159" t="s">
        <v>124</v>
      </c>
    </row>
    <row r="147" spans="1:65" s="2" customFormat="1" ht="16.5" customHeight="1">
      <c r="A147" s="32"/>
      <c r="B147" s="143"/>
      <c r="C147" s="144" t="s">
        <v>169</v>
      </c>
      <c r="D147" s="144" t="s">
        <v>126</v>
      </c>
      <c r="E147" s="145" t="s">
        <v>170</v>
      </c>
      <c r="F147" s="146" t="s">
        <v>171</v>
      </c>
      <c r="G147" s="147" t="s">
        <v>172</v>
      </c>
      <c r="H147" s="148">
        <v>10.349</v>
      </c>
      <c r="I147" s="149"/>
      <c r="J147" s="150">
        <f>ROUND(I147*H147,2)</f>
        <v>0</v>
      </c>
      <c r="K147" s="146" t="s">
        <v>130</v>
      </c>
      <c r="L147" s="33"/>
      <c r="M147" s="151" t="s">
        <v>1</v>
      </c>
      <c r="N147" s="152" t="s">
        <v>44</v>
      </c>
      <c r="O147" s="58"/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5" t="s">
        <v>131</v>
      </c>
      <c r="AT147" s="155" t="s">
        <v>126</v>
      </c>
      <c r="AU147" s="155" t="s">
        <v>88</v>
      </c>
      <c r="AY147" s="17" t="s">
        <v>124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7" t="s">
        <v>36</v>
      </c>
      <c r="BK147" s="156">
        <f>ROUND(I147*H147,2)</f>
        <v>0</v>
      </c>
      <c r="BL147" s="17" t="s">
        <v>131</v>
      </c>
      <c r="BM147" s="155" t="s">
        <v>173</v>
      </c>
    </row>
    <row r="148" spans="1:65" s="13" customFormat="1" ht="11.25">
      <c r="B148" s="157"/>
      <c r="D148" s="158" t="s">
        <v>133</v>
      </c>
      <c r="E148" s="159" t="s">
        <v>1</v>
      </c>
      <c r="F148" s="160" t="s">
        <v>174</v>
      </c>
      <c r="H148" s="161">
        <v>10.349</v>
      </c>
      <c r="I148" s="162"/>
      <c r="L148" s="157"/>
      <c r="M148" s="163"/>
      <c r="N148" s="164"/>
      <c r="O148" s="164"/>
      <c r="P148" s="164"/>
      <c r="Q148" s="164"/>
      <c r="R148" s="164"/>
      <c r="S148" s="164"/>
      <c r="T148" s="165"/>
      <c r="AT148" s="159" t="s">
        <v>133</v>
      </c>
      <c r="AU148" s="159" t="s">
        <v>88</v>
      </c>
      <c r="AV148" s="13" t="s">
        <v>88</v>
      </c>
      <c r="AW148" s="13" t="s">
        <v>35</v>
      </c>
      <c r="AX148" s="13" t="s">
        <v>36</v>
      </c>
      <c r="AY148" s="159" t="s">
        <v>124</v>
      </c>
    </row>
    <row r="149" spans="1:65" s="2" customFormat="1" ht="24.2" customHeight="1">
      <c r="A149" s="32"/>
      <c r="B149" s="143"/>
      <c r="C149" s="144" t="s">
        <v>175</v>
      </c>
      <c r="D149" s="144" t="s">
        <v>126</v>
      </c>
      <c r="E149" s="145" t="s">
        <v>176</v>
      </c>
      <c r="F149" s="146" t="s">
        <v>177</v>
      </c>
      <c r="G149" s="147" t="s">
        <v>172</v>
      </c>
      <c r="H149" s="148">
        <v>56.566000000000003</v>
      </c>
      <c r="I149" s="149"/>
      <c r="J149" s="150">
        <f>ROUND(I149*H149,2)</f>
        <v>0</v>
      </c>
      <c r="K149" s="146" t="s">
        <v>130</v>
      </c>
      <c r="L149" s="33"/>
      <c r="M149" s="151" t="s">
        <v>1</v>
      </c>
      <c r="N149" s="152" t="s">
        <v>44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131</v>
      </c>
      <c r="AT149" s="155" t="s">
        <v>126</v>
      </c>
      <c r="AU149" s="155" t="s">
        <v>88</v>
      </c>
      <c r="AY149" s="17" t="s">
        <v>124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36</v>
      </c>
      <c r="BK149" s="156">
        <f>ROUND(I149*H149,2)</f>
        <v>0</v>
      </c>
      <c r="BL149" s="17" t="s">
        <v>131</v>
      </c>
      <c r="BM149" s="155" t="s">
        <v>178</v>
      </c>
    </row>
    <row r="150" spans="1:65" s="15" customFormat="1" ht="11.25">
      <c r="B150" s="174"/>
      <c r="D150" s="158" t="s">
        <v>133</v>
      </c>
      <c r="E150" s="175" t="s">
        <v>1</v>
      </c>
      <c r="F150" s="176" t="s">
        <v>179</v>
      </c>
      <c r="H150" s="175" t="s">
        <v>1</v>
      </c>
      <c r="I150" s="177"/>
      <c r="L150" s="174"/>
      <c r="M150" s="178"/>
      <c r="N150" s="179"/>
      <c r="O150" s="179"/>
      <c r="P150" s="179"/>
      <c r="Q150" s="179"/>
      <c r="R150" s="179"/>
      <c r="S150" s="179"/>
      <c r="T150" s="180"/>
      <c r="AT150" s="175" t="s">
        <v>133</v>
      </c>
      <c r="AU150" s="175" t="s">
        <v>88</v>
      </c>
      <c r="AV150" s="15" t="s">
        <v>36</v>
      </c>
      <c r="AW150" s="15" t="s">
        <v>35</v>
      </c>
      <c r="AX150" s="15" t="s">
        <v>79</v>
      </c>
      <c r="AY150" s="175" t="s">
        <v>124</v>
      </c>
    </row>
    <row r="151" spans="1:65" s="13" customFormat="1" ht="11.25">
      <c r="B151" s="157"/>
      <c r="D151" s="158" t="s">
        <v>133</v>
      </c>
      <c r="E151" s="159" t="s">
        <v>1</v>
      </c>
      <c r="F151" s="160" t="s">
        <v>180</v>
      </c>
      <c r="H151" s="161">
        <v>127.238</v>
      </c>
      <c r="I151" s="162"/>
      <c r="L151" s="157"/>
      <c r="M151" s="163"/>
      <c r="N151" s="164"/>
      <c r="O151" s="164"/>
      <c r="P151" s="164"/>
      <c r="Q151" s="164"/>
      <c r="R151" s="164"/>
      <c r="S151" s="164"/>
      <c r="T151" s="165"/>
      <c r="AT151" s="159" t="s">
        <v>133</v>
      </c>
      <c r="AU151" s="159" t="s">
        <v>88</v>
      </c>
      <c r="AV151" s="13" t="s">
        <v>88</v>
      </c>
      <c r="AW151" s="13" t="s">
        <v>35</v>
      </c>
      <c r="AX151" s="13" t="s">
        <v>79</v>
      </c>
      <c r="AY151" s="159" t="s">
        <v>124</v>
      </c>
    </row>
    <row r="152" spans="1:65" s="13" customFormat="1" ht="11.25">
      <c r="B152" s="157"/>
      <c r="D152" s="158" t="s">
        <v>133</v>
      </c>
      <c r="E152" s="159" t="s">
        <v>1</v>
      </c>
      <c r="F152" s="160" t="s">
        <v>181</v>
      </c>
      <c r="H152" s="161">
        <v>1.1200000000000001</v>
      </c>
      <c r="I152" s="162"/>
      <c r="L152" s="157"/>
      <c r="M152" s="163"/>
      <c r="N152" s="164"/>
      <c r="O152" s="164"/>
      <c r="P152" s="164"/>
      <c r="Q152" s="164"/>
      <c r="R152" s="164"/>
      <c r="S152" s="164"/>
      <c r="T152" s="165"/>
      <c r="AT152" s="159" t="s">
        <v>133</v>
      </c>
      <c r="AU152" s="159" t="s">
        <v>88</v>
      </c>
      <c r="AV152" s="13" t="s">
        <v>88</v>
      </c>
      <c r="AW152" s="13" t="s">
        <v>35</v>
      </c>
      <c r="AX152" s="13" t="s">
        <v>79</v>
      </c>
      <c r="AY152" s="159" t="s">
        <v>124</v>
      </c>
    </row>
    <row r="153" spans="1:65" s="15" customFormat="1" ht="11.25">
      <c r="B153" s="174"/>
      <c r="D153" s="158" t="s">
        <v>133</v>
      </c>
      <c r="E153" s="175" t="s">
        <v>1</v>
      </c>
      <c r="F153" s="176" t="s">
        <v>182</v>
      </c>
      <c r="H153" s="175" t="s">
        <v>1</v>
      </c>
      <c r="I153" s="177"/>
      <c r="L153" s="174"/>
      <c r="M153" s="178"/>
      <c r="N153" s="179"/>
      <c r="O153" s="179"/>
      <c r="P153" s="179"/>
      <c r="Q153" s="179"/>
      <c r="R153" s="179"/>
      <c r="S153" s="179"/>
      <c r="T153" s="180"/>
      <c r="AT153" s="175" t="s">
        <v>133</v>
      </c>
      <c r="AU153" s="175" t="s">
        <v>88</v>
      </c>
      <c r="AV153" s="15" t="s">
        <v>36</v>
      </c>
      <c r="AW153" s="15" t="s">
        <v>35</v>
      </c>
      <c r="AX153" s="15" t="s">
        <v>79</v>
      </c>
      <c r="AY153" s="175" t="s">
        <v>124</v>
      </c>
    </row>
    <row r="154" spans="1:65" s="15" customFormat="1" ht="11.25">
      <c r="B154" s="174"/>
      <c r="D154" s="158" t="s">
        <v>133</v>
      </c>
      <c r="E154" s="175" t="s">
        <v>1</v>
      </c>
      <c r="F154" s="176" t="s">
        <v>183</v>
      </c>
      <c r="H154" s="175" t="s">
        <v>1</v>
      </c>
      <c r="I154" s="177"/>
      <c r="L154" s="174"/>
      <c r="M154" s="178"/>
      <c r="N154" s="179"/>
      <c r="O154" s="179"/>
      <c r="P154" s="179"/>
      <c r="Q154" s="179"/>
      <c r="R154" s="179"/>
      <c r="S154" s="179"/>
      <c r="T154" s="180"/>
      <c r="AT154" s="175" t="s">
        <v>133</v>
      </c>
      <c r="AU154" s="175" t="s">
        <v>88</v>
      </c>
      <c r="AV154" s="15" t="s">
        <v>36</v>
      </c>
      <c r="AW154" s="15" t="s">
        <v>35</v>
      </c>
      <c r="AX154" s="15" t="s">
        <v>79</v>
      </c>
      <c r="AY154" s="175" t="s">
        <v>124</v>
      </c>
    </row>
    <row r="155" spans="1:65" s="13" customFormat="1" ht="11.25">
      <c r="B155" s="157"/>
      <c r="D155" s="158" t="s">
        <v>133</v>
      </c>
      <c r="E155" s="159" t="s">
        <v>1</v>
      </c>
      <c r="F155" s="160" t="s">
        <v>184</v>
      </c>
      <c r="H155" s="161">
        <v>-33.75</v>
      </c>
      <c r="I155" s="162"/>
      <c r="L155" s="157"/>
      <c r="M155" s="163"/>
      <c r="N155" s="164"/>
      <c r="O155" s="164"/>
      <c r="P155" s="164"/>
      <c r="Q155" s="164"/>
      <c r="R155" s="164"/>
      <c r="S155" s="164"/>
      <c r="T155" s="165"/>
      <c r="AT155" s="159" t="s">
        <v>133</v>
      </c>
      <c r="AU155" s="159" t="s">
        <v>88</v>
      </c>
      <c r="AV155" s="13" t="s">
        <v>88</v>
      </c>
      <c r="AW155" s="13" t="s">
        <v>35</v>
      </c>
      <c r="AX155" s="13" t="s">
        <v>79</v>
      </c>
      <c r="AY155" s="159" t="s">
        <v>124</v>
      </c>
    </row>
    <row r="156" spans="1:65" s="15" customFormat="1" ht="11.25">
      <c r="B156" s="174"/>
      <c r="D156" s="158" t="s">
        <v>133</v>
      </c>
      <c r="E156" s="175" t="s">
        <v>1</v>
      </c>
      <c r="F156" s="176" t="s">
        <v>185</v>
      </c>
      <c r="H156" s="175" t="s">
        <v>1</v>
      </c>
      <c r="I156" s="177"/>
      <c r="L156" s="174"/>
      <c r="M156" s="178"/>
      <c r="N156" s="179"/>
      <c r="O156" s="179"/>
      <c r="P156" s="179"/>
      <c r="Q156" s="179"/>
      <c r="R156" s="179"/>
      <c r="S156" s="179"/>
      <c r="T156" s="180"/>
      <c r="AT156" s="175" t="s">
        <v>133</v>
      </c>
      <c r="AU156" s="175" t="s">
        <v>88</v>
      </c>
      <c r="AV156" s="15" t="s">
        <v>36</v>
      </c>
      <c r="AW156" s="15" t="s">
        <v>35</v>
      </c>
      <c r="AX156" s="15" t="s">
        <v>79</v>
      </c>
      <c r="AY156" s="175" t="s">
        <v>124</v>
      </c>
    </row>
    <row r="157" spans="1:65" s="13" customFormat="1" ht="11.25">
      <c r="B157" s="157"/>
      <c r="D157" s="158" t="s">
        <v>133</v>
      </c>
      <c r="E157" s="159" t="s">
        <v>1</v>
      </c>
      <c r="F157" s="160" t="s">
        <v>186</v>
      </c>
      <c r="H157" s="161">
        <v>-4.4850000000000003</v>
      </c>
      <c r="I157" s="162"/>
      <c r="L157" s="157"/>
      <c r="M157" s="163"/>
      <c r="N157" s="164"/>
      <c r="O157" s="164"/>
      <c r="P157" s="164"/>
      <c r="Q157" s="164"/>
      <c r="R157" s="164"/>
      <c r="S157" s="164"/>
      <c r="T157" s="165"/>
      <c r="AT157" s="159" t="s">
        <v>133</v>
      </c>
      <c r="AU157" s="159" t="s">
        <v>88</v>
      </c>
      <c r="AV157" s="13" t="s">
        <v>88</v>
      </c>
      <c r="AW157" s="13" t="s">
        <v>35</v>
      </c>
      <c r="AX157" s="13" t="s">
        <v>79</v>
      </c>
      <c r="AY157" s="159" t="s">
        <v>124</v>
      </c>
    </row>
    <row r="158" spans="1:65" s="13" customFormat="1" ht="11.25">
      <c r="B158" s="157"/>
      <c r="D158" s="158" t="s">
        <v>133</v>
      </c>
      <c r="E158" s="159" t="s">
        <v>1</v>
      </c>
      <c r="F158" s="160" t="s">
        <v>187</v>
      </c>
      <c r="H158" s="161">
        <v>-9.3149999999999995</v>
      </c>
      <c r="I158" s="162"/>
      <c r="L158" s="157"/>
      <c r="M158" s="163"/>
      <c r="N158" s="164"/>
      <c r="O158" s="164"/>
      <c r="P158" s="164"/>
      <c r="Q158" s="164"/>
      <c r="R158" s="164"/>
      <c r="S158" s="164"/>
      <c r="T158" s="165"/>
      <c r="AT158" s="159" t="s">
        <v>133</v>
      </c>
      <c r="AU158" s="159" t="s">
        <v>88</v>
      </c>
      <c r="AV158" s="13" t="s">
        <v>88</v>
      </c>
      <c r="AW158" s="13" t="s">
        <v>35</v>
      </c>
      <c r="AX158" s="13" t="s">
        <v>79</v>
      </c>
      <c r="AY158" s="159" t="s">
        <v>124</v>
      </c>
    </row>
    <row r="159" spans="1:65" s="14" customFormat="1" ht="11.25">
      <c r="B159" s="166"/>
      <c r="D159" s="158" t="s">
        <v>133</v>
      </c>
      <c r="E159" s="167" t="s">
        <v>1</v>
      </c>
      <c r="F159" s="168" t="s">
        <v>136</v>
      </c>
      <c r="H159" s="169">
        <v>80.808000000000007</v>
      </c>
      <c r="I159" s="170"/>
      <c r="L159" s="166"/>
      <c r="M159" s="171"/>
      <c r="N159" s="172"/>
      <c r="O159" s="172"/>
      <c r="P159" s="172"/>
      <c r="Q159" s="172"/>
      <c r="R159" s="172"/>
      <c r="S159" s="172"/>
      <c r="T159" s="173"/>
      <c r="AT159" s="167" t="s">
        <v>133</v>
      </c>
      <c r="AU159" s="167" t="s">
        <v>88</v>
      </c>
      <c r="AV159" s="14" t="s">
        <v>131</v>
      </c>
      <c r="AW159" s="14" t="s">
        <v>3</v>
      </c>
      <c r="AX159" s="14" t="s">
        <v>79</v>
      </c>
      <c r="AY159" s="167" t="s">
        <v>124</v>
      </c>
    </row>
    <row r="160" spans="1:65" s="13" customFormat="1" ht="11.25">
      <c r="B160" s="157"/>
      <c r="D160" s="158" t="s">
        <v>133</v>
      </c>
      <c r="E160" s="159" t="s">
        <v>1</v>
      </c>
      <c r="F160" s="160" t="s">
        <v>188</v>
      </c>
      <c r="H160" s="161">
        <v>56.566000000000003</v>
      </c>
      <c r="I160" s="162"/>
      <c r="L160" s="157"/>
      <c r="M160" s="163"/>
      <c r="N160" s="164"/>
      <c r="O160" s="164"/>
      <c r="P160" s="164"/>
      <c r="Q160" s="164"/>
      <c r="R160" s="164"/>
      <c r="S160" s="164"/>
      <c r="T160" s="165"/>
      <c r="AT160" s="159" t="s">
        <v>133</v>
      </c>
      <c r="AU160" s="159" t="s">
        <v>88</v>
      </c>
      <c r="AV160" s="13" t="s">
        <v>88</v>
      </c>
      <c r="AW160" s="13" t="s">
        <v>35</v>
      </c>
      <c r="AX160" s="13" t="s">
        <v>36</v>
      </c>
      <c r="AY160" s="159" t="s">
        <v>124</v>
      </c>
    </row>
    <row r="161" spans="1:65" s="2" customFormat="1" ht="24.2" customHeight="1">
      <c r="A161" s="32"/>
      <c r="B161" s="143"/>
      <c r="C161" s="144" t="s">
        <v>189</v>
      </c>
      <c r="D161" s="144" t="s">
        <v>126</v>
      </c>
      <c r="E161" s="145" t="s">
        <v>190</v>
      </c>
      <c r="F161" s="146" t="s">
        <v>191</v>
      </c>
      <c r="G161" s="147" t="s">
        <v>172</v>
      </c>
      <c r="H161" s="148">
        <v>24.242000000000001</v>
      </c>
      <c r="I161" s="149"/>
      <c r="J161" s="150">
        <f>ROUND(I161*H161,2)</f>
        <v>0</v>
      </c>
      <c r="K161" s="146" t="s">
        <v>130</v>
      </c>
      <c r="L161" s="33"/>
      <c r="M161" s="151" t="s">
        <v>1</v>
      </c>
      <c r="N161" s="152" t="s">
        <v>44</v>
      </c>
      <c r="O161" s="58"/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131</v>
      </c>
      <c r="AT161" s="155" t="s">
        <v>126</v>
      </c>
      <c r="AU161" s="155" t="s">
        <v>88</v>
      </c>
      <c r="AY161" s="17" t="s">
        <v>124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36</v>
      </c>
      <c r="BK161" s="156">
        <f>ROUND(I161*H161,2)</f>
        <v>0</v>
      </c>
      <c r="BL161" s="17" t="s">
        <v>131</v>
      </c>
      <c r="BM161" s="155" t="s">
        <v>192</v>
      </c>
    </row>
    <row r="162" spans="1:65" s="13" customFormat="1" ht="11.25">
      <c r="B162" s="157"/>
      <c r="D162" s="158" t="s">
        <v>133</v>
      </c>
      <c r="E162" s="159" t="s">
        <v>1</v>
      </c>
      <c r="F162" s="160" t="s">
        <v>193</v>
      </c>
      <c r="H162" s="161">
        <v>24.242000000000001</v>
      </c>
      <c r="I162" s="162"/>
      <c r="L162" s="157"/>
      <c r="M162" s="163"/>
      <c r="N162" s="164"/>
      <c r="O162" s="164"/>
      <c r="P162" s="164"/>
      <c r="Q162" s="164"/>
      <c r="R162" s="164"/>
      <c r="S162" s="164"/>
      <c r="T162" s="165"/>
      <c r="AT162" s="159" t="s">
        <v>133</v>
      </c>
      <c r="AU162" s="159" t="s">
        <v>88</v>
      </c>
      <c r="AV162" s="13" t="s">
        <v>88</v>
      </c>
      <c r="AW162" s="13" t="s">
        <v>35</v>
      </c>
      <c r="AX162" s="13" t="s">
        <v>36</v>
      </c>
      <c r="AY162" s="159" t="s">
        <v>124</v>
      </c>
    </row>
    <row r="163" spans="1:65" s="2" customFormat="1" ht="24.2" customHeight="1">
      <c r="A163" s="32"/>
      <c r="B163" s="143"/>
      <c r="C163" s="144" t="s">
        <v>194</v>
      </c>
      <c r="D163" s="144" t="s">
        <v>126</v>
      </c>
      <c r="E163" s="145" t="s">
        <v>195</v>
      </c>
      <c r="F163" s="146" t="s">
        <v>196</v>
      </c>
      <c r="G163" s="147" t="s">
        <v>172</v>
      </c>
      <c r="H163" s="148">
        <v>15.875999999999999</v>
      </c>
      <c r="I163" s="149"/>
      <c r="J163" s="150">
        <f>ROUND(I163*H163,2)</f>
        <v>0</v>
      </c>
      <c r="K163" s="146" t="s">
        <v>130</v>
      </c>
      <c r="L163" s="33"/>
      <c r="M163" s="151" t="s">
        <v>1</v>
      </c>
      <c r="N163" s="152" t="s">
        <v>44</v>
      </c>
      <c r="O163" s="58"/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131</v>
      </c>
      <c r="AT163" s="155" t="s">
        <v>126</v>
      </c>
      <c r="AU163" s="155" t="s">
        <v>88</v>
      </c>
      <c r="AY163" s="17" t="s">
        <v>124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7" t="s">
        <v>36</v>
      </c>
      <c r="BK163" s="156">
        <f>ROUND(I163*H163,2)</f>
        <v>0</v>
      </c>
      <c r="BL163" s="17" t="s">
        <v>131</v>
      </c>
      <c r="BM163" s="155" t="s">
        <v>197</v>
      </c>
    </row>
    <row r="164" spans="1:65" s="15" customFormat="1" ht="11.25">
      <c r="B164" s="174"/>
      <c r="D164" s="158" t="s">
        <v>133</v>
      </c>
      <c r="E164" s="175" t="s">
        <v>1</v>
      </c>
      <c r="F164" s="176" t="s">
        <v>179</v>
      </c>
      <c r="H164" s="175" t="s">
        <v>1</v>
      </c>
      <c r="I164" s="177"/>
      <c r="L164" s="174"/>
      <c r="M164" s="178"/>
      <c r="N164" s="179"/>
      <c r="O164" s="179"/>
      <c r="P164" s="179"/>
      <c r="Q164" s="179"/>
      <c r="R164" s="179"/>
      <c r="S164" s="179"/>
      <c r="T164" s="180"/>
      <c r="AT164" s="175" t="s">
        <v>133</v>
      </c>
      <c r="AU164" s="175" t="s">
        <v>88</v>
      </c>
      <c r="AV164" s="15" t="s">
        <v>36</v>
      </c>
      <c r="AW164" s="15" t="s">
        <v>35</v>
      </c>
      <c r="AX164" s="15" t="s">
        <v>79</v>
      </c>
      <c r="AY164" s="175" t="s">
        <v>124</v>
      </c>
    </row>
    <row r="165" spans="1:65" s="13" customFormat="1" ht="11.25">
      <c r="B165" s="157"/>
      <c r="D165" s="158" t="s">
        <v>133</v>
      </c>
      <c r="E165" s="159" t="s">
        <v>1</v>
      </c>
      <c r="F165" s="160" t="s">
        <v>198</v>
      </c>
      <c r="H165" s="161">
        <v>30.78</v>
      </c>
      <c r="I165" s="162"/>
      <c r="L165" s="157"/>
      <c r="M165" s="163"/>
      <c r="N165" s="164"/>
      <c r="O165" s="164"/>
      <c r="P165" s="164"/>
      <c r="Q165" s="164"/>
      <c r="R165" s="164"/>
      <c r="S165" s="164"/>
      <c r="T165" s="165"/>
      <c r="AT165" s="159" t="s">
        <v>133</v>
      </c>
      <c r="AU165" s="159" t="s">
        <v>88</v>
      </c>
      <c r="AV165" s="13" t="s">
        <v>88</v>
      </c>
      <c r="AW165" s="13" t="s">
        <v>35</v>
      </c>
      <c r="AX165" s="13" t="s">
        <v>79</v>
      </c>
      <c r="AY165" s="159" t="s">
        <v>124</v>
      </c>
    </row>
    <row r="166" spans="1:65" s="15" customFormat="1" ht="11.25">
      <c r="B166" s="174"/>
      <c r="D166" s="158" t="s">
        <v>133</v>
      </c>
      <c r="E166" s="175" t="s">
        <v>1</v>
      </c>
      <c r="F166" s="176" t="s">
        <v>182</v>
      </c>
      <c r="H166" s="175" t="s">
        <v>1</v>
      </c>
      <c r="I166" s="177"/>
      <c r="L166" s="174"/>
      <c r="M166" s="178"/>
      <c r="N166" s="179"/>
      <c r="O166" s="179"/>
      <c r="P166" s="179"/>
      <c r="Q166" s="179"/>
      <c r="R166" s="179"/>
      <c r="S166" s="179"/>
      <c r="T166" s="180"/>
      <c r="AT166" s="175" t="s">
        <v>133</v>
      </c>
      <c r="AU166" s="175" t="s">
        <v>88</v>
      </c>
      <c r="AV166" s="15" t="s">
        <v>36</v>
      </c>
      <c r="AW166" s="15" t="s">
        <v>35</v>
      </c>
      <c r="AX166" s="15" t="s">
        <v>79</v>
      </c>
      <c r="AY166" s="175" t="s">
        <v>124</v>
      </c>
    </row>
    <row r="167" spans="1:65" s="15" customFormat="1" ht="11.25">
      <c r="B167" s="174"/>
      <c r="D167" s="158" t="s">
        <v>133</v>
      </c>
      <c r="E167" s="175" t="s">
        <v>1</v>
      </c>
      <c r="F167" s="176" t="s">
        <v>183</v>
      </c>
      <c r="H167" s="175" t="s">
        <v>1</v>
      </c>
      <c r="I167" s="177"/>
      <c r="L167" s="174"/>
      <c r="M167" s="178"/>
      <c r="N167" s="179"/>
      <c r="O167" s="179"/>
      <c r="P167" s="179"/>
      <c r="Q167" s="179"/>
      <c r="R167" s="179"/>
      <c r="S167" s="179"/>
      <c r="T167" s="180"/>
      <c r="AT167" s="175" t="s">
        <v>133</v>
      </c>
      <c r="AU167" s="175" t="s">
        <v>88</v>
      </c>
      <c r="AV167" s="15" t="s">
        <v>36</v>
      </c>
      <c r="AW167" s="15" t="s">
        <v>35</v>
      </c>
      <c r="AX167" s="15" t="s">
        <v>79</v>
      </c>
      <c r="AY167" s="175" t="s">
        <v>124</v>
      </c>
    </row>
    <row r="168" spans="1:65" s="13" customFormat="1" ht="11.25">
      <c r="B168" s="157"/>
      <c r="D168" s="158" t="s">
        <v>133</v>
      </c>
      <c r="E168" s="159" t="s">
        <v>1</v>
      </c>
      <c r="F168" s="160" t="s">
        <v>199</v>
      </c>
      <c r="H168" s="161">
        <v>-8.1</v>
      </c>
      <c r="I168" s="162"/>
      <c r="L168" s="157"/>
      <c r="M168" s="163"/>
      <c r="N168" s="164"/>
      <c r="O168" s="164"/>
      <c r="P168" s="164"/>
      <c r="Q168" s="164"/>
      <c r="R168" s="164"/>
      <c r="S168" s="164"/>
      <c r="T168" s="165"/>
      <c r="AT168" s="159" t="s">
        <v>133</v>
      </c>
      <c r="AU168" s="159" t="s">
        <v>88</v>
      </c>
      <c r="AV168" s="13" t="s">
        <v>88</v>
      </c>
      <c r="AW168" s="13" t="s">
        <v>35</v>
      </c>
      <c r="AX168" s="13" t="s">
        <v>79</v>
      </c>
      <c r="AY168" s="159" t="s">
        <v>124</v>
      </c>
    </row>
    <row r="169" spans="1:65" s="14" customFormat="1" ht="11.25">
      <c r="B169" s="166"/>
      <c r="D169" s="158" t="s">
        <v>133</v>
      </c>
      <c r="E169" s="167" t="s">
        <v>1</v>
      </c>
      <c r="F169" s="168" t="s">
        <v>136</v>
      </c>
      <c r="H169" s="169">
        <v>22.68</v>
      </c>
      <c r="I169" s="170"/>
      <c r="L169" s="166"/>
      <c r="M169" s="171"/>
      <c r="N169" s="172"/>
      <c r="O169" s="172"/>
      <c r="P169" s="172"/>
      <c r="Q169" s="172"/>
      <c r="R169" s="172"/>
      <c r="S169" s="172"/>
      <c r="T169" s="173"/>
      <c r="AT169" s="167" t="s">
        <v>133</v>
      </c>
      <c r="AU169" s="167" t="s">
        <v>88</v>
      </c>
      <c r="AV169" s="14" t="s">
        <v>131</v>
      </c>
      <c r="AW169" s="14" t="s">
        <v>3</v>
      </c>
      <c r="AX169" s="14" t="s">
        <v>79</v>
      </c>
      <c r="AY169" s="167" t="s">
        <v>124</v>
      </c>
    </row>
    <row r="170" spans="1:65" s="13" customFormat="1" ht="11.25">
      <c r="B170" s="157"/>
      <c r="D170" s="158" t="s">
        <v>133</v>
      </c>
      <c r="E170" s="159" t="s">
        <v>1</v>
      </c>
      <c r="F170" s="160" t="s">
        <v>200</v>
      </c>
      <c r="H170" s="161">
        <v>15.875999999999999</v>
      </c>
      <c r="I170" s="162"/>
      <c r="L170" s="157"/>
      <c r="M170" s="163"/>
      <c r="N170" s="164"/>
      <c r="O170" s="164"/>
      <c r="P170" s="164"/>
      <c r="Q170" s="164"/>
      <c r="R170" s="164"/>
      <c r="S170" s="164"/>
      <c r="T170" s="165"/>
      <c r="AT170" s="159" t="s">
        <v>133</v>
      </c>
      <c r="AU170" s="159" t="s">
        <v>88</v>
      </c>
      <c r="AV170" s="13" t="s">
        <v>88</v>
      </c>
      <c r="AW170" s="13" t="s">
        <v>35</v>
      </c>
      <c r="AX170" s="13" t="s">
        <v>36</v>
      </c>
      <c r="AY170" s="159" t="s">
        <v>124</v>
      </c>
    </row>
    <row r="171" spans="1:65" s="2" customFormat="1" ht="24.2" customHeight="1">
      <c r="A171" s="32"/>
      <c r="B171" s="143"/>
      <c r="C171" s="144" t="s">
        <v>8</v>
      </c>
      <c r="D171" s="144" t="s">
        <v>126</v>
      </c>
      <c r="E171" s="145" t="s">
        <v>201</v>
      </c>
      <c r="F171" s="146" t="s">
        <v>202</v>
      </c>
      <c r="G171" s="147" t="s">
        <v>172</v>
      </c>
      <c r="H171" s="148">
        <v>6.8040000000000003</v>
      </c>
      <c r="I171" s="149"/>
      <c r="J171" s="150">
        <f>ROUND(I171*H171,2)</f>
        <v>0</v>
      </c>
      <c r="K171" s="146" t="s">
        <v>130</v>
      </c>
      <c r="L171" s="33"/>
      <c r="M171" s="151" t="s">
        <v>1</v>
      </c>
      <c r="N171" s="152" t="s">
        <v>44</v>
      </c>
      <c r="O171" s="58"/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5" t="s">
        <v>131</v>
      </c>
      <c r="AT171" s="155" t="s">
        <v>126</v>
      </c>
      <c r="AU171" s="155" t="s">
        <v>88</v>
      </c>
      <c r="AY171" s="17" t="s">
        <v>124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7" t="s">
        <v>36</v>
      </c>
      <c r="BK171" s="156">
        <f>ROUND(I171*H171,2)</f>
        <v>0</v>
      </c>
      <c r="BL171" s="17" t="s">
        <v>131</v>
      </c>
      <c r="BM171" s="155" t="s">
        <v>203</v>
      </c>
    </row>
    <row r="172" spans="1:65" s="13" customFormat="1" ht="11.25">
      <c r="B172" s="157"/>
      <c r="D172" s="158" t="s">
        <v>133</v>
      </c>
      <c r="E172" s="159" t="s">
        <v>1</v>
      </c>
      <c r="F172" s="160" t="s">
        <v>204</v>
      </c>
      <c r="H172" s="161">
        <v>6.8040000000000003</v>
      </c>
      <c r="I172" s="162"/>
      <c r="L172" s="157"/>
      <c r="M172" s="163"/>
      <c r="N172" s="164"/>
      <c r="O172" s="164"/>
      <c r="P172" s="164"/>
      <c r="Q172" s="164"/>
      <c r="R172" s="164"/>
      <c r="S172" s="164"/>
      <c r="T172" s="165"/>
      <c r="AT172" s="159" t="s">
        <v>133</v>
      </c>
      <c r="AU172" s="159" t="s">
        <v>88</v>
      </c>
      <c r="AV172" s="13" t="s">
        <v>88</v>
      </c>
      <c r="AW172" s="13" t="s">
        <v>35</v>
      </c>
      <c r="AX172" s="13" t="s">
        <v>36</v>
      </c>
      <c r="AY172" s="159" t="s">
        <v>124</v>
      </c>
    </row>
    <row r="173" spans="1:65" s="2" customFormat="1" ht="16.5" customHeight="1">
      <c r="A173" s="32"/>
      <c r="B173" s="143"/>
      <c r="C173" s="144" t="s">
        <v>205</v>
      </c>
      <c r="D173" s="144" t="s">
        <v>126</v>
      </c>
      <c r="E173" s="145" t="s">
        <v>206</v>
      </c>
      <c r="F173" s="146" t="s">
        <v>207</v>
      </c>
      <c r="G173" s="147" t="s">
        <v>129</v>
      </c>
      <c r="H173" s="148">
        <v>169.65</v>
      </c>
      <c r="I173" s="149"/>
      <c r="J173" s="150">
        <f>ROUND(I173*H173,2)</f>
        <v>0</v>
      </c>
      <c r="K173" s="146" t="s">
        <v>130</v>
      </c>
      <c r="L173" s="33"/>
      <c r="M173" s="151" t="s">
        <v>1</v>
      </c>
      <c r="N173" s="152" t="s">
        <v>44</v>
      </c>
      <c r="O173" s="58"/>
      <c r="P173" s="153">
        <f>O173*H173</f>
        <v>0</v>
      </c>
      <c r="Q173" s="153">
        <v>2.0100000000000001E-3</v>
      </c>
      <c r="R173" s="153">
        <f>Q173*H173</f>
        <v>0.34099650000000004</v>
      </c>
      <c r="S173" s="153">
        <v>0</v>
      </c>
      <c r="T173" s="15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5" t="s">
        <v>131</v>
      </c>
      <c r="AT173" s="155" t="s">
        <v>126</v>
      </c>
      <c r="AU173" s="155" t="s">
        <v>88</v>
      </c>
      <c r="AY173" s="17" t="s">
        <v>124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7" t="s">
        <v>36</v>
      </c>
      <c r="BK173" s="156">
        <f>ROUND(I173*H173,2)</f>
        <v>0</v>
      </c>
      <c r="BL173" s="17" t="s">
        <v>131</v>
      </c>
      <c r="BM173" s="155" t="s">
        <v>208</v>
      </c>
    </row>
    <row r="174" spans="1:65" s="13" customFormat="1" ht="11.25">
      <c r="B174" s="157"/>
      <c r="D174" s="158" t="s">
        <v>133</v>
      </c>
      <c r="E174" s="159" t="s">
        <v>1</v>
      </c>
      <c r="F174" s="160" t="s">
        <v>209</v>
      </c>
      <c r="H174" s="161">
        <v>169.65</v>
      </c>
      <c r="I174" s="162"/>
      <c r="L174" s="157"/>
      <c r="M174" s="163"/>
      <c r="N174" s="164"/>
      <c r="O174" s="164"/>
      <c r="P174" s="164"/>
      <c r="Q174" s="164"/>
      <c r="R174" s="164"/>
      <c r="S174" s="164"/>
      <c r="T174" s="165"/>
      <c r="AT174" s="159" t="s">
        <v>133</v>
      </c>
      <c r="AU174" s="159" t="s">
        <v>88</v>
      </c>
      <c r="AV174" s="13" t="s">
        <v>88</v>
      </c>
      <c r="AW174" s="13" t="s">
        <v>35</v>
      </c>
      <c r="AX174" s="13" t="s">
        <v>79</v>
      </c>
      <c r="AY174" s="159" t="s">
        <v>124</v>
      </c>
    </row>
    <row r="175" spans="1:65" s="14" customFormat="1" ht="11.25">
      <c r="B175" s="166"/>
      <c r="D175" s="158" t="s">
        <v>133</v>
      </c>
      <c r="E175" s="167" t="s">
        <v>1</v>
      </c>
      <c r="F175" s="168" t="s">
        <v>136</v>
      </c>
      <c r="H175" s="169">
        <v>169.65</v>
      </c>
      <c r="I175" s="170"/>
      <c r="L175" s="166"/>
      <c r="M175" s="171"/>
      <c r="N175" s="172"/>
      <c r="O175" s="172"/>
      <c r="P175" s="172"/>
      <c r="Q175" s="172"/>
      <c r="R175" s="172"/>
      <c r="S175" s="172"/>
      <c r="T175" s="173"/>
      <c r="AT175" s="167" t="s">
        <v>133</v>
      </c>
      <c r="AU175" s="167" t="s">
        <v>88</v>
      </c>
      <c r="AV175" s="14" t="s">
        <v>131</v>
      </c>
      <c r="AW175" s="14" t="s">
        <v>35</v>
      </c>
      <c r="AX175" s="14" t="s">
        <v>36</v>
      </c>
      <c r="AY175" s="167" t="s">
        <v>124</v>
      </c>
    </row>
    <row r="176" spans="1:65" s="2" customFormat="1" ht="16.5" customHeight="1">
      <c r="A176" s="32"/>
      <c r="B176" s="143"/>
      <c r="C176" s="144" t="s">
        <v>210</v>
      </c>
      <c r="D176" s="144" t="s">
        <v>126</v>
      </c>
      <c r="E176" s="145" t="s">
        <v>211</v>
      </c>
      <c r="F176" s="146" t="s">
        <v>212</v>
      </c>
      <c r="G176" s="147" t="s">
        <v>129</v>
      </c>
      <c r="H176" s="148">
        <v>169.65</v>
      </c>
      <c r="I176" s="149"/>
      <c r="J176" s="150">
        <f>ROUND(I176*H176,2)</f>
        <v>0</v>
      </c>
      <c r="K176" s="146" t="s">
        <v>130</v>
      </c>
      <c r="L176" s="33"/>
      <c r="M176" s="151" t="s">
        <v>1</v>
      </c>
      <c r="N176" s="152" t="s">
        <v>44</v>
      </c>
      <c r="O176" s="58"/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131</v>
      </c>
      <c r="AT176" s="155" t="s">
        <v>126</v>
      </c>
      <c r="AU176" s="155" t="s">
        <v>88</v>
      </c>
      <c r="AY176" s="17" t="s">
        <v>124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36</v>
      </c>
      <c r="BK176" s="156">
        <f>ROUND(I176*H176,2)</f>
        <v>0</v>
      </c>
      <c r="BL176" s="17" t="s">
        <v>131</v>
      </c>
      <c r="BM176" s="155" t="s">
        <v>213</v>
      </c>
    </row>
    <row r="177" spans="1:65" s="2" customFormat="1" ht="16.5" customHeight="1">
      <c r="A177" s="32"/>
      <c r="B177" s="143"/>
      <c r="C177" s="144" t="s">
        <v>214</v>
      </c>
      <c r="D177" s="144" t="s">
        <v>126</v>
      </c>
      <c r="E177" s="145" t="s">
        <v>215</v>
      </c>
      <c r="F177" s="146" t="s">
        <v>216</v>
      </c>
      <c r="G177" s="147" t="s">
        <v>129</v>
      </c>
      <c r="H177" s="148">
        <v>36.015000000000001</v>
      </c>
      <c r="I177" s="149"/>
      <c r="J177" s="150">
        <f>ROUND(I177*H177,2)</f>
        <v>0</v>
      </c>
      <c r="K177" s="146" t="s">
        <v>130</v>
      </c>
      <c r="L177" s="33"/>
      <c r="M177" s="151" t="s">
        <v>1</v>
      </c>
      <c r="N177" s="152" t="s">
        <v>44</v>
      </c>
      <c r="O177" s="58"/>
      <c r="P177" s="153">
        <f>O177*H177</f>
        <v>0</v>
      </c>
      <c r="Q177" s="153">
        <v>1.49E-3</v>
      </c>
      <c r="R177" s="153">
        <f>Q177*H177</f>
        <v>5.3662350000000004E-2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131</v>
      </c>
      <c r="AT177" s="155" t="s">
        <v>126</v>
      </c>
      <c r="AU177" s="155" t="s">
        <v>88</v>
      </c>
      <c r="AY177" s="17" t="s">
        <v>124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36</v>
      </c>
      <c r="BK177" s="156">
        <f>ROUND(I177*H177,2)</f>
        <v>0</v>
      </c>
      <c r="BL177" s="17" t="s">
        <v>131</v>
      </c>
      <c r="BM177" s="155" t="s">
        <v>217</v>
      </c>
    </row>
    <row r="178" spans="1:65" s="13" customFormat="1" ht="11.25">
      <c r="B178" s="157"/>
      <c r="D178" s="158" t="s">
        <v>133</v>
      </c>
      <c r="E178" s="159" t="s">
        <v>1</v>
      </c>
      <c r="F178" s="160" t="s">
        <v>218</v>
      </c>
      <c r="H178" s="161">
        <v>36.015000000000001</v>
      </c>
      <c r="I178" s="162"/>
      <c r="L178" s="157"/>
      <c r="M178" s="163"/>
      <c r="N178" s="164"/>
      <c r="O178" s="164"/>
      <c r="P178" s="164"/>
      <c r="Q178" s="164"/>
      <c r="R178" s="164"/>
      <c r="S178" s="164"/>
      <c r="T178" s="165"/>
      <c r="AT178" s="159" t="s">
        <v>133</v>
      </c>
      <c r="AU178" s="159" t="s">
        <v>88</v>
      </c>
      <c r="AV178" s="13" t="s">
        <v>88</v>
      </c>
      <c r="AW178" s="13" t="s">
        <v>35</v>
      </c>
      <c r="AX178" s="13" t="s">
        <v>79</v>
      </c>
      <c r="AY178" s="159" t="s">
        <v>124</v>
      </c>
    </row>
    <row r="179" spans="1:65" s="14" customFormat="1" ht="11.25">
      <c r="B179" s="166"/>
      <c r="D179" s="158" t="s">
        <v>133</v>
      </c>
      <c r="E179" s="167" t="s">
        <v>1</v>
      </c>
      <c r="F179" s="168" t="s">
        <v>136</v>
      </c>
      <c r="H179" s="169">
        <v>36.015000000000001</v>
      </c>
      <c r="I179" s="170"/>
      <c r="L179" s="166"/>
      <c r="M179" s="171"/>
      <c r="N179" s="172"/>
      <c r="O179" s="172"/>
      <c r="P179" s="172"/>
      <c r="Q179" s="172"/>
      <c r="R179" s="172"/>
      <c r="S179" s="172"/>
      <c r="T179" s="173"/>
      <c r="AT179" s="167" t="s">
        <v>133</v>
      </c>
      <c r="AU179" s="167" t="s">
        <v>88</v>
      </c>
      <c r="AV179" s="14" t="s">
        <v>131</v>
      </c>
      <c r="AW179" s="14" t="s">
        <v>35</v>
      </c>
      <c r="AX179" s="14" t="s">
        <v>36</v>
      </c>
      <c r="AY179" s="167" t="s">
        <v>124</v>
      </c>
    </row>
    <row r="180" spans="1:65" s="2" customFormat="1" ht="16.5" customHeight="1">
      <c r="A180" s="32"/>
      <c r="B180" s="143"/>
      <c r="C180" s="144" t="s">
        <v>219</v>
      </c>
      <c r="D180" s="144" t="s">
        <v>126</v>
      </c>
      <c r="E180" s="145" t="s">
        <v>220</v>
      </c>
      <c r="F180" s="146" t="s">
        <v>221</v>
      </c>
      <c r="G180" s="147" t="s">
        <v>129</v>
      </c>
      <c r="H180" s="148">
        <v>36.015000000000001</v>
      </c>
      <c r="I180" s="149"/>
      <c r="J180" s="150">
        <f>ROUND(I180*H180,2)</f>
        <v>0</v>
      </c>
      <c r="K180" s="146" t="s">
        <v>130</v>
      </c>
      <c r="L180" s="33"/>
      <c r="M180" s="151" t="s">
        <v>1</v>
      </c>
      <c r="N180" s="152" t="s">
        <v>44</v>
      </c>
      <c r="O180" s="58"/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131</v>
      </c>
      <c r="AT180" s="155" t="s">
        <v>126</v>
      </c>
      <c r="AU180" s="155" t="s">
        <v>88</v>
      </c>
      <c r="AY180" s="17" t="s">
        <v>124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36</v>
      </c>
      <c r="BK180" s="156">
        <f>ROUND(I180*H180,2)</f>
        <v>0</v>
      </c>
      <c r="BL180" s="17" t="s">
        <v>131</v>
      </c>
      <c r="BM180" s="155" t="s">
        <v>222</v>
      </c>
    </row>
    <row r="181" spans="1:65" s="13" customFormat="1" ht="11.25">
      <c r="B181" s="157"/>
      <c r="D181" s="158" t="s">
        <v>133</v>
      </c>
      <c r="E181" s="159" t="s">
        <v>1</v>
      </c>
      <c r="F181" s="160" t="s">
        <v>223</v>
      </c>
      <c r="H181" s="161">
        <v>36.015000000000001</v>
      </c>
      <c r="I181" s="162"/>
      <c r="L181" s="157"/>
      <c r="M181" s="163"/>
      <c r="N181" s="164"/>
      <c r="O181" s="164"/>
      <c r="P181" s="164"/>
      <c r="Q181" s="164"/>
      <c r="R181" s="164"/>
      <c r="S181" s="164"/>
      <c r="T181" s="165"/>
      <c r="AT181" s="159" t="s">
        <v>133</v>
      </c>
      <c r="AU181" s="159" t="s">
        <v>88</v>
      </c>
      <c r="AV181" s="13" t="s">
        <v>88</v>
      </c>
      <c r="AW181" s="13" t="s">
        <v>35</v>
      </c>
      <c r="AX181" s="13" t="s">
        <v>36</v>
      </c>
      <c r="AY181" s="159" t="s">
        <v>124</v>
      </c>
    </row>
    <row r="182" spans="1:65" s="2" customFormat="1" ht="16.5" customHeight="1">
      <c r="A182" s="32"/>
      <c r="B182" s="143"/>
      <c r="C182" s="144" t="s">
        <v>224</v>
      </c>
      <c r="D182" s="144" t="s">
        <v>126</v>
      </c>
      <c r="E182" s="145" t="s">
        <v>225</v>
      </c>
      <c r="F182" s="146" t="s">
        <v>226</v>
      </c>
      <c r="G182" s="147" t="s">
        <v>172</v>
      </c>
      <c r="H182" s="148">
        <v>30.78</v>
      </c>
      <c r="I182" s="149"/>
      <c r="J182" s="150">
        <f>ROUND(I182*H182,2)</f>
        <v>0</v>
      </c>
      <c r="K182" s="146" t="s">
        <v>130</v>
      </c>
      <c r="L182" s="33"/>
      <c r="M182" s="151" t="s">
        <v>1</v>
      </c>
      <c r="N182" s="152" t="s">
        <v>44</v>
      </c>
      <c r="O182" s="58"/>
      <c r="P182" s="153">
        <f>O182*H182</f>
        <v>0</v>
      </c>
      <c r="Q182" s="153">
        <v>1.3600000000000001E-3</v>
      </c>
      <c r="R182" s="153">
        <f>Q182*H182</f>
        <v>4.1860800000000004E-2</v>
      </c>
      <c r="S182" s="153">
        <v>0</v>
      </c>
      <c r="T182" s="154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5" t="s">
        <v>131</v>
      </c>
      <c r="AT182" s="155" t="s">
        <v>126</v>
      </c>
      <c r="AU182" s="155" t="s">
        <v>88</v>
      </c>
      <c r="AY182" s="17" t="s">
        <v>124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17" t="s">
        <v>36</v>
      </c>
      <c r="BK182" s="156">
        <f>ROUND(I182*H182,2)</f>
        <v>0</v>
      </c>
      <c r="BL182" s="17" t="s">
        <v>131</v>
      </c>
      <c r="BM182" s="155" t="s">
        <v>227</v>
      </c>
    </row>
    <row r="183" spans="1:65" s="13" customFormat="1" ht="11.25">
      <c r="B183" s="157"/>
      <c r="D183" s="158" t="s">
        <v>133</v>
      </c>
      <c r="E183" s="159" t="s">
        <v>1</v>
      </c>
      <c r="F183" s="160" t="s">
        <v>198</v>
      </c>
      <c r="H183" s="161">
        <v>30.78</v>
      </c>
      <c r="I183" s="162"/>
      <c r="L183" s="157"/>
      <c r="M183" s="163"/>
      <c r="N183" s="164"/>
      <c r="O183" s="164"/>
      <c r="P183" s="164"/>
      <c r="Q183" s="164"/>
      <c r="R183" s="164"/>
      <c r="S183" s="164"/>
      <c r="T183" s="165"/>
      <c r="AT183" s="159" t="s">
        <v>133</v>
      </c>
      <c r="AU183" s="159" t="s">
        <v>88</v>
      </c>
      <c r="AV183" s="13" t="s">
        <v>88</v>
      </c>
      <c r="AW183" s="13" t="s">
        <v>35</v>
      </c>
      <c r="AX183" s="13" t="s">
        <v>79</v>
      </c>
      <c r="AY183" s="159" t="s">
        <v>124</v>
      </c>
    </row>
    <row r="184" spans="1:65" s="14" customFormat="1" ht="11.25">
      <c r="B184" s="166"/>
      <c r="D184" s="158" t="s">
        <v>133</v>
      </c>
      <c r="E184" s="167" t="s">
        <v>1</v>
      </c>
      <c r="F184" s="168" t="s">
        <v>136</v>
      </c>
      <c r="H184" s="169">
        <v>30.78</v>
      </c>
      <c r="I184" s="170"/>
      <c r="L184" s="166"/>
      <c r="M184" s="171"/>
      <c r="N184" s="172"/>
      <c r="O184" s="172"/>
      <c r="P184" s="172"/>
      <c r="Q184" s="172"/>
      <c r="R184" s="172"/>
      <c r="S184" s="172"/>
      <c r="T184" s="173"/>
      <c r="AT184" s="167" t="s">
        <v>133</v>
      </c>
      <c r="AU184" s="167" t="s">
        <v>88</v>
      </c>
      <c r="AV184" s="14" t="s">
        <v>131</v>
      </c>
      <c r="AW184" s="14" t="s">
        <v>35</v>
      </c>
      <c r="AX184" s="14" t="s">
        <v>36</v>
      </c>
      <c r="AY184" s="167" t="s">
        <v>124</v>
      </c>
    </row>
    <row r="185" spans="1:65" s="2" customFormat="1" ht="16.5" customHeight="1">
      <c r="A185" s="32"/>
      <c r="B185" s="143"/>
      <c r="C185" s="144" t="s">
        <v>228</v>
      </c>
      <c r="D185" s="144" t="s">
        <v>126</v>
      </c>
      <c r="E185" s="145" t="s">
        <v>229</v>
      </c>
      <c r="F185" s="146" t="s">
        <v>230</v>
      </c>
      <c r="G185" s="147" t="s">
        <v>172</v>
      </c>
      <c r="H185" s="148">
        <v>30.78</v>
      </c>
      <c r="I185" s="149"/>
      <c r="J185" s="150">
        <f>ROUND(I185*H185,2)</f>
        <v>0</v>
      </c>
      <c r="K185" s="146" t="s">
        <v>130</v>
      </c>
      <c r="L185" s="33"/>
      <c r="M185" s="151" t="s">
        <v>1</v>
      </c>
      <c r="N185" s="152" t="s">
        <v>44</v>
      </c>
      <c r="O185" s="58"/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5" t="s">
        <v>131</v>
      </c>
      <c r="AT185" s="155" t="s">
        <v>126</v>
      </c>
      <c r="AU185" s="155" t="s">
        <v>88</v>
      </c>
      <c r="AY185" s="17" t="s">
        <v>124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7" t="s">
        <v>36</v>
      </c>
      <c r="BK185" s="156">
        <f>ROUND(I185*H185,2)</f>
        <v>0</v>
      </c>
      <c r="BL185" s="17" t="s">
        <v>131</v>
      </c>
      <c r="BM185" s="155" t="s">
        <v>231</v>
      </c>
    </row>
    <row r="186" spans="1:65" s="13" customFormat="1" ht="11.25">
      <c r="B186" s="157"/>
      <c r="D186" s="158" t="s">
        <v>133</v>
      </c>
      <c r="E186" s="159" t="s">
        <v>1</v>
      </c>
      <c r="F186" s="160" t="s">
        <v>232</v>
      </c>
      <c r="H186" s="161">
        <v>30.78</v>
      </c>
      <c r="I186" s="162"/>
      <c r="L186" s="157"/>
      <c r="M186" s="163"/>
      <c r="N186" s="164"/>
      <c r="O186" s="164"/>
      <c r="P186" s="164"/>
      <c r="Q186" s="164"/>
      <c r="R186" s="164"/>
      <c r="S186" s="164"/>
      <c r="T186" s="165"/>
      <c r="AT186" s="159" t="s">
        <v>133</v>
      </c>
      <c r="AU186" s="159" t="s">
        <v>88</v>
      </c>
      <c r="AV186" s="13" t="s">
        <v>88</v>
      </c>
      <c r="AW186" s="13" t="s">
        <v>35</v>
      </c>
      <c r="AX186" s="13" t="s">
        <v>36</v>
      </c>
      <c r="AY186" s="159" t="s">
        <v>124</v>
      </c>
    </row>
    <row r="187" spans="1:65" s="2" customFormat="1" ht="21.75" customHeight="1">
      <c r="A187" s="32"/>
      <c r="B187" s="143"/>
      <c r="C187" s="144" t="s">
        <v>233</v>
      </c>
      <c r="D187" s="144" t="s">
        <v>126</v>
      </c>
      <c r="E187" s="145" t="s">
        <v>234</v>
      </c>
      <c r="F187" s="146" t="s">
        <v>235</v>
      </c>
      <c r="G187" s="147" t="s">
        <v>172</v>
      </c>
      <c r="H187" s="148">
        <v>72.441999999999993</v>
      </c>
      <c r="I187" s="149"/>
      <c r="J187" s="150">
        <f>ROUND(I187*H187,2)</f>
        <v>0</v>
      </c>
      <c r="K187" s="146" t="s">
        <v>130</v>
      </c>
      <c r="L187" s="33"/>
      <c r="M187" s="151" t="s">
        <v>1</v>
      </c>
      <c r="N187" s="152" t="s">
        <v>44</v>
      </c>
      <c r="O187" s="58"/>
      <c r="P187" s="153">
        <f>O187*H187</f>
        <v>0</v>
      </c>
      <c r="Q187" s="153">
        <v>0</v>
      </c>
      <c r="R187" s="153">
        <f>Q187*H187</f>
        <v>0</v>
      </c>
      <c r="S187" s="153">
        <v>0</v>
      </c>
      <c r="T187" s="154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5" t="s">
        <v>131</v>
      </c>
      <c r="AT187" s="155" t="s">
        <v>126</v>
      </c>
      <c r="AU187" s="155" t="s">
        <v>88</v>
      </c>
      <c r="AY187" s="17" t="s">
        <v>124</v>
      </c>
      <c r="BE187" s="156">
        <f>IF(N187="základní",J187,0)</f>
        <v>0</v>
      </c>
      <c r="BF187" s="156">
        <f>IF(N187="snížená",J187,0)</f>
        <v>0</v>
      </c>
      <c r="BG187" s="156">
        <f>IF(N187="zákl. přenesená",J187,0)</f>
        <v>0</v>
      </c>
      <c r="BH187" s="156">
        <f>IF(N187="sníž. přenesená",J187,0)</f>
        <v>0</v>
      </c>
      <c r="BI187" s="156">
        <f>IF(N187="nulová",J187,0)</f>
        <v>0</v>
      </c>
      <c r="BJ187" s="17" t="s">
        <v>36</v>
      </c>
      <c r="BK187" s="156">
        <f>ROUND(I187*H187,2)</f>
        <v>0</v>
      </c>
      <c r="BL187" s="17" t="s">
        <v>131</v>
      </c>
      <c r="BM187" s="155" t="s">
        <v>236</v>
      </c>
    </row>
    <row r="188" spans="1:65" s="13" customFormat="1" ht="11.25">
      <c r="B188" s="157"/>
      <c r="D188" s="158" t="s">
        <v>133</v>
      </c>
      <c r="E188" s="159" t="s">
        <v>1</v>
      </c>
      <c r="F188" s="160" t="s">
        <v>237</v>
      </c>
      <c r="H188" s="161">
        <v>72.441999999999993</v>
      </c>
      <c r="I188" s="162"/>
      <c r="L188" s="157"/>
      <c r="M188" s="163"/>
      <c r="N188" s="164"/>
      <c r="O188" s="164"/>
      <c r="P188" s="164"/>
      <c r="Q188" s="164"/>
      <c r="R188" s="164"/>
      <c r="S188" s="164"/>
      <c r="T188" s="165"/>
      <c r="AT188" s="159" t="s">
        <v>133</v>
      </c>
      <c r="AU188" s="159" t="s">
        <v>88</v>
      </c>
      <c r="AV188" s="13" t="s">
        <v>88</v>
      </c>
      <c r="AW188" s="13" t="s">
        <v>35</v>
      </c>
      <c r="AX188" s="13" t="s">
        <v>79</v>
      </c>
      <c r="AY188" s="159" t="s">
        <v>124</v>
      </c>
    </row>
    <row r="189" spans="1:65" s="2" customFormat="1" ht="21.75" customHeight="1">
      <c r="A189" s="32"/>
      <c r="B189" s="143"/>
      <c r="C189" s="144" t="s">
        <v>238</v>
      </c>
      <c r="D189" s="144" t="s">
        <v>126</v>
      </c>
      <c r="E189" s="145" t="s">
        <v>239</v>
      </c>
      <c r="F189" s="146" t="s">
        <v>240</v>
      </c>
      <c r="G189" s="147" t="s">
        <v>172</v>
      </c>
      <c r="H189" s="148">
        <v>31.045999999999999</v>
      </c>
      <c r="I189" s="149"/>
      <c r="J189" s="150">
        <f>ROUND(I189*H189,2)</f>
        <v>0</v>
      </c>
      <c r="K189" s="146" t="s">
        <v>130</v>
      </c>
      <c r="L189" s="33"/>
      <c r="M189" s="151" t="s">
        <v>1</v>
      </c>
      <c r="N189" s="152" t="s">
        <v>44</v>
      </c>
      <c r="O189" s="58"/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5" t="s">
        <v>131</v>
      </c>
      <c r="AT189" s="155" t="s">
        <v>126</v>
      </c>
      <c r="AU189" s="155" t="s">
        <v>88</v>
      </c>
      <c r="AY189" s="17" t="s">
        <v>124</v>
      </c>
      <c r="BE189" s="156">
        <f>IF(N189="základní",J189,0)</f>
        <v>0</v>
      </c>
      <c r="BF189" s="156">
        <f>IF(N189="snížená",J189,0)</f>
        <v>0</v>
      </c>
      <c r="BG189" s="156">
        <f>IF(N189="zákl. přenesená",J189,0)</f>
        <v>0</v>
      </c>
      <c r="BH189" s="156">
        <f>IF(N189="sníž. přenesená",J189,0)</f>
        <v>0</v>
      </c>
      <c r="BI189" s="156">
        <f>IF(N189="nulová",J189,0)</f>
        <v>0</v>
      </c>
      <c r="BJ189" s="17" t="s">
        <v>36</v>
      </c>
      <c r="BK189" s="156">
        <f>ROUND(I189*H189,2)</f>
        <v>0</v>
      </c>
      <c r="BL189" s="17" t="s">
        <v>131</v>
      </c>
      <c r="BM189" s="155" t="s">
        <v>241</v>
      </c>
    </row>
    <row r="190" spans="1:65" s="13" customFormat="1" ht="11.25">
      <c r="B190" s="157"/>
      <c r="D190" s="158" t="s">
        <v>133</v>
      </c>
      <c r="E190" s="159" t="s">
        <v>1</v>
      </c>
      <c r="F190" s="160" t="s">
        <v>242</v>
      </c>
      <c r="H190" s="161">
        <v>31.045999999999999</v>
      </c>
      <c r="I190" s="162"/>
      <c r="L190" s="157"/>
      <c r="M190" s="163"/>
      <c r="N190" s="164"/>
      <c r="O190" s="164"/>
      <c r="P190" s="164"/>
      <c r="Q190" s="164"/>
      <c r="R190" s="164"/>
      <c r="S190" s="164"/>
      <c r="T190" s="165"/>
      <c r="AT190" s="159" t="s">
        <v>133</v>
      </c>
      <c r="AU190" s="159" t="s">
        <v>88</v>
      </c>
      <c r="AV190" s="13" t="s">
        <v>88</v>
      </c>
      <c r="AW190" s="13" t="s">
        <v>35</v>
      </c>
      <c r="AX190" s="13" t="s">
        <v>79</v>
      </c>
      <c r="AY190" s="159" t="s">
        <v>124</v>
      </c>
    </row>
    <row r="191" spans="1:65" s="2" customFormat="1" ht="16.5" customHeight="1">
      <c r="A191" s="32"/>
      <c r="B191" s="143"/>
      <c r="C191" s="144" t="s">
        <v>7</v>
      </c>
      <c r="D191" s="144" t="s">
        <v>126</v>
      </c>
      <c r="E191" s="145" t="s">
        <v>243</v>
      </c>
      <c r="F191" s="146" t="s">
        <v>244</v>
      </c>
      <c r="G191" s="147" t="s">
        <v>172</v>
      </c>
      <c r="H191" s="148">
        <v>103.488</v>
      </c>
      <c r="I191" s="149"/>
      <c r="J191" s="150">
        <f>ROUND(I191*H191,2)</f>
        <v>0</v>
      </c>
      <c r="K191" s="146" t="s">
        <v>130</v>
      </c>
      <c r="L191" s="33"/>
      <c r="M191" s="151" t="s">
        <v>1</v>
      </c>
      <c r="N191" s="152" t="s">
        <v>44</v>
      </c>
      <c r="O191" s="58"/>
      <c r="P191" s="153">
        <f>O191*H191</f>
        <v>0</v>
      </c>
      <c r="Q191" s="153">
        <v>0</v>
      </c>
      <c r="R191" s="153">
        <f>Q191*H191</f>
        <v>0</v>
      </c>
      <c r="S191" s="153">
        <v>0</v>
      </c>
      <c r="T191" s="154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5" t="s">
        <v>131</v>
      </c>
      <c r="AT191" s="155" t="s">
        <v>126</v>
      </c>
      <c r="AU191" s="155" t="s">
        <v>88</v>
      </c>
      <c r="AY191" s="17" t="s">
        <v>124</v>
      </c>
      <c r="BE191" s="156">
        <f>IF(N191="základní",J191,0)</f>
        <v>0</v>
      </c>
      <c r="BF191" s="156">
        <f>IF(N191="snížená",J191,0)</f>
        <v>0</v>
      </c>
      <c r="BG191" s="156">
        <f>IF(N191="zákl. přenesená",J191,0)</f>
        <v>0</v>
      </c>
      <c r="BH191" s="156">
        <f>IF(N191="sníž. přenesená",J191,0)</f>
        <v>0</v>
      </c>
      <c r="BI191" s="156">
        <f>IF(N191="nulová",J191,0)</f>
        <v>0</v>
      </c>
      <c r="BJ191" s="17" t="s">
        <v>36</v>
      </c>
      <c r="BK191" s="156">
        <f>ROUND(I191*H191,2)</f>
        <v>0</v>
      </c>
      <c r="BL191" s="17" t="s">
        <v>131</v>
      </c>
      <c r="BM191" s="155" t="s">
        <v>245</v>
      </c>
    </row>
    <row r="192" spans="1:65" s="13" customFormat="1" ht="11.25">
      <c r="B192" s="157"/>
      <c r="D192" s="158" t="s">
        <v>133</v>
      </c>
      <c r="E192" s="159" t="s">
        <v>1</v>
      </c>
      <c r="F192" s="160" t="s">
        <v>237</v>
      </c>
      <c r="H192" s="161">
        <v>72.441999999999993</v>
      </c>
      <c r="I192" s="162"/>
      <c r="L192" s="157"/>
      <c r="M192" s="163"/>
      <c r="N192" s="164"/>
      <c r="O192" s="164"/>
      <c r="P192" s="164"/>
      <c r="Q192" s="164"/>
      <c r="R192" s="164"/>
      <c r="S192" s="164"/>
      <c r="T192" s="165"/>
      <c r="AT192" s="159" t="s">
        <v>133</v>
      </c>
      <c r="AU192" s="159" t="s">
        <v>88</v>
      </c>
      <c r="AV192" s="13" t="s">
        <v>88</v>
      </c>
      <c r="AW192" s="13" t="s">
        <v>35</v>
      </c>
      <c r="AX192" s="13" t="s">
        <v>79</v>
      </c>
      <c r="AY192" s="159" t="s">
        <v>124</v>
      </c>
    </row>
    <row r="193" spans="1:65" s="13" customFormat="1" ht="11.25">
      <c r="B193" s="157"/>
      <c r="D193" s="158" t="s">
        <v>133</v>
      </c>
      <c r="E193" s="159" t="s">
        <v>1</v>
      </c>
      <c r="F193" s="160" t="s">
        <v>242</v>
      </c>
      <c r="H193" s="161">
        <v>31.045999999999999</v>
      </c>
      <c r="I193" s="162"/>
      <c r="L193" s="157"/>
      <c r="M193" s="163"/>
      <c r="N193" s="164"/>
      <c r="O193" s="164"/>
      <c r="P193" s="164"/>
      <c r="Q193" s="164"/>
      <c r="R193" s="164"/>
      <c r="S193" s="164"/>
      <c r="T193" s="165"/>
      <c r="AT193" s="159" t="s">
        <v>133</v>
      </c>
      <c r="AU193" s="159" t="s">
        <v>88</v>
      </c>
      <c r="AV193" s="13" t="s">
        <v>88</v>
      </c>
      <c r="AW193" s="13" t="s">
        <v>35</v>
      </c>
      <c r="AX193" s="13" t="s">
        <v>79</v>
      </c>
      <c r="AY193" s="159" t="s">
        <v>124</v>
      </c>
    </row>
    <row r="194" spans="1:65" s="14" customFormat="1" ht="11.25">
      <c r="B194" s="166"/>
      <c r="D194" s="158" t="s">
        <v>133</v>
      </c>
      <c r="E194" s="167" t="s">
        <v>1</v>
      </c>
      <c r="F194" s="168" t="s">
        <v>136</v>
      </c>
      <c r="H194" s="169">
        <v>103.488</v>
      </c>
      <c r="I194" s="170"/>
      <c r="L194" s="166"/>
      <c r="M194" s="171"/>
      <c r="N194" s="172"/>
      <c r="O194" s="172"/>
      <c r="P194" s="172"/>
      <c r="Q194" s="172"/>
      <c r="R194" s="172"/>
      <c r="S194" s="172"/>
      <c r="T194" s="173"/>
      <c r="AT194" s="167" t="s">
        <v>133</v>
      </c>
      <c r="AU194" s="167" t="s">
        <v>88</v>
      </c>
      <c r="AV194" s="14" t="s">
        <v>131</v>
      </c>
      <c r="AW194" s="14" t="s">
        <v>35</v>
      </c>
      <c r="AX194" s="14" t="s">
        <v>36</v>
      </c>
      <c r="AY194" s="167" t="s">
        <v>124</v>
      </c>
    </row>
    <row r="195" spans="1:65" s="2" customFormat="1" ht="16.5" customHeight="1">
      <c r="A195" s="32"/>
      <c r="B195" s="143"/>
      <c r="C195" s="144" t="s">
        <v>246</v>
      </c>
      <c r="D195" s="144" t="s">
        <v>126</v>
      </c>
      <c r="E195" s="145" t="s">
        <v>247</v>
      </c>
      <c r="F195" s="146" t="s">
        <v>248</v>
      </c>
      <c r="G195" s="147" t="s">
        <v>172</v>
      </c>
      <c r="H195" s="148">
        <v>72.441999999999993</v>
      </c>
      <c r="I195" s="149"/>
      <c r="J195" s="150">
        <f>ROUND(I195*H195,2)</f>
        <v>0</v>
      </c>
      <c r="K195" s="146" t="s">
        <v>1</v>
      </c>
      <c r="L195" s="33"/>
      <c r="M195" s="151" t="s">
        <v>1</v>
      </c>
      <c r="N195" s="152" t="s">
        <v>44</v>
      </c>
      <c r="O195" s="58"/>
      <c r="P195" s="153">
        <f>O195*H195</f>
        <v>0</v>
      </c>
      <c r="Q195" s="153">
        <v>0</v>
      </c>
      <c r="R195" s="153">
        <f>Q195*H195</f>
        <v>0</v>
      </c>
      <c r="S195" s="153">
        <v>0</v>
      </c>
      <c r="T195" s="154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5" t="s">
        <v>131</v>
      </c>
      <c r="AT195" s="155" t="s">
        <v>126</v>
      </c>
      <c r="AU195" s="155" t="s">
        <v>88</v>
      </c>
      <c r="AY195" s="17" t="s">
        <v>124</v>
      </c>
      <c r="BE195" s="156">
        <f>IF(N195="základní",J195,0)</f>
        <v>0</v>
      </c>
      <c r="BF195" s="156">
        <f>IF(N195="snížená",J195,0)</f>
        <v>0</v>
      </c>
      <c r="BG195" s="156">
        <f>IF(N195="zákl. přenesená",J195,0)</f>
        <v>0</v>
      </c>
      <c r="BH195" s="156">
        <f>IF(N195="sníž. přenesená",J195,0)</f>
        <v>0</v>
      </c>
      <c r="BI195" s="156">
        <f>IF(N195="nulová",J195,0)</f>
        <v>0</v>
      </c>
      <c r="BJ195" s="17" t="s">
        <v>36</v>
      </c>
      <c r="BK195" s="156">
        <f>ROUND(I195*H195,2)</f>
        <v>0</v>
      </c>
      <c r="BL195" s="17" t="s">
        <v>131</v>
      </c>
      <c r="BM195" s="155" t="s">
        <v>249</v>
      </c>
    </row>
    <row r="196" spans="1:65" s="13" customFormat="1" ht="11.25">
      <c r="B196" s="157"/>
      <c r="D196" s="158" t="s">
        <v>133</v>
      </c>
      <c r="E196" s="159" t="s">
        <v>1</v>
      </c>
      <c r="F196" s="160" t="s">
        <v>250</v>
      </c>
      <c r="H196" s="161">
        <v>72.441999999999993</v>
      </c>
      <c r="I196" s="162"/>
      <c r="L196" s="157"/>
      <c r="M196" s="163"/>
      <c r="N196" s="164"/>
      <c r="O196" s="164"/>
      <c r="P196" s="164"/>
      <c r="Q196" s="164"/>
      <c r="R196" s="164"/>
      <c r="S196" s="164"/>
      <c r="T196" s="165"/>
      <c r="AT196" s="159" t="s">
        <v>133</v>
      </c>
      <c r="AU196" s="159" t="s">
        <v>88</v>
      </c>
      <c r="AV196" s="13" t="s">
        <v>88</v>
      </c>
      <c r="AW196" s="13" t="s">
        <v>35</v>
      </c>
      <c r="AX196" s="13" t="s">
        <v>36</v>
      </c>
      <c r="AY196" s="159" t="s">
        <v>124</v>
      </c>
    </row>
    <row r="197" spans="1:65" s="2" customFormat="1" ht="16.5" customHeight="1">
      <c r="A197" s="32"/>
      <c r="B197" s="143"/>
      <c r="C197" s="144" t="s">
        <v>251</v>
      </c>
      <c r="D197" s="144" t="s">
        <v>126</v>
      </c>
      <c r="E197" s="145" t="s">
        <v>252</v>
      </c>
      <c r="F197" s="146" t="s">
        <v>253</v>
      </c>
      <c r="G197" s="147" t="s">
        <v>172</v>
      </c>
      <c r="H197" s="148">
        <v>31.045999999999999</v>
      </c>
      <c r="I197" s="149"/>
      <c r="J197" s="150">
        <f>ROUND(I197*H197,2)</f>
        <v>0</v>
      </c>
      <c r="K197" s="146" t="s">
        <v>1</v>
      </c>
      <c r="L197" s="33"/>
      <c r="M197" s="151" t="s">
        <v>1</v>
      </c>
      <c r="N197" s="152" t="s">
        <v>44</v>
      </c>
      <c r="O197" s="58"/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5" t="s">
        <v>131</v>
      </c>
      <c r="AT197" s="155" t="s">
        <v>126</v>
      </c>
      <c r="AU197" s="155" t="s">
        <v>88</v>
      </c>
      <c r="AY197" s="17" t="s">
        <v>124</v>
      </c>
      <c r="BE197" s="156">
        <f>IF(N197="základní",J197,0)</f>
        <v>0</v>
      </c>
      <c r="BF197" s="156">
        <f>IF(N197="snížená",J197,0)</f>
        <v>0</v>
      </c>
      <c r="BG197" s="156">
        <f>IF(N197="zákl. přenesená",J197,0)</f>
        <v>0</v>
      </c>
      <c r="BH197" s="156">
        <f>IF(N197="sníž. přenesená",J197,0)</f>
        <v>0</v>
      </c>
      <c r="BI197" s="156">
        <f>IF(N197="nulová",J197,0)</f>
        <v>0</v>
      </c>
      <c r="BJ197" s="17" t="s">
        <v>36</v>
      </c>
      <c r="BK197" s="156">
        <f>ROUND(I197*H197,2)</f>
        <v>0</v>
      </c>
      <c r="BL197" s="17" t="s">
        <v>131</v>
      </c>
      <c r="BM197" s="155" t="s">
        <v>254</v>
      </c>
    </row>
    <row r="198" spans="1:65" s="13" customFormat="1" ht="11.25">
      <c r="B198" s="157"/>
      <c r="D198" s="158" t="s">
        <v>133</v>
      </c>
      <c r="E198" s="159" t="s">
        <v>1</v>
      </c>
      <c r="F198" s="160" t="s">
        <v>255</v>
      </c>
      <c r="H198" s="161">
        <v>31.045999999999999</v>
      </c>
      <c r="I198" s="162"/>
      <c r="L198" s="157"/>
      <c r="M198" s="163"/>
      <c r="N198" s="164"/>
      <c r="O198" s="164"/>
      <c r="P198" s="164"/>
      <c r="Q198" s="164"/>
      <c r="R198" s="164"/>
      <c r="S198" s="164"/>
      <c r="T198" s="165"/>
      <c r="AT198" s="159" t="s">
        <v>133</v>
      </c>
      <c r="AU198" s="159" t="s">
        <v>88</v>
      </c>
      <c r="AV198" s="13" t="s">
        <v>88</v>
      </c>
      <c r="AW198" s="13" t="s">
        <v>35</v>
      </c>
      <c r="AX198" s="13" t="s">
        <v>36</v>
      </c>
      <c r="AY198" s="159" t="s">
        <v>124</v>
      </c>
    </row>
    <row r="199" spans="1:65" s="2" customFormat="1" ht="16.5" customHeight="1">
      <c r="A199" s="32"/>
      <c r="B199" s="143"/>
      <c r="C199" s="144" t="s">
        <v>256</v>
      </c>
      <c r="D199" s="144" t="s">
        <v>126</v>
      </c>
      <c r="E199" s="145" t="s">
        <v>257</v>
      </c>
      <c r="F199" s="146" t="s">
        <v>258</v>
      </c>
      <c r="G199" s="147" t="s">
        <v>172</v>
      </c>
      <c r="H199" s="148">
        <v>111.86499999999999</v>
      </c>
      <c r="I199" s="149"/>
      <c r="J199" s="150">
        <f>ROUND(I199*H199,2)</f>
        <v>0</v>
      </c>
      <c r="K199" s="146" t="s">
        <v>130</v>
      </c>
      <c r="L199" s="33"/>
      <c r="M199" s="151" t="s">
        <v>1</v>
      </c>
      <c r="N199" s="152" t="s">
        <v>44</v>
      </c>
      <c r="O199" s="58"/>
      <c r="P199" s="153">
        <f>O199*H199</f>
        <v>0</v>
      </c>
      <c r="Q199" s="153">
        <v>0</v>
      </c>
      <c r="R199" s="153">
        <f>Q199*H199</f>
        <v>0</v>
      </c>
      <c r="S199" s="153">
        <v>0</v>
      </c>
      <c r="T199" s="154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5" t="s">
        <v>131</v>
      </c>
      <c r="AT199" s="155" t="s">
        <v>126</v>
      </c>
      <c r="AU199" s="155" t="s">
        <v>88</v>
      </c>
      <c r="AY199" s="17" t="s">
        <v>124</v>
      </c>
      <c r="BE199" s="156">
        <f>IF(N199="základní",J199,0)</f>
        <v>0</v>
      </c>
      <c r="BF199" s="156">
        <f>IF(N199="snížená",J199,0)</f>
        <v>0</v>
      </c>
      <c r="BG199" s="156">
        <f>IF(N199="zákl. přenesená",J199,0)</f>
        <v>0</v>
      </c>
      <c r="BH199" s="156">
        <f>IF(N199="sníž. přenesená",J199,0)</f>
        <v>0</v>
      </c>
      <c r="BI199" s="156">
        <f>IF(N199="nulová",J199,0)</f>
        <v>0</v>
      </c>
      <c r="BJ199" s="17" t="s">
        <v>36</v>
      </c>
      <c r="BK199" s="156">
        <f>ROUND(I199*H199,2)</f>
        <v>0</v>
      </c>
      <c r="BL199" s="17" t="s">
        <v>131</v>
      </c>
      <c r="BM199" s="155" t="s">
        <v>259</v>
      </c>
    </row>
    <row r="200" spans="1:65" s="15" customFormat="1" ht="11.25">
      <c r="B200" s="174"/>
      <c r="D200" s="158" t="s">
        <v>133</v>
      </c>
      <c r="E200" s="175" t="s">
        <v>1</v>
      </c>
      <c r="F200" s="176" t="s">
        <v>260</v>
      </c>
      <c r="H200" s="175" t="s">
        <v>1</v>
      </c>
      <c r="I200" s="177"/>
      <c r="L200" s="174"/>
      <c r="M200" s="178"/>
      <c r="N200" s="179"/>
      <c r="O200" s="179"/>
      <c r="P200" s="179"/>
      <c r="Q200" s="179"/>
      <c r="R200" s="179"/>
      <c r="S200" s="179"/>
      <c r="T200" s="180"/>
      <c r="AT200" s="175" t="s">
        <v>133</v>
      </c>
      <c r="AU200" s="175" t="s">
        <v>88</v>
      </c>
      <c r="AV200" s="15" t="s">
        <v>36</v>
      </c>
      <c r="AW200" s="15" t="s">
        <v>35</v>
      </c>
      <c r="AX200" s="15" t="s">
        <v>79</v>
      </c>
      <c r="AY200" s="175" t="s">
        <v>124</v>
      </c>
    </row>
    <row r="201" spans="1:65" s="13" customFormat="1" ht="11.25">
      <c r="B201" s="157"/>
      <c r="D201" s="158" t="s">
        <v>133</v>
      </c>
      <c r="E201" s="159" t="s">
        <v>1</v>
      </c>
      <c r="F201" s="160" t="s">
        <v>261</v>
      </c>
      <c r="H201" s="161">
        <v>158.018</v>
      </c>
      <c r="I201" s="162"/>
      <c r="L201" s="157"/>
      <c r="M201" s="163"/>
      <c r="N201" s="164"/>
      <c r="O201" s="164"/>
      <c r="P201" s="164"/>
      <c r="Q201" s="164"/>
      <c r="R201" s="164"/>
      <c r="S201" s="164"/>
      <c r="T201" s="165"/>
      <c r="AT201" s="159" t="s">
        <v>133</v>
      </c>
      <c r="AU201" s="159" t="s">
        <v>88</v>
      </c>
      <c r="AV201" s="13" t="s">
        <v>88</v>
      </c>
      <c r="AW201" s="13" t="s">
        <v>35</v>
      </c>
      <c r="AX201" s="13" t="s">
        <v>79</v>
      </c>
      <c r="AY201" s="159" t="s">
        <v>124</v>
      </c>
    </row>
    <row r="202" spans="1:65" s="15" customFormat="1" ht="11.25">
      <c r="B202" s="174"/>
      <c r="D202" s="158" t="s">
        <v>133</v>
      </c>
      <c r="E202" s="175" t="s">
        <v>1</v>
      </c>
      <c r="F202" s="176" t="s">
        <v>182</v>
      </c>
      <c r="H202" s="175" t="s">
        <v>1</v>
      </c>
      <c r="I202" s="177"/>
      <c r="L202" s="174"/>
      <c r="M202" s="178"/>
      <c r="N202" s="179"/>
      <c r="O202" s="179"/>
      <c r="P202" s="179"/>
      <c r="Q202" s="179"/>
      <c r="R202" s="179"/>
      <c r="S202" s="179"/>
      <c r="T202" s="180"/>
      <c r="AT202" s="175" t="s">
        <v>133</v>
      </c>
      <c r="AU202" s="175" t="s">
        <v>88</v>
      </c>
      <c r="AV202" s="15" t="s">
        <v>36</v>
      </c>
      <c r="AW202" s="15" t="s">
        <v>35</v>
      </c>
      <c r="AX202" s="15" t="s">
        <v>79</v>
      </c>
      <c r="AY202" s="175" t="s">
        <v>124</v>
      </c>
    </row>
    <row r="203" spans="1:65" s="15" customFormat="1" ht="11.25">
      <c r="B203" s="174"/>
      <c r="D203" s="158" t="s">
        <v>133</v>
      </c>
      <c r="E203" s="175" t="s">
        <v>1</v>
      </c>
      <c r="F203" s="176" t="s">
        <v>183</v>
      </c>
      <c r="H203" s="175" t="s">
        <v>1</v>
      </c>
      <c r="I203" s="177"/>
      <c r="L203" s="174"/>
      <c r="M203" s="178"/>
      <c r="N203" s="179"/>
      <c r="O203" s="179"/>
      <c r="P203" s="179"/>
      <c r="Q203" s="179"/>
      <c r="R203" s="179"/>
      <c r="S203" s="179"/>
      <c r="T203" s="180"/>
      <c r="AT203" s="175" t="s">
        <v>133</v>
      </c>
      <c r="AU203" s="175" t="s">
        <v>88</v>
      </c>
      <c r="AV203" s="15" t="s">
        <v>36</v>
      </c>
      <c r="AW203" s="15" t="s">
        <v>35</v>
      </c>
      <c r="AX203" s="15" t="s">
        <v>79</v>
      </c>
      <c r="AY203" s="175" t="s">
        <v>124</v>
      </c>
    </row>
    <row r="204" spans="1:65" s="13" customFormat="1" ht="11.25">
      <c r="B204" s="157"/>
      <c r="D204" s="158" t="s">
        <v>133</v>
      </c>
      <c r="E204" s="159" t="s">
        <v>1</v>
      </c>
      <c r="F204" s="160" t="s">
        <v>262</v>
      </c>
      <c r="H204" s="161">
        <v>-11.625</v>
      </c>
      <c r="I204" s="162"/>
      <c r="L204" s="157"/>
      <c r="M204" s="163"/>
      <c r="N204" s="164"/>
      <c r="O204" s="164"/>
      <c r="P204" s="164"/>
      <c r="Q204" s="164"/>
      <c r="R204" s="164"/>
      <c r="S204" s="164"/>
      <c r="T204" s="165"/>
      <c r="AT204" s="159" t="s">
        <v>133</v>
      </c>
      <c r="AU204" s="159" t="s">
        <v>88</v>
      </c>
      <c r="AV204" s="13" t="s">
        <v>88</v>
      </c>
      <c r="AW204" s="13" t="s">
        <v>35</v>
      </c>
      <c r="AX204" s="13" t="s">
        <v>79</v>
      </c>
      <c r="AY204" s="159" t="s">
        <v>124</v>
      </c>
    </row>
    <row r="205" spans="1:65" s="15" customFormat="1" ht="11.25">
      <c r="B205" s="174"/>
      <c r="D205" s="158" t="s">
        <v>133</v>
      </c>
      <c r="E205" s="175" t="s">
        <v>1</v>
      </c>
      <c r="F205" s="176" t="s">
        <v>263</v>
      </c>
      <c r="H205" s="175" t="s">
        <v>1</v>
      </c>
      <c r="I205" s="177"/>
      <c r="L205" s="174"/>
      <c r="M205" s="178"/>
      <c r="N205" s="179"/>
      <c r="O205" s="179"/>
      <c r="P205" s="179"/>
      <c r="Q205" s="179"/>
      <c r="R205" s="179"/>
      <c r="S205" s="179"/>
      <c r="T205" s="180"/>
      <c r="AT205" s="175" t="s">
        <v>133</v>
      </c>
      <c r="AU205" s="175" t="s">
        <v>88</v>
      </c>
      <c r="AV205" s="15" t="s">
        <v>36</v>
      </c>
      <c r="AW205" s="15" t="s">
        <v>35</v>
      </c>
      <c r="AX205" s="15" t="s">
        <v>79</v>
      </c>
      <c r="AY205" s="175" t="s">
        <v>124</v>
      </c>
    </row>
    <row r="206" spans="1:65" s="13" customFormat="1" ht="11.25">
      <c r="B206" s="157"/>
      <c r="D206" s="158" t="s">
        <v>133</v>
      </c>
      <c r="E206" s="159" t="s">
        <v>1</v>
      </c>
      <c r="F206" s="160" t="s">
        <v>264</v>
      </c>
      <c r="H206" s="161">
        <v>-3.4140000000000001</v>
      </c>
      <c r="I206" s="162"/>
      <c r="L206" s="157"/>
      <c r="M206" s="163"/>
      <c r="N206" s="164"/>
      <c r="O206" s="164"/>
      <c r="P206" s="164"/>
      <c r="Q206" s="164"/>
      <c r="R206" s="164"/>
      <c r="S206" s="164"/>
      <c r="T206" s="165"/>
      <c r="AT206" s="159" t="s">
        <v>133</v>
      </c>
      <c r="AU206" s="159" t="s">
        <v>88</v>
      </c>
      <c r="AV206" s="13" t="s">
        <v>88</v>
      </c>
      <c r="AW206" s="13" t="s">
        <v>35</v>
      </c>
      <c r="AX206" s="13" t="s">
        <v>79</v>
      </c>
      <c r="AY206" s="159" t="s">
        <v>124</v>
      </c>
    </row>
    <row r="207" spans="1:65" s="15" customFormat="1" ht="11.25">
      <c r="B207" s="174"/>
      <c r="D207" s="158" t="s">
        <v>133</v>
      </c>
      <c r="E207" s="175" t="s">
        <v>1</v>
      </c>
      <c r="F207" s="176" t="s">
        <v>265</v>
      </c>
      <c r="H207" s="175" t="s">
        <v>1</v>
      </c>
      <c r="I207" s="177"/>
      <c r="L207" s="174"/>
      <c r="M207" s="178"/>
      <c r="N207" s="179"/>
      <c r="O207" s="179"/>
      <c r="P207" s="179"/>
      <c r="Q207" s="179"/>
      <c r="R207" s="179"/>
      <c r="S207" s="179"/>
      <c r="T207" s="180"/>
      <c r="AT207" s="175" t="s">
        <v>133</v>
      </c>
      <c r="AU207" s="175" t="s">
        <v>88</v>
      </c>
      <c r="AV207" s="15" t="s">
        <v>36</v>
      </c>
      <c r="AW207" s="15" t="s">
        <v>35</v>
      </c>
      <c r="AX207" s="15" t="s">
        <v>79</v>
      </c>
      <c r="AY207" s="175" t="s">
        <v>124</v>
      </c>
    </row>
    <row r="208" spans="1:65" s="13" customFormat="1" ht="11.25">
      <c r="B208" s="157"/>
      <c r="D208" s="158" t="s">
        <v>133</v>
      </c>
      <c r="E208" s="159" t="s">
        <v>1</v>
      </c>
      <c r="F208" s="160" t="s">
        <v>266</v>
      </c>
      <c r="H208" s="161">
        <v>-2.3250000000000002</v>
      </c>
      <c r="I208" s="162"/>
      <c r="L208" s="157"/>
      <c r="M208" s="163"/>
      <c r="N208" s="164"/>
      <c r="O208" s="164"/>
      <c r="P208" s="164"/>
      <c r="Q208" s="164"/>
      <c r="R208" s="164"/>
      <c r="S208" s="164"/>
      <c r="T208" s="165"/>
      <c r="AT208" s="159" t="s">
        <v>133</v>
      </c>
      <c r="AU208" s="159" t="s">
        <v>88</v>
      </c>
      <c r="AV208" s="13" t="s">
        <v>88</v>
      </c>
      <c r="AW208" s="13" t="s">
        <v>35</v>
      </c>
      <c r="AX208" s="13" t="s">
        <v>79</v>
      </c>
      <c r="AY208" s="159" t="s">
        <v>124</v>
      </c>
    </row>
    <row r="209" spans="1:65" s="15" customFormat="1" ht="11.25">
      <c r="B209" s="174"/>
      <c r="D209" s="158" t="s">
        <v>133</v>
      </c>
      <c r="E209" s="175" t="s">
        <v>1</v>
      </c>
      <c r="F209" s="176" t="s">
        <v>267</v>
      </c>
      <c r="H209" s="175" t="s">
        <v>1</v>
      </c>
      <c r="I209" s="177"/>
      <c r="L209" s="174"/>
      <c r="M209" s="178"/>
      <c r="N209" s="179"/>
      <c r="O209" s="179"/>
      <c r="P209" s="179"/>
      <c r="Q209" s="179"/>
      <c r="R209" s="179"/>
      <c r="S209" s="179"/>
      <c r="T209" s="180"/>
      <c r="AT209" s="175" t="s">
        <v>133</v>
      </c>
      <c r="AU209" s="175" t="s">
        <v>88</v>
      </c>
      <c r="AV209" s="15" t="s">
        <v>36</v>
      </c>
      <c r="AW209" s="15" t="s">
        <v>35</v>
      </c>
      <c r="AX209" s="15" t="s">
        <v>79</v>
      </c>
      <c r="AY209" s="175" t="s">
        <v>124</v>
      </c>
    </row>
    <row r="210" spans="1:65" s="13" customFormat="1" ht="11.25">
      <c r="B210" s="157"/>
      <c r="D210" s="158" t="s">
        <v>133</v>
      </c>
      <c r="E210" s="159" t="s">
        <v>1</v>
      </c>
      <c r="F210" s="160" t="s">
        <v>268</v>
      </c>
      <c r="H210" s="161">
        <v>-22.891999999999999</v>
      </c>
      <c r="I210" s="162"/>
      <c r="L210" s="157"/>
      <c r="M210" s="163"/>
      <c r="N210" s="164"/>
      <c r="O210" s="164"/>
      <c r="P210" s="164"/>
      <c r="Q210" s="164"/>
      <c r="R210" s="164"/>
      <c r="S210" s="164"/>
      <c r="T210" s="165"/>
      <c r="AT210" s="159" t="s">
        <v>133</v>
      </c>
      <c r="AU210" s="159" t="s">
        <v>88</v>
      </c>
      <c r="AV210" s="13" t="s">
        <v>88</v>
      </c>
      <c r="AW210" s="13" t="s">
        <v>35</v>
      </c>
      <c r="AX210" s="13" t="s">
        <v>79</v>
      </c>
      <c r="AY210" s="159" t="s">
        <v>124</v>
      </c>
    </row>
    <row r="211" spans="1:65" s="15" customFormat="1" ht="11.25">
      <c r="B211" s="174"/>
      <c r="D211" s="158" t="s">
        <v>133</v>
      </c>
      <c r="E211" s="175" t="s">
        <v>1</v>
      </c>
      <c r="F211" s="176" t="s">
        <v>269</v>
      </c>
      <c r="H211" s="175" t="s">
        <v>1</v>
      </c>
      <c r="I211" s="177"/>
      <c r="L211" s="174"/>
      <c r="M211" s="178"/>
      <c r="N211" s="179"/>
      <c r="O211" s="179"/>
      <c r="P211" s="179"/>
      <c r="Q211" s="179"/>
      <c r="R211" s="179"/>
      <c r="S211" s="179"/>
      <c r="T211" s="180"/>
      <c r="AT211" s="175" t="s">
        <v>133</v>
      </c>
      <c r="AU211" s="175" t="s">
        <v>88</v>
      </c>
      <c r="AV211" s="15" t="s">
        <v>36</v>
      </c>
      <c r="AW211" s="15" t="s">
        <v>35</v>
      </c>
      <c r="AX211" s="15" t="s">
        <v>79</v>
      </c>
      <c r="AY211" s="175" t="s">
        <v>124</v>
      </c>
    </row>
    <row r="212" spans="1:65" s="13" customFormat="1" ht="11.25">
      <c r="B212" s="157"/>
      <c r="D212" s="158" t="s">
        <v>133</v>
      </c>
      <c r="E212" s="159" t="s">
        <v>1</v>
      </c>
      <c r="F212" s="160" t="s">
        <v>270</v>
      </c>
      <c r="H212" s="161">
        <v>-0.52800000000000002</v>
      </c>
      <c r="I212" s="162"/>
      <c r="L212" s="157"/>
      <c r="M212" s="163"/>
      <c r="N212" s="164"/>
      <c r="O212" s="164"/>
      <c r="P212" s="164"/>
      <c r="Q212" s="164"/>
      <c r="R212" s="164"/>
      <c r="S212" s="164"/>
      <c r="T212" s="165"/>
      <c r="AT212" s="159" t="s">
        <v>133</v>
      </c>
      <c r="AU212" s="159" t="s">
        <v>88</v>
      </c>
      <c r="AV212" s="13" t="s">
        <v>88</v>
      </c>
      <c r="AW212" s="13" t="s">
        <v>35</v>
      </c>
      <c r="AX212" s="13" t="s">
        <v>79</v>
      </c>
      <c r="AY212" s="159" t="s">
        <v>124</v>
      </c>
    </row>
    <row r="213" spans="1:65" s="13" customFormat="1" ht="11.25">
      <c r="B213" s="157"/>
      <c r="D213" s="158" t="s">
        <v>133</v>
      </c>
      <c r="E213" s="159" t="s">
        <v>1</v>
      </c>
      <c r="F213" s="160" t="s">
        <v>271</v>
      </c>
      <c r="H213" s="161">
        <v>-1.2070000000000001</v>
      </c>
      <c r="I213" s="162"/>
      <c r="L213" s="157"/>
      <c r="M213" s="163"/>
      <c r="N213" s="164"/>
      <c r="O213" s="164"/>
      <c r="P213" s="164"/>
      <c r="Q213" s="164"/>
      <c r="R213" s="164"/>
      <c r="S213" s="164"/>
      <c r="T213" s="165"/>
      <c r="AT213" s="159" t="s">
        <v>133</v>
      </c>
      <c r="AU213" s="159" t="s">
        <v>88</v>
      </c>
      <c r="AV213" s="13" t="s">
        <v>88</v>
      </c>
      <c r="AW213" s="13" t="s">
        <v>35</v>
      </c>
      <c r="AX213" s="13" t="s">
        <v>79</v>
      </c>
      <c r="AY213" s="159" t="s">
        <v>124</v>
      </c>
    </row>
    <row r="214" spans="1:65" s="13" customFormat="1" ht="11.25">
      <c r="B214" s="157"/>
      <c r="D214" s="158" t="s">
        <v>133</v>
      </c>
      <c r="E214" s="159" t="s">
        <v>1</v>
      </c>
      <c r="F214" s="160" t="s">
        <v>272</v>
      </c>
      <c r="H214" s="161">
        <v>-4.1619999999999999</v>
      </c>
      <c r="I214" s="162"/>
      <c r="L214" s="157"/>
      <c r="M214" s="163"/>
      <c r="N214" s="164"/>
      <c r="O214" s="164"/>
      <c r="P214" s="164"/>
      <c r="Q214" s="164"/>
      <c r="R214" s="164"/>
      <c r="S214" s="164"/>
      <c r="T214" s="165"/>
      <c r="AT214" s="159" t="s">
        <v>133</v>
      </c>
      <c r="AU214" s="159" t="s">
        <v>88</v>
      </c>
      <c r="AV214" s="13" t="s">
        <v>88</v>
      </c>
      <c r="AW214" s="13" t="s">
        <v>35</v>
      </c>
      <c r="AX214" s="13" t="s">
        <v>79</v>
      </c>
      <c r="AY214" s="159" t="s">
        <v>124</v>
      </c>
    </row>
    <row r="215" spans="1:65" s="14" customFormat="1" ht="11.25">
      <c r="B215" s="166"/>
      <c r="D215" s="158" t="s">
        <v>133</v>
      </c>
      <c r="E215" s="167" t="s">
        <v>1</v>
      </c>
      <c r="F215" s="168" t="s">
        <v>136</v>
      </c>
      <c r="H215" s="169">
        <v>111.86499999999999</v>
      </c>
      <c r="I215" s="170"/>
      <c r="L215" s="166"/>
      <c r="M215" s="171"/>
      <c r="N215" s="172"/>
      <c r="O215" s="172"/>
      <c r="P215" s="172"/>
      <c r="Q215" s="172"/>
      <c r="R215" s="172"/>
      <c r="S215" s="172"/>
      <c r="T215" s="173"/>
      <c r="AT215" s="167" t="s">
        <v>133</v>
      </c>
      <c r="AU215" s="167" t="s">
        <v>88</v>
      </c>
      <c r="AV215" s="14" t="s">
        <v>131</v>
      </c>
      <c r="AW215" s="14" t="s">
        <v>35</v>
      </c>
      <c r="AX215" s="14" t="s">
        <v>36</v>
      </c>
      <c r="AY215" s="167" t="s">
        <v>124</v>
      </c>
    </row>
    <row r="216" spans="1:65" s="2" customFormat="1" ht="16.5" customHeight="1">
      <c r="A216" s="32"/>
      <c r="B216" s="143"/>
      <c r="C216" s="181" t="s">
        <v>273</v>
      </c>
      <c r="D216" s="181" t="s">
        <v>274</v>
      </c>
      <c r="E216" s="182" t="s">
        <v>275</v>
      </c>
      <c r="F216" s="183" t="s">
        <v>276</v>
      </c>
      <c r="G216" s="184" t="s">
        <v>277</v>
      </c>
      <c r="H216" s="185">
        <v>232.56700000000001</v>
      </c>
      <c r="I216" s="186"/>
      <c r="J216" s="187">
        <f>ROUND(I216*H216,2)</f>
        <v>0</v>
      </c>
      <c r="K216" s="183" t="s">
        <v>1</v>
      </c>
      <c r="L216" s="188"/>
      <c r="M216" s="189" t="s">
        <v>1</v>
      </c>
      <c r="N216" s="190" t="s">
        <v>44</v>
      </c>
      <c r="O216" s="58"/>
      <c r="P216" s="153">
        <f>O216*H216</f>
        <v>0</v>
      </c>
      <c r="Q216" s="153">
        <v>0</v>
      </c>
      <c r="R216" s="153">
        <f>Q216*H216</f>
        <v>0</v>
      </c>
      <c r="S216" s="153">
        <v>0</v>
      </c>
      <c r="T216" s="154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5" t="s">
        <v>169</v>
      </c>
      <c r="AT216" s="155" t="s">
        <v>274</v>
      </c>
      <c r="AU216" s="155" t="s">
        <v>88</v>
      </c>
      <c r="AY216" s="17" t="s">
        <v>124</v>
      </c>
      <c r="BE216" s="156">
        <f>IF(N216="základní",J216,0)</f>
        <v>0</v>
      </c>
      <c r="BF216" s="156">
        <f>IF(N216="snížená",J216,0)</f>
        <v>0</v>
      </c>
      <c r="BG216" s="156">
        <f>IF(N216="zákl. přenesená",J216,0)</f>
        <v>0</v>
      </c>
      <c r="BH216" s="156">
        <f>IF(N216="sníž. přenesená",J216,0)</f>
        <v>0</v>
      </c>
      <c r="BI216" s="156">
        <f>IF(N216="nulová",J216,0)</f>
        <v>0</v>
      </c>
      <c r="BJ216" s="17" t="s">
        <v>36</v>
      </c>
      <c r="BK216" s="156">
        <f>ROUND(I216*H216,2)</f>
        <v>0</v>
      </c>
      <c r="BL216" s="17" t="s">
        <v>131</v>
      </c>
      <c r="BM216" s="155" t="s">
        <v>278</v>
      </c>
    </row>
    <row r="217" spans="1:65" s="13" customFormat="1" ht="11.25">
      <c r="B217" s="157"/>
      <c r="D217" s="158" t="s">
        <v>133</v>
      </c>
      <c r="E217" s="159" t="s">
        <v>1</v>
      </c>
      <c r="F217" s="160" t="s">
        <v>279</v>
      </c>
      <c r="H217" s="161">
        <v>232.56700000000001</v>
      </c>
      <c r="I217" s="162"/>
      <c r="L217" s="157"/>
      <c r="M217" s="163"/>
      <c r="N217" s="164"/>
      <c r="O217" s="164"/>
      <c r="P217" s="164"/>
      <c r="Q217" s="164"/>
      <c r="R217" s="164"/>
      <c r="S217" s="164"/>
      <c r="T217" s="165"/>
      <c r="AT217" s="159" t="s">
        <v>133</v>
      </c>
      <c r="AU217" s="159" t="s">
        <v>88</v>
      </c>
      <c r="AV217" s="13" t="s">
        <v>88</v>
      </c>
      <c r="AW217" s="13" t="s">
        <v>35</v>
      </c>
      <c r="AX217" s="13" t="s">
        <v>79</v>
      </c>
      <c r="AY217" s="159" t="s">
        <v>124</v>
      </c>
    </row>
    <row r="218" spans="1:65" s="14" customFormat="1" ht="11.25">
      <c r="B218" s="166"/>
      <c r="D218" s="158" t="s">
        <v>133</v>
      </c>
      <c r="E218" s="167" t="s">
        <v>1</v>
      </c>
      <c r="F218" s="168" t="s">
        <v>136</v>
      </c>
      <c r="H218" s="169">
        <v>232.56700000000001</v>
      </c>
      <c r="I218" s="170"/>
      <c r="L218" s="166"/>
      <c r="M218" s="171"/>
      <c r="N218" s="172"/>
      <c r="O218" s="172"/>
      <c r="P218" s="172"/>
      <c r="Q218" s="172"/>
      <c r="R218" s="172"/>
      <c r="S218" s="172"/>
      <c r="T218" s="173"/>
      <c r="AT218" s="167" t="s">
        <v>133</v>
      </c>
      <c r="AU218" s="167" t="s">
        <v>88</v>
      </c>
      <c r="AV218" s="14" t="s">
        <v>131</v>
      </c>
      <c r="AW218" s="14" t="s">
        <v>35</v>
      </c>
      <c r="AX218" s="14" t="s">
        <v>36</v>
      </c>
      <c r="AY218" s="167" t="s">
        <v>124</v>
      </c>
    </row>
    <row r="219" spans="1:65" s="2" customFormat="1" ht="16.5" customHeight="1">
      <c r="A219" s="32"/>
      <c r="B219" s="143"/>
      <c r="C219" s="144" t="s">
        <v>280</v>
      </c>
      <c r="D219" s="144" t="s">
        <v>126</v>
      </c>
      <c r="E219" s="145" t="s">
        <v>281</v>
      </c>
      <c r="F219" s="146" t="s">
        <v>282</v>
      </c>
      <c r="G219" s="147" t="s">
        <v>172</v>
      </c>
      <c r="H219" s="148">
        <v>129.20400000000001</v>
      </c>
      <c r="I219" s="149"/>
      <c r="J219" s="150">
        <f>ROUND(I219*H219,2)</f>
        <v>0</v>
      </c>
      <c r="K219" s="146" t="s">
        <v>130</v>
      </c>
      <c r="L219" s="33"/>
      <c r="M219" s="151" t="s">
        <v>1</v>
      </c>
      <c r="N219" s="152" t="s">
        <v>44</v>
      </c>
      <c r="O219" s="58"/>
      <c r="P219" s="153">
        <f>O219*H219</f>
        <v>0</v>
      </c>
      <c r="Q219" s="153">
        <v>0</v>
      </c>
      <c r="R219" s="153">
        <f>Q219*H219</f>
        <v>0</v>
      </c>
      <c r="S219" s="153">
        <v>0</v>
      </c>
      <c r="T219" s="154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5" t="s">
        <v>131</v>
      </c>
      <c r="AT219" s="155" t="s">
        <v>126</v>
      </c>
      <c r="AU219" s="155" t="s">
        <v>88</v>
      </c>
      <c r="AY219" s="17" t="s">
        <v>124</v>
      </c>
      <c r="BE219" s="156">
        <f>IF(N219="základní",J219,0)</f>
        <v>0</v>
      </c>
      <c r="BF219" s="156">
        <f>IF(N219="snížená",J219,0)</f>
        <v>0</v>
      </c>
      <c r="BG219" s="156">
        <f>IF(N219="zákl. přenesená",J219,0)</f>
        <v>0</v>
      </c>
      <c r="BH219" s="156">
        <f>IF(N219="sníž. přenesená",J219,0)</f>
        <v>0</v>
      </c>
      <c r="BI219" s="156">
        <f>IF(N219="nulová",J219,0)</f>
        <v>0</v>
      </c>
      <c r="BJ219" s="17" t="s">
        <v>36</v>
      </c>
      <c r="BK219" s="156">
        <f>ROUND(I219*H219,2)</f>
        <v>0</v>
      </c>
      <c r="BL219" s="17" t="s">
        <v>131</v>
      </c>
      <c r="BM219" s="155" t="s">
        <v>283</v>
      </c>
    </row>
    <row r="220" spans="1:65" s="13" customFormat="1" ht="11.25">
      <c r="B220" s="157"/>
      <c r="D220" s="158" t="s">
        <v>133</v>
      </c>
      <c r="E220" s="159" t="s">
        <v>1</v>
      </c>
      <c r="F220" s="160" t="s">
        <v>284</v>
      </c>
      <c r="H220" s="161">
        <v>129.20400000000001</v>
      </c>
      <c r="I220" s="162"/>
      <c r="L220" s="157"/>
      <c r="M220" s="163"/>
      <c r="N220" s="164"/>
      <c r="O220" s="164"/>
      <c r="P220" s="164"/>
      <c r="Q220" s="164"/>
      <c r="R220" s="164"/>
      <c r="S220" s="164"/>
      <c r="T220" s="165"/>
      <c r="AT220" s="159" t="s">
        <v>133</v>
      </c>
      <c r="AU220" s="159" t="s">
        <v>88</v>
      </c>
      <c r="AV220" s="13" t="s">
        <v>88</v>
      </c>
      <c r="AW220" s="13" t="s">
        <v>35</v>
      </c>
      <c r="AX220" s="13" t="s">
        <v>79</v>
      </c>
      <c r="AY220" s="159" t="s">
        <v>124</v>
      </c>
    </row>
    <row r="221" spans="1:65" s="14" customFormat="1" ht="11.25">
      <c r="B221" s="166"/>
      <c r="D221" s="158" t="s">
        <v>133</v>
      </c>
      <c r="E221" s="167" t="s">
        <v>1</v>
      </c>
      <c r="F221" s="168" t="s">
        <v>136</v>
      </c>
      <c r="H221" s="169">
        <v>129.20400000000001</v>
      </c>
      <c r="I221" s="170"/>
      <c r="L221" s="166"/>
      <c r="M221" s="171"/>
      <c r="N221" s="172"/>
      <c r="O221" s="172"/>
      <c r="P221" s="172"/>
      <c r="Q221" s="172"/>
      <c r="R221" s="172"/>
      <c r="S221" s="172"/>
      <c r="T221" s="173"/>
      <c r="AT221" s="167" t="s">
        <v>133</v>
      </c>
      <c r="AU221" s="167" t="s">
        <v>88</v>
      </c>
      <c r="AV221" s="14" t="s">
        <v>131</v>
      </c>
      <c r="AW221" s="14" t="s">
        <v>35</v>
      </c>
      <c r="AX221" s="14" t="s">
        <v>36</v>
      </c>
      <c r="AY221" s="167" t="s">
        <v>124</v>
      </c>
    </row>
    <row r="222" spans="1:65" s="2" customFormat="1" ht="21.75" customHeight="1">
      <c r="A222" s="32"/>
      <c r="B222" s="143"/>
      <c r="C222" s="144" t="s">
        <v>285</v>
      </c>
      <c r="D222" s="144" t="s">
        <v>126</v>
      </c>
      <c r="E222" s="145" t="s">
        <v>286</v>
      </c>
      <c r="F222" s="146" t="s">
        <v>287</v>
      </c>
      <c r="G222" s="147" t="s">
        <v>172</v>
      </c>
      <c r="H222" s="148">
        <v>129.20400000000001</v>
      </c>
      <c r="I222" s="149"/>
      <c r="J222" s="150">
        <f>ROUND(I222*H222,2)</f>
        <v>0</v>
      </c>
      <c r="K222" s="146" t="s">
        <v>130</v>
      </c>
      <c r="L222" s="33"/>
      <c r="M222" s="151" t="s">
        <v>1</v>
      </c>
      <c r="N222" s="152" t="s">
        <v>44</v>
      </c>
      <c r="O222" s="58"/>
      <c r="P222" s="153">
        <f>O222*H222</f>
        <v>0</v>
      </c>
      <c r="Q222" s="153">
        <v>0</v>
      </c>
      <c r="R222" s="153">
        <f>Q222*H222</f>
        <v>0</v>
      </c>
      <c r="S222" s="153">
        <v>0</v>
      </c>
      <c r="T222" s="154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5" t="s">
        <v>131</v>
      </c>
      <c r="AT222" s="155" t="s">
        <v>126</v>
      </c>
      <c r="AU222" s="155" t="s">
        <v>88</v>
      </c>
      <c r="AY222" s="17" t="s">
        <v>124</v>
      </c>
      <c r="BE222" s="156">
        <f>IF(N222="základní",J222,0)</f>
        <v>0</v>
      </c>
      <c r="BF222" s="156">
        <f>IF(N222="snížená",J222,0)</f>
        <v>0</v>
      </c>
      <c r="BG222" s="156">
        <f>IF(N222="zákl. přenesená",J222,0)</f>
        <v>0</v>
      </c>
      <c r="BH222" s="156">
        <f>IF(N222="sníž. přenesená",J222,0)</f>
        <v>0</v>
      </c>
      <c r="BI222" s="156">
        <f>IF(N222="nulová",J222,0)</f>
        <v>0</v>
      </c>
      <c r="BJ222" s="17" t="s">
        <v>36</v>
      </c>
      <c r="BK222" s="156">
        <f>ROUND(I222*H222,2)</f>
        <v>0</v>
      </c>
      <c r="BL222" s="17" t="s">
        <v>131</v>
      </c>
      <c r="BM222" s="155" t="s">
        <v>288</v>
      </c>
    </row>
    <row r="223" spans="1:65" s="13" customFormat="1" ht="11.25">
      <c r="B223" s="157"/>
      <c r="D223" s="158" t="s">
        <v>133</v>
      </c>
      <c r="E223" s="159" t="s">
        <v>1</v>
      </c>
      <c r="F223" s="160" t="s">
        <v>289</v>
      </c>
      <c r="H223" s="161">
        <v>129.20400000000001</v>
      </c>
      <c r="I223" s="162"/>
      <c r="L223" s="157"/>
      <c r="M223" s="163"/>
      <c r="N223" s="164"/>
      <c r="O223" s="164"/>
      <c r="P223" s="164"/>
      <c r="Q223" s="164"/>
      <c r="R223" s="164"/>
      <c r="S223" s="164"/>
      <c r="T223" s="165"/>
      <c r="AT223" s="159" t="s">
        <v>133</v>
      </c>
      <c r="AU223" s="159" t="s">
        <v>88</v>
      </c>
      <c r="AV223" s="13" t="s">
        <v>88</v>
      </c>
      <c r="AW223" s="13" t="s">
        <v>35</v>
      </c>
      <c r="AX223" s="13" t="s">
        <v>36</v>
      </c>
      <c r="AY223" s="159" t="s">
        <v>124</v>
      </c>
    </row>
    <row r="224" spans="1:65" s="12" customFormat="1" ht="22.9" customHeight="1">
      <c r="B224" s="130"/>
      <c r="D224" s="131" t="s">
        <v>78</v>
      </c>
      <c r="E224" s="141" t="s">
        <v>88</v>
      </c>
      <c r="F224" s="141" t="s">
        <v>290</v>
      </c>
      <c r="I224" s="133"/>
      <c r="J224" s="142">
        <f>BK224</f>
        <v>0</v>
      </c>
      <c r="L224" s="130"/>
      <c r="M224" s="135"/>
      <c r="N224" s="136"/>
      <c r="O224" s="136"/>
      <c r="P224" s="137">
        <f>SUM(P225:P226)</f>
        <v>0</v>
      </c>
      <c r="Q224" s="136"/>
      <c r="R224" s="137">
        <f>SUM(R225:R226)</f>
        <v>5.7257199999999999</v>
      </c>
      <c r="S224" s="136"/>
      <c r="T224" s="138">
        <f>SUM(T225:T226)</f>
        <v>0</v>
      </c>
      <c r="AR224" s="131" t="s">
        <v>36</v>
      </c>
      <c r="AT224" s="139" t="s">
        <v>78</v>
      </c>
      <c r="AU224" s="139" t="s">
        <v>36</v>
      </c>
      <c r="AY224" s="131" t="s">
        <v>124</v>
      </c>
      <c r="BK224" s="140">
        <f>SUM(BK225:BK226)</f>
        <v>0</v>
      </c>
    </row>
    <row r="225" spans="1:65" s="2" customFormat="1" ht="24.2" customHeight="1">
      <c r="A225" s="32"/>
      <c r="B225" s="143"/>
      <c r="C225" s="144" t="s">
        <v>291</v>
      </c>
      <c r="D225" s="144" t="s">
        <v>126</v>
      </c>
      <c r="E225" s="145" t="s">
        <v>292</v>
      </c>
      <c r="F225" s="146" t="s">
        <v>293</v>
      </c>
      <c r="G225" s="147" t="s">
        <v>166</v>
      </c>
      <c r="H225" s="148">
        <v>28</v>
      </c>
      <c r="I225" s="149"/>
      <c r="J225" s="150">
        <f>ROUND(I225*H225,2)</f>
        <v>0</v>
      </c>
      <c r="K225" s="146" t="s">
        <v>130</v>
      </c>
      <c r="L225" s="33"/>
      <c r="M225" s="151" t="s">
        <v>1</v>
      </c>
      <c r="N225" s="152" t="s">
        <v>44</v>
      </c>
      <c r="O225" s="58"/>
      <c r="P225" s="153">
        <f>O225*H225</f>
        <v>0</v>
      </c>
      <c r="Q225" s="153">
        <v>0.20449000000000001</v>
      </c>
      <c r="R225" s="153">
        <f>Q225*H225</f>
        <v>5.7257199999999999</v>
      </c>
      <c r="S225" s="153">
        <v>0</v>
      </c>
      <c r="T225" s="154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5" t="s">
        <v>131</v>
      </c>
      <c r="AT225" s="155" t="s">
        <v>126</v>
      </c>
      <c r="AU225" s="155" t="s">
        <v>88</v>
      </c>
      <c r="AY225" s="17" t="s">
        <v>124</v>
      </c>
      <c r="BE225" s="156">
        <f>IF(N225="základní",J225,0)</f>
        <v>0</v>
      </c>
      <c r="BF225" s="156">
        <f>IF(N225="snížená",J225,0)</f>
        <v>0</v>
      </c>
      <c r="BG225" s="156">
        <f>IF(N225="zákl. přenesená",J225,0)</f>
        <v>0</v>
      </c>
      <c r="BH225" s="156">
        <f>IF(N225="sníž. přenesená",J225,0)</f>
        <v>0</v>
      </c>
      <c r="BI225" s="156">
        <f>IF(N225="nulová",J225,0)</f>
        <v>0</v>
      </c>
      <c r="BJ225" s="17" t="s">
        <v>36</v>
      </c>
      <c r="BK225" s="156">
        <f>ROUND(I225*H225,2)</f>
        <v>0</v>
      </c>
      <c r="BL225" s="17" t="s">
        <v>131</v>
      </c>
      <c r="BM225" s="155" t="s">
        <v>294</v>
      </c>
    </row>
    <row r="226" spans="1:65" s="13" customFormat="1" ht="11.25">
      <c r="B226" s="157"/>
      <c r="D226" s="158" t="s">
        <v>133</v>
      </c>
      <c r="E226" s="159" t="s">
        <v>1</v>
      </c>
      <c r="F226" s="160" t="s">
        <v>295</v>
      </c>
      <c r="H226" s="161">
        <v>28</v>
      </c>
      <c r="I226" s="162"/>
      <c r="L226" s="157"/>
      <c r="M226" s="163"/>
      <c r="N226" s="164"/>
      <c r="O226" s="164"/>
      <c r="P226" s="164"/>
      <c r="Q226" s="164"/>
      <c r="R226" s="164"/>
      <c r="S226" s="164"/>
      <c r="T226" s="165"/>
      <c r="AT226" s="159" t="s">
        <v>133</v>
      </c>
      <c r="AU226" s="159" t="s">
        <v>88</v>
      </c>
      <c r="AV226" s="13" t="s">
        <v>88</v>
      </c>
      <c r="AW226" s="13" t="s">
        <v>35</v>
      </c>
      <c r="AX226" s="13" t="s">
        <v>79</v>
      </c>
      <c r="AY226" s="159" t="s">
        <v>124</v>
      </c>
    </row>
    <row r="227" spans="1:65" s="12" customFormat="1" ht="22.9" customHeight="1">
      <c r="B227" s="130"/>
      <c r="D227" s="131" t="s">
        <v>78</v>
      </c>
      <c r="E227" s="141" t="s">
        <v>141</v>
      </c>
      <c r="F227" s="141" t="s">
        <v>296</v>
      </c>
      <c r="I227" s="133"/>
      <c r="J227" s="142">
        <f>BK227</f>
        <v>0</v>
      </c>
      <c r="L227" s="130"/>
      <c r="M227" s="135"/>
      <c r="N227" s="136"/>
      <c r="O227" s="136"/>
      <c r="P227" s="137">
        <f>SUM(P228:P241)</f>
        <v>0</v>
      </c>
      <c r="Q227" s="136"/>
      <c r="R227" s="137">
        <f>SUM(R228:R241)</f>
        <v>0</v>
      </c>
      <c r="S227" s="136"/>
      <c r="T227" s="138">
        <f>SUM(T228:T241)</f>
        <v>0</v>
      </c>
      <c r="AR227" s="131" t="s">
        <v>36</v>
      </c>
      <c r="AT227" s="139" t="s">
        <v>78</v>
      </c>
      <c r="AU227" s="139" t="s">
        <v>36</v>
      </c>
      <c r="AY227" s="131" t="s">
        <v>124</v>
      </c>
      <c r="BK227" s="140">
        <f>SUM(BK228:BK241)</f>
        <v>0</v>
      </c>
    </row>
    <row r="228" spans="1:65" s="2" customFormat="1" ht="16.5" customHeight="1">
      <c r="A228" s="32"/>
      <c r="B228" s="143"/>
      <c r="C228" s="144" t="s">
        <v>297</v>
      </c>
      <c r="D228" s="144" t="s">
        <v>126</v>
      </c>
      <c r="E228" s="145" t="s">
        <v>298</v>
      </c>
      <c r="F228" s="146" t="s">
        <v>299</v>
      </c>
      <c r="G228" s="147" t="s">
        <v>172</v>
      </c>
      <c r="H228" s="148">
        <v>11.891999999999999</v>
      </c>
      <c r="I228" s="149"/>
      <c r="J228" s="150">
        <f>ROUND(I228*H228,2)</f>
        <v>0</v>
      </c>
      <c r="K228" s="146" t="s">
        <v>130</v>
      </c>
      <c r="L228" s="33"/>
      <c r="M228" s="151" t="s">
        <v>1</v>
      </c>
      <c r="N228" s="152" t="s">
        <v>44</v>
      </c>
      <c r="O228" s="58"/>
      <c r="P228" s="153">
        <f>O228*H228</f>
        <v>0</v>
      </c>
      <c r="Q228" s="153">
        <v>0</v>
      </c>
      <c r="R228" s="153">
        <f>Q228*H228</f>
        <v>0</v>
      </c>
      <c r="S228" s="153">
        <v>0</v>
      </c>
      <c r="T228" s="154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5" t="s">
        <v>131</v>
      </c>
      <c r="AT228" s="155" t="s">
        <v>126</v>
      </c>
      <c r="AU228" s="155" t="s">
        <v>88</v>
      </c>
      <c r="AY228" s="17" t="s">
        <v>124</v>
      </c>
      <c r="BE228" s="156">
        <f>IF(N228="základní",J228,0)</f>
        <v>0</v>
      </c>
      <c r="BF228" s="156">
        <f>IF(N228="snížená",J228,0)</f>
        <v>0</v>
      </c>
      <c r="BG228" s="156">
        <f>IF(N228="zákl. přenesená",J228,0)</f>
        <v>0</v>
      </c>
      <c r="BH228" s="156">
        <f>IF(N228="sníž. přenesená",J228,0)</f>
        <v>0</v>
      </c>
      <c r="BI228" s="156">
        <f>IF(N228="nulová",J228,0)</f>
        <v>0</v>
      </c>
      <c r="BJ228" s="17" t="s">
        <v>36</v>
      </c>
      <c r="BK228" s="156">
        <f>ROUND(I228*H228,2)</f>
        <v>0</v>
      </c>
      <c r="BL228" s="17" t="s">
        <v>131</v>
      </c>
      <c r="BM228" s="155" t="s">
        <v>300</v>
      </c>
    </row>
    <row r="229" spans="1:65" s="13" customFormat="1" ht="11.25">
      <c r="B229" s="157"/>
      <c r="D229" s="158" t="s">
        <v>133</v>
      </c>
      <c r="E229" s="159" t="s">
        <v>1</v>
      </c>
      <c r="F229" s="160" t="s">
        <v>301</v>
      </c>
      <c r="H229" s="161">
        <v>2.577</v>
      </c>
      <c r="I229" s="162"/>
      <c r="L229" s="157"/>
      <c r="M229" s="163"/>
      <c r="N229" s="164"/>
      <c r="O229" s="164"/>
      <c r="P229" s="164"/>
      <c r="Q229" s="164"/>
      <c r="R229" s="164"/>
      <c r="S229" s="164"/>
      <c r="T229" s="165"/>
      <c r="AT229" s="159" t="s">
        <v>133</v>
      </c>
      <c r="AU229" s="159" t="s">
        <v>88</v>
      </c>
      <c r="AV229" s="13" t="s">
        <v>88</v>
      </c>
      <c r="AW229" s="13" t="s">
        <v>35</v>
      </c>
      <c r="AX229" s="13" t="s">
        <v>79</v>
      </c>
      <c r="AY229" s="159" t="s">
        <v>124</v>
      </c>
    </row>
    <row r="230" spans="1:65" s="13" customFormat="1" ht="11.25">
      <c r="B230" s="157"/>
      <c r="D230" s="158" t="s">
        <v>133</v>
      </c>
      <c r="E230" s="159" t="s">
        <v>1</v>
      </c>
      <c r="F230" s="160" t="s">
        <v>302</v>
      </c>
      <c r="H230" s="161">
        <v>9.3149999999999995</v>
      </c>
      <c r="I230" s="162"/>
      <c r="L230" s="157"/>
      <c r="M230" s="163"/>
      <c r="N230" s="164"/>
      <c r="O230" s="164"/>
      <c r="P230" s="164"/>
      <c r="Q230" s="164"/>
      <c r="R230" s="164"/>
      <c r="S230" s="164"/>
      <c r="T230" s="165"/>
      <c r="AT230" s="159" t="s">
        <v>133</v>
      </c>
      <c r="AU230" s="159" t="s">
        <v>88</v>
      </c>
      <c r="AV230" s="13" t="s">
        <v>88</v>
      </c>
      <c r="AW230" s="13" t="s">
        <v>35</v>
      </c>
      <c r="AX230" s="13" t="s">
        <v>79</v>
      </c>
      <c r="AY230" s="159" t="s">
        <v>124</v>
      </c>
    </row>
    <row r="231" spans="1:65" s="14" customFormat="1" ht="11.25">
      <c r="B231" s="166"/>
      <c r="D231" s="158" t="s">
        <v>133</v>
      </c>
      <c r="E231" s="167" t="s">
        <v>1</v>
      </c>
      <c r="F231" s="168" t="s">
        <v>303</v>
      </c>
      <c r="H231" s="169">
        <v>11.891999999999999</v>
      </c>
      <c r="I231" s="170"/>
      <c r="L231" s="166"/>
      <c r="M231" s="171"/>
      <c r="N231" s="172"/>
      <c r="O231" s="172"/>
      <c r="P231" s="172"/>
      <c r="Q231" s="172"/>
      <c r="R231" s="172"/>
      <c r="S231" s="172"/>
      <c r="T231" s="173"/>
      <c r="AT231" s="167" t="s">
        <v>133</v>
      </c>
      <c r="AU231" s="167" t="s">
        <v>88</v>
      </c>
      <c r="AV231" s="14" t="s">
        <v>131</v>
      </c>
      <c r="AW231" s="14" t="s">
        <v>35</v>
      </c>
      <c r="AX231" s="14" t="s">
        <v>36</v>
      </c>
      <c r="AY231" s="167" t="s">
        <v>124</v>
      </c>
    </row>
    <row r="232" spans="1:65" s="2" customFormat="1" ht="24.2" customHeight="1">
      <c r="A232" s="32"/>
      <c r="B232" s="143"/>
      <c r="C232" s="144" t="s">
        <v>157</v>
      </c>
      <c r="D232" s="144" t="s">
        <v>126</v>
      </c>
      <c r="E232" s="145" t="s">
        <v>304</v>
      </c>
      <c r="F232" s="146" t="s">
        <v>305</v>
      </c>
      <c r="G232" s="147" t="s">
        <v>277</v>
      </c>
      <c r="H232" s="148">
        <v>26.161999999999999</v>
      </c>
      <c r="I232" s="149"/>
      <c r="J232" s="150">
        <f>ROUND(I232*H232,2)</f>
        <v>0</v>
      </c>
      <c r="K232" s="146" t="s">
        <v>130</v>
      </c>
      <c r="L232" s="33"/>
      <c r="M232" s="151" t="s">
        <v>1</v>
      </c>
      <c r="N232" s="152" t="s">
        <v>44</v>
      </c>
      <c r="O232" s="58"/>
      <c r="P232" s="153">
        <f>O232*H232</f>
        <v>0</v>
      </c>
      <c r="Q232" s="153">
        <v>0</v>
      </c>
      <c r="R232" s="153">
        <f>Q232*H232</f>
        <v>0</v>
      </c>
      <c r="S232" s="153">
        <v>0</v>
      </c>
      <c r="T232" s="154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5" t="s">
        <v>131</v>
      </c>
      <c r="AT232" s="155" t="s">
        <v>126</v>
      </c>
      <c r="AU232" s="155" t="s">
        <v>88</v>
      </c>
      <c r="AY232" s="17" t="s">
        <v>124</v>
      </c>
      <c r="BE232" s="156">
        <f>IF(N232="základní",J232,0)</f>
        <v>0</v>
      </c>
      <c r="BF232" s="156">
        <f>IF(N232="snížená",J232,0)</f>
        <v>0</v>
      </c>
      <c r="BG232" s="156">
        <f>IF(N232="zákl. přenesená",J232,0)</f>
        <v>0</v>
      </c>
      <c r="BH232" s="156">
        <f>IF(N232="sníž. přenesená",J232,0)</f>
        <v>0</v>
      </c>
      <c r="BI232" s="156">
        <f>IF(N232="nulová",J232,0)</f>
        <v>0</v>
      </c>
      <c r="BJ232" s="17" t="s">
        <v>36</v>
      </c>
      <c r="BK232" s="156">
        <f>ROUND(I232*H232,2)</f>
        <v>0</v>
      </c>
      <c r="BL232" s="17" t="s">
        <v>131</v>
      </c>
      <c r="BM232" s="155" t="s">
        <v>306</v>
      </c>
    </row>
    <row r="233" spans="1:65" s="13" customFormat="1" ht="11.25">
      <c r="B233" s="157"/>
      <c r="D233" s="158" t="s">
        <v>133</v>
      </c>
      <c r="E233" s="159" t="s">
        <v>1</v>
      </c>
      <c r="F233" s="160" t="s">
        <v>307</v>
      </c>
      <c r="H233" s="161">
        <v>26.161999999999999</v>
      </c>
      <c r="I233" s="162"/>
      <c r="L233" s="157"/>
      <c r="M233" s="163"/>
      <c r="N233" s="164"/>
      <c r="O233" s="164"/>
      <c r="P233" s="164"/>
      <c r="Q233" s="164"/>
      <c r="R233" s="164"/>
      <c r="S233" s="164"/>
      <c r="T233" s="165"/>
      <c r="AT233" s="159" t="s">
        <v>133</v>
      </c>
      <c r="AU233" s="159" t="s">
        <v>88</v>
      </c>
      <c r="AV233" s="13" t="s">
        <v>88</v>
      </c>
      <c r="AW233" s="13" t="s">
        <v>35</v>
      </c>
      <c r="AX233" s="13" t="s">
        <v>79</v>
      </c>
      <c r="AY233" s="159" t="s">
        <v>124</v>
      </c>
    </row>
    <row r="234" spans="1:65" s="14" customFormat="1" ht="11.25">
      <c r="B234" s="166"/>
      <c r="D234" s="158" t="s">
        <v>133</v>
      </c>
      <c r="E234" s="167" t="s">
        <v>1</v>
      </c>
      <c r="F234" s="168" t="s">
        <v>136</v>
      </c>
      <c r="H234" s="169">
        <v>26.161999999999999</v>
      </c>
      <c r="I234" s="170"/>
      <c r="L234" s="166"/>
      <c r="M234" s="171"/>
      <c r="N234" s="172"/>
      <c r="O234" s="172"/>
      <c r="P234" s="172"/>
      <c r="Q234" s="172"/>
      <c r="R234" s="172"/>
      <c r="S234" s="172"/>
      <c r="T234" s="173"/>
      <c r="AT234" s="167" t="s">
        <v>133</v>
      </c>
      <c r="AU234" s="167" t="s">
        <v>88</v>
      </c>
      <c r="AV234" s="14" t="s">
        <v>131</v>
      </c>
      <c r="AW234" s="14" t="s">
        <v>35</v>
      </c>
      <c r="AX234" s="14" t="s">
        <v>36</v>
      </c>
      <c r="AY234" s="167" t="s">
        <v>124</v>
      </c>
    </row>
    <row r="235" spans="1:65" s="2" customFormat="1" ht="16.5" customHeight="1">
      <c r="A235" s="32"/>
      <c r="B235" s="143"/>
      <c r="C235" s="144" t="s">
        <v>308</v>
      </c>
      <c r="D235" s="144" t="s">
        <v>126</v>
      </c>
      <c r="E235" s="145" t="s">
        <v>309</v>
      </c>
      <c r="F235" s="146" t="s">
        <v>310</v>
      </c>
      <c r="G235" s="147" t="s">
        <v>277</v>
      </c>
      <c r="H235" s="148">
        <v>26.161999999999999</v>
      </c>
      <c r="I235" s="149"/>
      <c r="J235" s="150">
        <f>ROUND(I235*H235,2)</f>
        <v>0</v>
      </c>
      <c r="K235" s="146" t="s">
        <v>130</v>
      </c>
      <c r="L235" s="33"/>
      <c r="M235" s="151" t="s">
        <v>1</v>
      </c>
      <c r="N235" s="152" t="s">
        <v>44</v>
      </c>
      <c r="O235" s="58"/>
      <c r="P235" s="153">
        <f>O235*H235</f>
        <v>0</v>
      </c>
      <c r="Q235" s="153">
        <v>0</v>
      </c>
      <c r="R235" s="153">
        <f>Q235*H235</f>
        <v>0</v>
      </c>
      <c r="S235" s="153">
        <v>0</v>
      </c>
      <c r="T235" s="154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5" t="s">
        <v>131</v>
      </c>
      <c r="AT235" s="155" t="s">
        <v>126</v>
      </c>
      <c r="AU235" s="155" t="s">
        <v>88</v>
      </c>
      <c r="AY235" s="17" t="s">
        <v>124</v>
      </c>
      <c r="BE235" s="156">
        <f>IF(N235="základní",J235,0)</f>
        <v>0</v>
      </c>
      <c r="BF235" s="156">
        <f>IF(N235="snížená",J235,0)</f>
        <v>0</v>
      </c>
      <c r="BG235" s="156">
        <f>IF(N235="zákl. přenesená",J235,0)</f>
        <v>0</v>
      </c>
      <c r="BH235" s="156">
        <f>IF(N235="sníž. přenesená",J235,0)</f>
        <v>0</v>
      </c>
      <c r="BI235" s="156">
        <f>IF(N235="nulová",J235,0)</f>
        <v>0</v>
      </c>
      <c r="BJ235" s="17" t="s">
        <v>36</v>
      </c>
      <c r="BK235" s="156">
        <f>ROUND(I235*H235,2)</f>
        <v>0</v>
      </c>
      <c r="BL235" s="17" t="s">
        <v>131</v>
      </c>
      <c r="BM235" s="155" t="s">
        <v>311</v>
      </c>
    </row>
    <row r="236" spans="1:65" s="13" customFormat="1" ht="11.25">
      <c r="B236" s="157"/>
      <c r="D236" s="158" t="s">
        <v>133</v>
      </c>
      <c r="E236" s="159" t="s">
        <v>1</v>
      </c>
      <c r="F236" s="160" t="s">
        <v>312</v>
      </c>
      <c r="H236" s="161">
        <v>26.161999999999999</v>
      </c>
      <c r="I236" s="162"/>
      <c r="L236" s="157"/>
      <c r="M236" s="163"/>
      <c r="N236" s="164"/>
      <c r="O236" s="164"/>
      <c r="P236" s="164"/>
      <c r="Q236" s="164"/>
      <c r="R236" s="164"/>
      <c r="S236" s="164"/>
      <c r="T236" s="165"/>
      <c r="AT236" s="159" t="s">
        <v>133</v>
      </c>
      <c r="AU236" s="159" t="s">
        <v>88</v>
      </c>
      <c r="AV236" s="13" t="s">
        <v>88</v>
      </c>
      <c r="AW236" s="13" t="s">
        <v>35</v>
      </c>
      <c r="AX236" s="13" t="s">
        <v>36</v>
      </c>
      <c r="AY236" s="159" t="s">
        <v>124</v>
      </c>
    </row>
    <row r="237" spans="1:65" s="2" customFormat="1" ht="16.5" customHeight="1">
      <c r="A237" s="32"/>
      <c r="B237" s="143"/>
      <c r="C237" s="144" t="s">
        <v>313</v>
      </c>
      <c r="D237" s="144" t="s">
        <v>126</v>
      </c>
      <c r="E237" s="145" t="s">
        <v>314</v>
      </c>
      <c r="F237" s="146" t="s">
        <v>315</v>
      </c>
      <c r="G237" s="147" t="s">
        <v>277</v>
      </c>
      <c r="H237" s="148">
        <v>130.81</v>
      </c>
      <c r="I237" s="149"/>
      <c r="J237" s="150">
        <f>ROUND(I237*H237,2)</f>
        <v>0</v>
      </c>
      <c r="K237" s="146" t="s">
        <v>130</v>
      </c>
      <c r="L237" s="33"/>
      <c r="M237" s="151" t="s">
        <v>1</v>
      </c>
      <c r="N237" s="152" t="s">
        <v>44</v>
      </c>
      <c r="O237" s="58"/>
      <c r="P237" s="153">
        <f>O237*H237</f>
        <v>0</v>
      </c>
      <c r="Q237" s="153">
        <v>0</v>
      </c>
      <c r="R237" s="153">
        <f>Q237*H237</f>
        <v>0</v>
      </c>
      <c r="S237" s="153">
        <v>0</v>
      </c>
      <c r="T237" s="154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5" t="s">
        <v>131</v>
      </c>
      <c r="AT237" s="155" t="s">
        <v>126</v>
      </c>
      <c r="AU237" s="155" t="s">
        <v>88</v>
      </c>
      <c r="AY237" s="17" t="s">
        <v>124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7" t="s">
        <v>36</v>
      </c>
      <c r="BK237" s="156">
        <f>ROUND(I237*H237,2)</f>
        <v>0</v>
      </c>
      <c r="BL237" s="17" t="s">
        <v>131</v>
      </c>
      <c r="BM237" s="155" t="s">
        <v>316</v>
      </c>
    </row>
    <row r="238" spans="1:65" s="13" customFormat="1" ht="11.25">
      <c r="B238" s="157"/>
      <c r="D238" s="158" t="s">
        <v>133</v>
      </c>
      <c r="E238" s="159" t="s">
        <v>1</v>
      </c>
      <c r="F238" s="160" t="s">
        <v>317</v>
      </c>
      <c r="H238" s="161">
        <v>130.81</v>
      </c>
      <c r="I238" s="162"/>
      <c r="L238" s="157"/>
      <c r="M238" s="163"/>
      <c r="N238" s="164"/>
      <c r="O238" s="164"/>
      <c r="P238" s="164"/>
      <c r="Q238" s="164"/>
      <c r="R238" s="164"/>
      <c r="S238" s="164"/>
      <c r="T238" s="165"/>
      <c r="AT238" s="159" t="s">
        <v>133</v>
      </c>
      <c r="AU238" s="159" t="s">
        <v>88</v>
      </c>
      <c r="AV238" s="13" t="s">
        <v>88</v>
      </c>
      <c r="AW238" s="13" t="s">
        <v>35</v>
      </c>
      <c r="AX238" s="13" t="s">
        <v>79</v>
      </c>
      <c r="AY238" s="159" t="s">
        <v>124</v>
      </c>
    </row>
    <row r="239" spans="1:65" s="14" customFormat="1" ht="11.25">
      <c r="B239" s="166"/>
      <c r="D239" s="158" t="s">
        <v>133</v>
      </c>
      <c r="E239" s="167" t="s">
        <v>1</v>
      </c>
      <c r="F239" s="168" t="s">
        <v>136</v>
      </c>
      <c r="H239" s="169">
        <v>130.81</v>
      </c>
      <c r="I239" s="170"/>
      <c r="L239" s="166"/>
      <c r="M239" s="171"/>
      <c r="N239" s="172"/>
      <c r="O239" s="172"/>
      <c r="P239" s="172"/>
      <c r="Q239" s="172"/>
      <c r="R239" s="172"/>
      <c r="S239" s="172"/>
      <c r="T239" s="173"/>
      <c r="AT239" s="167" t="s">
        <v>133</v>
      </c>
      <c r="AU239" s="167" t="s">
        <v>88</v>
      </c>
      <c r="AV239" s="14" t="s">
        <v>131</v>
      </c>
      <c r="AW239" s="14" t="s">
        <v>35</v>
      </c>
      <c r="AX239" s="14" t="s">
        <v>36</v>
      </c>
      <c r="AY239" s="167" t="s">
        <v>124</v>
      </c>
    </row>
    <row r="240" spans="1:65" s="2" customFormat="1" ht="16.5" customHeight="1">
      <c r="A240" s="32"/>
      <c r="B240" s="143"/>
      <c r="C240" s="144" t="s">
        <v>318</v>
      </c>
      <c r="D240" s="144" t="s">
        <v>126</v>
      </c>
      <c r="E240" s="145" t="s">
        <v>319</v>
      </c>
      <c r="F240" s="146" t="s">
        <v>320</v>
      </c>
      <c r="G240" s="147" t="s">
        <v>277</v>
      </c>
      <c r="H240" s="148">
        <v>26.161999999999999</v>
      </c>
      <c r="I240" s="149"/>
      <c r="J240" s="150">
        <f>ROUND(I240*H240,2)</f>
        <v>0</v>
      </c>
      <c r="K240" s="146" t="s">
        <v>1</v>
      </c>
      <c r="L240" s="33"/>
      <c r="M240" s="151" t="s">
        <v>1</v>
      </c>
      <c r="N240" s="152" t="s">
        <v>44</v>
      </c>
      <c r="O240" s="58"/>
      <c r="P240" s="153">
        <f>O240*H240</f>
        <v>0</v>
      </c>
      <c r="Q240" s="153">
        <v>0</v>
      </c>
      <c r="R240" s="153">
        <f>Q240*H240</f>
        <v>0</v>
      </c>
      <c r="S240" s="153">
        <v>0</v>
      </c>
      <c r="T240" s="154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5" t="s">
        <v>131</v>
      </c>
      <c r="AT240" s="155" t="s">
        <v>126</v>
      </c>
      <c r="AU240" s="155" t="s">
        <v>88</v>
      </c>
      <c r="AY240" s="17" t="s">
        <v>124</v>
      </c>
      <c r="BE240" s="156">
        <f>IF(N240="základní",J240,0)</f>
        <v>0</v>
      </c>
      <c r="BF240" s="156">
        <f>IF(N240="snížená",J240,0)</f>
        <v>0</v>
      </c>
      <c r="BG240" s="156">
        <f>IF(N240="zákl. přenesená",J240,0)</f>
        <v>0</v>
      </c>
      <c r="BH240" s="156">
        <f>IF(N240="sníž. přenesená",J240,0)</f>
        <v>0</v>
      </c>
      <c r="BI240" s="156">
        <f>IF(N240="nulová",J240,0)</f>
        <v>0</v>
      </c>
      <c r="BJ240" s="17" t="s">
        <v>36</v>
      </c>
      <c r="BK240" s="156">
        <f>ROUND(I240*H240,2)</f>
        <v>0</v>
      </c>
      <c r="BL240" s="17" t="s">
        <v>131</v>
      </c>
      <c r="BM240" s="155" t="s">
        <v>321</v>
      </c>
    </row>
    <row r="241" spans="1:65" s="13" customFormat="1" ht="11.25">
      <c r="B241" s="157"/>
      <c r="D241" s="158" t="s">
        <v>133</v>
      </c>
      <c r="E241" s="159" t="s">
        <v>1</v>
      </c>
      <c r="F241" s="160" t="s">
        <v>312</v>
      </c>
      <c r="H241" s="161">
        <v>26.161999999999999</v>
      </c>
      <c r="I241" s="162"/>
      <c r="L241" s="157"/>
      <c r="M241" s="163"/>
      <c r="N241" s="164"/>
      <c r="O241" s="164"/>
      <c r="P241" s="164"/>
      <c r="Q241" s="164"/>
      <c r="R241" s="164"/>
      <c r="S241" s="164"/>
      <c r="T241" s="165"/>
      <c r="AT241" s="159" t="s">
        <v>133</v>
      </c>
      <c r="AU241" s="159" t="s">
        <v>88</v>
      </c>
      <c r="AV241" s="13" t="s">
        <v>88</v>
      </c>
      <c r="AW241" s="13" t="s">
        <v>35</v>
      </c>
      <c r="AX241" s="13" t="s">
        <v>36</v>
      </c>
      <c r="AY241" s="159" t="s">
        <v>124</v>
      </c>
    </row>
    <row r="242" spans="1:65" s="12" customFormat="1" ht="22.9" customHeight="1">
      <c r="B242" s="130"/>
      <c r="D242" s="131" t="s">
        <v>78</v>
      </c>
      <c r="E242" s="141" t="s">
        <v>131</v>
      </c>
      <c r="F242" s="141" t="s">
        <v>322</v>
      </c>
      <c r="I242" s="133"/>
      <c r="J242" s="142">
        <f>BK242</f>
        <v>0</v>
      </c>
      <c r="L242" s="130"/>
      <c r="M242" s="135"/>
      <c r="N242" s="136"/>
      <c r="O242" s="136"/>
      <c r="P242" s="137">
        <f>SUM(P243:P265)</f>
        <v>0</v>
      </c>
      <c r="Q242" s="136"/>
      <c r="R242" s="137">
        <f>SUM(R243:R265)</f>
        <v>9.7835582800000012</v>
      </c>
      <c r="S242" s="136"/>
      <c r="T242" s="138">
        <f>SUM(T243:T265)</f>
        <v>0</v>
      </c>
      <c r="AR242" s="131" t="s">
        <v>36</v>
      </c>
      <c r="AT242" s="139" t="s">
        <v>78</v>
      </c>
      <c r="AU242" s="139" t="s">
        <v>36</v>
      </c>
      <c r="AY242" s="131" t="s">
        <v>124</v>
      </c>
      <c r="BK242" s="140">
        <f>SUM(BK243:BK265)</f>
        <v>0</v>
      </c>
    </row>
    <row r="243" spans="1:65" s="2" customFormat="1" ht="16.5" customHeight="1">
      <c r="A243" s="32"/>
      <c r="B243" s="143"/>
      <c r="C243" s="144" t="s">
        <v>323</v>
      </c>
      <c r="D243" s="144" t="s">
        <v>126</v>
      </c>
      <c r="E243" s="145" t="s">
        <v>324</v>
      </c>
      <c r="F243" s="146" t="s">
        <v>325</v>
      </c>
      <c r="G243" s="147" t="s">
        <v>172</v>
      </c>
      <c r="H243" s="148">
        <v>2.3250000000000002</v>
      </c>
      <c r="I243" s="149"/>
      <c r="J243" s="150">
        <f>ROUND(I243*H243,2)</f>
        <v>0</v>
      </c>
      <c r="K243" s="146" t="s">
        <v>130</v>
      </c>
      <c r="L243" s="33"/>
      <c r="M243" s="151" t="s">
        <v>1</v>
      </c>
      <c r="N243" s="152" t="s">
        <v>44</v>
      </c>
      <c r="O243" s="58"/>
      <c r="P243" s="153">
        <f>O243*H243</f>
        <v>0</v>
      </c>
      <c r="Q243" s="153">
        <v>0</v>
      </c>
      <c r="R243" s="153">
        <f>Q243*H243</f>
        <v>0</v>
      </c>
      <c r="S243" s="153">
        <v>0</v>
      </c>
      <c r="T243" s="154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5" t="s">
        <v>131</v>
      </c>
      <c r="AT243" s="155" t="s">
        <v>126</v>
      </c>
      <c r="AU243" s="155" t="s">
        <v>88</v>
      </c>
      <c r="AY243" s="17" t="s">
        <v>124</v>
      </c>
      <c r="BE243" s="156">
        <f>IF(N243="základní",J243,0)</f>
        <v>0</v>
      </c>
      <c r="BF243" s="156">
        <f>IF(N243="snížená",J243,0)</f>
        <v>0</v>
      </c>
      <c r="BG243" s="156">
        <f>IF(N243="zákl. přenesená",J243,0)</f>
        <v>0</v>
      </c>
      <c r="BH243" s="156">
        <f>IF(N243="sníž. přenesená",J243,0)</f>
        <v>0</v>
      </c>
      <c r="BI243" s="156">
        <f>IF(N243="nulová",J243,0)</f>
        <v>0</v>
      </c>
      <c r="BJ243" s="17" t="s">
        <v>36</v>
      </c>
      <c r="BK243" s="156">
        <f>ROUND(I243*H243,2)</f>
        <v>0</v>
      </c>
      <c r="BL243" s="17" t="s">
        <v>131</v>
      </c>
      <c r="BM243" s="155" t="s">
        <v>326</v>
      </c>
    </row>
    <row r="244" spans="1:65" s="13" customFormat="1" ht="11.25">
      <c r="B244" s="157"/>
      <c r="D244" s="158" t="s">
        <v>133</v>
      </c>
      <c r="E244" s="159" t="s">
        <v>1</v>
      </c>
      <c r="F244" s="160" t="s">
        <v>327</v>
      </c>
      <c r="H244" s="161">
        <v>1.875</v>
      </c>
      <c r="I244" s="162"/>
      <c r="L244" s="157"/>
      <c r="M244" s="163"/>
      <c r="N244" s="164"/>
      <c r="O244" s="164"/>
      <c r="P244" s="164"/>
      <c r="Q244" s="164"/>
      <c r="R244" s="164"/>
      <c r="S244" s="164"/>
      <c r="T244" s="165"/>
      <c r="AT244" s="159" t="s">
        <v>133</v>
      </c>
      <c r="AU244" s="159" t="s">
        <v>88</v>
      </c>
      <c r="AV244" s="13" t="s">
        <v>88</v>
      </c>
      <c r="AW244" s="13" t="s">
        <v>35</v>
      </c>
      <c r="AX244" s="13" t="s">
        <v>79</v>
      </c>
      <c r="AY244" s="159" t="s">
        <v>124</v>
      </c>
    </row>
    <row r="245" spans="1:65" s="13" customFormat="1" ht="11.25">
      <c r="B245" s="157"/>
      <c r="D245" s="158" t="s">
        <v>133</v>
      </c>
      <c r="E245" s="159" t="s">
        <v>1</v>
      </c>
      <c r="F245" s="160" t="s">
        <v>328</v>
      </c>
      <c r="H245" s="161">
        <v>0.45</v>
      </c>
      <c r="I245" s="162"/>
      <c r="L245" s="157"/>
      <c r="M245" s="163"/>
      <c r="N245" s="164"/>
      <c r="O245" s="164"/>
      <c r="P245" s="164"/>
      <c r="Q245" s="164"/>
      <c r="R245" s="164"/>
      <c r="S245" s="164"/>
      <c r="T245" s="165"/>
      <c r="AT245" s="159" t="s">
        <v>133</v>
      </c>
      <c r="AU245" s="159" t="s">
        <v>88</v>
      </c>
      <c r="AV245" s="13" t="s">
        <v>88</v>
      </c>
      <c r="AW245" s="13" t="s">
        <v>35</v>
      </c>
      <c r="AX245" s="13" t="s">
        <v>79</v>
      </c>
      <c r="AY245" s="159" t="s">
        <v>124</v>
      </c>
    </row>
    <row r="246" spans="1:65" s="14" customFormat="1" ht="11.25">
      <c r="B246" s="166"/>
      <c r="D246" s="158" t="s">
        <v>133</v>
      </c>
      <c r="E246" s="167" t="s">
        <v>1</v>
      </c>
      <c r="F246" s="168" t="s">
        <v>136</v>
      </c>
      <c r="H246" s="169">
        <v>2.3250000000000002</v>
      </c>
      <c r="I246" s="170"/>
      <c r="L246" s="166"/>
      <c r="M246" s="171"/>
      <c r="N246" s="172"/>
      <c r="O246" s="172"/>
      <c r="P246" s="172"/>
      <c r="Q246" s="172"/>
      <c r="R246" s="172"/>
      <c r="S246" s="172"/>
      <c r="T246" s="173"/>
      <c r="AT246" s="167" t="s">
        <v>133</v>
      </c>
      <c r="AU246" s="167" t="s">
        <v>88</v>
      </c>
      <c r="AV246" s="14" t="s">
        <v>131</v>
      </c>
      <c r="AW246" s="14" t="s">
        <v>35</v>
      </c>
      <c r="AX246" s="14" t="s">
        <v>36</v>
      </c>
      <c r="AY246" s="167" t="s">
        <v>124</v>
      </c>
    </row>
    <row r="247" spans="1:65" s="2" customFormat="1" ht="16.5" customHeight="1">
      <c r="A247" s="32"/>
      <c r="B247" s="143"/>
      <c r="C247" s="144" t="s">
        <v>329</v>
      </c>
      <c r="D247" s="144" t="s">
        <v>126</v>
      </c>
      <c r="E247" s="145" t="s">
        <v>330</v>
      </c>
      <c r="F247" s="146" t="s">
        <v>331</v>
      </c>
      <c r="G247" s="147" t="s">
        <v>172</v>
      </c>
      <c r="H247" s="148">
        <v>2.3250000000000002</v>
      </c>
      <c r="I247" s="149"/>
      <c r="J247" s="150">
        <f>ROUND(I247*H247,2)</f>
        <v>0</v>
      </c>
      <c r="K247" s="146" t="s">
        <v>130</v>
      </c>
      <c r="L247" s="33"/>
      <c r="M247" s="151" t="s">
        <v>1</v>
      </c>
      <c r="N247" s="152" t="s">
        <v>44</v>
      </c>
      <c r="O247" s="58"/>
      <c r="P247" s="153">
        <f>O247*H247</f>
        <v>0</v>
      </c>
      <c r="Q247" s="153">
        <v>0</v>
      </c>
      <c r="R247" s="153">
        <f>Q247*H247</f>
        <v>0</v>
      </c>
      <c r="S247" s="153">
        <v>0</v>
      </c>
      <c r="T247" s="154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5" t="s">
        <v>131</v>
      </c>
      <c r="AT247" s="155" t="s">
        <v>126</v>
      </c>
      <c r="AU247" s="155" t="s">
        <v>88</v>
      </c>
      <c r="AY247" s="17" t="s">
        <v>124</v>
      </c>
      <c r="BE247" s="156">
        <f>IF(N247="základní",J247,0)</f>
        <v>0</v>
      </c>
      <c r="BF247" s="156">
        <f>IF(N247="snížená",J247,0)</f>
        <v>0</v>
      </c>
      <c r="BG247" s="156">
        <f>IF(N247="zákl. přenesená",J247,0)</f>
        <v>0</v>
      </c>
      <c r="BH247" s="156">
        <f>IF(N247="sníž. přenesená",J247,0)</f>
        <v>0</v>
      </c>
      <c r="BI247" s="156">
        <f>IF(N247="nulová",J247,0)</f>
        <v>0</v>
      </c>
      <c r="BJ247" s="17" t="s">
        <v>36</v>
      </c>
      <c r="BK247" s="156">
        <f>ROUND(I247*H247,2)</f>
        <v>0</v>
      </c>
      <c r="BL247" s="17" t="s">
        <v>131</v>
      </c>
      <c r="BM247" s="155" t="s">
        <v>332</v>
      </c>
    </row>
    <row r="248" spans="1:65" s="13" customFormat="1" ht="11.25">
      <c r="B248" s="157"/>
      <c r="D248" s="158" t="s">
        <v>133</v>
      </c>
      <c r="E248" s="159" t="s">
        <v>1</v>
      </c>
      <c r="F248" s="160" t="s">
        <v>333</v>
      </c>
      <c r="H248" s="161">
        <v>2.3250000000000002</v>
      </c>
      <c r="I248" s="162"/>
      <c r="L248" s="157"/>
      <c r="M248" s="163"/>
      <c r="N248" s="164"/>
      <c r="O248" s="164"/>
      <c r="P248" s="164"/>
      <c r="Q248" s="164"/>
      <c r="R248" s="164"/>
      <c r="S248" s="164"/>
      <c r="T248" s="165"/>
      <c r="AT248" s="159" t="s">
        <v>133</v>
      </c>
      <c r="AU248" s="159" t="s">
        <v>88</v>
      </c>
      <c r="AV248" s="13" t="s">
        <v>88</v>
      </c>
      <c r="AW248" s="13" t="s">
        <v>35</v>
      </c>
      <c r="AX248" s="13" t="s">
        <v>36</v>
      </c>
      <c r="AY248" s="159" t="s">
        <v>124</v>
      </c>
    </row>
    <row r="249" spans="1:65" s="2" customFormat="1" ht="21.75" customHeight="1">
      <c r="A249" s="32"/>
      <c r="B249" s="143"/>
      <c r="C249" s="144" t="s">
        <v>334</v>
      </c>
      <c r="D249" s="144" t="s">
        <v>126</v>
      </c>
      <c r="E249" s="145" t="s">
        <v>286</v>
      </c>
      <c r="F249" s="146" t="s">
        <v>287</v>
      </c>
      <c r="G249" s="147" t="s">
        <v>172</v>
      </c>
      <c r="H249" s="148">
        <v>2.3250000000000002</v>
      </c>
      <c r="I249" s="149"/>
      <c r="J249" s="150">
        <f>ROUND(I249*H249,2)</f>
        <v>0</v>
      </c>
      <c r="K249" s="146" t="s">
        <v>130</v>
      </c>
      <c r="L249" s="33"/>
      <c r="M249" s="151" t="s">
        <v>1</v>
      </c>
      <c r="N249" s="152" t="s">
        <v>44</v>
      </c>
      <c r="O249" s="58"/>
      <c r="P249" s="153">
        <f>O249*H249</f>
        <v>0</v>
      </c>
      <c r="Q249" s="153">
        <v>0</v>
      </c>
      <c r="R249" s="153">
        <f>Q249*H249</f>
        <v>0</v>
      </c>
      <c r="S249" s="153">
        <v>0</v>
      </c>
      <c r="T249" s="154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5" t="s">
        <v>131</v>
      </c>
      <c r="AT249" s="155" t="s">
        <v>126</v>
      </c>
      <c r="AU249" s="155" t="s">
        <v>88</v>
      </c>
      <c r="AY249" s="17" t="s">
        <v>124</v>
      </c>
      <c r="BE249" s="156">
        <f>IF(N249="základní",J249,0)</f>
        <v>0</v>
      </c>
      <c r="BF249" s="156">
        <f>IF(N249="snížená",J249,0)</f>
        <v>0</v>
      </c>
      <c r="BG249" s="156">
        <f>IF(N249="zákl. přenesená",J249,0)</f>
        <v>0</v>
      </c>
      <c r="BH249" s="156">
        <f>IF(N249="sníž. přenesená",J249,0)</f>
        <v>0</v>
      </c>
      <c r="BI249" s="156">
        <f>IF(N249="nulová",J249,0)</f>
        <v>0</v>
      </c>
      <c r="BJ249" s="17" t="s">
        <v>36</v>
      </c>
      <c r="BK249" s="156">
        <f>ROUND(I249*H249,2)</f>
        <v>0</v>
      </c>
      <c r="BL249" s="17" t="s">
        <v>131</v>
      </c>
      <c r="BM249" s="155" t="s">
        <v>335</v>
      </c>
    </row>
    <row r="250" spans="1:65" s="13" customFormat="1" ht="11.25">
      <c r="B250" s="157"/>
      <c r="D250" s="158" t="s">
        <v>133</v>
      </c>
      <c r="E250" s="159" t="s">
        <v>1</v>
      </c>
      <c r="F250" s="160" t="s">
        <v>333</v>
      </c>
      <c r="H250" s="161">
        <v>2.3250000000000002</v>
      </c>
      <c r="I250" s="162"/>
      <c r="L250" s="157"/>
      <c r="M250" s="163"/>
      <c r="N250" s="164"/>
      <c r="O250" s="164"/>
      <c r="P250" s="164"/>
      <c r="Q250" s="164"/>
      <c r="R250" s="164"/>
      <c r="S250" s="164"/>
      <c r="T250" s="165"/>
      <c r="AT250" s="159" t="s">
        <v>133</v>
      </c>
      <c r="AU250" s="159" t="s">
        <v>88</v>
      </c>
      <c r="AV250" s="13" t="s">
        <v>88</v>
      </c>
      <c r="AW250" s="13" t="s">
        <v>35</v>
      </c>
      <c r="AX250" s="13" t="s">
        <v>36</v>
      </c>
      <c r="AY250" s="159" t="s">
        <v>124</v>
      </c>
    </row>
    <row r="251" spans="1:65" s="2" customFormat="1" ht="21.75" customHeight="1">
      <c r="A251" s="32"/>
      <c r="B251" s="143"/>
      <c r="C251" s="144" t="s">
        <v>336</v>
      </c>
      <c r="D251" s="144" t="s">
        <v>126</v>
      </c>
      <c r="E251" s="145" t="s">
        <v>337</v>
      </c>
      <c r="F251" s="146" t="s">
        <v>338</v>
      </c>
      <c r="G251" s="147" t="s">
        <v>172</v>
      </c>
      <c r="H251" s="148">
        <v>3.4140000000000001</v>
      </c>
      <c r="I251" s="149"/>
      <c r="J251" s="150">
        <f>ROUND(I251*H251,2)</f>
        <v>0</v>
      </c>
      <c r="K251" s="146" t="s">
        <v>130</v>
      </c>
      <c r="L251" s="33"/>
      <c r="M251" s="151" t="s">
        <v>1</v>
      </c>
      <c r="N251" s="152" t="s">
        <v>44</v>
      </c>
      <c r="O251" s="58"/>
      <c r="P251" s="153">
        <f>O251*H251</f>
        <v>0</v>
      </c>
      <c r="Q251" s="153">
        <v>2.3010199999999998</v>
      </c>
      <c r="R251" s="153">
        <f>Q251*H251</f>
        <v>7.8556822799999999</v>
      </c>
      <c r="S251" s="153">
        <v>0</v>
      </c>
      <c r="T251" s="154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5" t="s">
        <v>131</v>
      </c>
      <c r="AT251" s="155" t="s">
        <v>126</v>
      </c>
      <c r="AU251" s="155" t="s">
        <v>88</v>
      </c>
      <c r="AY251" s="17" t="s">
        <v>124</v>
      </c>
      <c r="BE251" s="156">
        <f>IF(N251="základní",J251,0)</f>
        <v>0</v>
      </c>
      <c r="BF251" s="156">
        <f>IF(N251="snížená",J251,0)</f>
        <v>0</v>
      </c>
      <c r="BG251" s="156">
        <f>IF(N251="zákl. přenesená",J251,0)</f>
        <v>0</v>
      </c>
      <c r="BH251" s="156">
        <f>IF(N251="sníž. přenesená",J251,0)</f>
        <v>0</v>
      </c>
      <c r="BI251" s="156">
        <f>IF(N251="nulová",J251,0)</f>
        <v>0</v>
      </c>
      <c r="BJ251" s="17" t="s">
        <v>36</v>
      </c>
      <c r="BK251" s="156">
        <f>ROUND(I251*H251,2)</f>
        <v>0</v>
      </c>
      <c r="BL251" s="17" t="s">
        <v>131</v>
      </c>
      <c r="BM251" s="155" t="s">
        <v>339</v>
      </c>
    </row>
    <row r="252" spans="1:65" s="13" customFormat="1" ht="11.25">
      <c r="B252" s="157"/>
      <c r="D252" s="158" t="s">
        <v>133</v>
      </c>
      <c r="E252" s="159" t="s">
        <v>1</v>
      </c>
      <c r="F252" s="160" t="s">
        <v>340</v>
      </c>
      <c r="H252" s="161">
        <v>3.0720000000000001</v>
      </c>
      <c r="I252" s="162"/>
      <c r="L252" s="157"/>
      <c r="M252" s="163"/>
      <c r="N252" s="164"/>
      <c r="O252" s="164"/>
      <c r="P252" s="164"/>
      <c r="Q252" s="164"/>
      <c r="R252" s="164"/>
      <c r="S252" s="164"/>
      <c r="T252" s="165"/>
      <c r="AT252" s="159" t="s">
        <v>133</v>
      </c>
      <c r="AU252" s="159" t="s">
        <v>88</v>
      </c>
      <c r="AV252" s="13" t="s">
        <v>88</v>
      </c>
      <c r="AW252" s="13" t="s">
        <v>35</v>
      </c>
      <c r="AX252" s="13" t="s">
        <v>79</v>
      </c>
      <c r="AY252" s="159" t="s">
        <v>124</v>
      </c>
    </row>
    <row r="253" spans="1:65" s="13" customFormat="1" ht="11.25">
      <c r="B253" s="157"/>
      <c r="D253" s="158" t="s">
        <v>133</v>
      </c>
      <c r="E253" s="159" t="s">
        <v>1</v>
      </c>
      <c r="F253" s="160" t="s">
        <v>341</v>
      </c>
      <c r="H253" s="161">
        <v>0.34200000000000003</v>
      </c>
      <c r="I253" s="162"/>
      <c r="L253" s="157"/>
      <c r="M253" s="163"/>
      <c r="N253" s="164"/>
      <c r="O253" s="164"/>
      <c r="P253" s="164"/>
      <c r="Q253" s="164"/>
      <c r="R253" s="164"/>
      <c r="S253" s="164"/>
      <c r="T253" s="165"/>
      <c r="AT253" s="159" t="s">
        <v>133</v>
      </c>
      <c r="AU253" s="159" t="s">
        <v>88</v>
      </c>
      <c r="AV253" s="13" t="s">
        <v>88</v>
      </c>
      <c r="AW253" s="13" t="s">
        <v>35</v>
      </c>
      <c r="AX253" s="13" t="s">
        <v>79</v>
      </c>
      <c r="AY253" s="159" t="s">
        <v>124</v>
      </c>
    </row>
    <row r="254" spans="1:65" s="14" customFormat="1" ht="11.25">
      <c r="B254" s="166"/>
      <c r="D254" s="158" t="s">
        <v>133</v>
      </c>
      <c r="E254" s="167" t="s">
        <v>1</v>
      </c>
      <c r="F254" s="168" t="s">
        <v>136</v>
      </c>
      <c r="H254" s="169">
        <v>3.4140000000000001</v>
      </c>
      <c r="I254" s="170"/>
      <c r="L254" s="166"/>
      <c r="M254" s="171"/>
      <c r="N254" s="172"/>
      <c r="O254" s="172"/>
      <c r="P254" s="172"/>
      <c r="Q254" s="172"/>
      <c r="R254" s="172"/>
      <c r="S254" s="172"/>
      <c r="T254" s="173"/>
      <c r="AT254" s="167" t="s">
        <v>133</v>
      </c>
      <c r="AU254" s="167" t="s">
        <v>88</v>
      </c>
      <c r="AV254" s="14" t="s">
        <v>131</v>
      </c>
      <c r="AW254" s="14" t="s">
        <v>35</v>
      </c>
      <c r="AX254" s="14" t="s">
        <v>36</v>
      </c>
      <c r="AY254" s="167" t="s">
        <v>124</v>
      </c>
    </row>
    <row r="255" spans="1:65" s="2" customFormat="1" ht="16.5" customHeight="1">
      <c r="A255" s="32"/>
      <c r="B255" s="143"/>
      <c r="C255" s="144" t="s">
        <v>342</v>
      </c>
      <c r="D255" s="144" t="s">
        <v>126</v>
      </c>
      <c r="E255" s="145" t="s">
        <v>343</v>
      </c>
      <c r="F255" s="146" t="s">
        <v>344</v>
      </c>
      <c r="G255" s="147" t="s">
        <v>345</v>
      </c>
      <c r="H255" s="148">
        <v>21.2</v>
      </c>
      <c r="I255" s="149"/>
      <c r="J255" s="150">
        <f>ROUND(I255*H255,2)</f>
        <v>0</v>
      </c>
      <c r="K255" s="146" t="s">
        <v>130</v>
      </c>
      <c r="L255" s="33"/>
      <c r="M255" s="151" t="s">
        <v>1</v>
      </c>
      <c r="N255" s="152" t="s">
        <v>44</v>
      </c>
      <c r="O255" s="58"/>
      <c r="P255" s="153">
        <f>O255*H255</f>
        <v>0</v>
      </c>
      <c r="Q255" s="153">
        <v>1.65E-3</v>
      </c>
      <c r="R255" s="153">
        <f>Q255*H255</f>
        <v>3.4979999999999997E-2</v>
      </c>
      <c r="S255" s="153">
        <v>0</v>
      </c>
      <c r="T255" s="154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5" t="s">
        <v>131</v>
      </c>
      <c r="AT255" s="155" t="s">
        <v>126</v>
      </c>
      <c r="AU255" s="155" t="s">
        <v>88</v>
      </c>
      <c r="AY255" s="17" t="s">
        <v>124</v>
      </c>
      <c r="BE255" s="156">
        <f>IF(N255="základní",J255,0)</f>
        <v>0</v>
      </c>
      <c r="BF255" s="156">
        <f>IF(N255="snížená",J255,0)</f>
        <v>0</v>
      </c>
      <c r="BG255" s="156">
        <f>IF(N255="zákl. přenesená",J255,0)</f>
        <v>0</v>
      </c>
      <c r="BH255" s="156">
        <f>IF(N255="sníž. přenesená",J255,0)</f>
        <v>0</v>
      </c>
      <c r="BI255" s="156">
        <f>IF(N255="nulová",J255,0)</f>
        <v>0</v>
      </c>
      <c r="BJ255" s="17" t="s">
        <v>36</v>
      </c>
      <c r="BK255" s="156">
        <f>ROUND(I255*H255,2)</f>
        <v>0</v>
      </c>
      <c r="BL255" s="17" t="s">
        <v>131</v>
      </c>
      <c r="BM255" s="155" t="s">
        <v>346</v>
      </c>
    </row>
    <row r="256" spans="1:65" s="13" customFormat="1" ht="11.25">
      <c r="B256" s="157"/>
      <c r="D256" s="158" t="s">
        <v>133</v>
      </c>
      <c r="E256" s="159" t="s">
        <v>1</v>
      </c>
      <c r="F256" s="160" t="s">
        <v>347</v>
      </c>
      <c r="H256" s="161">
        <v>21.2</v>
      </c>
      <c r="I256" s="162"/>
      <c r="L256" s="157"/>
      <c r="M256" s="163"/>
      <c r="N256" s="164"/>
      <c r="O256" s="164"/>
      <c r="P256" s="164"/>
      <c r="Q256" s="164"/>
      <c r="R256" s="164"/>
      <c r="S256" s="164"/>
      <c r="T256" s="165"/>
      <c r="AT256" s="159" t="s">
        <v>133</v>
      </c>
      <c r="AU256" s="159" t="s">
        <v>88</v>
      </c>
      <c r="AV256" s="13" t="s">
        <v>88</v>
      </c>
      <c r="AW256" s="13" t="s">
        <v>35</v>
      </c>
      <c r="AX256" s="13" t="s">
        <v>79</v>
      </c>
      <c r="AY256" s="159" t="s">
        <v>124</v>
      </c>
    </row>
    <row r="257" spans="1:65" s="14" customFormat="1" ht="11.25">
      <c r="B257" s="166"/>
      <c r="D257" s="158" t="s">
        <v>133</v>
      </c>
      <c r="E257" s="167" t="s">
        <v>1</v>
      </c>
      <c r="F257" s="168" t="s">
        <v>136</v>
      </c>
      <c r="H257" s="169">
        <v>21.2</v>
      </c>
      <c r="I257" s="170"/>
      <c r="L257" s="166"/>
      <c r="M257" s="171"/>
      <c r="N257" s="172"/>
      <c r="O257" s="172"/>
      <c r="P257" s="172"/>
      <c r="Q257" s="172"/>
      <c r="R257" s="172"/>
      <c r="S257" s="172"/>
      <c r="T257" s="173"/>
      <c r="AT257" s="167" t="s">
        <v>133</v>
      </c>
      <c r="AU257" s="167" t="s">
        <v>88</v>
      </c>
      <c r="AV257" s="14" t="s">
        <v>131</v>
      </c>
      <c r="AW257" s="14" t="s">
        <v>35</v>
      </c>
      <c r="AX257" s="14" t="s">
        <v>36</v>
      </c>
      <c r="AY257" s="167" t="s">
        <v>124</v>
      </c>
    </row>
    <row r="258" spans="1:65" s="2" customFormat="1" ht="16.5" customHeight="1">
      <c r="A258" s="32"/>
      <c r="B258" s="143"/>
      <c r="C258" s="181" t="s">
        <v>348</v>
      </c>
      <c r="D258" s="181" t="s">
        <v>274</v>
      </c>
      <c r="E258" s="182" t="s">
        <v>349</v>
      </c>
      <c r="F258" s="183" t="s">
        <v>350</v>
      </c>
      <c r="G258" s="184" t="s">
        <v>345</v>
      </c>
      <c r="H258" s="185">
        <v>21.411999999999999</v>
      </c>
      <c r="I258" s="186"/>
      <c r="J258" s="187">
        <f>ROUND(I258*H258,2)</f>
        <v>0</v>
      </c>
      <c r="K258" s="183" t="s">
        <v>1</v>
      </c>
      <c r="L258" s="188"/>
      <c r="M258" s="189" t="s">
        <v>1</v>
      </c>
      <c r="N258" s="190" t="s">
        <v>44</v>
      </c>
      <c r="O258" s="58"/>
      <c r="P258" s="153">
        <f>O258*H258</f>
        <v>0</v>
      </c>
      <c r="Q258" s="153">
        <v>8.3000000000000004E-2</v>
      </c>
      <c r="R258" s="153">
        <f>Q258*H258</f>
        <v>1.777196</v>
      </c>
      <c r="S258" s="153">
        <v>0</v>
      </c>
      <c r="T258" s="154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5" t="s">
        <v>169</v>
      </c>
      <c r="AT258" s="155" t="s">
        <v>274</v>
      </c>
      <c r="AU258" s="155" t="s">
        <v>88</v>
      </c>
      <c r="AY258" s="17" t="s">
        <v>124</v>
      </c>
      <c r="BE258" s="156">
        <f>IF(N258="základní",J258,0)</f>
        <v>0</v>
      </c>
      <c r="BF258" s="156">
        <f>IF(N258="snížená",J258,0)</f>
        <v>0</v>
      </c>
      <c r="BG258" s="156">
        <f>IF(N258="zákl. přenesená",J258,0)</f>
        <v>0</v>
      </c>
      <c r="BH258" s="156">
        <f>IF(N258="sníž. přenesená",J258,0)</f>
        <v>0</v>
      </c>
      <c r="BI258" s="156">
        <f>IF(N258="nulová",J258,0)</f>
        <v>0</v>
      </c>
      <c r="BJ258" s="17" t="s">
        <v>36</v>
      </c>
      <c r="BK258" s="156">
        <f>ROUND(I258*H258,2)</f>
        <v>0</v>
      </c>
      <c r="BL258" s="17" t="s">
        <v>131</v>
      </c>
      <c r="BM258" s="155" t="s">
        <v>351</v>
      </c>
    </row>
    <row r="259" spans="1:65" s="13" customFormat="1" ht="11.25">
      <c r="B259" s="157"/>
      <c r="D259" s="158" t="s">
        <v>133</v>
      </c>
      <c r="E259" s="159" t="s">
        <v>1</v>
      </c>
      <c r="F259" s="160" t="s">
        <v>352</v>
      </c>
      <c r="H259" s="161">
        <v>21.411999999999999</v>
      </c>
      <c r="I259" s="162"/>
      <c r="L259" s="157"/>
      <c r="M259" s="163"/>
      <c r="N259" s="164"/>
      <c r="O259" s="164"/>
      <c r="P259" s="164"/>
      <c r="Q259" s="164"/>
      <c r="R259" s="164"/>
      <c r="S259" s="164"/>
      <c r="T259" s="165"/>
      <c r="AT259" s="159" t="s">
        <v>133</v>
      </c>
      <c r="AU259" s="159" t="s">
        <v>88</v>
      </c>
      <c r="AV259" s="13" t="s">
        <v>88</v>
      </c>
      <c r="AW259" s="13" t="s">
        <v>35</v>
      </c>
      <c r="AX259" s="13" t="s">
        <v>79</v>
      </c>
      <c r="AY259" s="159" t="s">
        <v>124</v>
      </c>
    </row>
    <row r="260" spans="1:65" s="14" customFormat="1" ht="11.25">
      <c r="B260" s="166"/>
      <c r="D260" s="158" t="s">
        <v>133</v>
      </c>
      <c r="E260" s="167" t="s">
        <v>1</v>
      </c>
      <c r="F260" s="168" t="s">
        <v>136</v>
      </c>
      <c r="H260" s="169">
        <v>21.411999999999999</v>
      </c>
      <c r="I260" s="170"/>
      <c r="L260" s="166"/>
      <c r="M260" s="171"/>
      <c r="N260" s="172"/>
      <c r="O260" s="172"/>
      <c r="P260" s="172"/>
      <c r="Q260" s="172"/>
      <c r="R260" s="172"/>
      <c r="S260" s="172"/>
      <c r="T260" s="173"/>
      <c r="AT260" s="167" t="s">
        <v>133</v>
      </c>
      <c r="AU260" s="167" t="s">
        <v>88</v>
      </c>
      <c r="AV260" s="14" t="s">
        <v>131</v>
      </c>
      <c r="AW260" s="14" t="s">
        <v>35</v>
      </c>
      <c r="AX260" s="14" t="s">
        <v>36</v>
      </c>
      <c r="AY260" s="167" t="s">
        <v>124</v>
      </c>
    </row>
    <row r="261" spans="1:65" s="2" customFormat="1" ht="16.5" customHeight="1">
      <c r="A261" s="32"/>
      <c r="B261" s="143"/>
      <c r="C261" s="144" t="s">
        <v>353</v>
      </c>
      <c r="D261" s="144" t="s">
        <v>126</v>
      </c>
      <c r="E261" s="145" t="s">
        <v>354</v>
      </c>
      <c r="F261" s="146" t="s">
        <v>355</v>
      </c>
      <c r="G261" s="147" t="s">
        <v>345</v>
      </c>
      <c r="H261" s="148">
        <v>1</v>
      </c>
      <c r="I261" s="149"/>
      <c r="J261" s="150">
        <f>ROUND(I261*H261,2)</f>
        <v>0</v>
      </c>
      <c r="K261" s="146" t="s">
        <v>130</v>
      </c>
      <c r="L261" s="33"/>
      <c r="M261" s="151" t="s">
        <v>1</v>
      </c>
      <c r="N261" s="152" t="s">
        <v>44</v>
      </c>
      <c r="O261" s="58"/>
      <c r="P261" s="153">
        <f>O261*H261</f>
        <v>0</v>
      </c>
      <c r="Q261" s="153">
        <v>8.7419999999999998E-2</v>
      </c>
      <c r="R261" s="153">
        <f>Q261*H261</f>
        <v>8.7419999999999998E-2</v>
      </c>
      <c r="S261" s="153">
        <v>0</v>
      </c>
      <c r="T261" s="154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5" t="s">
        <v>131</v>
      </c>
      <c r="AT261" s="155" t="s">
        <v>126</v>
      </c>
      <c r="AU261" s="155" t="s">
        <v>88</v>
      </c>
      <c r="AY261" s="17" t="s">
        <v>124</v>
      </c>
      <c r="BE261" s="156">
        <f>IF(N261="základní",J261,0)</f>
        <v>0</v>
      </c>
      <c r="BF261" s="156">
        <f>IF(N261="snížená",J261,0)</f>
        <v>0</v>
      </c>
      <c r="BG261" s="156">
        <f>IF(N261="zákl. přenesená",J261,0)</f>
        <v>0</v>
      </c>
      <c r="BH261" s="156">
        <f>IF(N261="sníž. přenesená",J261,0)</f>
        <v>0</v>
      </c>
      <c r="BI261" s="156">
        <f>IF(N261="nulová",J261,0)</f>
        <v>0</v>
      </c>
      <c r="BJ261" s="17" t="s">
        <v>36</v>
      </c>
      <c r="BK261" s="156">
        <f>ROUND(I261*H261,2)</f>
        <v>0</v>
      </c>
      <c r="BL261" s="17" t="s">
        <v>131</v>
      </c>
      <c r="BM261" s="155" t="s">
        <v>356</v>
      </c>
    </row>
    <row r="262" spans="1:65" s="13" customFormat="1" ht="11.25">
      <c r="B262" s="157"/>
      <c r="D262" s="158" t="s">
        <v>133</v>
      </c>
      <c r="E262" s="159" t="s">
        <v>1</v>
      </c>
      <c r="F262" s="160" t="s">
        <v>36</v>
      </c>
      <c r="H262" s="161">
        <v>1</v>
      </c>
      <c r="I262" s="162"/>
      <c r="L262" s="157"/>
      <c r="M262" s="163"/>
      <c r="N262" s="164"/>
      <c r="O262" s="164"/>
      <c r="P262" s="164"/>
      <c r="Q262" s="164"/>
      <c r="R262" s="164"/>
      <c r="S262" s="164"/>
      <c r="T262" s="165"/>
      <c r="AT262" s="159" t="s">
        <v>133</v>
      </c>
      <c r="AU262" s="159" t="s">
        <v>88</v>
      </c>
      <c r="AV262" s="13" t="s">
        <v>88</v>
      </c>
      <c r="AW262" s="13" t="s">
        <v>35</v>
      </c>
      <c r="AX262" s="13" t="s">
        <v>36</v>
      </c>
      <c r="AY262" s="159" t="s">
        <v>124</v>
      </c>
    </row>
    <row r="263" spans="1:65" s="2" customFormat="1" ht="24.2" customHeight="1">
      <c r="A263" s="32"/>
      <c r="B263" s="143"/>
      <c r="C263" s="181" t="s">
        <v>357</v>
      </c>
      <c r="D263" s="181" t="s">
        <v>274</v>
      </c>
      <c r="E263" s="182" t="s">
        <v>358</v>
      </c>
      <c r="F263" s="183" t="s">
        <v>359</v>
      </c>
      <c r="G263" s="184" t="s">
        <v>345</v>
      </c>
      <c r="H263" s="185">
        <v>1.01</v>
      </c>
      <c r="I263" s="186"/>
      <c r="J263" s="187">
        <f>ROUND(I263*H263,2)</f>
        <v>0</v>
      </c>
      <c r="K263" s="183" t="s">
        <v>1</v>
      </c>
      <c r="L263" s="188"/>
      <c r="M263" s="189" t="s">
        <v>1</v>
      </c>
      <c r="N263" s="190" t="s">
        <v>44</v>
      </c>
      <c r="O263" s="58"/>
      <c r="P263" s="153">
        <f>O263*H263</f>
        <v>0</v>
      </c>
      <c r="Q263" s="153">
        <v>2.8000000000000001E-2</v>
      </c>
      <c r="R263" s="153">
        <f>Q263*H263</f>
        <v>2.828E-2</v>
      </c>
      <c r="S263" s="153">
        <v>0</v>
      </c>
      <c r="T263" s="154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5" t="s">
        <v>169</v>
      </c>
      <c r="AT263" s="155" t="s">
        <v>274</v>
      </c>
      <c r="AU263" s="155" t="s">
        <v>88</v>
      </c>
      <c r="AY263" s="17" t="s">
        <v>124</v>
      </c>
      <c r="BE263" s="156">
        <f>IF(N263="základní",J263,0)</f>
        <v>0</v>
      </c>
      <c r="BF263" s="156">
        <f>IF(N263="snížená",J263,0)</f>
        <v>0</v>
      </c>
      <c r="BG263" s="156">
        <f>IF(N263="zákl. přenesená",J263,0)</f>
        <v>0</v>
      </c>
      <c r="BH263" s="156">
        <f>IF(N263="sníž. přenesená",J263,0)</f>
        <v>0</v>
      </c>
      <c r="BI263" s="156">
        <f>IF(N263="nulová",J263,0)</f>
        <v>0</v>
      </c>
      <c r="BJ263" s="17" t="s">
        <v>36</v>
      </c>
      <c r="BK263" s="156">
        <f>ROUND(I263*H263,2)</f>
        <v>0</v>
      </c>
      <c r="BL263" s="17" t="s">
        <v>131</v>
      </c>
      <c r="BM263" s="155" t="s">
        <v>360</v>
      </c>
    </row>
    <row r="264" spans="1:65" s="13" customFormat="1" ht="11.25">
      <c r="B264" s="157"/>
      <c r="D264" s="158" t="s">
        <v>133</v>
      </c>
      <c r="E264" s="159" t="s">
        <v>1</v>
      </c>
      <c r="F264" s="160" t="s">
        <v>361</v>
      </c>
      <c r="H264" s="161">
        <v>1.01</v>
      </c>
      <c r="I264" s="162"/>
      <c r="L264" s="157"/>
      <c r="M264" s="163"/>
      <c r="N264" s="164"/>
      <c r="O264" s="164"/>
      <c r="P264" s="164"/>
      <c r="Q264" s="164"/>
      <c r="R264" s="164"/>
      <c r="S264" s="164"/>
      <c r="T264" s="165"/>
      <c r="AT264" s="159" t="s">
        <v>133</v>
      </c>
      <c r="AU264" s="159" t="s">
        <v>88</v>
      </c>
      <c r="AV264" s="13" t="s">
        <v>88</v>
      </c>
      <c r="AW264" s="13" t="s">
        <v>35</v>
      </c>
      <c r="AX264" s="13" t="s">
        <v>79</v>
      </c>
      <c r="AY264" s="159" t="s">
        <v>124</v>
      </c>
    </row>
    <row r="265" spans="1:65" s="14" customFormat="1" ht="11.25">
      <c r="B265" s="166"/>
      <c r="D265" s="158" t="s">
        <v>133</v>
      </c>
      <c r="E265" s="167" t="s">
        <v>1</v>
      </c>
      <c r="F265" s="168" t="s">
        <v>136</v>
      </c>
      <c r="H265" s="169">
        <v>1.01</v>
      </c>
      <c r="I265" s="170"/>
      <c r="L265" s="166"/>
      <c r="M265" s="171"/>
      <c r="N265" s="172"/>
      <c r="O265" s="172"/>
      <c r="P265" s="172"/>
      <c r="Q265" s="172"/>
      <c r="R265" s="172"/>
      <c r="S265" s="172"/>
      <c r="T265" s="173"/>
      <c r="AT265" s="167" t="s">
        <v>133</v>
      </c>
      <c r="AU265" s="167" t="s">
        <v>88</v>
      </c>
      <c r="AV265" s="14" t="s">
        <v>131</v>
      </c>
      <c r="AW265" s="14" t="s">
        <v>35</v>
      </c>
      <c r="AX265" s="14" t="s">
        <v>36</v>
      </c>
      <c r="AY265" s="167" t="s">
        <v>124</v>
      </c>
    </row>
    <row r="266" spans="1:65" s="12" customFormat="1" ht="22.9" customHeight="1">
      <c r="B266" s="130"/>
      <c r="D266" s="131" t="s">
        <v>78</v>
      </c>
      <c r="E266" s="141" t="s">
        <v>152</v>
      </c>
      <c r="F266" s="141" t="s">
        <v>362</v>
      </c>
      <c r="I266" s="133"/>
      <c r="J266" s="142">
        <f>BK266</f>
        <v>0</v>
      </c>
      <c r="L266" s="130"/>
      <c r="M266" s="135"/>
      <c r="N266" s="136"/>
      <c r="O266" s="136"/>
      <c r="P266" s="137">
        <f>SUM(P267:P275)</f>
        <v>0</v>
      </c>
      <c r="Q266" s="136"/>
      <c r="R266" s="137">
        <f>SUM(R267:R275)</f>
        <v>26.117190000000001</v>
      </c>
      <c r="S266" s="136"/>
      <c r="T266" s="138">
        <f>SUM(T267:T275)</f>
        <v>0</v>
      </c>
      <c r="AR266" s="131" t="s">
        <v>36</v>
      </c>
      <c r="AT266" s="139" t="s">
        <v>78</v>
      </c>
      <c r="AU266" s="139" t="s">
        <v>36</v>
      </c>
      <c r="AY266" s="131" t="s">
        <v>124</v>
      </c>
      <c r="BK266" s="140">
        <f>SUM(BK267:BK275)</f>
        <v>0</v>
      </c>
    </row>
    <row r="267" spans="1:65" s="2" customFormat="1" ht="16.5" customHeight="1">
      <c r="A267" s="32"/>
      <c r="B267" s="143"/>
      <c r="C267" s="144" t="s">
        <v>363</v>
      </c>
      <c r="D267" s="144" t="s">
        <v>126</v>
      </c>
      <c r="E267" s="145" t="s">
        <v>364</v>
      </c>
      <c r="F267" s="146" t="s">
        <v>365</v>
      </c>
      <c r="G267" s="147" t="s">
        <v>129</v>
      </c>
      <c r="H267" s="148">
        <v>93</v>
      </c>
      <c r="I267" s="149"/>
      <c r="J267" s="150">
        <f>ROUND(I267*H267,2)</f>
        <v>0</v>
      </c>
      <c r="K267" s="146" t="s">
        <v>130</v>
      </c>
      <c r="L267" s="33"/>
      <c r="M267" s="151" t="s">
        <v>1</v>
      </c>
      <c r="N267" s="152" t="s">
        <v>44</v>
      </c>
      <c r="O267" s="58"/>
      <c r="P267" s="153">
        <f>O267*H267</f>
        <v>0</v>
      </c>
      <c r="Q267" s="153">
        <v>0.216</v>
      </c>
      <c r="R267" s="153">
        <f>Q267*H267</f>
        <v>20.088000000000001</v>
      </c>
      <c r="S267" s="153">
        <v>0</v>
      </c>
      <c r="T267" s="154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5" t="s">
        <v>131</v>
      </c>
      <c r="AT267" s="155" t="s">
        <v>126</v>
      </c>
      <c r="AU267" s="155" t="s">
        <v>88</v>
      </c>
      <c r="AY267" s="17" t="s">
        <v>124</v>
      </c>
      <c r="BE267" s="156">
        <f>IF(N267="základní",J267,0)</f>
        <v>0</v>
      </c>
      <c r="BF267" s="156">
        <f>IF(N267="snížená",J267,0)</f>
        <v>0</v>
      </c>
      <c r="BG267" s="156">
        <f>IF(N267="zákl. přenesená",J267,0)</f>
        <v>0</v>
      </c>
      <c r="BH267" s="156">
        <f>IF(N267="sníž. přenesená",J267,0)</f>
        <v>0</v>
      </c>
      <c r="BI267" s="156">
        <f>IF(N267="nulová",J267,0)</f>
        <v>0</v>
      </c>
      <c r="BJ267" s="17" t="s">
        <v>36</v>
      </c>
      <c r="BK267" s="156">
        <f>ROUND(I267*H267,2)</f>
        <v>0</v>
      </c>
      <c r="BL267" s="17" t="s">
        <v>131</v>
      </c>
      <c r="BM267" s="155" t="s">
        <v>366</v>
      </c>
    </row>
    <row r="268" spans="1:65" s="13" customFormat="1" ht="11.25">
      <c r="B268" s="157"/>
      <c r="D268" s="158" t="s">
        <v>133</v>
      </c>
      <c r="E268" s="159" t="s">
        <v>1</v>
      </c>
      <c r="F268" s="160" t="s">
        <v>367</v>
      </c>
      <c r="H268" s="161">
        <v>93</v>
      </c>
      <c r="I268" s="162"/>
      <c r="L268" s="157"/>
      <c r="M268" s="163"/>
      <c r="N268" s="164"/>
      <c r="O268" s="164"/>
      <c r="P268" s="164"/>
      <c r="Q268" s="164"/>
      <c r="R268" s="164"/>
      <c r="S268" s="164"/>
      <c r="T268" s="165"/>
      <c r="AT268" s="159" t="s">
        <v>133</v>
      </c>
      <c r="AU268" s="159" t="s">
        <v>88</v>
      </c>
      <c r="AV268" s="13" t="s">
        <v>88</v>
      </c>
      <c r="AW268" s="13" t="s">
        <v>35</v>
      </c>
      <c r="AX268" s="13" t="s">
        <v>79</v>
      </c>
      <c r="AY268" s="159" t="s">
        <v>124</v>
      </c>
    </row>
    <row r="269" spans="1:65" s="14" customFormat="1" ht="11.25">
      <c r="B269" s="166"/>
      <c r="D269" s="158" t="s">
        <v>133</v>
      </c>
      <c r="E269" s="167" t="s">
        <v>1</v>
      </c>
      <c r="F269" s="168" t="s">
        <v>136</v>
      </c>
      <c r="H269" s="169">
        <v>93</v>
      </c>
      <c r="I269" s="170"/>
      <c r="L269" s="166"/>
      <c r="M269" s="171"/>
      <c r="N269" s="172"/>
      <c r="O269" s="172"/>
      <c r="P269" s="172"/>
      <c r="Q269" s="172"/>
      <c r="R269" s="172"/>
      <c r="S269" s="172"/>
      <c r="T269" s="173"/>
      <c r="AT269" s="167" t="s">
        <v>133</v>
      </c>
      <c r="AU269" s="167" t="s">
        <v>88</v>
      </c>
      <c r="AV269" s="14" t="s">
        <v>131</v>
      </c>
      <c r="AW269" s="14" t="s">
        <v>35</v>
      </c>
      <c r="AX269" s="14" t="s">
        <v>36</v>
      </c>
      <c r="AY269" s="167" t="s">
        <v>124</v>
      </c>
    </row>
    <row r="270" spans="1:65" s="2" customFormat="1" ht="16.5" customHeight="1">
      <c r="A270" s="32"/>
      <c r="B270" s="143"/>
      <c r="C270" s="144" t="s">
        <v>368</v>
      </c>
      <c r="D270" s="144" t="s">
        <v>126</v>
      </c>
      <c r="E270" s="145" t="s">
        <v>369</v>
      </c>
      <c r="F270" s="146" t="s">
        <v>370</v>
      </c>
      <c r="G270" s="147" t="s">
        <v>129</v>
      </c>
      <c r="H270" s="148">
        <v>46.5</v>
      </c>
      <c r="I270" s="149"/>
      <c r="J270" s="150">
        <f>ROUND(I270*H270,2)</f>
        <v>0</v>
      </c>
      <c r="K270" s="146" t="s">
        <v>130</v>
      </c>
      <c r="L270" s="33"/>
      <c r="M270" s="151" t="s">
        <v>1</v>
      </c>
      <c r="N270" s="152" t="s">
        <v>44</v>
      </c>
      <c r="O270" s="58"/>
      <c r="P270" s="153">
        <f>O270*H270</f>
        <v>0</v>
      </c>
      <c r="Q270" s="153">
        <v>0.12966</v>
      </c>
      <c r="R270" s="153">
        <f>Q270*H270</f>
        <v>6.0291899999999998</v>
      </c>
      <c r="S270" s="153">
        <v>0</v>
      </c>
      <c r="T270" s="154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5" t="s">
        <v>131</v>
      </c>
      <c r="AT270" s="155" t="s">
        <v>126</v>
      </c>
      <c r="AU270" s="155" t="s">
        <v>88</v>
      </c>
      <c r="AY270" s="17" t="s">
        <v>124</v>
      </c>
      <c r="BE270" s="156">
        <f>IF(N270="základní",J270,0)</f>
        <v>0</v>
      </c>
      <c r="BF270" s="156">
        <f>IF(N270="snížená",J270,0)</f>
        <v>0</v>
      </c>
      <c r="BG270" s="156">
        <f>IF(N270="zákl. přenesená",J270,0)</f>
        <v>0</v>
      </c>
      <c r="BH270" s="156">
        <f>IF(N270="sníž. přenesená",J270,0)</f>
        <v>0</v>
      </c>
      <c r="BI270" s="156">
        <f>IF(N270="nulová",J270,0)</f>
        <v>0</v>
      </c>
      <c r="BJ270" s="17" t="s">
        <v>36</v>
      </c>
      <c r="BK270" s="156">
        <f>ROUND(I270*H270,2)</f>
        <v>0</v>
      </c>
      <c r="BL270" s="17" t="s">
        <v>131</v>
      </c>
      <c r="BM270" s="155" t="s">
        <v>371</v>
      </c>
    </row>
    <row r="271" spans="1:65" s="13" customFormat="1" ht="11.25">
      <c r="B271" s="157"/>
      <c r="D271" s="158" t="s">
        <v>133</v>
      </c>
      <c r="E271" s="159" t="s">
        <v>1</v>
      </c>
      <c r="F271" s="160" t="s">
        <v>134</v>
      </c>
      <c r="H271" s="161">
        <v>37.5</v>
      </c>
      <c r="I271" s="162"/>
      <c r="L271" s="157"/>
      <c r="M271" s="163"/>
      <c r="N271" s="164"/>
      <c r="O271" s="164"/>
      <c r="P271" s="164"/>
      <c r="Q271" s="164"/>
      <c r="R271" s="164"/>
      <c r="S271" s="164"/>
      <c r="T271" s="165"/>
      <c r="AT271" s="159" t="s">
        <v>133</v>
      </c>
      <c r="AU271" s="159" t="s">
        <v>88</v>
      </c>
      <c r="AV271" s="13" t="s">
        <v>88</v>
      </c>
      <c r="AW271" s="13" t="s">
        <v>35</v>
      </c>
      <c r="AX271" s="13" t="s">
        <v>79</v>
      </c>
      <c r="AY271" s="159" t="s">
        <v>124</v>
      </c>
    </row>
    <row r="272" spans="1:65" s="13" customFormat="1" ht="11.25">
      <c r="B272" s="157"/>
      <c r="D272" s="158" t="s">
        <v>133</v>
      </c>
      <c r="E272" s="159" t="s">
        <v>1</v>
      </c>
      <c r="F272" s="160" t="s">
        <v>135</v>
      </c>
      <c r="H272" s="161">
        <v>9</v>
      </c>
      <c r="I272" s="162"/>
      <c r="L272" s="157"/>
      <c r="M272" s="163"/>
      <c r="N272" s="164"/>
      <c r="O272" s="164"/>
      <c r="P272" s="164"/>
      <c r="Q272" s="164"/>
      <c r="R272" s="164"/>
      <c r="S272" s="164"/>
      <c r="T272" s="165"/>
      <c r="AT272" s="159" t="s">
        <v>133</v>
      </c>
      <c r="AU272" s="159" t="s">
        <v>88</v>
      </c>
      <c r="AV272" s="13" t="s">
        <v>88</v>
      </c>
      <c r="AW272" s="13" t="s">
        <v>35</v>
      </c>
      <c r="AX272" s="13" t="s">
        <v>79</v>
      </c>
      <c r="AY272" s="159" t="s">
        <v>124</v>
      </c>
    </row>
    <row r="273" spans="1:65" s="14" customFormat="1" ht="11.25">
      <c r="B273" s="166"/>
      <c r="D273" s="158" t="s">
        <v>133</v>
      </c>
      <c r="E273" s="167" t="s">
        <v>1</v>
      </c>
      <c r="F273" s="168" t="s">
        <v>136</v>
      </c>
      <c r="H273" s="169">
        <v>46.5</v>
      </c>
      <c r="I273" s="170"/>
      <c r="L273" s="166"/>
      <c r="M273" s="171"/>
      <c r="N273" s="172"/>
      <c r="O273" s="172"/>
      <c r="P273" s="172"/>
      <c r="Q273" s="172"/>
      <c r="R273" s="172"/>
      <c r="S273" s="172"/>
      <c r="T273" s="173"/>
      <c r="AT273" s="167" t="s">
        <v>133</v>
      </c>
      <c r="AU273" s="167" t="s">
        <v>88</v>
      </c>
      <c r="AV273" s="14" t="s">
        <v>131</v>
      </c>
      <c r="AW273" s="14" t="s">
        <v>35</v>
      </c>
      <c r="AX273" s="14" t="s">
        <v>36</v>
      </c>
      <c r="AY273" s="167" t="s">
        <v>124</v>
      </c>
    </row>
    <row r="274" spans="1:65" s="2" customFormat="1" ht="21.75" customHeight="1">
      <c r="A274" s="32"/>
      <c r="B274" s="143"/>
      <c r="C274" s="144" t="s">
        <v>372</v>
      </c>
      <c r="D274" s="144" t="s">
        <v>126</v>
      </c>
      <c r="E274" s="145" t="s">
        <v>373</v>
      </c>
      <c r="F274" s="146" t="s">
        <v>374</v>
      </c>
      <c r="G274" s="147" t="s">
        <v>277</v>
      </c>
      <c r="H274" s="148">
        <v>26.117000000000001</v>
      </c>
      <c r="I274" s="149"/>
      <c r="J274" s="150">
        <f>ROUND(I274*H274,2)</f>
        <v>0</v>
      </c>
      <c r="K274" s="146" t="s">
        <v>130</v>
      </c>
      <c r="L274" s="33"/>
      <c r="M274" s="151" t="s">
        <v>1</v>
      </c>
      <c r="N274" s="152" t="s">
        <v>44</v>
      </c>
      <c r="O274" s="58"/>
      <c r="P274" s="153">
        <f>O274*H274</f>
        <v>0</v>
      </c>
      <c r="Q274" s="153">
        <v>0</v>
      </c>
      <c r="R274" s="153">
        <f>Q274*H274</f>
        <v>0</v>
      </c>
      <c r="S274" s="153">
        <v>0</v>
      </c>
      <c r="T274" s="154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5" t="s">
        <v>131</v>
      </c>
      <c r="AT274" s="155" t="s">
        <v>126</v>
      </c>
      <c r="AU274" s="155" t="s">
        <v>88</v>
      </c>
      <c r="AY274" s="17" t="s">
        <v>124</v>
      </c>
      <c r="BE274" s="156">
        <f>IF(N274="základní",J274,0)</f>
        <v>0</v>
      </c>
      <c r="BF274" s="156">
        <f>IF(N274="snížená",J274,0)</f>
        <v>0</v>
      </c>
      <c r="BG274" s="156">
        <f>IF(N274="zákl. přenesená",J274,0)</f>
        <v>0</v>
      </c>
      <c r="BH274" s="156">
        <f>IF(N274="sníž. přenesená",J274,0)</f>
        <v>0</v>
      </c>
      <c r="BI274" s="156">
        <f>IF(N274="nulová",J274,0)</f>
        <v>0</v>
      </c>
      <c r="BJ274" s="17" t="s">
        <v>36</v>
      </c>
      <c r="BK274" s="156">
        <f>ROUND(I274*H274,2)</f>
        <v>0</v>
      </c>
      <c r="BL274" s="17" t="s">
        <v>131</v>
      </c>
      <c r="BM274" s="155" t="s">
        <v>375</v>
      </c>
    </row>
    <row r="275" spans="1:65" s="13" customFormat="1" ht="11.25">
      <c r="B275" s="157"/>
      <c r="D275" s="158" t="s">
        <v>133</v>
      </c>
      <c r="E275" s="159" t="s">
        <v>1</v>
      </c>
      <c r="F275" s="160" t="s">
        <v>376</v>
      </c>
      <c r="H275" s="161">
        <v>26.117000000000001</v>
      </c>
      <c r="I275" s="162"/>
      <c r="L275" s="157"/>
      <c r="M275" s="163"/>
      <c r="N275" s="164"/>
      <c r="O275" s="164"/>
      <c r="P275" s="164"/>
      <c r="Q275" s="164"/>
      <c r="R275" s="164"/>
      <c r="S275" s="164"/>
      <c r="T275" s="165"/>
      <c r="AT275" s="159" t="s">
        <v>133</v>
      </c>
      <c r="AU275" s="159" t="s">
        <v>88</v>
      </c>
      <c r="AV275" s="13" t="s">
        <v>88</v>
      </c>
      <c r="AW275" s="13" t="s">
        <v>35</v>
      </c>
      <c r="AX275" s="13" t="s">
        <v>36</v>
      </c>
      <c r="AY275" s="159" t="s">
        <v>124</v>
      </c>
    </row>
    <row r="276" spans="1:65" s="12" customFormat="1" ht="22.9" customHeight="1">
      <c r="B276" s="130"/>
      <c r="D276" s="131" t="s">
        <v>78</v>
      </c>
      <c r="E276" s="141" t="s">
        <v>158</v>
      </c>
      <c r="F276" s="141" t="s">
        <v>377</v>
      </c>
      <c r="I276" s="133"/>
      <c r="J276" s="142">
        <f>BK276</f>
        <v>0</v>
      </c>
      <c r="L276" s="130"/>
      <c r="M276" s="135"/>
      <c r="N276" s="136"/>
      <c r="O276" s="136"/>
      <c r="P276" s="137">
        <f>SUM(P277:P278)</f>
        <v>0</v>
      </c>
      <c r="Q276" s="136"/>
      <c r="R276" s="137">
        <f>SUM(R277:R278)</f>
        <v>0.33775244999999998</v>
      </c>
      <c r="S276" s="136"/>
      <c r="T276" s="138">
        <f>SUM(T277:T278)</f>
        <v>0</v>
      </c>
      <c r="AR276" s="131" t="s">
        <v>36</v>
      </c>
      <c r="AT276" s="139" t="s">
        <v>78</v>
      </c>
      <c r="AU276" s="139" t="s">
        <v>36</v>
      </c>
      <c r="AY276" s="131" t="s">
        <v>124</v>
      </c>
      <c r="BK276" s="140">
        <f>SUM(BK277:BK278)</f>
        <v>0</v>
      </c>
    </row>
    <row r="277" spans="1:65" s="2" customFormat="1" ht="21.75" customHeight="1">
      <c r="A277" s="32"/>
      <c r="B277" s="143"/>
      <c r="C277" s="144" t="s">
        <v>378</v>
      </c>
      <c r="D277" s="144" t="s">
        <v>126</v>
      </c>
      <c r="E277" s="145" t="s">
        <v>379</v>
      </c>
      <c r="F277" s="146" t="s">
        <v>380</v>
      </c>
      <c r="G277" s="147" t="s">
        <v>172</v>
      </c>
      <c r="H277" s="148">
        <v>0.13500000000000001</v>
      </c>
      <c r="I277" s="149"/>
      <c r="J277" s="150">
        <f>ROUND(I277*H277,2)</f>
        <v>0</v>
      </c>
      <c r="K277" s="146" t="s">
        <v>130</v>
      </c>
      <c r="L277" s="33"/>
      <c r="M277" s="151" t="s">
        <v>1</v>
      </c>
      <c r="N277" s="152" t="s">
        <v>44</v>
      </c>
      <c r="O277" s="58"/>
      <c r="P277" s="153">
        <f>O277*H277</f>
        <v>0</v>
      </c>
      <c r="Q277" s="153">
        <v>2.5018699999999998</v>
      </c>
      <c r="R277" s="153">
        <f>Q277*H277</f>
        <v>0.33775244999999998</v>
      </c>
      <c r="S277" s="153">
        <v>0</v>
      </c>
      <c r="T277" s="154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5" t="s">
        <v>131</v>
      </c>
      <c r="AT277" s="155" t="s">
        <v>126</v>
      </c>
      <c r="AU277" s="155" t="s">
        <v>88</v>
      </c>
      <c r="AY277" s="17" t="s">
        <v>124</v>
      </c>
      <c r="BE277" s="156">
        <f>IF(N277="základní",J277,0)</f>
        <v>0</v>
      </c>
      <c r="BF277" s="156">
        <f>IF(N277="snížená",J277,0)</f>
        <v>0</v>
      </c>
      <c r="BG277" s="156">
        <f>IF(N277="zákl. přenesená",J277,0)</f>
        <v>0</v>
      </c>
      <c r="BH277" s="156">
        <f>IF(N277="sníž. přenesená",J277,0)</f>
        <v>0</v>
      </c>
      <c r="BI277" s="156">
        <f>IF(N277="nulová",J277,0)</f>
        <v>0</v>
      </c>
      <c r="BJ277" s="17" t="s">
        <v>36</v>
      </c>
      <c r="BK277" s="156">
        <f>ROUND(I277*H277,2)</f>
        <v>0</v>
      </c>
      <c r="BL277" s="17" t="s">
        <v>131</v>
      </c>
      <c r="BM277" s="155" t="s">
        <v>381</v>
      </c>
    </row>
    <row r="278" spans="1:65" s="13" customFormat="1" ht="11.25">
      <c r="B278" s="157"/>
      <c r="D278" s="158" t="s">
        <v>133</v>
      </c>
      <c r="E278" s="159" t="s">
        <v>1</v>
      </c>
      <c r="F278" s="160" t="s">
        <v>382</v>
      </c>
      <c r="H278" s="161">
        <v>0.13500000000000001</v>
      </c>
      <c r="I278" s="162"/>
      <c r="L278" s="157"/>
      <c r="M278" s="163"/>
      <c r="N278" s="164"/>
      <c r="O278" s="164"/>
      <c r="P278" s="164"/>
      <c r="Q278" s="164"/>
      <c r="R278" s="164"/>
      <c r="S278" s="164"/>
      <c r="T278" s="165"/>
      <c r="AT278" s="159" t="s">
        <v>133</v>
      </c>
      <c r="AU278" s="159" t="s">
        <v>88</v>
      </c>
      <c r="AV278" s="13" t="s">
        <v>88</v>
      </c>
      <c r="AW278" s="13" t="s">
        <v>35</v>
      </c>
      <c r="AX278" s="13" t="s">
        <v>36</v>
      </c>
      <c r="AY278" s="159" t="s">
        <v>124</v>
      </c>
    </row>
    <row r="279" spans="1:65" s="12" customFormat="1" ht="22.9" customHeight="1">
      <c r="B279" s="130"/>
      <c r="D279" s="131" t="s">
        <v>78</v>
      </c>
      <c r="E279" s="141" t="s">
        <v>169</v>
      </c>
      <c r="F279" s="141" t="s">
        <v>383</v>
      </c>
      <c r="I279" s="133"/>
      <c r="J279" s="142">
        <f>BK279</f>
        <v>0</v>
      </c>
      <c r="L279" s="130"/>
      <c r="M279" s="135"/>
      <c r="N279" s="136"/>
      <c r="O279" s="136"/>
      <c r="P279" s="137">
        <f>SUM(P280:P354)</f>
        <v>0</v>
      </c>
      <c r="Q279" s="136"/>
      <c r="R279" s="137">
        <f>SUM(R280:R354)</f>
        <v>50.692536529999998</v>
      </c>
      <c r="S279" s="136"/>
      <c r="T279" s="138">
        <f>SUM(T280:T354)</f>
        <v>0</v>
      </c>
      <c r="AR279" s="131" t="s">
        <v>36</v>
      </c>
      <c r="AT279" s="139" t="s">
        <v>78</v>
      </c>
      <c r="AU279" s="139" t="s">
        <v>36</v>
      </c>
      <c r="AY279" s="131" t="s">
        <v>124</v>
      </c>
      <c r="BK279" s="140">
        <f>SUM(BK280:BK354)</f>
        <v>0</v>
      </c>
    </row>
    <row r="280" spans="1:65" s="2" customFormat="1" ht="21.75" customHeight="1">
      <c r="A280" s="32"/>
      <c r="B280" s="143"/>
      <c r="C280" s="144" t="s">
        <v>384</v>
      </c>
      <c r="D280" s="144" t="s">
        <v>126</v>
      </c>
      <c r="E280" s="145" t="s">
        <v>385</v>
      </c>
      <c r="F280" s="146" t="s">
        <v>386</v>
      </c>
      <c r="G280" s="147" t="s">
        <v>166</v>
      </c>
      <c r="H280" s="148">
        <v>26.5</v>
      </c>
      <c r="I280" s="149"/>
      <c r="J280" s="150">
        <f>ROUND(I280*H280,2)</f>
        <v>0</v>
      </c>
      <c r="K280" s="146" t="s">
        <v>130</v>
      </c>
      <c r="L280" s="33"/>
      <c r="M280" s="151" t="s">
        <v>1</v>
      </c>
      <c r="N280" s="152" t="s">
        <v>44</v>
      </c>
      <c r="O280" s="58"/>
      <c r="P280" s="153">
        <f>O280*H280</f>
        <v>0</v>
      </c>
      <c r="Q280" s="153">
        <v>1.3999999999999999E-4</v>
      </c>
      <c r="R280" s="153">
        <f>Q280*H280</f>
        <v>3.7099999999999998E-3</v>
      </c>
      <c r="S280" s="153">
        <v>0</v>
      </c>
      <c r="T280" s="154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5" t="s">
        <v>131</v>
      </c>
      <c r="AT280" s="155" t="s">
        <v>126</v>
      </c>
      <c r="AU280" s="155" t="s">
        <v>88</v>
      </c>
      <c r="AY280" s="17" t="s">
        <v>124</v>
      </c>
      <c r="BE280" s="156">
        <f>IF(N280="základní",J280,0)</f>
        <v>0</v>
      </c>
      <c r="BF280" s="156">
        <f>IF(N280="snížená",J280,0)</f>
        <v>0</v>
      </c>
      <c r="BG280" s="156">
        <f>IF(N280="zákl. přenesená",J280,0)</f>
        <v>0</v>
      </c>
      <c r="BH280" s="156">
        <f>IF(N280="sníž. přenesená",J280,0)</f>
        <v>0</v>
      </c>
      <c r="BI280" s="156">
        <f>IF(N280="nulová",J280,0)</f>
        <v>0</v>
      </c>
      <c r="BJ280" s="17" t="s">
        <v>36</v>
      </c>
      <c r="BK280" s="156">
        <f>ROUND(I280*H280,2)</f>
        <v>0</v>
      </c>
      <c r="BL280" s="17" t="s">
        <v>131</v>
      </c>
      <c r="BM280" s="155" t="s">
        <v>387</v>
      </c>
    </row>
    <row r="281" spans="1:65" s="13" customFormat="1" ht="11.25">
      <c r="B281" s="157"/>
      <c r="D281" s="158" t="s">
        <v>133</v>
      </c>
      <c r="E281" s="159" t="s">
        <v>1</v>
      </c>
      <c r="F281" s="160" t="s">
        <v>388</v>
      </c>
      <c r="H281" s="161">
        <v>26.5</v>
      </c>
      <c r="I281" s="162"/>
      <c r="L281" s="157"/>
      <c r="M281" s="163"/>
      <c r="N281" s="164"/>
      <c r="O281" s="164"/>
      <c r="P281" s="164"/>
      <c r="Q281" s="164"/>
      <c r="R281" s="164"/>
      <c r="S281" s="164"/>
      <c r="T281" s="165"/>
      <c r="AT281" s="159" t="s">
        <v>133</v>
      </c>
      <c r="AU281" s="159" t="s">
        <v>88</v>
      </c>
      <c r="AV281" s="13" t="s">
        <v>88</v>
      </c>
      <c r="AW281" s="13" t="s">
        <v>35</v>
      </c>
      <c r="AX281" s="13" t="s">
        <v>36</v>
      </c>
      <c r="AY281" s="159" t="s">
        <v>124</v>
      </c>
    </row>
    <row r="282" spans="1:65" s="2" customFormat="1" ht="16.5" customHeight="1">
      <c r="A282" s="32"/>
      <c r="B282" s="143"/>
      <c r="C282" s="181" t="s">
        <v>389</v>
      </c>
      <c r="D282" s="181" t="s">
        <v>274</v>
      </c>
      <c r="E282" s="182" t="s">
        <v>390</v>
      </c>
      <c r="F282" s="183" t="s">
        <v>391</v>
      </c>
      <c r="G282" s="184" t="s">
        <v>166</v>
      </c>
      <c r="H282" s="185">
        <v>26.898</v>
      </c>
      <c r="I282" s="186"/>
      <c r="J282" s="187">
        <f>ROUND(I282*H282,2)</f>
        <v>0</v>
      </c>
      <c r="K282" s="183" t="s">
        <v>130</v>
      </c>
      <c r="L282" s="188"/>
      <c r="M282" s="189" t="s">
        <v>1</v>
      </c>
      <c r="N282" s="190" t="s">
        <v>44</v>
      </c>
      <c r="O282" s="58"/>
      <c r="P282" s="153">
        <f>O282*H282</f>
        <v>0</v>
      </c>
      <c r="Q282" s="153">
        <v>0.23</v>
      </c>
      <c r="R282" s="153">
        <f>Q282*H282</f>
        <v>6.1865399999999999</v>
      </c>
      <c r="S282" s="153">
        <v>0</v>
      </c>
      <c r="T282" s="154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5" t="s">
        <v>169</v>
      </c>
      <c r="AT282" s="155" t="s">
        <v>274</v>
      </c>
      <c r="AU282" s="155" t="s">
        <v>88</v>
      </c>
      <c r="AY282" s="17" t="s">
        <v>124</v>
      </c>
      <c r="BE282" s="156">
        <f>IF(N282="základní",J282,0)</f>
        <v>0</v>
      </c>
      <c r="BF282" s="156">
        <f>IF(N282="snížená",J282,0)</f>
        <v>0</v>
      </c>
      <c r="BG282" s="156">
        <f>IF(N282="zákl. přenesená",J282,0)</f>
        <v>0</v>
      </c>
      <c r="BH282" s="156">
        <f>IF(N282="sníž. přenesená",J282,0)</f>
        <v>0</v>
      </c>
      <c r="BI282" s="156">
        <f>IF(N282="nulová",J282,0)</f>
        <v>0</v>
      </c>
      <c r="BJ282" s="17" t="s">
        <v>36</v>
      </c>
      <c r="BK282" s="156">
        <f>ROUND(I282*H282,2)</f>
        <v>0</v>
      </c>
      <c r="BL282" s="17" t="s">
        <v>131</v>
      </c>
      <c r="BM282" s="155" t="s">
        <v>392</v>
      </c>
    </row>
    <row r="283" spans="1:65" s="13" customFormat="1" ht="11.25">
      <c r="B283" s="157"/>
      <c r="D283" s="158" t="s">
        <v>133</v>
      </c>
      <c r="E283" s="159" t="s">
        <v>1</v>
      </c>
      <c r="F283" s="160" t="s">
        <v>393</v>
      </c>
      <c r="H283" s="161">
        <v>26.898</v>
      </c>
      <c r="I283" s="162"/>
      <c r="L283" s="157"/>
      <c r="M283" s="163"/>
      <c r="N283" s="164"/>
      <c r="O283" s="164"/>
      <c r="P283" s="164"/>
      <c r="Q283" s="164"/>
      <c r="R283" s="164"/>
      <c r="S283" s="164"/>
      <c r="T283" s="165"/>
      <c r="AT283" s="159" t="s">
        <v>133</v>
      </c>
      <c r="AU283" s="159" t="s">
        <v>88</v>
      </c>
      <c r="AV283" s="13" t="s">
        <v>88</v>
      </c>
      <c r="AW283" s="13" t="s">
        <v>35</v>
      </c>
      <c r="AX283" s="13" t="s">
        <v>79</v>
      </c>
      <c r="AY283" s="159" t="s">
        <v>124</v>
      </c>
    </row>
    <row r="284" spans="1:65" s="14" customFormat="1" ht="11.25">
      <c r="B284" s="166"/>
      <c r="D284" s="158" t="s">
        <v>133</v>
      </c>
      <c r="E284" s="167" t="s">
        <v>1</v>
      </c>
      <c r="F284" s="168" t="s">
        <v>136</v>
      </c>
      <c r="H284" s="169">
        <v>26.898</v>
      </c>
      <c r="I284" s="170"/>
      <c r="L284" s="166"/>
      <c r="M284" s="171"/>
      <c r="N284" s="172"/>
      <c r="O284" s="172"/>
      <c r="P284" s="172"/>
      <c r="Q284" s="172"/>
      <c r="R284" s="172"/>
      <c r="S284" s="172"/>
      <c r="T284" s="173"/>
      <c r="AT284" s="167" t="s">
        <v>133</v>
      </c>
      <c r="AU284" s="167" t="s">
        <v>88</v>
      </c>
      <c r="AV284" s="14" t="s">
        <v>131</v>
      </c>
      <c r="AW284" s="14" t="s">
        <v>35</v>
      </c>
      <c r="AX284" s="14" t="s">
        <v>36</v>
      </c>
      <c r="AY284" s="167" t="s">
        <v>124</v>
      </c>
    </row>
    <row r="285" spans="1:65" s="2" customFormat="1" ht="16.5" customHeight="1">
      <c r="A285" s="32"/>
      <c r="B285" s="143"/>
      <c r="C285" s="144" t="s">
        <v>394</v>
      </c>
      <c r="D285" s="144" t="s">
        <v>126</v>
      </c>
      <c r="E285" s="145" t="s">
        <v>395</v>
      </c>
      <c r="F285" s="146" t="s">
        <v>396</v>
      </c>
      <c r="G285" s="147" t="s">
        <v>345</v>
      </c>
      <c r="H285" s="148">
        <v>1</v>
      </c>
      <c r="I285" s="149"/>
      <c r="J285" s="150">
        <f>ROUND(I285*H285,2)</f>
        <v>0</v>
      </c>
      <c r="K285" s="146" t="s">
        <v>130</v>
      </c>
      <c r="L285" s="33"/>
      <c r="M285" s="151" t="s">
        <v>1</v>
      </c>
      <c r="N285" s="152" t="s">
        <v>44</v>
      </c>
      <c r="O285" s="58"/>
      <c r="P285" s="153">
        <f>O285*H285</f>
        <v>0</v>
      </c>
      <c r="Q285" s="153">
        <v>1.8000000000000001E-4</v>
      </c>
      <c r="R285" s="153">
        <f>Q285*H285</f>
        <v>1.8000000000000001E-4</v>
      </c>
      <c r="S285" s="153">
        <v>0</v>
      </c>
      <c r="T285" s="154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5" t="s">
        <v>131</v>
      </c>
      <c r="AT285" s="155" t="s">
        <v>126</v>
      </c>
      <c r="AU285" s="155" t="s">
        <v>88</v>
      </c>
      <c r="AY285" s="17" t="s">
        <v>124</v>
      </c>
      <c r="BE285" s="156">
        <f>IF(N285="základní",J285,0)</f>
        <v>0</v>
      </c>
      <c r="BF285" s="156">
        <f>IF(N285="snížená",J285,0)</f>
        <v>0</v>
      </c>
      <c r="BG285" s="156">
        <f>IF(N285="zákl. přenesená",J285,0)</f>
        <v>0</v>
      </c>
      <c r="BH285" s="156">
        <f>IF(N285="sníž. přenesená",J285,0)</f>
        <v>0</v>
      </c>
      <c r="BI285" s="156">
        <f>IF(N285="nulová",J285,0)</f>
        <v>0</v>
      </c>
      <c r="BJ285" s="17" t="s">
        <v>36</v>
      </c>
      <c r="BK285" s="156">
        <f>ROUND(I285*H285,2)</f>
        <v>0</v>
      </c>
      <c r="BL285" s="17" t="s">
        <v>131</v>
      </c>
      <c r="BM285" s="155" t="s">
        <v>397</v>
      </c>
    </row>
    <row r="286" spans="1:65" s="13" customFormat="1" ht="11.25">
      <c r="B286" s="157"/>
      <c r="D286" s="158" t="s">
        <v>133</v>
      </c>
      <c r="E286" s="159" t="s">
        <v>1</v>
      </c>
      <c r="F286" s="160" t="s">
        <v>36</v>
      </c>
      <c r="H286" s="161">
        <v>1</v>
      </c>
      <c r="I286" s="162"/>
      <c r="L286" s="157"/>
      <c r="M286" s="163"/>
      <c r="N286" s="164"/>
      <c r="O286" s="164"/>
      <c r="P286" s="164"/>
      <c r="Q286" s="164"/>
      <c r="R286" s="164"/>
      <c r="S286" s="164"/>
      <c r="T286" s="165"/>
      <c r="AT286" s="159" t="s">
        <v>133</v>
      </c>
      <c r="AU286" s="159" t="s">
        <v>88</v>
      </c>
      <c r="AV286" s="13" t="s">
        <v>88</v>
      </c>
      <c r="AW286" s="13" t="s">
        <v>35</v>
      </c>
      <c r="AX286" s="13" t="s">
        <v>79</v>
      </c>
      <c r="AY286" s="159" t="s">
        <v>124</v>
      </c>
    </row>
    <row r="287" spans="1:65" s="2" customFormat="1" ht="21.75" customHeight="1">
      <c r="A287" s="32"/>
      <c r="B287" s="143"/>
      <c r="C287" s="181" t="s">
        <v>398</v>
      </c>
      <c r="D287" s="181" t="s">
        <v>274</v>
      </c>
      <c r="E287" s="182" t="s">
        <v>399</v>
      </c>
      <c r="F287" s="183" t="s">
        <v>400</v>
      </c>
      <c r="G287" s="184" t="s">
        <v>345</v>
      </c>
      <c r="H287" s="185">
        <v>1.0149999999999999</v>
      </c>
      <c r="I287" s="186"/>
      <c r="J287" s="187">
        <f>ROUND(I287*H287,2)</f>
        <v>0</v>
      </c>
      <c r="K287" s="183" t="s">
        <v>130</v>
      </c>
      <c r="L287" s="188"/>
      <c r="M287" s="189" t="s">
        <v>1</v>
      </c>
      <c r="N287" s="190" t="s">
        <v>44</v>
      </c>
      <c r="O287" s="58"/>
      <c r="P287" s="153">
        <f>O287*H287</f>
        <v>0</v>
      </c>
      <c r="Q287" s="153">
        <v>0.27</v>
      </c>
      <c r="R287" s="153">
        <f>Q287*H287</f>
        <v>0.27405000000000002</v>
      </c>
      <c r="S287" s="153">
        <v>0</v>
      </c>
      <c r="T287" s="154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5" t="s">
        <v>169</v>
      </c>
      <c r="AT287" s="155" t="s">
        <v>274</v>
      </c>
      <c r="AU287" s="155" t="s">
        <v>88</v>
      </c>
      <c r="AY287" s="17" t="s">
        <v>124</v>
      </c>
      <c r="BE287" s="156">
        <f>IF(N287="základní",J287,0)</f>
        <v>0</v>
      </c>
      <c r="BF287" s="156">
        <f>IF(N287="snížená",J287,0)</f>
        <v>0</v>
      </c>
      <c r="BG287" s="156">
        <f>IF(N287="zákl. přenesená",J287,0)</f>
        <v>0</v>
      </c>
      <c r="BH287" s="156">
        <f>IF(N287="sníž. přenesená",J287,0)</f>
        <v>0</v>
      </c>
      <c r="BI287" s="156">
        <f>IF(N287="nulová",J287,0)</f>
        <v>0</v>
      </c>
      <c r="BJ287" s="17" t="s">
        <v>36</v>
      </c>
      <c r="BK287" s="156">
        <f>ROUND(I287*H287,2)</f>
        <v>0</v>
      </c>
      <c r="BL287" s="17" t="s">
        <v>131</v>
      </c>
      <c r="BM287" s="155" t="s">
        <v>401</v>
      </c>
    </row>
    <row r="288" spans="1:65" s="13" customFormat="1" ht="11.25">
      <c r="B288" s="157"/>
      <c r="D288" s="158" t="s">
        <v>133</v>
      </c>
      <c r="E288" s="159" t="s">
        <v>1</v>
      </c>
      <c r="F288" s="160" t="s">
        <v>402</v>
      </c>
      <c r="H288" s="161">
        <v>1.0149999999999999</v>
      </c>
      <c r="I288" s="162"/>
      <c r="L288" s="157"/>
      <c r="M288" s="163"/>
      <c r="N288" s="164"/>
      <c r="O288" s="164"/>
      <c r="P288" s="164"/>
      <c r="Q288" s="164"/>
      <c r="R288" s="164"/>
      <c r="S288" s="164"/>
      <c r="T288" s="165"/>
      <c r="AT288" s="159" t="s">
        <v>133</v>
      </c>
      <c r="AU288" s="159" t="s">
        <v>88</v>
      </c>
      <c r="AV288" s="13" t="s">
        <v>88</v>
      </c>
      <c r="AW288" s="13" t="s">
        <v>35</v>
      </c>
      <c r="AX288" s="13" t="s">
        <v>36</v>
      </c>
      <c r="AY288" s="159" t="s">
        <v>124</v>
      </c>
    </row>
    <row r="289" spans="1:65" s="2" customFormat="1" ht="16.5" customHeight="1">
      <c r="A289" s="32"/>
      <c r="B289" s="143"/>
      <c r="C289" s="144" t="s">
        <v>403</v>
      </c>
      <c r="D289" s="144" t="s">
        <v>126</v>
      </c>
      <c r="E289" s="145" t="s">
        <v>404</v>
      </c>
      <c r="F289" s="146" t="s">
        <v>405</v>
      </c>
      <c r="G289" s="147" t="s">
        <v>345</v>
      </c>
      <c r="H289" s="148">
        <v>1</v>
      </c>
      <c r="I289" s="149"/>
      <c r="J289" s="150">
        <f>ROUND(I289*H289,2)</f>
        <v>0</v>
      </c>
      <c r="K289" s="146" t="s">
        <v>130</v>
      </c>
      <c r="L289" s="33"/>
      <c r="M289" s="151" t="s">
        <v>1</v>
      </c>
      <c r="N289" s="152" t="s">
        <v>44</v>
      </c>
      <c r="O289" s="58"/>
      <c r="P289" s="153">
        <f>O289*H289</f>
        <v>0</v>
      </c>
      <c r="Q289" s="153">
        <v>1.0189999999999999E-2</v>
      </c>
      <c r="R289" s="153">
        <f>Q289*H289</f>
        <v>1.0189999999999999E-2</v>
      </c>
      <c r="S289" s="153">
        <v>0</v>
      </c>
      <c r="T289" s="154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5" t="s">
        <v>131</v>
      </c>
      <c r="AT289" s="155" t="s">
        <v>126</v>
      </c>
      <c r="AU289" s="155" t="s">
        <v>88</v>
      </c>
      <c r="AY289" s="17" t="s">
        <v>124</v>
      </c>
      <c r="BE289" s="156">
        <f>IF(N289="základní",J289,0)</f>
        <v>0</v>
      </c>
      <c r="BF289" s="156">
        <f>IF(N289="snížená",J289,0)</f>
        <v>0</v>
      </c>
      <c r="BG289" s="156">
        <f>IF(N289="zákl. přenesená",J289,0)</f>
        <v>0</v>
      </c>
      <c r="BH289" s="156">
        <f>IF(N289="sníž. přenesená",J289,0)</f>
        <v>0</v>
      </c>
      <c r="BI289" s="156">
        <f>IF(N289="nulová",J289,0)</f>
        <v>0</v>
      </c>
      <c r="BJ289" s="17" t="s">
        <v>36</v>
      </c>
      <c r="BK289" s="156">
        <f>ROUND(I289*H289,2)</f>
        <v>0</v>
      </c>
      <c r="BL289" s="17" t="s">
        <v>131</v>
      </c>
      <c r="BM289" s="155" t="s">
        <v>406</v>
      </c>
    </row>
    <row r="290" spans="1:65" s="13" customFormat="1" ht="11.25">
      <c r="B290" s="157"/>
      <c r="D290" s="158" t="s">
        <v>133</v>
      </c>
      <c r="E290" s="159" t="s">
        <v>1</v>
      </c>
      <c r="F290" s="160" t="s">
        <v>36</v>
      </c>
      <c r="H290" s="161">
        <v>1</v>
      </c>
      <c r="I290" s="162"/>
      <c r="L290" s="157"/>
      <c r="M290" s="163"/>
      <c r="N290" s="164"/>
      <c r="O290" s="164"/>
      <c r="P290" s="164"/>
      <c r="Q290" s="164"/>
      <c r="R290" s="164"/>
      <c r="S290" s="164"/>
      <c r="T290" s="165"/>
      <c r="AT290" s="159" t="s">
        <v>133</v>
      </c>
      <c r="AU290" s="159" t="s">
        <v>88</v>
      </c>
      <c r="AV290" s="13" t="s">
        <v>88</v>
      </c>
      <c r="AW290" s="13" t="s">
        <v>35</v>
      </c>
      <c r="AX290" s="13" t="s">
        <v>36</v>
      </c>
      <c r="AY290" s="159" t="s">
        <v>124</v>
      </c>
    </row>
    <row r="291" spans="1:65" s="2" customFormat="1" ht="16.5" customHeight="1">
      <c r="A291" s="32"/>
      <c r="B291" s="143"/>
      <c r="C291" s="181" t="s">
        <v>407</v>
      </c>
      <c r="D291" s="181" t="s">
        <v>274</v>
      </c>
      <c r="E291" s="182" t="s">
        <v>408</v>
      </c>
      <c r="F291" s="183" t="s">
        <v>409</v>
      </c>
      <c r="G291" s="184" t="s">
        <v>345</v>
      </c>
      <c r="H291" s="185">
        <v>1.01</v>
      </c>
      <c r="I291" s="186"/>
      <c r="J291" s="187">
        <f>ROUND(I291*H291,2)</f>
        <v>0</v>
      </c>
      <c r="K291" s="183" t="s">
        <v>1</v>
      </c>
      <c r="L291" s="188"/>
      <c r="M291" s="189" t="s">
        <v>1</v>
      </c>
      <c r="N291" s="190" t="s">
        <v>44</v>
      </c>
      <c r="O291" s="58"/>
      <c r="P291" s="153">
        <f>O291*H291</f>
        <v>0</v>
      </c>
      <c r="Q291" s="153">
        <v>0.86</v>
      </c>
      <c r="R291" s="153">
        <f>Q291*H291</f>
        <v>0.86860000000000004</v>
      </c>
      <c r="S291" s="153">
        <v>0</v>
      </c>
      <c r="T291" s="154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5" t="s">
        <v>169</v>
      </c>
      <c r="AT291" s="155" t="s">
        <v>274</v>
      </c>
      <c r="AU291" s="155" t="s">
        <v>88</v>
      </c>
      <c r="AY291" s="17" t="s">
        <v>124</v>
      </c>
      <c r="BE291" s="156">
        <f>IF(N291="základní",J291,0)</f>
        <v>0</v>
      </c>
      <c r="BF291" s="156">
        <f>IF(N291="snížená",J291,0)</f>
        <v>0</v>
      </c>
      <c r="BG291" s="156">
        <f>IF(N291="zákl. přenesená",J291,0)</f>
        <v>0</v>
      </c>
      <c r="BH291" s="156">
        <f>IF(N291="sníž. přenesená",J291,0)</f>
        <v>0</v>
      </c>
      <c r="BI291" s="156">
        <f>IF(N291="nulová",J291,0)</f>
        <v>0</v>
      </c>
      <c r="BJ291" s="17" t="s">
        <v>36</v>
      </c>
      <c r="BK291" s="156">
        <f>ROUND(I291*H291,2)</f>
        <v>0</v>
      </c>
      <c r="BL291" s="17" t="s">
        <v>131</v>
      </c>
      <c r="BM291" s="155" t="s">
        <v>410</v>
      </c>
    </row>
    <row r="292" spans="1:65" s="13" customFormat="1" ht="11.25">
      <c r="B292" s="157"/>
      <c r="D292" s="158" t="s">
        <v>133</v>
      </c>
      <c r="E292" s="159" t="s">
        <v>1</v>
      </c>
      <c r="F292" s="160" t="s">
        <v>361</v>
      </c>
      <c r="H292" s="161">
        <v>1.01</v>
      </c>
      <c r="I292" s="162"/>
      <c r="L292" s="157"/>
      <c r="M292" s="163"/>
      <c r="N292" s="164"/>
      <c r="O292" s="164"/>
      <c r="P292" s="164"/>
      <c r="Q292" s="164"/>
      <c r="R292" s="164"/>
      <c r="S292" s="164"/>
      <c r="T292" s="165"/>
      <c r="AT292" s="159" t="s">
        <v>133</v>
      </c>
      <c r="AU292" s="159" t="s">
        <v>88</v>
      </c>
      <c r="AV292" s="13" t="s">
        <v>88</v>
      </c>
      <c r="AW292" s="13" t="s">
        <v>35</v>
      </c>
      <c r="AX292" s="13" t="s">
        <v>79</v>
      </c>
      <c r="AY292" s="159" t="s">
        <v>124</v>
      </c>
    </row>
    <row r="293" spans="1:65" s="14" customFormat="1" ht="11.25">
      <c r="B293" s="166"/>
      <c r="D293" s="158" t="s">
        <v>133</v>
      </c>
      <c r="E293" s="167" t="s">
        <v>1</v>
      </c>
      <c r="F293" s="168" t="s">
        <v>136</v>
      </c>
      <c r="H293" s="169">
        <v>1.01</v>
      </c>
      <c r="I293" s="170"/>
      <c r="L293" s="166"/>
      <c r="M293" s="171"/>
      <c r="N293" s="172"/>
      <c r="O293" s="172"/>
      <c r="P293" s="172"/>
      <c r="Q293" s="172"/>
      <c r="R293" s="172"/>
      <c r="S293" s="172"/>
      <c r="T293" s="173"/>
      <c r="AT293" s="167" t="s">
        <v>133</v>
      </c>
      <c r="AU293" s="167" t="s">
        <v>88</v>
      </c>
      <c r="AV293" s="14" t="s">
        <v>131</v>
      </c>
      <c r="AW293" s="14" t="s">
        <v>35</v>
      </c>
      <c r="AX293" s="14" t="s">
        <v>36</v>
      </c>
      <c r="AY293" s="167" t="s">
        <v>124</v>
      </c>
    </row>
    <row r="294" spans="1:65" s="2" customFormat="1" ht="16.5" customHeight="1">
      <c r="A294" s="32"/>
      <c r="B294" s="143"/>
      <c r="C294" s="181" t="s">
        <v>411</v>
      </c>
      <c r="D294" s="181" t="s">
        <v>274</v>
      </c>
      <c r="E294" s="182" t="s">
        <v>412</v>
      </c>
      <c r="F294" s="183" t="s">
        <v>413</v>
      </c>
      <c r="G294" s="184" t="s">
        <v>345</v>
      </c>
      <c r="H294" s="185">
        <v>1.01</v>
      </c>
      <c r="I294" s="186"/>
      <c r="J294" s="187">
        <f>ROUND(I294*H294,2)</f>
        <v>0</v>
      </c>
      <c r="K294" s="183" t="s">
        <v>130</v>
      </c>
      <c r="L294" s="188"/>
      <c r="M294" s="189" t="s">
        <v>1</v>
      </c>
      <c r="N294" s="190" t="s">
        <v>44</v>
      </c>
      <c r="O294" s="58"/>
      <c r="P294" s="153">
        <f>O294*H294</f>
        <v>0</v>
      </c>
      <c r="Q294" s="153">
        <v>2E-3</v>
      </c>
      <c r="R294" s="153">
        <f>Q294*H294</f>
        <v>2.0200000000000001E-3</v>
      </c>
      <c r="S294" s="153">
        <v>0</v>
      </c>
      <c r="T294" s="154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5" t="s">
        <v>169</v>
      </c>
      <c r="AT294" s="155" t="s">
        <v>274</v>
      </c>
      <c r="AU294" s="155" t="s">
        <v>88</v>
      </c>
      <c r="AY294" s="17" t="s">
        <v>124</v>
      </c>
      <c r="BE294" s="156">
        <f>IF(N294="základní",J294,0)</f>
        <v>0</v>
      </c>
      <c r="BF294" s="156">
        <f>IF(N294="snížená",J294,0)</f>
        <v>0</v>
      </c>
      <c r="BG294" s="156">
        <f>IF(N294="zákl. přenesená",J294,0)</f>
        <v>0</v>
      </c>
      <c r="BH294" s="156">
        <f>IF(N294="sníž. přenesená",J294,0)</f>
        <v>0</v>
      </c>
      <c r="BI294" s="156">
        <f>IF(N294="nulová",J294,0)</f>
        <v>0</v>
      </c>
      <c r="BJ294" s="17" t="s">
        <v>36</v>
      </c>
      <c r="BK294" s="156">
        <f>ROUND(I294*H294,2)</f>
        <v>0</v>
      </c>
      <c r="BL294" s="17" t="s">
        <v>131</v>
      </c>
      <c r="BM294" s="155" t="s">
        <v>414</v>
      </c>
    </row>
    <row r="295" spans="1:65" s="13" customFormat="1" ht="11.25">
      <c r="B295" s="157"/>
      <c r="D295" s="158" t="s">
        <v>133</v>
      </c>
      <c r="E295" s="159" t="s">
        <v>1</v>
      </c>
      <c r="F295" s="160" t="s">
        <v>361</v>
      </c>
      <c r="H295" s="161">
        <v>1.01</v>
      </c>
      <c r="I295" s="162"/>
      <c r="L295" s="157"/>
      <c r="M295" s="163"/>
      <c r="N295" s="164"/>
      <c r="O295" s="164"/>
      <c r="P295" s="164"/>
      <c r="Q295" s="164"/>
      <c r="R295" s="164"/>
      <c r="S295" s="164"/>
      <c r="T295" s="165"/>
      <c r="AT295" s="159" t="s">
        <v>133</v>
      </c>
      <c r="AU295" s="159" t="s">
        <v>88</v>
      </c>
      <c r="AV295" s="13" t="s">
        <v>88</v>
      </c>
      <c r="AW295" s="13" t="s">
        <v>35</v>
      </c>
      <c r="AX295" s="13" t="s">
        <v>79</v>
      </c>
      <c r="AY295" s="159" t="s">
        <v>124</v>
      </c>
    </row>
    <row r="296" spans="1:65" s="14" customFormat="1" ht="11.25">
      <c r="B296" s="166"/>
      <c r="D296" s="158" t="s">
        <v>133</v>
      </c>
      <c r="E296" s="167" t="s">
        <v>1</v>
      </c>
      <c r="F296" s="168" t="s">
        <v>136</v>
      </c>
      <c r="H296" s="169">
        <v>1.01</v>
      </c>
      <c r="I296" s="170"/>
      <c r="L296" s="166"/>
      <c r="M296" s="171"/>
      <c r="N296" s="172"/>
      <c r="O296" s="172"/>
      <c r="P296" s="172"/>
      <c r="Q296" s="172"/>
      <c r="R296" s="172"/>
      <c r="S296" s="172"/>
      <c r="T296" s="173"/>
      <c r="AT296" s="167" t="s">
        <v>133</v>
      </c>
      <c r="AU296" s="167" t="s">
        <v>88</v>
      </c>
      <c r="AV296" s="14" t="s">
        <v>131</v>
      </c>
      <c r="AW296" s="14" t="s">
        <v>35</v>
      </c>
      <c r="AX296" s="14" t="s">
        <v>36</v>
      </c>
      <c r="AY296" s="167" t="s">
        <v>124</v>
      </c>
    </row>
    <row r="297" spans="1:65" s="2" customFormat="1" ht="16.5" customHeight="1">
      <c r="A297" s="32"/>
      <c r="B297" s="143"/>
      <c r="C297" s="144" t="s">
        <v>415</v>
      </c>
      <c r="D297" s="144" t="s">
        <v>126</v>
      </c>
      <c r="E297" s="145" t="s">
        <v>416</v>
      </c>
      <c r="F297" s="146" t="s">
        <v>417</v>
      </c>
      <c r="G297" s="147" t="s">
        <v>345</v>
      </c>
      <c r="H297" s="148">
        <v>1</v>
      </c>
      <c r="I297" s="149"/>
      <c r="J297" s="150">
        <f>ROUND(I297*H297,2)</f>
        <v>0</v>
      </c>
      <c r="K297" s="146" t="s">
        <v>130</v>
      </c>
      <c r="L297" s="33"/>
      <c r="M297" s="151" t="s">
        <v>1</v>
      </c>
      <c r="N297" s="152" t="s">
        <v>44</v>
      </c>
      <c r="O297" s="58"/>
      <c r="P297" s="153">
        <f>O297*H297</f>
        <v>0</v>
      </c>
      <c r="Q297" s="153">
        <v>1.248E-2</v>
      </c>
      <c r="R297" s="153">
        <f>Q297*H297</f>
        <v>1.248E-2</v>
      </c>
      <c r="S297" s="153">
        <v>0</v>
      </c>
      <c r="T297" s="154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5" t="s">
        <v>131</v>
      </c>
      <c r="AT297" s="155" t="s">
        <v>126</v>
      </c>
      <c r="AU297" s="155" t="s">
        <v>88</v>
      </c>
      <c r="AY297" s="17" t="s">
        <v>124</v>
      </c>
      <c r="BE297" s="156">
        <f>IF(N297="základní",J297,0)</f>
        <v>0</v>
      </c>
      <c r="BF297" s="156">
        <f>IF(N297="snížená",J297,0)</f>
        <v>0</v>
      </c>
      <c r="BG297" s="156">
        <f>IF(N297="zákl. přenesená",J297,0)</f>
        <v>0</v>
      </c>
      <c r="BH297" s="156">
        <f>IF(N297="sníž. přenesená",J297,0)</f>
        <v>0</v>
      </c>
      <c r="BI297" s="156">
        <f>IF(N297="nulová",J297,0)</f>
        <v>0</v>
      </c>
      <c r="BJ297" s="17" t="s">
        <v>36</v>
      </c>
      <c r="BK297" s="156">
        <f>ROUND(I297*H297,2)</f>
        <v>0</v>
      </c>
      <c r="BL297" s="17" t="s">
        <v>131</v>
      </c>
      <c r="BM297" s="155" t="s">
        <v>418</v>
      </c>
    </row>
    <row r="298" spans="1:65" s="13" customFormat="1" ht="11.25">
      <c r="B298" s="157"/>
      <c r="D298" s="158" t="s">
        <v>133</v>
      </c>
      <c r="E298" s="159" t="s">
        <v>1</v>
      </c>
      <c r="F298" s="160" t="s">
        <v>36</v>
      </c>
      <c r="H298" s="161">
        <v>1</v>
      </c>
      <c r="I298" s="162"/>
      <c r="L298" s="157"/>
      <c r="M298" s="163"/>
      <c r="N298" s="164"/>
      <c r="O298" s="164"/>
      <c r="P298" s="164"/>
      <c r="Q298" s="164"/>
      <c r="R298" s="164"/>
      <c r="S298" s="164"/>
      <c r="T298" s="165"/>
      <c r="AT298" s="159" t="s">
        <v>133</v>
      </c>
      <c r="AU298" s="159" t="s">
        <v>88</v>
      </c>
      <c r="AV298" s="13" t="s">
        <v>88</v>
      </c>
      <c r="AW298" s="13" t="s">
        <v>35</v>
      </c>
      <c r="AX298" s="13" t="s">
        <v>36</v>
      </c>
      <c r="AY298" s="159" t="s">
        <v>124</v>
      </c>
    </row>
    <row r="299" spans="1:65" s="2" customFormat="1" ht="21.75" customHeight="1">
      <c r="A299" s="32"/>
      <c r="B299" s="143"/>
      <c r="C299" s="181" t="s">
        <v>419</v>
      </c>
      <c r="D299" s="181" t="s">
        <v>274</v>
      </c>
      <c r="E299" s="182" t="s">
        <v>420</v>
      </c>
      <c r="F299" s="183" t="s">
        <v>421</v>
      </c>
      <c r="G299" s="184" t="s">
        <v>345</v>
      </c>
      <c r="H299" s="185">
        <v>1.01</v>
      </c>
      <c r="I299" s="186"/>
      <c r="J299" s="187">
        <f>ROUND(I299*H299,2)</f>
        <v>0</v>
      </c>
      <c r="K299" s="183" t="s">
        <v>1</v>
      </c>
      <c r="L299" s="188"/>
      <c r="M299" s="189" t="s">
        <v>1</v>
      </c>
      <c r="N299" s="190" t="s">
        <v>44</v>
      </c>
      <c r="O299" s="58"/>
      <c r="P299" s="153">
        <f>O299*H299</f>
        <v>0</v>
      </c>
      <c r="Q299" s="153">
        <v>0.505</v>
      </c>
      <c r="R299" s="153">
        <f>Q299*H299</f>
        <v>0.51005</v>
      </c>
      <c r="S299" s="153">
        <v>0</v>
      </c>
      <c r="T299" s="154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55" t="s">
        <v>169</v>
      </c>
      <c r="AT299" s="155" t="s">
        <v>274</v>
      </c>
      <c r="AU299" s="155" t="s">
        <v>88</v>
      </c>
      <c r="AY299" s="17" t="s">
        <v>124</v>
      </c>
      <c r="BE299" s="156">
        <f>IF(N299="základní",J299,0)</f>
        <v>0</v>
      </c>
      <c r="BF299" s="156">
        <f>IF(N299="snížená",J299,0)</f>
        <v>0</v>
      </c>
      <c r="BG299" s="156">
        <f>IF(N299="zákl. přenesená",J299,0)</f>
        <v>0</v>
      </c>
      <c r="BH299" s="156">
        <f>IF(N299="sníž. přenesená",J299,0)</f>
        <v>0</v>
      </c>
      <c r="BI299" s="156">
        <f>IF(N299="nulová",J299,0)</f>
        <v>0</v>
      </c>
      <c r="BJ299" s="17" t="s">
        <v>36</v>
      </c>
      <c r="BK299" s="156">
        <f>ROUND(I299*H299,2)</f>
        <v>0</v>
      </c>
      <c r="BL299" s="17" t="s">
        <v>131</v>
      </c>
      <c r="BM299" s="155" t="s">
        <v>422</v>
      </c>
    </row>
    <row r="300" spans="1:65" s="13" customFormat="1" ht="11.25">
      <c r="B300" s="157"/>
      <c r="D300" s="158" t="s">
        <v>133</v>
      </c>
      <c r="E300" s="159" t="s">
        <v>1</v>
      </c>
      <c r="F300" s="160" t="s">
        <v>361</v>
      </c>
      <c r="H300" s="161">
        <v>1.01</v>
      </c>
      <c r="I300" s="162"/>
      <c r="L300" s="157"/>
      <c r="M300" s="163"/>
      <c r="N300" s="164"/>
      <c r="O300" s="164"/>
      <c r="P300" s="164"/>
      <c r="Q300" s="164"/>
      <c r="R300" s="164"/>
      <c r="S300" s="164"/>
      <c r="T300" s="165"/>
      <c r="AT300" s="159" t="s">
        <v>133</v>
      </c>
      <c r="AU300" s="159" t="s">
        <v>88</v>
      </c>
      <c r="AV300" s="13" t="s">
        <v>88</v>
      </c>
      <c r="AW300" s="13" t="s">
        <v>35</v>
      </c>
      <c r="AX300" s="13" t="s">
        <v>79</v>
      </c>
      <c r="AY300" s="159" t="s">
        <v>124</v>
      </c>
    </row>
    <row r="301" spans="1:65" s="14" customFormat="1" ht="11.25">
      <c r="B301" s="166"/>
      <c r="D301" s="158" t="s">
        <v>133</v>
      </c>
      <c r="E301" s="167" t="s">
        <v>1</v>
      </c>
      <c r="F301" s="168" t="s">
        <v>136</v>
      </c>
      <c r="H301" s="169">
        <v>1.01</v>
      </c>
      <c r="I301" s="170"/>
      <c r="L301" s="166"/>
      <c r="M301" s="171"/>
      <c r="N301" s="172"/>
      <c r="O301" s="172"/>
      <c r="P301" s="172"/>
      <c r="Q301" s="172"/>
      <c r="R301" s="172"/>
      <c r="S301" s="172"/>
      <c r="T301" s="173"/>
      <c r="AT301" s="167" t="s">
        <v>133</v>
      </c>
      <c r="AU301" s="167" t="s">
        <v>88</v>
      </c>
      <c r="AV301" s="14" t="s">
        <v>131</v>
      </c>
      <c r="AW301" s="14" t="s">
        <v>35</v>
      </c>
      <c r="AX301" s="14" t="s">
        <v>36</v>
      </c>
      <c r="AY301" s="167" t="s">
        <v>124</v>
      </c>
    </row>
    <row r="302" spans="1:65" s="2" customFormat="1" ht="16.5" customHeight="1">
      <c r="A302" s="32"/>
      <c r="B302" s="143"/>
      <c r="C302" s="144" t="s">
        <v>423</v>
      </c>
      <c r="D302" s="144" t="s">
        <v>126</v>
      </c>
      <c r="E302" s="145" t="s">
        <v>424</v>
      </c>
      <c r="F302" s="146" t="s">
        <v>425</v>
      </c>
      <c r="G302" s="147" t="s">
        <v>345</v>
      </c>
      <c r="H302" s="148">
        <v>1</v>
      </c>
      <c r="I302" s="149"/>
      <c r="J302" s="150">
        <f>ROUND(I302*H302,2)</f>
        <v>0</v>
      </c>
      <c r="K302" s="146" t="s">
        <v>130</v>
      </c>
      <c r="L302" s="33"/>
      <c r="M302" s="151" t="s">
        <v>1</v>
      </c>
      <c r="N302" s="152" t="s">
        <v>44</v>
      </c>
      <c r="O302" s="58"/>
      <c r="P302" s="153">
        <f>O302*H302</f>
        <v>0</v>
      </c>
      <c r="Q302" s="153">
        <v>0.21734000000000001</v>
      </c>
      <c r="R302" s="153">
        <f>Q302*H302</f>
        <v>0.21734000000000001</v>
      </c>
      <c r="S302" s="153">
        <v>0</v>
      </c>
      <c r="T302" s="154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5" t="s">
        <v>131</v>
      </c>
      <c r="AT302" s="155" t="s">
        <v>126</v>
      </c>
      <c r="AU302" s="155" t="s">
        <v>88</v>
      </c>
      <c r="AY302" s="17" t="s">
        <v>124</v>
      </c>
      <c r="BE302" s="156">
        <f>IF(N302="základní",J302,0)</f>
        <v>0</v>
      </c>
      <c r="BF302" s="156">
        <f>IF(N302="snížená",J302,0)</f>
        <v>0</v>
      </c>
      <c r="BG302" s="156">
        <f>IF(N302="zákl. přenesená",J302,0)</f>
        <v>0</v>
      </c>
      <c r="BH302" s="156">
        <f>IF(N302="sníž. přenesená",J302,0)</f>
        <v>0</v>
      </c>
      <c r="BI302" s="156">
        <f>IF(N302="nulová",J302,0)</f>
        <v>0</v>
      </c>
      <c r="BJ302" s="17" t="s">
        <v>36</v>
      </c>
      <c r="BK302" s="156">
        <f>ROUND(I302*H302,2)</f>
        <v>0</v>
      </c>
      <c r="BL302" s="17" t="s">
        <v>131</v>
      </c>
      <c r="BM302" s="155" t="s">
        <v>426</v>
      </c>
    </row>
    <row r="303" spans="1:65" s="13" customFormat="1" ht="11.25">
      <c r="B303" s="157"/>
      <c r="D303" s="158" t="s">
        <v>133</v>
      </c>
      <c r="E303" s="159" t="s">
        <v>1</v>
      </c>
      <c r="F303" s="160" t="s">
        <v>36</v>
      </c>
      <c r="H303" s="161">
        <v>1</v>
      </c>
      <c r="I303" s="162"/>
      <c r="L303" s="157"/>
      <c r="M303" s="163"/>
      <c r="N303" s="164"/>
      <c r="O303" s="164"/>
      <c r="P303" s="164"/>
      <c r="Q303" s="164"/>
      <c r="R303" s="164"/>
      <c r="S303" s="164"/>
      <c r="T303" s="165"/>
      <c r="AT303" s="159" t="s">
        <v>133</v>
      </c>
      <c r="AU303" s="159" t="s">
        <v>88</v>
      </c>
      <c r="AV303" s="13" t="s">
        <v>88</v>
      </c>
      <c r="AW303" s="13" t="s">
        <v>35</v>
      </c>
      <c r="AX303" s="13" t="s">
        <v>36</v>
      </c>
      <c r="AY303" s="159" t="s">
        <v>124</v>
      </c>
    </row>
    <row r="304" spans="1:65" s="2" customFormat="1" ht="16.5" customHeight="1">
      <c r="A304" s="32"/>
      <c r="B304" s="143"/>
      <c r="C304" s="181" t="s">
        <v>427</v>
      </c>
      <c r="D304" s="181" t="s">
        <v>274</v>
      </c>
      <c r="E304" s="182" t="s">
        <v>428</v>
      </c>
      <c r="F304" s="183" t="s">
        <v>429</v>
      </c>
      <c r="G304" s="184" t="s">
        <v>345</v>
      </c>
      <c r="H304" s="185">
        <v>1.01</v>
      </c>
      <c r="I304" s="186"/>
      <c r="J304" s="187">
        <f>ROUND(I304*H304,2)</f>
        <v>0</v>
      </c>
      <c r="K304" s="183" t="s">
        <v>1</v>
      </c>
      <c r="L304" s="188"/>
      <c r="M304" s="189" t="s">
        <v>1</v>
      </c>
      <c r="N304" s="190" t="s">
        <v>44</v>
      </c>
      <c r="O304" s="58"/>
      <c r="P304" s="153">
        <f>O304*H304</f>
        <v>0</v>
      </c>
      <c r="Q304" s="153">
        <v>5.6300000000000003E-2</v>
      </c>
      <c r="R304" s="153">
        <f>Q304*H304</f>
        <v>5.6863000000000004E-2</v>
      </c>
      <c r="S304" s="153">
        <v>0</v>
      </c>
      <c r="T304" s="154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5" t="s">
        <v>169</v>
      </c>
      <c r="AT304" s="155" t="s">
        <v>274</v>
      </c>
      <c r="AU304" s="155" t="s">
        <v>88</v>
      </c>
      <c r="AY304" s="17" t="s">
        <v>124</v>
      </c>
      <c r="BE304" s="156">
        <f>IF(N304="základní",J304,0)</f>
        <v>0</v>
      </c>
      <c r="BF304" s="156">
        <f>IF(N304="snížená",J304,0)</f>
        <v>0</v>
      </c>
      <c r="BG304" s="156">
        <f>IF(N304="zákl. přenesená",J304,0)</f>
        <v>0</v>
      </c>
      <c r="BH304" s="156">
        <f>IF(N304="sníž. přenesená",J304,0)</f>
        <v>0</v>
      </c>
      <c r="BI304" s="156">
        <f>IF(N304="nulová",J304,0)</f>
        <v>0</v>
      </c>
      <c r="BJ304" s="17" t="s">
        <v>36</v>
      </c>
      <c r="BK304" s="156">
        <f>ROUND(I304*H304,2)</f>
        <v>0</v>
      </c>
      <c r="BL304" s="17" t="s">
        <v>131</v>
      </c>
      <c r="BM304" s="155" t="s">
        <v>430</v>
      </c>
    </row>
    <row r="305" spans="1:65" s="13" customFormat="1" ht="11.25">
      <c r="B305" s="157"/>
      <c r="D305" s="158" t="s">
        <v>133</v>
      </c>
      <c r="E305" s="159" t="s">
        <v>1</v>
      </c>
      <c r="F305" s="160" t="s">
        <v>361</v>
      </c>
      <c r="H305" s="161">
        <v>1.01</v>
      </c>
      <c r="I305" s="162"/>
      <c r="L305" s="157"/>
      <c r="M305" s="163"/>
      <c r="N305" s="164"/>
      <c r="O305" s="164"/>
      <c r="P305" s="164"/>
      <c r="Q305" s="164"/>
      <c r="R305" s="164"/>
      <c r="S305" s="164"/>
      <c r="T305" s="165"/>
      <c r="AT305" s="159" t="s">
        <v>133</v>
      </c>
      <c r="AU305" s="159" t="s">
        <v>88</v>
      </c>
      <c r="AV305" s="13" t="s">
        <v>88</v>
      </c>
      <c r="AW305" s="13" t="s">
        <v>35</v>
      </c>
      <c r="AX305" s="13" t="s">
        <v>79</v>
      </c>
      <c r="AY305" s="159" t="s">
        <v>124</v>
      </c>
    </row>
    <row r="306" spans="1:65" s="14" customFormat="1" ht="11.25">
      <c r="B306" s="166"/>
      <c r="D306" s="158" t="s">
        <v>133</v>
      </c>
      <c r="E306" s="167" t="s">
        <v>1</v>
      </c>
      <c r="F306" s="168" t="s">
        <v>136</v>
      </c>
      <c r="H306" s="169">
        <v>1.01</v>
      </c>
      <c r="I306" s="170"/>
      <c r="L306" s="166"/>
      <c r="M306" s="171"/>
      <c r="N306" s="172"/>
      <c r="O306" s="172"/>
      <c r="P306" s="172"/>
      <c r="Q306" s="172"/>
      <c r="R306" s="172"/>
      <c r="S306" s="172"/>
      <c r="T306" s="173"/>
      <c r="AT306" s="167" t="s">
        <v>133</v>
      </c>
      <c r="AU306" s="167" t="s">
        <v>88</v>
      </c>
      <c r="AV306" s="14" t="s">
        <v>131</v>
      </c>
      <c r="AW306" s="14" t="s">
        <v>35</v>
      </c>
      <c r="AX306" s="14" t="s">
        <v>36</v>
      </c>
      <c r="AY306" s="167" t="s">
        <v>124</v>
      </c>
    </row>
    <row r="307" spans="1:65" s="2" customFormat="1" ht="16.5" customHeight="1">
      <c r="A307" s="32"/>
      <c r="B307" s="143"/>
      <c r="C307" s="144" t="s">
        <v>431</v>
      </c>
      <c r="D307" s="144" t="s">
        <v>126</v>
      </c>
      <c r="E307" s="145" t="s">
        <v>432</v>
      </c>
      <c r="F307" s="146" t="s">
        <v>433</v>
      </c>
      <c r="G307" s="147" t="s">
        <v>166</v>
      </c>
      <c r="H307" s="148">
        <v>6.28</v>
      </c>
      <c r="I307" s="149"/>
      <c r="J307" s="150">
        <f>ROUND(I307*H307,2)</f>
        <v>0</v>
      </c>
      <c r="K307" s="146" t="s">
        <v>1</v>
      </c>
      <c r="L307" s="33"/>
      <c r="M307" s="151" t="s">
        <v>1</v>
      </c>
      <c r="N307" s="152" t="s">
        <v>44</v>
      </c>
      <c r="O307" s="58"/>
      <c r="P307" s="153">
        <f>O307*H307</f>
        <v>0</v>
      </c>
      <c r="Q307" s="153">
        <v>0</v>
      </c>
      <c r="R307" s="153">
        <f>Q307*H307</f>
        <v>0</v>
      </c>
      <c r="S307" s="153">
        <v>0</v>
      </c>
      <c r="T307" s="154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5" t="s">
        <v>131</v>
      </c>
      <c r="AT307" s="155" t="s">
        <v>126</v>
      </c>
      <c r="AU307" s="155" t="s">
        <v>88</v>
      </c>
      <c r="AY307" s="17" t="s">
        <v>124</v>
      </c>
      <c r="BE307" s="156">
        <f>IF(N307="základní",J307,0)</f>
        <v>0</v>
      </c>
      <c r="BF307" s="156">
        <f>IF(N307="snížená",J307,0)</f>
        <v>0</v>
      </c>
      <c r="BG307" s="156">
        <f>IF(N307="zákl. přenesená",J307,0)</f>
        <v>0</v>
      </c>
      <c r="BH307" s="156">
        <f>IF(N307="sníž. přenesená",J307,0)</f>
        <v>0</v>
      </c>
      <c r="BI307" s="156">
        <f>IF(N307="nulová",J307,0)</f>
        <v>0</v>
      </c>
      <c r="BJ307" s="17" t="s">
        <v>36</v>
      </c>
      <c r="BK307" s="156">
        <f>ROUND(I307*H307,2)</f>
        <v>0</v>
      </c>
      <c r="BL307" s="17" t="s">
        <v>131</v>
      </c>
      <c r="BM307" s="155" t="s">
        <v>434</v>
      </c>
    </row>
    <row r="308" spans="1:65" s="13" customFormat="1" ht="11.25">
      <c r="B308" s="157"/>
      <c r="D308" s="158" t="s">
        <v>133</v>
      </c>
      <c r="E308" s="159" t="s">
        <v>1</v>
      </c>
      <c r="F308" s="160" t="s">
        <v>435</v>
      </c>
      <c r="H308" s="161">
        <v>6.28</v>
      </c>
      <c r="I308" s="162"/>
      <c r="L308" s="157"/>
      <c r="M308" s="163"/>
      <c r="N308" s="164"/>
      <c r="O308" s="164"/>
      <c r="P308" s="164"/>
      <c r="Q308" s="164"/>
      <c r="R308" s="164"/>
      <c r="S308" s="164"/>
      <c r="T308" s="165"/>
      <c r="AT308" s="159" t="s">
        <v>133</v>
      </c>
      <c r="AU308" s="159" t="s">
        <v>88</v>
      </c>
      <c r="AV308" s="13" t="s">
        <v>88</v>
      </c>
      <c r="AW308" s="13" t="s">
        <v>35</v>
      </c>
      <c r="AX308" s="13" t="s">
        <v>79</v>
      </c>
      <c r="AY308" s="159" t="s">
        <v>124</v>
      </c>
    </row>
    <row r="309" spans="1:65" s="14" customFormat="1" ht="11.25">
      <c r="B309" s="166"/>
      <c r="D309" s="158" t="s">
        <v>133</v>
      </c>
      <c r="E309" s="167" t="s">
        <v>1</v>
      </c>
      <c r="F309" s="168" t="s">
        <v>136</v>
      </c>
      <c r="H309" s="169">
        <v>6.28</v>
      </c>
      <c r="I309" s="170"/>
      <c r="L309" s="166"/>
      <c r="M309" s="171"/>
      <c r="N309" s="172"/>
      <c r="O309" s="172"/>
      <c r="P309" s="172"/>
      <c r="Q309" s="172"/>
      <c r="R309" s="172"/>
      <c r="S309" s="172"/>
      <c r="T309" s="173"/>
      <c r="AT309" s="167" t="s">
        <v>133</v>
      </c>
      <c r="AU309" s="167" t="s">
        <v>88</v>
      </c>
      <c r="AV309" s="14" t="s">
        <v>131</v>
      </c>
      <c r="AW309" s="14" t="s">
        <v>35</v>
      </c>
      <c r="AX309" s="14" t="s">
        <v>36</v>
      </c>
      <c r="AY309" s="167" t="s">
        <v>124</v>
      </c>
    </row>
    <row r="310" spans="1:65" s="2" customFormat="1" ht="21.75" customHeight="1">
      <c r="A310" s="32"/>
      <c r="B310" s="143"/>
      <c r="C310" s="144" t="s">
        <v>436</v>
      </c>
      <c r="D310" s="144" t="s">
        <v>126</v>
      </c>
      <c r="E310" s="145" t="s">
        <v>437</v>
      </c>
      <c r="F310" s="146" t="s">
        <v>438</v>
      </c>
      <c r="G310" s="147" t="s">
        <v>172</v>
      </c>
      <c r="H310" s="148">
        <v>0.81599999999999995</v>
      </c>
      <c r="I310" s="149"/>
      <c r="J310" s="150">
        <f>ROUND(I310*H310,2)</f>
        <v>0</v>
      </c>
      <c r="K310" s="146" t="s">
        <v>1</v>
      </c>
      <c r="L310" s="33"/>
      <c r="M310" s="151" t="s">
        <v>1</v>
      </c>
      <c r="N310" s="152" t="s">
        <v>44</v>
      </c>
      <c r="O310" s="58"/>
      <c r="P310" s="153">
        <f>O310*H310</f>
        <v>0</v>
      </c>
      <c r="Q310" s="153">
        <v>2.5018699999999998</v>
      </c>
      <c r="R310" s="153">
        <f>Q310*H310</f>
        <v>2.0415259199999998</v>
      </c>
      <c r="S310" s="153">
        <v>0</v>
      </c>
      <c r="T310" s="154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5" t="s">
        <v>131</v>
      </c>
      <c r="AT310" s="155" t="s">
        <v>126</v>
      </c>
      <c r="AU310" s="155" t="s">
        <v>88</v>
      </c>
      <c r="AY310" s="17" t="s">
        <v>124</v>
      </c>
      <c r="BE310" s="156">
        <f>IF(N310="základní",J310,0)</f>
        <v>0</v>
      </c>
      <c r="BF310" s="156">
        <f>IF(N310="snížená",J310,0)</f>
        <v>0</v>
      </c>
      <c r="BG310" s="156">
        <f>IF(N310="zákl. přenesená",J310,0)</f>
        <v>0</v>
      </c>
      <c r="BH310" s="156">
        <f>IF(N310="sníž. přenesená",J310,0)</f>
        <v>0</v>
      </c>
      <c r="BI310" s="156">
        <f>IF(N310="nulová",J310,0)</f>
        <v>0</v>
      </c>
      <c r="BJ310" s="17" t="s">
        <v>36</v>
      </c>
      <c r="BK310" s="156">
        <f>ROUND(I310*H310,2)</f>
        <v>0</v>
      </c>
      <c r="BL310" s="17" t="s">
        <v>131</v>
      </c>
      <c r="BM310" s="155" t="s">
        <v>439</v>
      </c>
    </row>
    <row r="311" spans="1:65" s="13" customFormat="1" ht="11.25">
      <c r="B311" s="157"/>
      <c r="D311" s="158" t="s">
        <v>133</v>
      </c>
      <c r="E311" s="159" t="s">
        <v>1</v>
      </c>
      <c r="F311" s="160" t="s">
        <v>440</v>
      </c>
      <c r="H311" s="161">
        <v>0.81599999999999995</v>
      </c>
      <c r="I311" s="162"/>
      <c r="L311" s="157"/>
      <c r="M311" s="163"/>
      <c r="N311" s="164"/>
      <c r="O311" s="164"/>
      <c r="P311" s="164"/>
      <c r="Q311" s="164"/>
      <c r="R311" s="164"/>
      <c r="S311" s="164"/>
      <c r="T311" s="165"/>
      <c r="AT311" s="159" t="s">
        <v>133</v>
      </c>
      <c r="AU311" s="159" t="s">
        <v>88</v>
      </c>
      <c r="AV311" s="13" t="s">
        <v>88</v>
      </c>
      <c r="AW311" s="13" t="s">
        <v>35</v>
      </c>
      <c r="AX311" s="13" t="s">
        <v>79</v>
      </c>
      <c r="AY311" s="159" t="s">
        <v>124</v>
      </c>
    </row>
    <row r="312" spans="1:65" s="14" customFormat="1" ht="11.25">
      <c r="B312" s="166"/>
      <c r="D312" s="158" t="s">
        <v>133</v>
      </c>
      <c r="E312" s="167" t="s">
        <v>1</v>
      </c>
      <c r="F312" s="168" t="s">
        <v>136</v>
      </c>
      <c r="H312" s="169">
        <v>0.81599999999999995</v>
      </c>
      <c r="I312" s="170"/>
      <c r="L312" s="166"/>
      <c r="M312" s="171"/>
      <c r="N312" s="172"/>
      <c r="O312" s="172"/>
      <c r="P312" s="172"/>
      <c r="Q312" s="172"/>
      <c r="R312" s="172"/>
      <c r="S312" s="172"/>
      <c r="T312" s="173"/>
      <c r="AT312" s="167" t="s">
        <v>133</v>
      </c>
      <c r="AU312" s="167" t="s">
        <v>88</v>
      </c>
      <c r="AV312" s="14" t="s">
        <v>131</v>
      </c>
      <c r="AW312" s="14" t="s">
        <v>35</v>
      </c>
      <c r="AX312" s="14" t="s">
        <v>36</v>
      </c>
      <c r="AY312" s="167" t="s">
        <v>124</v>
      </c>
    </row>
    <row r="313" spans="1:65" s="2" customFormat="1" ht="21.75" customHeight="1">
      <c r="A313" s="32"/>
      <c r="B313" s="143"/>
      <c r="C313" s="144" t="s">
        <v>441</v>
      </c>
      <c r="D313" s="144" t="s">
        <v>126</v>
      </c>
      <c r="E313" s="145" t="s">
        <v>442</v>
      </c>
      <c r="F313" s="146" t="s">
        <v>443</v>
      </c>
      <c r="G313" s="147" t="s">
        <v>172</v>
      </c>
      <c r="H313" s="148">
        <v>1.669</v>
      </c>
      <c r="I313" s="149"/>
      <c r="J313" s="150">
        <f>ROUND(I313*H313,2)</f>
        <v>0</v>
      </c>
      <c r="K313" s="146" t="s">
        <v>1</v>
      </c>
      <c r="L313" s="33"/>
      <c r="M313" s="151" t="s">
        <v>1</v>
      </c>
      <c r="N313" s="152" t="s">
        <v>44</v>
      </c>
      <c r="O313" s="58"/>
      <c r="P313" s="153">
        <f>O313*H313</f>
        <v>0</v>
      </c>
      <c r="Q313" s="153">
        <v>2.5018699999999998</v>
      </c>
      <c r="R313" s="153">
        <f>Q313*H313</f>
        <v>4.1756210299999994</v>
      </c>
      <c r="S313" s="153">
        <v>0</v>
      </c>
      <c r="T313" s="154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5" t="s">
        <v>131</v>
      </c>
      <c r="AT313" s="155" t="s">
        <v>126</v>
      </c>
      <c r="AU313" s="155" t="s">
        <v>88</v>
      </c>
      <c r="AY313" s="17" t="s">
        <v>124</v>
      </c>
      <c r="BE313" s="156">
        <f>IF(N313="základní",J313,0)</f>
        <v>0</v>
      </c>
      <c r="BF313" s="156">
        <f>IF(N313="snížená",J313,0)</f>
        <v>0</v>
      </c>
      <c r="BG313" s="156">
        <f>IF(N313="zákl. přenesená",J313,0)</f>
        <v>0</v>
      </c>
      <c r="BH313" s="156">
        <f>IF(N313="sníž. přenesená",J313,0)</f>
        <v>0</v>
      </c>
      <c r="BI313" s="156">
        <f>IF(N313="nulová",J313,0)</f>
        <v>0</v>
      </c>
      <c r="BJ313" s="17" t="s">
        <v>36</v>
      </c>
      <c r="BK313" s="156">
        <f>ROUND(I313*H313,2)</f>
        <v>0</v>
      </c>
      <c r="BL313" s="17" t="s">
        <v>131</v>
      </c>
      <c r="BM313" s="155" t="s">
        <v>444</v>
      </c>
    </row>
    <row r="314" spans="1:65" s="13" customFormat="1" ht="11.25">
      <c r="B314" s="157"/>
      <c r="D314" s="158" t="s">
        <v>133</v>
      </c>
      <c r="E314" s="159" t="s">
        <v>1</v>
      </c>
      <c r="F314" s="160" t="s">
        <v>445</v>
      </c>
      <c r="H314" s="161">
        <v>0.98899999999999999</v>
      </c>
      <c r="I314" s="162"/>
      <c r="L314" s="157"/>
      <c r="M314" s="163"/>
      <c r="N314" s="164"/>
      <c r="O314" s="164"/>
      <c r="P314" s="164"/>
      <c r="Q314" s="164"/>
      <c r="R314" s="164"/>
      <c r="S314" s="164"/>
      <c r="T314" s="165"/>
      <c r="AT314" s="159" t="s">
        <v>133</v>
      </c>
      <c r="AU314" s="159" t="s">
        <v>88</v>
      </c>
      <c r="AV314" s="13" t="s">
        <v>88</v>
      </c>
      <c r="AW314" s="13" t="s">
        <v>35</v>
      </c>
      <c r="AX314" s="13" t="s">
        <v>79</v>
      </c>
      <c r="AY314" s="159" t="s">
        <v>124</v>
      </c>
    </row>
    <row r="315" spans="1:65" s="13" customFormat="1" ht="11.25">
      <c r="B315" s="157"/>
      <c r="D315" s="158" t="s">
        <v>133</v>
      </c>
      <c r="E315" s="159" t="s">
        <v>1</v>
      </c>
      <c r="F315" s="160" t="s">
        <v>446</v>
      </c>
      <c r="H315" s="161">
        <v>0.68</v>
      </c>
      <c r="I315" s="162"/>
      <c r="L315" s="157"/>
      <c r="M315" s="163"/>
      <c r="N315" s="164"/>
      <c r="O315" s="164"/>
      <c r="P315" s="164"/>
      <c r="Q315" s="164"/>
      <c r="R315" s="164"/>
      <c r="S315" s="164"/>
      <c r="T315" s="165"/>
      <c r="AT315" s="159" t="s">
        <v>133</v>
      </c>
      <c r="AU315" s="159" t="s">
        <v>88</v>
      </c>
      <c r="AV315" s="13" t="s">
        <v>88</v>
      </c>
      <c r="AW315" s="13" t="s">
        <v>35</v>
      </c>
      <c r="AX315" s="13" t="s">
        <v>79</v>
      </c>
      <c r="AY315" s="159" t="s">
        <v>124</v>
      </c>
    </row>
    <row r="316" spans="1:65" s="14" customFormat="1" ht="11.25">
      <c r="B316" s="166"/>
      <c r="D316" s="158" t="s">
        <v>133</v>
      </c>
      <c r="E316" s="167" t="s">
        <v>1</v>
      </c>
      <c r="F316" s="168" t="s">
        <v>303</v>
      </c>
      <c r="H316" s="169">
        <v>1.669</v>
      </c>
      <c r="I316" s="170"/>
      <c r="L316" s="166"/>
      <c r="M316" s="171"/>
      <c r="N316" s="172"/>
      <c r="O316" s="172"/>
      <c r="P316" s="172"/>
      <c r="Q316" s="172"/>
      <c r="R316" s="172"/>
      <c r="S316" s="172"/>
      <c r="T316" s="173"/>
      <c r="AT316" s="167" t="s">
        <v>133</v>
      </c>
      <c r="AU316" s="167" t="s">
        <v>88</v>
      </c>
      <c r="AV316" s="14" t="s">
        <v>131</v>
      </c>
      <c r="AW316" s="14" t="s">
        <v>35</v>
      </c>
      <c r="AX316" s="14" t="s">
        <v>36</v>
      </c>
      <c r="AY316" s="167" t="s">
        <v>124</v>
      </c>
    </row>
    <row r="317" spans="1:65" s="2" customFormat="1" ht="16.5" customHeight="1">
      <c r="A317" s="32"/>
      <c r="B317" s="143"/>
      <c r="C317" s="144" t="s">
        <v>447</v>
      </c>
      <c r="D317" s="144" t="s">
        <v>126</v>
      </c>
      <c r="E317" s="145" t="s">
        <v>448</v>
      </c>
      <c r="F317" s="146" t="s">
        <v>449</v>
      </c>
      <c r="G317" s="147" t="s">
        <v>129</v>
      </c>
      <c r="H317" s="148">
        <v>11.124000000000001</v>
      </c>
      <c r="I317" s="149"/>
      <c r="J317" s="150">
        <f>ROUND(I317*H317,2)</f>
        <v>0</v>
      </c>
      <c r="K317" s="146" t="s">
        <v>130</v>
      </c>
      <c r="L317" s="33"/>
      <c r="M317" s="151" t="s">
        <v>1</v>
      </c>
      <c r="N317" s="152" t="s">
        <v>44</v>
      </c>
      <c r="O317" s="58"/>
      <c r="P317" s="153">
        <f>O317*H317</f>
        <v>0</v>
      </c>
      <c r="Q317" s="153">
        <v>5.45E-3</v>
      </c>
      <c r="R317" s="153">
        <f>Q317*H317</f>
        <v>6.0625800000000001E-2</v>
      </c>
      <c r="S317" s="153">
        <v>0</v>
      </c>
      <c r="T317" s="154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5" t="s">
        <v>131</v>
      </c>
      <c r="AT317" s="155" t="s">
        <v>126</v>
      </c>
      <c r="AU317" s="155" t="s">
        <v>88</v>
      </c>
      <c r="AY317" s="17" t="s">
        <v>124</v>
      </c>
      <c r="BE317" s="156">
        <f>IF(N317="základní",J317,0)</f>
        <v>0</v>
      </c>
      <c r="BF317" s="156">
        <f>IF(N317="snížená",J317,0)</f>
        <v>0</v>
      </c>
      <c r="BG317" s="156">
        <f>IF(N317="zákl. přenesená",J317,0)</f>
        <v>0</v>
      </c>
      <c r="BH317" s="156">
        <f>IF(N317="sníž. přenesená",J317,0)</f>
        <v>0</v>
      </c>
      <c r="BI317" s="156">
        <f>IF(N317="nulová",J317,0)</f>
        <v>0</v>
      </c>
      <c r="BJ317" s="17" t="s">
        <v>36</v>
      </c>
      <c r="BK317" s="156">
        <f>ROUND(I317*H317,2)</f>
        <v>0</v>
      </c>
      <c r="BL317" s="17" t="s">
        <v>131</v>
      </c>
      <c r="BM317" s="155" t="s">
        <v>450</v>
      </c>
    </row>
    <row r="318" spans="1:65" s="13" customFormat="1" ht="11.25">
      <c r="B318" s="157"/>
      <c r="D318" s="158" t="s">
        <v>133</v>
      </c>
      <c r="E318" s="159" t="s">
        <v>1</v>
      </c>
      <c r="F318" s="160" t="s">
        <v>451</v>
      </c>
      <c r="H318" s="161">
        <v>4.3259999999999996</v>
      </c>
      <c r="I318" s="162"/>
      <c r="L318" s="157"/>
      <c r="M318" s="163"/>
      <c r="N318" s="164"/>
      <c r="O318" s="164"/>
      <c r="P318" s="164"/>
      <c r="Q318" s="164"/>
      <c r="R318" s="164"/>
      <c r="S318" s="164"/>
      <c r="T318" s="165"/>
      <c r="AT318" s="159" t="s">
        <v>133</v>
      </c>
      <c r="AU318" s="159" t="s">
        <v>88</v>
      </c>
      <c r="AV318" s="13" t="s">
        <v>88</v>
      </c>
      <c r="AW318" s="13" t="s">
        <v>35</v>
      </c>
      <c r="AX318" s="13" t="s">
        <v>79</v>
      </c>
      <c r="AY318" s="159" t="s">
        <v>124</v>
      </c>
    </row>
    <row r="319" spans="1:65" s="13" customFormat="1" ht="11.25">
      <c r="B319" s="157"/>
      <c r="D319" s="158" t="s">
        <v>133</v>
      </c>
      <c r="E319" s="159" t="s">
        <v>1</v>
      </c>
      <c r="F319" s="160" t="s">
        <v>452</v>
      </c>
      <c r="H319" s="161">
        <v>6.798</v>
      </c>
      <c r="I319" s="162"/>
      <c r="L319" s="157"/>
      <c r="M319" s="163"/>
      <c r="N319" s="164"/>
      <c r="O319" s="164"/>
      <c r="P319" s="164"/>
      <c r="Q319" s="164"/>
      <c r="R319" s="164"/>
      <c r="S319" s="164"/>
      <c r="T319" s="165"/>
      <c r="AT319" s="159" t="s">
        <v>133</v>
      </c>
      <c r="AU319" s="159" t="s">
        <v>88</v>
      </c>
      <c r="AV319" s="13" t="s">
        <v>88</v>
      </c>
      <c r="AW319" s="13" t="s">
        <v>35</v>
      </c>
      <c r="AX319" s="13" t="s">
        <v>79</v>
      </c>
      <c r="AY319" s="159" t="s">
        <v>124</v>
      </c>
    </row>
    <row r="320" spans="1:65" s="14" customFormat="1" ht="11.25">
      <c r="B320" s="166"/>
      <c r="D320" s="158" t="s">
        <v>133</v>
      </c>
      <c r="E320" s="167" t="s">
        <v>1</v>
      </c>
      <c r="F320" s="168" t="s">
        <v>136</v>
      </c>
      <c r="H320" s="169">
        <v>11.124000000000001</v>
      </c>
      <c r="I320" s="170"/>
      <c r="L320" s="166"/>
      <c r="M320" s="171"/>
      <c r="N320" s="172"/>
      <c r="O320" s="172"/>
      <c r="P320" s="172"/>
      <c r="Q320" s="172"/>
      <c r="R320" s="172"/>
      <c r="S320" s="172"/>
      <c r="T320" s="173"/>
      <c r="AT320" s="167" t="s">
        <v>133</v>
      </c>
      <c r="AU320" s="167" t="s">
        <v>88</v>
      </c>
      <c r="AV320" s="14" t="s">
        <v>131</v>
      </c>
      <c r="AW320" s="14" t="s">
        <v>35</v>
      </c>
      <c r="AX320" s="14" t="s">
        <v>36</v>
      </c>
      <c r="AY320" s="167" t="s">
        <v>124</v>
      </c>
    </row>
    <row r="321" spans="1:65" s="2" customFormat="1" ht="16.5" customHeight="1">
      <c r="A321" s="32"/>
      <c r="B321" s="143"/>
      <c r="C321" s="144" t="s">
        <v>453</v>
      </c>
      <c r="D321" s="144" t="s">
        <v>126</v>
      </c>
      <c r="E321" s="145" t="s">
        <v>454</v>
      </c>
      <c r="F321" s="146" t="s">
        <v>455</v>
      </c>
      <c r="G321" s="147" t="s">
        <v>129</v>
      </c>
      <c r="H321" s="148">
        <v>11.124000000000001</v>
      </c>
      <c r="I321" s="149"/>
      <c r="J321" s="150">
        <f>ROUND(I321*H321,2)</f>
        <v>0</v>
      </c>
      <c r="K321" s="146" t="s">
        <v>130</v>
      </c>
      <c r="L321" s="33"/>
      <c r="M321" s="151" t="s">
        <v>1</v>
      </c>
      <c r="N321" s="152" t="s">
        <v>44</v>
      </c>
      <c r="O321" s="58"/>
      <c r="P321" s="153">
        <f>O321*H321</f>
        <v>0</v>
      </c>
      <c r="Q321" s="153">
        <v>0</v>
      </c>
      <c r="R321" s="153">
        <f>Q321*H321</f>
        <v>0</v>
      </c>
      <c r="S321" s="153">
        <v>0</v>
      </c>
      <c r="T321" s="154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55" t="s">
        <v>131</v>
      </c>
      <c r="AT321" s="155" t="s">
        <v>126</v>
      </c>
      <c r="AU321" s="155" t="s">
        <v>88</v>
      </c>
      <c r="AY321" s="17" t="s">
        <v>124</v>
      </c>
      <c r="BE321" s="156">
        <f>IF(N321="základní",J321,0)</f>
        <v>0</v>
      </c>
      <c r="BF321" s="156">
        <f>IF(N321="snížená",J321,0)</f>
        <v>0</v>
      </c>
      <c r="BG321" s="156">
        <f>IF(N321="zákl. přenesená",J321,0)</f>
        <v>0</v>
      </c>
      <c r="BH321" s="156">
        <f>IF(N321="sníž. přenesená",J321,0)</f>
        <v>0</v>
      </c>
      <c r="BI321" s="156">
        <f>IF(N321="nulová",J321,0)</f>
        <v>0</v>
      </c>
      <c r="BJ321" s="17" t="s">
        <v>36</v>
      </c>
      <c r="BK321" s="156">
        <f>ROUND(I321*H321,2)</f>
        <v>0</v>
      </c>
      <c r="BL321" s="17" t="s">
        <v>131</v>
      </c>
      <c r="BM321" s="155" t="s">
        <v>456</v>
      </c>
    </row>
    <row r="322" spans="1:65" s="13" customFormat="1" ht="11.25">
      <c r="B322" s="157"/>
      <c r="D322" s="158" t="s">
        <v>133</v>
      </c>
      <c r="E322" s="159" t="s">
        <v>1</v>
      </c>
      <c r="F322" s="160" t="s">
        <v>457</v>
      </c>
      <c r="H322" s="161">
        <v>11.124000000000001</v>
      </c>
      <c r="I322" s="162"/>
      <c r="L322" s="157"/>
      <c r="M322" s="163"/>
      <c r="N322" s="164"/>
      <c r="O322" s="164"/>
      <c r="P322" s="164"/>
      <c r="Q322" s="164"/>
      <c r="R322" s="164"/>
      <c r="S322" s="164"/>
      <c r="T322" s="165"/>
      <c r="AT322" s="159" t="s">
        <v>133</v>
      </c>
      <c r="AU322" s="159" t="s">
        <v>88</v>
      </c>
      <c r="AV322" s="13" t="s">
        <v>88</v>
      </c>
      <c r="AW322" s="13" t="s">
        <v>35</v>
      </c>
      <c r="AX322" s="13" t="s">
        <v>36</v>
      </c>
      <c r="AY322" s="159" t="s">
        <v>124</v>
      </c>
    </row>
    <row r="323" spans="1:65" s="2" customFormat="1" ht="16.5" customHeight="1">
      <c r="A323" s="32"/>
      <c r="B323" s="143"/>
      <c r="C323" s="144" t="s">
        <v>458</v>
      </c>
      <c r="D323" s="144" t="s">
        <v>126</v>
      </c>
      <c r="E323" s="145" t="s">
        <v>459</v>
      </c>
      <c r="F323" s="146" t="s">
        <v>460</v>
      </c>
      <c r="G323" s="147" t="s">
        <v>129</v>
      </c>
      <c r="H323" s="148">
        <v>1.98</v>
      </c>
      <c r="I323" s="149"/>
      <c r="J323" s="150">
        <f>ROUND(I323*H323,2)</f>
        <v>0</v>
      </c>
      <c r="K323" s="146" t="s">
        <v>130</v>
      </c>
      <c r="L323" s="33"/>
      <c r="M323" s="151" t="s">
        <v>1</v>
      </c>
      <c r="N323" s="152" t="s">
        <v>44</v>
      </c>
      <c r="O323" s="58"/>
      <c r="P323" s="153">
        <f>O323*H323</f>
        <v>0</v>
      </c>
      <c r="Q323" s="153">
        <v>1.7160000000000002E-2</v>
      </c>
      <c r="R323" s="153">
        <f>Q323*H323</f>
        <v>3.3976800000000001E-2</v>
      </c>
      <c r="S323" s="153">
        <v>0</v>
      </c>
      <c r="T323" s="154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5" t="s">
        <v>131</v>
      </c>
      <c r="AT323" s="155" t="s">
        <v>126</v>
      </c>
      <c r="AU323" s="155" t="s">
        <v>88</v>
      </c>
      <c r="AY323" s="17" t="s">
        <v>124</v>
      </c>
      <c r="BE323" s="156">
        <f>IF(N323="základní",J323,0)</f>
        <v>0</v>
      </c>
      <c r="BF323" s="156">
        <f>IF(N323="snížená",J323,0)</f>
        <v>0</v>
      </c>
      <c r="BG323" s="156">
        <f>IF(N323="zákl. přenesená",J323,0)</f>
        <v>0</v>
      </c>
      <c r="BH323" s="156">
        <f>IF(N323="sníž. přenesená",J323,0)</f>
        <v>0</v>
      </c>
      <c r="BI323" s="156">
        <f>IF(N323="nulová",J323,0)</f>
        <v>0</v>
      </c>
      <c r="BJ323" s="17" t="s">
        <v>36</v>
      </c>
      <c r="BK323" s="156">
        <f>ROUND(I323*H323,2)</f>
        <v>0</v>
      </c>
      <c r="BL323" s="17" t="s">
        <v>131</v>
      </c>
      <c r="BM323" s="155" t="s">
        <v>461</v>
      </c>
    </row>
    <row r="324" spans="1:65" s="13" customFormat="1" ht="11.25">
      <c r="B324" s="157"/>
      <c r="D324" s="158" t="s">
        <v>133</v>
      </c>
      <c r="E324" s="159" t="s">
        <v>1</v>
      </c>
      <c r="F324" s="160" t="s">
        <v>462</v>
      </c>
      <c r="H324" s="161">
        <v>1.98</v>
      </c>
      <c r="I324" s="162"/>
      <c r="L324" s="157"/>
      <c r="M324" s="163"/>
      <c r="N324" s="164"/>
      <c r="O324" s="164"/>
      <c r="P324" s="164"/>
      <c r="Q324" s="164"/>
      <c r="R324" s="164"/>
      <c r="S324" s="164"/>
      <c r="T324" s="165"/>
      <c r="AT324" s="159" t="s">
        <v>133</v>
      </c>
      <c r="AU324" s="159" t="s">
        <v>88</v>
      </c>
      <c r="AV324" s="13" t="s">
        <v>88</v>
      </c>
      <c r="AW324" s="13" t="s">
        <v>35</v>
      </c>
      <c r="AX324" s="13" t="s">
        <v>79</v>
      </c>
      <c r="AY324" s="159" t="s">
        <v>124</v>
      </c>
    </row>
    <row r="325" spans="1:65" s="14" customFormat="1" ht="11.25">
      <c r="B325" s="166"/>
      <c r="D325" s="158" t="s">
        <v>133</v>
      </c>
      <c r="E325" s="167" t="s">
        <v>1</v>
      </c>
      <c r="F325" s="168" t="s">
        <v>136</v>
      </c>
      <c r="H325" s="169">
        <v>1.98</v>
      </c>
      <c r="I325" s="170"/>
      <c r="L325" s="166"/>
      <c r="M325" s="171"/>
      <c r="N325" s="172"/>
      <c r="O325" s="172"/>
      <c r="P325" s="172"/>
      <c r="Q325" s="172"/>
      <c r="R325" s="172"/>
      <c r="S325" s="172"/>
      <c r="T325" s="173"/>
      <c r="AT325" s="167" t="s">
        <v>133</v>
      </c>
      <c r="AU325" s="167" t="s">
        <v>88</v>
      </c>
      <c r="AV325" s="14" t="s">
        <v>131</v>
      </c>
      <c r="AW325" s="14" t="s">
        <v>35</v>
      </c>
      <c r="AX325" s="14" t="s">
        <v>36</v>
      </c>
      <c r="AY325" s="167" t="s">
        <v>124</v>
      </c>
    </row>
    <row r="326" spans="1:65" s="2" customFormat="1" ht="16.5" customHeight="1">
      <c r="A326" s="32"/>
      <c r="B326" s="143"/>
      <c r="C326" s="144" t="s">
        <v>463</v>
      </c>
      <c r="D326" s="144" t="s">
        <v>126</v>
      </c>
      <c r="E326" s="145" t="s">
        <v>464</v>
      </c>
      <c r="F326" s="146" t="s">
        <v>465</v>
      </c>
      <c r="G326" s="147" t="s">
        <v>129</v>
      </c>
      <c r="H326" s="148">
        <v>1.98</v>
      </c>
      <c r="I326" s="149"/>
      <c r="J326" s="150">
        <f>ROUND(I326*H326,2)</f>
        <v>0</v>
      </c>
      <c r="K326" s="146" t="s">
        <v>130</v>
      </c>
      <c r="L326" s="33"/>
      <c r="M326" s="151" t="s">
        <v>1</v>
      </c>
      <c r="N326" s="152" t="s">
        <v>44</v>
      </c>
      <c r="O326" s="58"/>
      <c r="P326" s="153">
        <f>O326*H326</f>
        <v>0</v>
      </c>
      <c r="Q326" s="153">
        <v>0</v>
      </c>
      <c r="R326" s="153">
        <f>Q326*H326</f>
        <v>0</v>
      </c>
      <c r="S326" s="153">
        <v>0</v>
      </c>
      <c r="T326" s="154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5" t="s">
        <v>131</v>
      </c>
      <c r="AT326" s="155" t="s">
        <v>126</v>
      </c>
      <c r="AU326" s="155" t="s">
        <v>88</v>
      </c>
      <c r="AY326" s="17" t="s">
        <v>124</v>
      </c>
      <c r="BE326" s="156">
        <f>IF(N326="základní",J326,0)</f>
        <v>0</v>
      </c>
      <c r="BF326" s="156">
        <f>IF(N326="snížená",J326,0)</f>
        <v>0</v>
      </c>
      <c r="BG326" s="156">
        <f>IF(N326="zákl. přenesená",J326,0)</f>
        <v>0</v>
      </c>
      <c r="BH326" s="156">
        <f>IF(N326="sníž. přenesená",J326,0)</f>
        <v>0</v>
      </c>
      <c r="BI326" s="156">
        <f>IF(N326="nulová",J326,0)</f>
        <v>0</v>
      </c>
      <c r="BJ326" s="17" t="s">
        <v>36</v>
      </c>
      <c r="BK326" s="156">
        <f>ROUND(I326*H326,2)</f>
        <v>0</v>
      </c>
      <c r="BL326" s="17" t="s">
        <v>131</v>
      </c>
      <c r="BM326" s="155" t="s">
        <v>466</v>
      </c>
    </row>
    <row r="327" spans="1:65" s="13" customFormat="1" ht="11.25">
      <c r="B327" s="157"/>
      <c r="D327" s="158" t="s">
        <v>133</v>
      </c>
      <c r="E327" s="159" t="s">
        <v>1</v>
      </c>
      <c r="F327" s="160" t="s">
        <v>467</v>
      </c>
      <c r="H327" s="161">
        <v>1.98</v>
      </c>
      <c r="I327" s="162"/>
      <c r="L327" s="157"/>
      <c r="M327" s="163"/>
      <c r="N327" s="164"/>
      <c r="O327" s="164"/>
      <c r="P327" s="164"/>
      <c r="Q327" s="164"/>
      <c r="R327" s="164"/>
      <c r="S327" s="164"/>
      <c r="T327" s="165"/>
      <c r="AT327" s="159" t="s">
        <v>133</v>
      </c>
      <c r="AU327" s="159" t="s">
        <v>88</v>
      </c>
      <c r="AV327" s="13" t="s">
        <v>88</v>
      </c>
      <c r="AW327" s="13" t="s">
        <v>35</v>
      </c>
      <c r="AX327" s="13" t="s">
        <v>36</v>
      </c>
      <c r="AY327" s="159" t="s">
        <v>124</v>
      </c>
    </row>
    <row r="328" spans="1:65" s="2" customFormat="1" ht="21.75" customHeight="1">
      <c r="A328" s="32"/>
      <c r="B328" s="143"/>
      <c r="C328" s="144" t="s">
        <v>468</v>
      </c>
      <c r="D328" s="144" t="s">
        <v>126</v>
      </c>
      <c r="E328" s="145" t="s">
        <v>469</v>
      </c>
      <c r="F328" s="146" t="s">
        <v>470</v>
      </c>
      <c r="G328" s="147" t="s">
        <v>161</v>
      </c>
      <c r="H328" s="148">
        <v>1</v>
      </c>
      <c r="I328" s="149"/>
      <c r="J328" s="150">
        <f>ROUND(I328*H328,2)</f>
        <v>0</v>
      </c>
      <c r="K328" s="146" t="s">
        <v>1</v>
      </c>
      <c r="L328" s="33"/>
      <c r="M328" s="151" t="s">
        <v>1</v>
      </c>
      <c r="N328" s="152" t="s">
        <v>44</v>
      </c>
      <c r="O328" s="58"/>
      <c r="P328" s="153">
        <f>O328*H328</f>
        <v>0</v>
      </c>
      <c r="Q328" s="153">
        <v>0</v>
      </c>
      <c r="R328" s="153">
        <f>Q328*H328</f>
        <v>0</v>
      </c>
      <c r="S328" s="153">
        <v>0</v>
      </c>
      <c r="T328" s="154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5" t="s">
        <v>131</v>
      </c>
      <c r="AT328" s="155" t="s">
        <v>126</v>
      </c>
      <c r="AU328" s="155" t="s">
        <v>88</v>
      </c>
      <c r="AY328" s="17" t="s">
        <v>124</v>
      </c>
      <c r="BE328" s="156">
        <f>IF(N328="základní",J328,0)</f>
        <v>0</v>
      </c>
      <c r="BF328" s="156">
        <f>IF(N328="snížená",J328,0)</f>
        <v>0</v>
      </c>
      <c r="BG328" s="156">
        <f>IF(N328="zákl. přenesená",J328,0)</f>
        <v>0</v>
      </c>
      <c r="BH328" s="156">
        <f>IF(N328="sníž. přenesená",J328,0)</f>
        <v>0</v>
      </c>
      <c r="BI328" s="156">
        <f>IF(N328="nulová",J328,0)</f>
        <v>0</v>
      </c>
      <c r="BJ328" s="17" t="s">
        <v>36</v>
      </c>
      <c r="BK328" s="156">
        <f>ROUND(I328*H328,2)</f>
        <v>0</v>
      </c>
      <c r="BL328" s="17" t="s">
        <v>131</v>
      </c>
      <c r="BM328" s="155" t="s">
        <v>471</v>
      </c>
    </row>
    <row r="329" spans="1:65" s="13" customFormat="1" ht="11.25">
      <c r="B329" s="157"/>
      <c r="D329" s="158" t="s">
        <v>133</v>
      </c>
      <c r="E329" s="159" t="s">
        <v>1</v>
      </c>
      <c r="F329" s="160" t="s">
        <v>36</v>
      </c>
      <c r="H329" s="161">
        <v>1</v>
      </c>
      <c r="I329" s="162"/>
      <c r="L329" s="157"/>
      <c r="M329" s="163"/>
      <c r="N329" s="164"/>
      <c r="O329" s="164"/>
      <c r="P329" s="164"/>
      <c r="Q329" s="164"/>
      <c r="R329" s="164"/>
      <c r="S329" s="164"/>
      <c r="T329" s="165"/>
      <c r="AT329" s="159" t="s">
        <v>133</v>
      </c>
      <c r="AU329" s="159" t="s">
        <v>88</v>
      </c>
      <c r="AV329" s="13" t="s">
        <v>88</v>
      </c>
      <c r="AW329" s="13" t="s">
        <v>35</v>
      </c>
      <c r="AX329" s="13" t="s">
        <v>36</v>
      </c>
      <c r="AY329" s="159" t="s">
        <v>124</v>
      </c>
    </row>
    <row r="330" spans="1:65" s="2" customFormat="1" ht="16.5" customHeight="1">
      <c r="A330" s="32"/>
      <c r="B330" s="143"/>
      <c r="C330" s="144" t="s">
        <v>472</v>
      </c>
      <c r="D330" s="144" t="s">
        <v>126</v>
      </c>
      <c r="E330" s="145" t="s">
        <v>473</v>
      </c>
      <c r="F330" s="146" t="s">
        <v>474</v>
      </c>
      <c r="G330" s="147" t="s">
        <v>172</v>
      </c>
      <c r="H330" s="148">
        <v>15.749000000000001</v>
      </c>
      <c r="I330" s="149"/>
      <c r="J330" s="150">
        <f>ROUND(I330*H330,2)</f>
        <v>0</v>
      </c>
      <c r="K330" s="146" t="s">
        <v>130</v>
      </c>
      <c r="L330" s="33"/>
      <c r="M330" s="151" t="s">
        <v>1</v>
      </c>
      <c r="N330" s="152" t="s">
        <v>44</v>
      </c>
      <c r="O330" s="58"/>
      <c r="P330" s="153">
        <f>O330*H330</f>
        <v>0</v>
      </c>
      <c r="Q330" s="153">
        <v>2.3010199999999998</v>
      </c>
      <c r="R330" s="153">
        <f>Q330*H330</f>
        <v>36.238763980000002</v>
      </c>
      <c r="S330" s="153">
        <v>0</v>
      </c>
      <c r="T330" s="154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55" t="s">
        <v>131</v>
      </c>
      <c r="AT330" s="155" t="s">
        <v>126</v>
      </c>
      <c r="AU330" s="155" t="s">
        <v>88</v>
      </c>
      <c r="AY330" s="17" t="s">
        <v>124</v>
      </c>
      <c r="BE330" s="156">
        <f>IF(N330="základní",J330,0)</f>
        <v>0</v>
      </c>
      <c r="BF330" s="156">
        <f>IF(N330="snížená",J330,0)</f>
        <v>0</v>
      </c>
      <c r="BG330" s="156">
        <f>IF(N330="zákl. přenesená",J330,0)</f>
        <v>0</v>
      </c>
      <c r="BH330" s="156">
        <f>IF(N330="sníž. přenesená",J330,0)</f>
        <v>0</v>
      </c>
      <c r="BI330" s="156">
        <f>IF(N330="nulová",J330,0)</f>
        <v>0</v>
      </c>
      <c r="BJ330" s="17" t="s">
        <v>36</v>
      </c>
      <c r="BK330" s="156">
        <f>ROUND(I330*H330,2)</f>
        <v>0</v>
      </c>
      <c r="BL330" s="17" t="s">
        <v>131</v>
      </c>
      <c r="BM330" s="155" t="s">
        <v>475</v>
      </c>
    </row>
    <row r="331" spans="1:65" s="13" customFormat="1" ht="11.25">
      <c r="B331" s="157"/>
      <c r="D331" s="158" t="s">
        <v>133</v>
      </c>
      <c r="E331" s="159" t="s">
        <v>1</v>
      </c>
      <c r="F331" s="160" t="s">
        <v>476</v>
      </c>
      <c r="H331" s="161">
        <v>15.260999999999999</v>
      </c>
      <c r="I331" s="162"/>
      <c r="L331" s="157"/>
      <c r="M331" s="163"/>
      <c r="N331" s="164"/>
      <c r="O331" s="164"/>
      <c r="P331" s="164"/>
      <c r="Q331" s="164"/>
      <c r="R331" s="164"/>
      <c r="S331" s="164"/>
      <c r="T331" s="165"/>
      <c r="AT331" s="159" t="s">
        <v>133</v>
      </c>
      <c r="AU331" s="159" t="s">
        <v>88</v>
      </c>
      <c r="AV331" s="13" t="s">
        <v>88</v>
      </c>
      <c r="AW331" s="13" t="s">
        <v>35</v>
      </c>
      <c r="AX331" s="13" t="s">
        <v>79</v>
      </c>
      <c r="AY331" s="159" t="s">
        <v>124</v>
      </c>
    </row>
    <row r="332" spans="1:65" s="13" customFormat="1" ht="11.25">
      <c r="B332" s="157"/>
      <c r="D332" s="158" t="s">
        <v>133</v>
      </c>
      <c r="E332" s="159" t="s">
        <v>1</v>
      </c>
      <c r="F332" s="160" t="s">
        <v>477</v>
      </c>
      <c r="H332" s="161">
        <v>7.6310000000000002</v>
      </c>
      <c r="I332" s="162"/>
      <c r="L332" s="157"/>
      <c r="M332" s="163"/>
      <c r="N332" s="164"/>
      <c r="O332" s="164"/>
      <c r="P332" s="164"/>
      <c r="Q332" s="164"/>
      <c r="R332" s="164"/>
      <c r="S332" s="164"/>
      <c r="T332" s="165"/>
      <c r="AT332" s="159" t="s">
        <v>133</v>
      </c>
      <c r="AU332" s="159" t="s">
        <v>88</v>
      </c>
      <c r="AV332" s="13" t="s">
        <v>88</v>
      </c>
      <c r="AW332" s="13" t="s">
        <v>35</v>
      </c>
      <c r="AX332" s="13" t="s">
        <v>79</v>
      </c>
      <c r="AY332" s="159" t="s">
        <v>124</v>
      </c>
    </row>
    <row r="333" spans="1:65" s="13" customFormat="1" ht="11.25">
      <c r="B333" s="157"/>
      <c r="D333" s="158" t="s">
        <v>133</v>
      </c>
      <c r="E333" s="159" t="s">
        <v>1</v>
      </c>
      <c r="F333" s="160" t="s">
        <v>478</v>
      </c>
      <c r="H333" s="161">
        <v>-7.1429999999999998</v>
      </c>
      <c r="I333" s="162"/>
      <c r="L333" s="157"/>
      <c r="M333" s="163"/>
      <c r="N333" s="164"/>
      <c r="O333" s="164"/>
      <c r="P333" s="164"/>
      <c r="Q333" s="164"/>
      <c r="R333" s="164"/>
      <c r="S333" s="164"/>
      <c r="T333" s="165"/>
      <c r="AT333" s="159" t="s">
        <v>133</v>
      </c>
      <c r="AU333" s="159" t="s">
        <v>88</v>
      </c>
      <c r="AV333" s="13" t="s">
        <v>88</v>
      </c>
      <c r="AW333" s="13" t="s">
        <v>35</v>
      </c>
      <c r="AX333" s="13" t="s">
        <v>79</v>
      </c>
      <c r="AY333" s="159" t="s">
        <v>124</v>
      </c>
    </row>
    <row r="334" spans="1:65" s="14" customFormat="1" ht="11.25">
      <c r="B334" s="166"/>
      <c r="D334" s="158" t="s">
        <v>133</v>
      </c>
      <c r="E334" s="167" t="s">
        <v>1</v>
      </c>
      <c r="F334" s="168" t="s">
        <v>136</v>
      </c>
      <c r="H334" s="169">
        <v>15.749000000000001</v>
      </c>
      <c r="I334" s="170"/>
      <c r="L334" s="166"/>
      <c r="M334" s="171"/>
      <c r="N334" s="172"/>
      <c r="O334" s="172"/>
      <c r="P334" s="172"/>
      <c r="Q334" s="172"/>
      <c r="R334" s="172"/>
      <c r="S334" s="172"/>
      <c r="T334" s="173"/>
      <c r="AT334" s="167" t="s">
        <v>133</v>
      </c>
      <c r="AU334" s="167" t="s">
        <v>88</v>
      </c>
      <c r="AV334" s="14" t="s">
        <v>131</v>
      </c>
      <c r="AW334" s="14" t="s">
        <v>35</v>
      </c>
      <c r="AX334" s="14" t="s">
        <v>36</v>
      </c>
      <c r="AY334" s="167" t="s">
        <v>124</v>
      </c>
    </row>
    <row r="335" spans="1:65" s="2" customFormat="1" ht="16.5" customHeight="1">
      <c r="A335" s="32"/>
      <c r="B335" s="143"/>
      <c r="C335" s="144" t="s">
        <v>479</v>
      </c>
      <c r="D335" s="144" t="s">
        <v>126</v>
      </c>
      <c r="E335" s="145" t="s">
        <v>480</v>
      </c>
      <c r="F335" s="146" t="s">
        <v>481</v>
      </c>
      <c r="G335" s="147" t="s">
        <v>161</v>
      </c>
      <c r="H335" s="148">
        <v>1</v>
      </c>
      <c r="I335" s="149"/>
      <c r="J335" s="150">
        <f>ROUND(I335*H335,2)</f>
        <v>0</v>
      </c>
      <c r="K335" s="146" t="s">
        <v>1</v>
      </c>
      <c r="L335" s="33"/>
      <c r="M335" s="151" t="s">
        <v>1</v>
      </c>
      <c r="N335" s="152" t="s">
        <v>44</v>
      </c>
      <c r="O335" s="58"/>
      <c r="P335" s="153">
        <f>O335*H335</f>
        <v>0</v>
      </c>
      <c r="Q335" s="153">
        <v>0</v>
      </c>
      <c r="R335" s="153">
        <f>Q335*H335</f>
        <v>0</v>
      </c>
      <c r="S335" s="153">
        <v>0</v>
      </c>
      <c r="T335" s="154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5" t="s">
        <v>131</v>
      </c>
      <c r="AT335" s="155" t="s">
        <v>126</v>
      </c>
      <c r="AU335" s="155" t="s">
        <v>88</v>
      </c>
      <c r="AY335" s="17" t="s">
        <v>124</v>
      </c>
      <c r="BE335" s="156">
        <f>IF(N335="základní",J335,0)</f>
        <v>0</v>
      </c>
      <c r="BF335" s="156">
        <f>IF(N335="snížená",J335,0)</f>
        <v>0</v>
      </c>
      <c r="BG335" s="156">
        <f>IF(N335="zákl. přenesená",J335,0)</f>
        <v>0</v>
      </c>
      <c r="BH335" s="156">
        <f>IF(N335="sníž. přenesená",J335,0)</f>
        <v>0</v>
      </c>
      <c r="BI335" s="156">
        <f>IF(N335="nulová",J335,0)</f>
        <v>0</v>
      </c>
      <c r="BJ335" s="17" t="s">
        <v>36</v>
      </c>
      <c r="BK335" s="156">
        <f>ROUND(I335*H335,2)</f>
        <v>0</v>
      </c>
      <c r="BL335" s="17" t="s">
        <v>131</v>
      </c>
      <c r="BM335" s="155" t="s">
        <v>482</v>
      </c>
    </row>
    <row r="336" spans="1:65" s="15" customFormat="1" ht="11.25">
      <c r="B336" s="174"/>
      <c r="D336" s="158" t="s">
        <v>133</v>
      </c>
      <c r="E336" s="175" t="s">
        <v>1</v>
      </c>
      <c r="F336" s="176" t="s">
        <v>483</v>
      </c>
      <c r="H336" s="175" t="s">
        <v>1</v>
      </c>
      <c r="I336" s="177"/>
      <c r="L336" s="174"/>
      <c r="M336" s="178"/>
      <c r="N336" s="179"/>
      <c r="O336" s="179"/>
      <c r="P336" s="179"/>
      <c r="Q336" s="179"/>
      <c r="R336" s="179"/>
      <c r="S336" s="179"/>
      <c r="T336" s="180"/>
      <c r="AT336" s="175" t="s">
        <v>133</v>
      </c>
      <c r="AU336" s="175" t="s">
        <v>88</v>
      </c>
      <c r="AV336" s="15" t="s">
        <v>36</v>
      </c>
      <c r="AW336" s="15" t="s">
        <v>35</v>
      </c>
      <c r="AX336" s="15" t="s">
        <v>79</v>
      </c>
      <c r="AY336" s="175" t="s">
        <v>124</v>
      </c>
    </row>
    <row r="337" spans="1:65" s="15" customFormat="1" ht="11.25">
      <c r="B337" s="174"/>
      <c r="D337" s="158" t="s">
        <v>133</v>
      </c>
      <c r="E337" s="175" t="s">
        <v>1</v>
      </c>
      <c r="F337" s="176" t="s">
        <v>484</v>
      </c>
      <c r="H337" s="175" t="s">
        <v>1</v>
      </c>
      <c r="I337" s="177"/>
      <c r="L337" s="174"/>
      <c r="M337" s="178"/>
      <c r="N337" s="179"/>
      <c r="O337" s="179"/>
      <c r="P337" s="179"/>
      <c r="Q337" s="179"/>
      <c r="R337" s="179"/>
      <c r="S337" s="179"/>
      <c r="T337" s="180"/>
      <c r="AT337" s="175" t="s">
        <v>133</v>
      </c>
      <c r="AU337" s="175" t="s">
        <v>88</v>
      </c>
      <c r="AV337" s="15" t="s">
        <v>36</v>
      </c>
      <c r="AW337" s="15" t="s">
        <v>35</v>
      </c>
      <c r="AX337" s="15" t="s">
        <v>79</v>
      </c>
      <c r="AY337" s="175" t="s">
        <v>124</v>
      </c>
    </row>
    <row r="338" spans="1:65" s="15" customFormat="1" ht="11.25">
      <c r="B338" s="174"/>
      <c r="D338" s="158" t="s">
        <v>133</v>
      </c>
      <c r="E338" s="175" t="s">
        <v>1</v>
      </c>
      <c r="F338" s="176" t="s">
        <v>485</v>
      </c>
      <c r="H338" s="175" t="s">
        <v>1</v>
      </c>
      <c r="I338" s="177"/>
      <c r="L338" s="174"/>
      <c r="M338" s="178"/>
      <c r="N338" s="179"/>
      <c r="O338" s="179"/>
      <c r="P338" s="179"/>
      <c r="Q338" s="179"/>
      <c r="R338" s="179"/>
      <c r="S338" s="179"/>
      <c r="T338" s="180"/>
      <c r="AT338" s="175" t="s">
        <v>133</v>
      </c>
      <c r="AU338" s="175" t="s">
        <v>88</v>
      </c>
      <c r="AV338" s="15" t="s">
        <v>36</v>
      </c>
      <c r="AW338" s="15" t="s">
        <v>35</v>
      </c>
      <c r="AX338" s="15" t="s">
        <v>79</v>
      </c>
      <c r="AY338" s="175" t="s">
        <v>124</v>
      </c>
    </row>
    <row r="339" spans="1:65" s="15" customFormat="1" ht="11.25">
      <c r="B339" s="174"/>
      <c r="D339" s="158" t="s">
        <v>133</v>
      </c>
      <c r="E339" s="175" t="s">
        <v>1</v>
      </c>
      <c r="F339" s="176" t="s">
        <v>486</v>
      </c>
      <c r="H339" s="175" t="s">
        <v>1</v>
      </c>
      <c r="I339" s="177"/>
      <c r="L339" s="174"/>
      <c r="M339" s="178"/>
      <c r="N339" s="179"/>
      <c r="O339" s="179"/>
      <c r="P339" s="179"/>
      <c r="Q339" s="179"/>
      <c r="R339" s="179"/>
      <c r="S339" s="179"/>
      <c r="T339" s="180"/>
      <c r="AT339" s="175" t="s">
        <v>133</v>
      </c>
      <c r="AU339" s="175" t="s">
        <v>88</v>
      </c>
      <c r="AV339" s="15" t="s">
        <v>36</v>
      </c>
      <c r="AW339" s="15" t="s">
        <v>35</v>
      </c>
      <c r="AX339" s="15" t="s">
        <v>79</v>
      </c>
      <c r="AY339" s="175" t="s">
        <v>124</v>
      </c>
    </row>
    <row r="340" spans="1:65" s="15" customFormat="1" ht="11.25">
      <c r="B340" s="174"/>
      <c r="D340" s="158" t="s">
        <v>133</v>
      </c>
      <c r="E340" s="175" t="s">
        <v>1</v>
      </c>
      <c r="F340" s="176" t="s">
        <v>487</v>
      </c>
      <c r="H340" s="175" t="s">
        <v>1</v>
      </c>
      <c r="I340" s="177"/>
      <c r="L340" s="174"/>
      <c r="M340" s="178"/>
      <c r="N340" s="179"/>
      <c r="O340" s="179"/>
      <c r="P340" s="179"/>
      <c r="Q340" s="179"/>
      <c r="R340" s="179"/>
      <c r="S340" s="179"/>
      <c r="T340" s="180"/>
      <c r="AT340" s="175" t="s">
        <v>133</v>
      </c>
      <c r="AU340" s="175" t="s">
        <v>88</v>
      </c>
      <c r="AV340" s="15" t="s">
        <v>36</v>
      </c>
      <c r="AW340" s="15" t="s">
        <v>35</v>
      </c>
      <c r="AX340" s="15" t="s">
        <v>79</v>
      </c>
      <c r="AY340" s="175" t="s">
        <v>124</v>
      </c>
    </row>
    <row r="341" spans="1:65" s="15" customFormat="1" ht="11.25">
      <c r="B341" s="174"/>
      <c r="D341" s="158" t="s">
        <v>133</v>
      </c>
      <c r="E341" s="175" t="s">
        <v>1</v>
      </c>
      <c r="F341" s="176" t="s">
        <v>488</v>
      </c>
      <c r="H341" s="175" t="s">
        <v>1</v>
      </c>
      <c r="I341" s="177"/>
      <c r="L341" s="174"/>
      <c r="M341" s="178"/>
      <c r="N341" s="179"/>
      <c r="O341" s="179"/>
      <c r="P341" s="179"/>
      <c r="Q341" s="179"/>
      <c r="R341" s="179"/>
      <c r="S341" s="179"/>
      <c r="T341" s="180"/>
      <c r="AT341" s="175" t="s">
        <v>133</v>
      </c>
      <c r="AU341" s="175" t="s">
        <v>88</v>
      </c>
      <c r="AV341" s="15" t="s">
        <v>36</v>
      </c>
      <c r="AW341" s="15" t="s">
        <v>35</v>
      </c>
      <c r="AX341" s="15" t="s">
        <v>79</v>
      </c>
      <c r="AY341" s="175" t="s">
        <v>124</v>
      </c>
    </row>
    <row r="342" spans="1:65" s="15" customFormat="1" ht="11.25">
      <c r="B342" s="174"/>
      <c r="D342" s="158" t="s">
        <v>133</v>
      </c>
      <c r="E342" s="175" t="s">
        <v>1</v>
      </c>
      <c r="F342" s="176" t="s">
        <v>489</v>
      </c>
      <c r="H342" s="175" t="s">
        <v>1</v>
      </c>
      <c r="I342" s="177"/>
      <c r="L342" s="174"/>
      <c r="M342" s="178"/>
      <c r="N342" s="179"/>
      <c r="O342" s="179"/>
      <c r="P342" s="179"/>
      <c r="Q342" s="179"/>
      <c r="R342" s="179"/>
      <c r="S342" s="179"/>
      <c r="T342" s="180"/>
      <c r="AT342" s="175" t="s">
        <v>133</v>
      </c>
      <c r="AU342" s="175" t="s">
        <v>88</v>
      </c>
      <c r="AV342" s="15" t="s">
        <v>36</v>
      </c>
      <c r="AW342" s="15" t="s">
        <v>35</v>
      </c>
      <c r="AX342" s="15" t="s">
        <v>79</v>
      </c>
      <c r="AY342" s="175" t="s">
        <v>124</v>
      </c>
    </row>
    <row r="343" spans="1:65" s="13" customFormat="1" ht="11.25">
      <c r="B343" s="157"/>
      <c r="D343" s="158" t="s">
        <v>133</v>
      </c>
      <c r="E343" s="159" t="s">
        <v>1</v>
      </c>
      <c r="F343" s="160" t="s">
        <v>490</v>
      </c>
      <c r="H343" s="161">
        <v>1</v>
      </c>
      <c r="I343" s="162"/>
      <c r="L343" s="157"/>
      <c r="M343" s="163"/>
      <c r="N343" s="164"/>
      <c r="O343" s="164"/>
      <c r="P343" s="164"/>
      <c r="Q343" s="164"/>
      <c r="R343" s="164"/>
      <c r="S343" s="164"/>
      <c r="T343" s="165"/>
      <c r="AT343" s="159" t="s">
        <v>133</v>
      </c>
      <c r="AU343" s="159" t="s">
        <v>88</v>
      </c>
      <c r="AV343" s="13" t="s">
        <v>88</v>
      </c>
      <c r="AW343" s="13" t="s">
        <v>35</v>
      </c>
      <c r="AX343" s="13" t="s">
        <v>36</v>
      </c>
      <c r="AY343" s="159" t="s">
        <v>124</v>
      </c>
    </row>
    <row r="344" spans="1:65" s="2" customFormat="1" ht="16.5" customHeight="1">
      <c r="A344" s="32"/>
      <c r="B344" s="143"/>
      <c r="C344" s="144" t="s">
        <v>491</v>
      </c>
      <c r="D344" s="144" t="s">
        <v>126</v>
      </c>
      <c r="E344" s="145" t="s">
        <v>492</v>
      </c>
      <c r="F344" s="146" t="s">
        <v>493</v>
      </c>
      <c r="G344" s="147" t="s">
        <v>166</v>
      </c>
      <c r="H344" s="148">
        <v>3.14</v>
      </c>
      <c r="I344" s="149"/>
      <c r="J344" s="150">
        <f>ROUND(I344*H344,2)</f>
        <v>0</v>
      </c>
      <c r="K344" s="146" t="s">
        <v>1</v>
      </c>
      <c r="L344" s="33"/>
      <c r="M344" s="151" t="s">
        <v>1</v>
      </c>
      <c r="N344" s="152" t="s">
        <v>44</v>
      </c>
      <c r="O344" s="58"/>
      <c r="P344" s="153">
        <f>O344*H344</f>
        <v>0</v>
      </c>
      <c r="Q344" s="153">
        <v>0</v>
      </c>
      <c r="R344" s="153">
        <f>Q344*H344</f>
        <v>0</v>
      </c>
      <c r="S344" s="153">
        <v>0</v>
      </c>
      <c r="T344" s="154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55" t="s">
        <v>131</v>
      </c>
      <c r="AT344" s="155" t="s">
        <v>126</v>
      </c>
      <c r="AU344" s="155" t="s">
        <v>88</v>
      </c>
      <c r="AY344" s="17" t="s">
        <v>124</v>
      </c>
      <c r="BE344" s="156">
        <f>IF(N344="základní",J344,0)</f>
        <v>0</v>
      </c>
      <c r="BF344" s="156">
        <f>IF(N344="snížená",J344,0)</f>
        <v>0</v>
      </c>
      <c r="BG344" s="156">
        <f>IF(N344="zákl. přenesená",J344,0)</f>
        <v>0</v>
      </c>
      <c r="BH344" s="156">
        <f>IF(N344="sníž. přenesená",J344,0)</f>
        <v>0</v>
      </c>
      <c r="BI344" s="156">
        <f>IF(N344="nulová",J344,0)</f>
        <v>0</v>
      </c>
      <c r="BJ344" s="17" t="s">
        <v>36</v>
      </c>
      <c r="BK344" s="156">
        <f>ROUND(I344*H344,2)</f>
        <v>0</v>
      </c>
      <c r="BL344" s="17" t="s">
        <v>131</v>
      </c>
      <c r="BM344" s="155" t="s">
        <v>494</v>
      </c>
    </row>
    <row r="345" spans="1:65" s="13" customFormat="1" ht="11.25">
      <c r="B345" s="157"/>
      <c r="D345" s="158" t="s">
        <v>133</v>
      </c>
      <c r="E345" s="159" t="s">
        <v>1</v>
      </c>
      <c r="F345" s="160" t="s">
        <v>495</v>
      </c>
      <c r="H345" s="161">
        <v>3.14</v>
      </c>
      <c r="I345" s="162"/>
      <c r="L345" s="157"/>
      <c r="M345" s="163"/>
      <c r="N345" s="164"/>
      <c r="O345" s="164"/>
      <c r="P345" s="164"/>
      <c r="Q345" s="164"/>
      <c r="R345" s="164"/>
      <c r="S345" s="164"/>
      <c r="T345" s="165"/>
      <c r="AT345" s="159" t="s">
        <v>133</v>
      </c>
      <c r="AU345" s="159" t="s">
        <v>88</v>
      </c>
      <c r="AV345" s="13" t="s">
        <v>88</v>
      </c>
      <c r="AW345" s="13" t="s">
        <v>35</v>
      </c>
      <c r="AX345" s="13" t="s">
        <v>79</v>
      </c>
      <c r="AY345" s="159" t="s">
        <v>124</v>
      </c>
    </row>
    <row r="346" spans="1:65" s="14" customFormat="1" ht="11.25">
      <c r="B346" s="166"/>
      <c r="D346" s="158" t="s">
        <v>133</v>
      </c>
      <c r="E346" s="167" t="s">
        <v>1</v>
      </c>
      <c r="F346" s="168" t="s">
        <v>136</v>
      </c>
      <c r="H346" s="169">
        <v>3.14</v>
      </c>
      <c r="I346" s="170"/>
      <c r="L346" s="166"/>
      <c r="M346" s="171"/>
      <c r="N346" s="172"/>
      <c r="O346" s="172"/>
      <c r="P346" s="172"/>
      <c r="Q346" s="172"/>
      <c r="R346" s="172"/>
      <c r="S346" s="172"/>
      <c r="T346" s="173"/>
      <c r="AT346" s="167" t="s">
        <v>133</v>
      </c>
      <c r="AU346" s="167" t="s">
        <v>88</v>
      </c>
      <c r="AV346" s="14" t="s">
        <v>131</v>
      </c>
      <c r="AW346" s="14" t="s">
        <v>35</v>
      </c>
      <c r="AX346" s="14" t="s">
        <v>36</v>
      </c>
      <c r="AY346" s="167" t="s">
        <v>124</v>
      </c>
    </row>
    <row r="347" spans="1:65" s="2" customFormat="1" ht="16.5" customHeight="1">
      <c r="A347" s="32"/>
      <c r="B347" s="143"/>
      <c r="C347" s="144" t="s">
        <v>496</v>
      </c>
      <c r="D347" s="144" t="s">
        <v>126</v>
      </c>
      <c r="E347" s="145" t="s">
        <v>497</v>
      </c>
      <c r="F347" s="146" t="s">
        <v>498</v>
      </c>
      <c r="G347" s="147" t="s">
        <v>166</v>
      </c>
      <c r="H347" s="148">
        <v>8.6839999999999993</v>
      </c>
      <c r="I347" s="149"/>
      <c r="J347" s="150">
        <f>ROUND(I347*H347,2)</f>
        <v>0</v>
      </c>
      <c r="K347" s="146" t="s">
        <v>1</v>
      </c>
      <c r="L347" s="33"/>
      <c r="M347" s="151" t="s">
        <v>1</v>
      </c>
      <c r="N347" s="152" t="s">
        <v>44</v>
      </c>
      <c r="O347" s="58"/>
      <c r="P347" s="153">
        <f>O347*H347</f>
        <v>0</v>
      </c>
      <c r="Q347" s="153">
        <v>0</v>
      </c>
      <c r="R347" s="153">
        <f>Q347*H347</f>
        <v>0</v>
      </c>
      <c r="S347" s="153">
        <v>0</v>
      </c>
      <c r="T347" s="154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55" t="s">
        <v>131</v>
      </c>
      <c r="AT347" s="155" t="s">
        <v>126</v>
      </c>
      <c r="AU347" s="155" t="s">
        <v>88</v>
      </c>
      <c r="AY347" s="17" t="s">
        <v>124</v>
      </c>
      <c r="BE347" s="156">
        <f>IF(N347="základní",J347,0)</f>
        <v>0</v>
      </c>
      <c r="BF347" s="156">
        <f>IF(N347="snížená",J347,0)</f>
        <v>0</v>
      </c>
      <c r="BG347" s="156">
        <f>IF(N347="zákl. přenesená",J347,0)</f>
        <v>0</v>
      </c>
      <c r="BH347" s="156">
        <f>IF(N347="sníž. přenesená",J347,0)</f>
        <v>0</v>
      </c>
      <c r="BI347" s="156">
        <f>IF(N347="nulová",J347,0)</f>
        <v>0</v>
      </c>
      <c r="BJ347" s="17" t="s">
        <v>36</v>
      </c>
      <c r="BK347" s="156">
        <f>ROUND(I347*H347,2)</f>
        <v>0</v>
      </c>
      <c r="BL347" s="17" t="s">
        <v>131</v>
      </c>
      <c r="BM347" s="155" t="s">
        <v>499</v>
      </c>
    </row>
    <row r="348" spans="1:65" s="13" customFormat="1" ht="11.25">
      <c r="B348" s="157"/>
      <c r="D348" s="158" t="s">
        <v>133</v>
      </c>
      <c r="E348" s="159" t="s">
        <v>1</v>
      </c>
      <c r="F348" s="160" t="s">
        <v>500</v>
      </c>
      <c r="H348" s="161">
        <v>5.4</v>
      </c>
      <c r="I348" s="162"/>
      <c r="L348" s="157"/>
      <c r="M348" s="163"/>
      <c r="N348" s="164"/>
      <c r="O348" s="164"/>
      <c r="P348" s="164"/>
      <c r="Q348" s="164"/>
      <c r="R348" s="164"/>
      <c r="S348" s="164"/>
      <c r="T348" s="165"/>
      <c r="AT348" s="159" t="s">
        <v>133</v>
      </c>
      <c r="AU348" s="159" t="s">
        <v>88</v>
      </c>
      <c r="AV348" s="13" t="s">
        <v>88</v>
      </c>
      <c r="AW348" s="13" t="s">
        <v>35</v>
      </c>
      <c r="AX348" s="13" t="s">
        <v>79</v>
      </c>
      <c r="AY348" s="159" t="s">
        <v>124</v>
      </c>
    </row>
    <row r="349" spans="1:65" s="13" customFormat="1" ht="11.25">
      <c r="B349" s="157"/>
      <c r="D349" s="158" t="s">
        <v>133</v>
      </c>
      <c r="E349" s="159" t="s">
        <v>1</v>
      </c>
      <c r="F349" s="160" t="s">
        <v>501</v>
      </c>
      <c r="H349" s="161">
        <v>1.84</v>
      </c>
      <c r="I349" s="162"/>
      <c r="L349" s="157"/>
      <c r="M349" s="163"/>
      <c r="N349" s="164"/>
      <c r="O349" s="164"/>
      <c r="P349" s="164"/>
      <c r="Q349" s="164"/>
      <c r="R349" s="164"/>
      <c r="S349" s="164"/>
      <c r="T349" s="165"/>
      <c r="AT349" s="159" t="s">
        <v>133</v>
      </c>
      <c r="AU349" s="159" t="s">
        <v>88</v>
      </c>
      <c r="AV349" s="13" t="s">
        <v>88</v>
      </c>
      <c r="AW349" s="13" t="s">
        <v>35</v>
      </c>
      <c r="AX349" s="13" t="s">
        <v>79</v>
      </c>
      <c r="AY349" s="159" t="s">
        <v>124</v>
      </c>
    </row>
    <row r="350" spans="1:65" s="13" customFormat="1" ht="11.25">
      <c r="B350" s="157"/>
      <c r="D350" s="158" t="s">
        <v>133</v>
      </c>
      <c r="E350" s="159" t="s">
        <v>1</v>
      </c>
      <c r="F350" s="160" t="s">
        <v>502</v>
      </c>
      <c r="H350" s="161">
        <v>1.444</v>
      </c>
      <c r="I350" s="162"/>
      <c r="L350" s="157"/>
      <c r="M350" s="163"/>
      <c r="N350" s="164"/>
      <c r="O350" s="164"/>
      <c r="P350" s="164"/>
      <c r="Q350" s="164"/>
      <c r="R350" s="164"/>
      <c r="S350" s="164"/>
      <c r="T350" s="165"/>
      <c r="AT350" s="159" t="s">
        <v>133</v>
      </c>
      <c r="AU350" s="159" t="s">
        <v>88</v>
      </c>
      <c r="AV350" s="13" t="s">
        <v>88</v>
      </c>
      <c r="AW350" s="13" t="s">
        <v>35</v>
      </c>
      <c r="AX350" s="13" t="s">
        <v>79</v>
      </c>
      <c r="AY350" s="159" t="s">
        <v>124</v>
      </c>
    </row>
    <row r="351" spans="1:65" s="14" customFormat="1" ht="11.25">
      <c r="B351" s="166"/>
      <c r="D351" s="158" t="s">
        <v>133</v>
      </c>
      <c r="E351" s="167" t="s">
        <v>1</v>
      </c>
      <c r="F351" s="168" t="s">
        <v>136</v>
      </c>
      <c r="H351" s="169">
        <v>8.6839999999999993</v>
      </c>
      <c r="I351" s="170"/>
      <c r="L351" s="166"/>
      <c r="M351" s="171"/>
      <c r="N351" s="172"/>
      <c r="O351" s="172"/>
      <c r="P351" s="172"/>
      <c r="Q351" s="172"/>
      <c r="R351" s="172"/>
      <c r="S351" s="172"/>
      <c r="T351" s="173"/>
      <c r="AT351" s="167" t="s">
        <v>133</v>
      </c>
      <c r="AU351" s="167" t="s">
        <v>88</v>
      </c>
      <c r="AV351" s="14" t="s">
        <v>131</v>
      </c>
      <c r="AW351" s="14" t="s">
        <v>35</v>
      </c>
      <c r="AX351" s="14" t="s">
        <v>36</v>
      </c>
      <c r="AY351" s="167" t="s">
        <v>124</v>
      </c>
    </row>
    <row r="352" spans="1:65" s="2" customFormat="1" ht="16.5" customHeight="1">
      <c r="A352" s="32"/>
      <c r="B352" s="143"/>
      <c r="C352" s="144" t="s">
        <v>503</v>
      </c>
      <c r="D352" s="144" t="s">
        <v>126</v>
      </c>
      <c r="E352" s="145" t="s">
        <v>504</v>
      </c>
      <c r="F352" s="146" t="s">
        <v>505</v>
      </c>
      <c r="G352" s="147" t="s">
        <v>166</v>
      </c>
      <c r="H352" s="148">
        <v>5.4</v>
      </c>
      <c r="I352" s="149"/>
      <c r="J352" s="150">
        <f>ROUND(I352*H352,2)</f>
        <v>0</v>
      </c>
      <c r="K352" s="146" t="s">
        <v>1</v>
      </c>
      <c r="L352" s="33"/>
      <c r="M352" s="151" t="s">
        <v>1</v>
      </c>
      <c r="N352" s="152" t="s">
        <v>44</v>
      </c>
      <c r="O352" s="58"/>
      <c r="P352" s="153">
        <f>O352*H352</f>
        <v>0</v>
      </c>
      <c r="Q352" s="153">
        <v>0</v>
      </c>
      <c r="R352" s="153">
        <f>Q352*H352</f>
        <v>0</v>
      </c>
      <c r="S352" s="153">
        <v>0</v>
      </c>
      <c r="T352" s="154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55" t="s">
        <v>131</v>
      </c>
      <c r="AT352" s="155" t="s">
        <v>126</v>
      </c>
      <c r="AU352" s="155" t="s">
        <v>88</v>
      </c>
      <c r="AY352" s="17" t="s">
        <v>124</v>
      </c>
      <c r="BE352" s="156">
        <f>IF(N352="základní",J352,0)</f>
        <v>0</v>
      </c>
      <c r="BF352" s="156">
        <f>IF(N352="snížená",J352,0)</f>
        <v>0</v>
      </c>
      <c r="BG352" s="156">
        <f>IF(N352="zákl. přenesená",J352,0)</f>
        <v>0</v>
      </c>
      <c r="BH352" s="156">
        <f>IF(N352="sníž. přenesená",J352,0)</f>
        <v>0</v>
      </c>
      <c r="BI352" s="156">
        <f>IF(N352="nulová",J352,0)</f>
        <v>0</v>
      </c>
      <c r="BJ352" s="17" t="s">
        <v>36</v>
      </c>
      <c r="BK352" s="156">
        <f>ROUND(I352*H352,2)</f>
        <v>0</v>
      </c>
      <c r="BL352" s="17" t="s">
        <v>131</v>
      </c>
      <c r="BM352" s="155" t="s">
        <v>506</v>
      </c>
    </row>
    <row r="353" spans="1:65" s="13" customFormat="1" ht="11.25">
      <c r="B353" s="157"/>
      <c r="D353" s="158" t="s">
        <v>133</v>
      </c>
      <c r="E353" s="159" t="s">
        <v>1</v>
      </c>
      <c r="F353" s="160" t="s">
        <v>500</v>
      </c>
      <c r="H353" s="161">
        <v>5.4</v>
      </c>
      <c r="I353" s="162"/>
      <c r="L353" s="157"/>
      <c r="M353" s="163"/>
      <c r="N353" s="164"/>
      <c r="O353" s="164"/>
      <c r="P353" s="164"/>
      <c r="Q353" s="164"/>
      <c r="R353" s="164"/>
      <c r="S353" s="164"/>
      <c r="T353" s="165"/>
      <c r="AT353" s="159" t="s">
        <v>133</v>
      </c>
      <c r="AU353" s="159" t="s">
        <v>88</v>
      </c>
      <c r="AV353" s="13" t="s">
        <v>88</v>
      </c>
      <c r="AW353" s="13" t="s">
        <v>35</v>
      </c>
      <c r="AX353" s="13" t="s">
        <v>79</v>
      </c>
      <c r="AY353" s="159" t="s">
        <v>124</v>
      </c>
    </row>
    <row r="354" spans="1:65" s="14" customFormat="1" ht="11.25">
      <c r="B354" s="166"/>
      <c r="D354" s="158" t="s">
        <v>133</v>
      </c>
      <c r="E354" s="167" t="s">
        <v>1</v>
      </c>
      <c r="F354" s="168" t="s">
        <v>136</v>
      </c>
      <c r="H354" s="169">
        <v>5.4</v>
      </c>
      <c r="I354" s="170"/>
      <c r="L354" s="166"/>
      <c r="M354" s="171"/>
      <c r="N354" s="172"/>
      <c r="O354" s="172"/>
      <c r="P354" s="172"/>
      <c r="Q354" s="172"/>
      <c r="R354" s="172"/>
      <c r="S354" s="172"/>
      <c r="T354" s="173"/>
      <c r="AT354" s="167" t="s">
        <v>133</v>
      </c>
      <c r="AU354" s="167" t="s">
        <v>88</v>
      </c>
      <c r="AV354" s="14" t="s">
        <v>131</v>
      </c>
      <c r="AW354" s="14" t="s">
        <v>35</v>
      </c>
      <c r="AX354" s="14" t="s">
        <v>36</v>
      </c>
      <c r="AY354" s="167" t="s">
        <v>124</v>
      </c>
    </row>
    <row r="355" spans="1:65" s="12" customFormat="1" ht="22.9" customHeight="1">
      <c r="B355" s="130"/>
      <c r="D355" s="131" t="s">
        <v>78</v>
      </c>
      <c r="E355" s="141" t="s">
        <v>175</v>
      </c>
      <c r="F355" s="141" t="s">
        <v>507</v>
      </c>
      <c r="I355" s="133"/>
      <c r="J355" s="142">
        <f>BK355</f>
        <v>0</v>
      </c>
      <c r="L355" s="130"/>
      <c r="M355" s="135"/>
      <c r="N355" s="136"/>
      <c r="O355" s="136"/>
      <c r="P355" s="137">
        <f>SUM(P356:P373)</f>
        <v>0</v>
      </c>
      <c r="Q355" s="136"/>
      <c r="R355" s="137">
        <f>SUM(R356:R373)</f>
        <v>1.24E-3</v>
      </c>
      <c r="S355" s="136"/>
      <c r="T355" s="138">
        <f>SUM(T356:T373)</f>
        <v>0</v>
      </c>
      <c r="AR355" s="131" t="s">
        <v>36</v>
      </c>
      <c r="AT355" s="139" t="s">
        <v>78</v>
      </c>
      <c r="AU355" s="139" t="s">
        <v>36</v>
      </c>
      <c r="AY355" s="131" t="s">
        <v>124</v>
      </c>
      <c r="BK355" s="140">
        <f>SUM(BK356:BK373)</f>
        <v>0</v>
      </c>
    </row>
    <row r="356" spans="1:65" s="2" customFormat="1" ht="16.5" customHeight="1">
      <c r="A356" s="32"/>
      <c r="B356" s="143"/>
      <c r="C356" s="144" t="s">
        <v>508</v>
      </c>
      <c r="D356" s="144" t="s">
        <v>126</v>
      </c>
      <c r="E356" s="145" t="s">
        <v>509</v>
      </c>
      <c r="F356" s="146" t="s">
        <v>510</v>
      </c>
      <c r="G356" s="147" t="s">
        <v>166</v>
      </c>
      <c r="H356" s="148">
        <v>62</v>
      </c>
      <c r="I356" s="149"/>
      <c r="J356" s="150">
        <f>ROUND(I356*H356,2)</f>
        <v>0</v>
      </c>
      <c r="K356" s="146" t="s">
        <v>130</v>
      </c>
      <c r="L356" s="33"/>
      <c r="M356" s="151" t="s">
        <v>1</v>
      </c>
      <c r="N356" s="152" t="s">
        <v>44</v>
      </c>
      <c r="O356" s="58"/>
      <c r="P356" s="153">
        <f>O356*H356</f>
        <v>0</v>
      </c>
      <c r="Q356" s="153">
        <v>2.0000000000000002E-5</v>
      </c>
      <c r="R356" s="153">
        <f>Q356*H356</f>
        <v>1.24E-3</v>
      </c>
      <c r="S356" s="153">
        <v>0</v>
      </c>
      <c r="T356" s="154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55" t="s">
        <v>131</v>
      </c>
      <c r="AT356" s="155" t="s">
        <v>126</v>
      </c>
      <c r="AU356" s="155" t="s">
        <v>88</v>
      </c>
      <c r="AY356" s="17" t="s">
        <v>124</v>
      </c>
      <c r="BE356" s="156">
        <f>IF(N356="základní",J356,0)</f>
        <v>0</v>
      </c>
      <c r="BF356" s="156">
        <f>IF(N356="snížená",J356,0)</f>
        <v>0</v>
      </c>
      <c r="BG356" s="156">
        <f>IF(N356="zákl. přenesená",J356,0)</f>
        <v>0</v>
      </c>
      <c r="BH356" s="156">
        <f>IF(N356="sníž. přenesená",J356,0)</f>
        <v>0</v>
      </c>
      <c r="BI356" s="156">
        <f>IF(N356="nulová",J356,0)</f>
        <v>0</v>
      </c>
      <c r="BJ356" s="17" t="s">
        <v>36</v>
      </c>
      <c r="BK356" s="156">
        <f>ROUND(I356*H356,2)</f>
        <v>0</v>
      </c>
      <c r="BL356" s="17" t="s">
        <v>131</v>
      </c>
      <c r="BM356" s="155" t="s">
        <v>511</v>
      </c>
    </row>
    <row r="357" spans="1:65" s="13" customFormat="1" ht="11.25">
      <c r="B357" s="157"/>
      <c r="D357" s="158" t="s">
        <v>133</v>
      </c>
      <c r="E357" s="159" t="s">
        <v>1</v>
      </c>
      <c r="F357" s="160" t="s">
        <v>512</v>
      </c>
      <c r="H357" s="161">
        <v>51.5</v>
      </c>
      <c r="I357" s="162"/>
      <c r="L357" s="157"/>
      <c r="M357" s="163"/>
      <c r="N357" s="164"/>
      <c r="O357" s="164"/>
      <c r="P357" s="164"/>
      <c r="Q357" s="164"/>
      <c r="R357" s="164"/>
      <c r="S357" s="164"/>
      <c r="T357" s="165"/>
      <c r="AT357" s="159" t="s">
        <v>133</v>
      </c>
      <c r="AU357" s="159" t="s">
        <v>88</v>
      </c>
      <c r="AV357" s="13" t="s">
        <v>88</v>
      </c>
      <c r="AW357" s="13" t="s">
        <v>35</v>
      </c>
      <c r="AX357" s="13" t="s">
        <v>79</v>
      </c>
      <c r="AY357" s="159" t="s">
        <v>124</v>
      </c>
    </row>
    <row r="358" spans="1:65" s="13" customFormat="1" ht="11.25">
      <c r="B358" s="157"/>
      <c r="D358" s="158" t="s">
        <v>133</v>
      </c>
      <c r="E358" s="159" t="s">
        <v>1</v>
      </c>
      <c r="F358" s="160" t="s">
        <v>513</v>
      </c>
      <c r="H358" s="161">
        <v>10.5</v>
      </c>
      <c r="I358" s="162"/>
      <c r="L358" s="157"/>
      <c r="M358" s="163"/>
      <c r="N358" s="164"/>
      <c r="O358" s="164"/>
      <c r="P358" s="164"/>
      <c r="Q358" s="164"/>
      <c r="R358" s="164"/>
      <c r="S358" s="164"/>
      <c r="T358" s="165"/>
      <c r="AT358" s="159" t="s">
        <v>133</v>
      </c>
      <c r="AU358" s="159" t="s">
        <v>88</v>
      </c>
      <c r="AV358" s="13" t="s">
        <v>88</v>
      </c>
      <c r="AW358" s="13" t="s">
        <v>35</v>
      </c>
      <c r="AX358" s="13" t="s">
        <v>79</v>
      </c>
      <c r="AY358" s="159" t="s">
        <v>124</v>
      </c>
    </row>
    <row r="359" spans="1:65" s="14" customFormat="1" ht="11.25">
      <c r="B359" s="166"/>
      <c r="D359" s="158" t="s">
        <v>133</v>
      </c>
      <c r="E359" s="167" t="s">
        <v>1</v>
      </c>
      <c r="F359" s="168" t="s">
        <v>136</v>
      </c>
      <c r="H359" s="169">
        <v>62</v>
      </c>
      <c r="I359" s="170"/>
      <c r="L359" s="166"/>
      <c r="M359" s="171"/>
      <c r="N359" s="172"/>
      <c r="O359" s="172"/>
      <c r="P359" s="172"/>
      <c r="Q359" s="172"/>
      <c r="R359" s="172"/>
      <c r="S359" s="172"/>
      <c r="T359" s="173"/>
      <c r="AT359" s="167" t="s">
        <v>133</v>
      </c>
      <c r="AU359" s="167" t="s">
        <v>88</v>
      </c>
      <c r="AV359" s="14" t="s">
        <v>131</v>
      </c>
      <c r="AW359" s="14" t="s">
        <v>35</v>
      </c>
      <c r="AX359" s="14" t="s">
        <v>36</v>
      </c>
      <c r="AY359" s="167" t="s">
        <v>124</v>
      </c>
    </row>
    <row r="360" spans="1:65" s="2" customFormat="1" ht="16.5" customHeight="1">
      <c r="A360" s="32"/>
      <c r="B360" s="143"/>
      <c r="C360" s="144" t="s">
        <v>514</v>
      </c>
      <c r="D360" s="144" t="s">
        <v>126</v>
      </c>
      <c r="E360" s="145" t="s">
        <v>515</v>
      </c>
      <c r="F360" s="146" t="s">
        <v>516</v>
      </c>
      <c r="G360" s="147" t="s">
        <v>166</v>
      </c>
      <c r="H360" s="148">
        <v>62</v>
      </c>
      <c r="I360" s="149"/>
      <c r="J360" s="150">
        <f>ROUND(I360*H360,2)</f>
        <v>0</v>
      </c>
      <c r="K360" s="146" t="s">
        <v>1</v>
      </c>
      <c r="L360" s="33"/>
      <c r="M360" s="151" t="s">
        <v>1</v>
      </c>
      <c r="N360" s="152" t="s">
        <v>44</v>
      </c>
      <c r="O360" s="58"/>
      <c r="P360" s="153">
        <f>O360*H360</f>
        <v>0</v>
      </c>
      <c r="Q360" s="153">
        <v>0</v>
      </c>
      <c r="R360" s="153">
        <f>Q360*H360</f>
        <v>0</v>
      </c>
      <c r="S360" s="153">
        <v>0</v>
      </c>
      <c r="T360" s="154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55" t="s">
        <v>131</v>
      </c>
      <c r="AT360" s="155" t="s">
        <v>126</v>
      </c>
      <c r="AU360" s="155" t="s">
        <v>88</v>
      </c>
      <c r="AY360" s="17" t="s">
        <v>124</v>
      </c>
      <c r="BE360" s="156">
        <f>IF(N360="základní",J360,0)</f>
        <v>0</v>
      </c>
      <c r="BF360" s="156">
        <f>IF(N360="snížená",J360,0)</f>
        <v>0</v>
      </c>
      <c r="BG360" s="156">
        <f>IF(N360="zákl. přenesená",J360,0)</f>
        <v>0</v>
      </c>
      <c r="BH360" s="156">
        <f>IF(N360="sníž. přenesená",J360,0)</f>
        <v>0</v>
      </c>
      <c r="BI360" s="156">
        <f>IF(N360="nulová",J360,0)</f>
        <v>0</v>
      </c>
      <c r="BJ360" s="17" t="s">
        <v>36</v>
      </c>
      <c r="BK360" s="156">
        <f>ROUND(I360*H360,2)</f>
        <v>0</v>
      </c>
      <c r="BL360" s="17" t="s">
        <v>131</v>
      </c>
      <c r="BM360" s="155" t="s">
        <v>517</v>
      </c>
    </row>
    <row r="361" spans="1:65" s="13" customFormat="1" ht="11.25">
      <c r="B361" s="157"/>
      <c r="D361" s="158" t="s">
        <v>133</v>
      </c>
      <c r="E361" s="159" t="s">
        <v>1</v>
      </c>
      <c r="F361" s="160" t="s">
        <v>458</v>
      </c>
      <c r="H361" s="161">
        <v>62</v>
      </c>
      <c r="I361" s="162"/>
      <c r="L361" s="157"/>
      <c r="M361" s="163"/>
      <c r="N361" s="164"/>
      <c r="O361" s="164"/>
      <c r="P361" s="164"/>
      <c r="Q361" s="164"/>
      <c r="R361" s="164"/>
      <c r="S361" s="164"/>
      <c r="T361" s="165"/>
      <c r="AT361" s="159" t="s">
        <v>133</v>
      </c>
      <c r="AU361" s="159" t="s">
        <v>88</v>
      </c>
      <c r="AV361" s="13" t="s">
        <v>88</v>
      </c>
      <c r="AW361" s="13" t="s">
        <v>35</v>
      </c>
      <c r="AX361" s="13" t="s">
        <v>36</v>
      </c>
      <c r="AY361" s="159" t="s">
        <v>124</v>
      </c>
    </row>
    <row r="362" spans="1:65" s="2" customFormat="1" ht="16.5" customHeight="1">
      <c r="A362" s="32"/>
      <c r="B362" s="143"/>
      <c r="C362" s="144" t="s">
        <v>518</v>
      </c>
      <c r="D362" s="144" t="s">
        <v>126</v>
      </c>
      <c r="E362" s="145" t="s">
        <v>519</v>
      </c>
      <c r="F362" s="146" t="s">
        <v>520</v>
      </c>
      <c r="G362" s="147" t="s">
        <v>277</v>
      </c>
      <c r="H362" s="148">
        <v>80.864000000000004</v>
      </c>
      <c r="I362" s="149"/>
      <c r="J362" s="150">
        <f>ROUND(I362*H362,2)</f>
        <v>0</v>
      </c>
      <c r="K362" s="146" t="s">
        <v>130</v>
      </c>
      <c r="L362" s="33"/>
      <c r="M362" s="151" t="s">
        <v>1</v>
      </c>
      <c r="N362" s="152" t="s">
        <v>44</v>
      </c>
      <c r="O362" s="58"/>
      <c r="P362" s="153">
        <f>O362*H362</f>
        <v>0</v>
      </c>
      <c r="Q362" s="153">
        <v>0</v>
      </c>
      <c r="R362" s="153">
        <f>Q362*H362</f>
        <v>0</v>
      </c>
      <c r="S362" s="153">
        <v>0</v>
      </c>
      <c r="T362" s="154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55" t="s">
        <v>131</v>
      </c>
      <c r="AT362" s="155" t="s">
        <v>126</v>
      </c>
      <c r="AU362" s="155" t="s">
        <v>88</v>
      </c>
      <c r="AY362" s="17" t="s">
        <v>124</v>
      </c>
      <c r="BE362" s="156">
        <f>IF(N362="základní",J362,0)</f>
        <v>0</v>
      </c>
      <c r="BF362" s="156">
        <f>IF(N362="snížená",J362,0)</f>
        <v>0</v>
      </c>
      <c r="BG362" s="156">
        <f>IF(N362="zákl. přenesená",J362,0)</f>
        <v>0</v>
      </c>
      <c r="BH362" s="156">
        <f>IF(N362="sníž. přenesená",J362,0)</f>
        <v>0</v>
      </c>
      <c r="BI362" s="156">
        <f>IF(N362="nulová",J362,0)</f>
        <v>0</v>
      </c>
      <c r="BJ362" s="17" t="s">
        <v>36</v>
      </c>
      <c r="BK362" s="156">
        <f>ROUND(I362*H362,2)</f>
        <v>0</v>
      </c>
      <c r="BL362" s="17" t="s">
        <v>131</v>
      </c>
      <c r="BM362" s="155" t="s">
        <v>521</v>
      </c>
    </row>
    <row r="363" spans="1:65" s="13" customFormat="1" ht="11.25">
      <c r="B363" s="157"/>
      <c r="D363" s="158" t="s">
        <v>133</v>
      </c>
      <c r="E363" s="159" t="s">
        <v>1</v>
      </c>
      <c r="F363" s="160" t="s">
        <v>522</v>
      </c>
      <c r="H363" s="161">
        <v>80.864000000000004</v>
      </c>
      <c r="I363" s="162"/>
      <c r="L363" s="157"/>
      <c r="M363" s="163"/>
      <c r="N363" s="164"/>
      <c r="O363" s="164"/>
      <c r="P363" s="164"/>
      <c r="Q363" s="164"/>
      <c r="R363" s="164"/>
      <c r="S363" s="164"/>
      <c r="T363" s="165"/>
      <c r="AT363" s="159" t="s">
        <v>133</v>
      </c>
      <c r="AU363" s="159" t="s">
        <v>88</v>
      </c>
      <c r="AV363" s="13" t="s">
        <v>88</v>
      </c>
      <c r="AW363" s="13" t="s">
        <v>35</v>
      </c>
      <c r="AX363" s="13" t="s">
        <v>36</v>
      </c>
      <c r="AY363" s="159" t="s">
        <v>124</v>
      </c>
    </row>
    <row r="364" spans="1:65" s="2" customFormat="1" ht="16.5" customHeight="1">
      <c r="A364" s="32"/>
      <c r="B364" s="143"/>
      <c r="C364" s="144" t="s">
        <v>523</v>
      </c>
      <c r="D364" s="144" t="s">
        <v>126</v>
      </c>
      <c r="E364" s="145" t="s">
        <v>524</v>
      </c>
      <c r="F364" s="146" t="s">
        <v>525</v>
      </c>
      <c r="G364" s="147" t="s">
        <v>277</v>
      </c>
      <c r="H364" s="148">
        <v>404.32</v>
      </c>
      <c r="I364" s="149"/>
      <c r="J364" s="150">
        <f>ROUND(I364*H364,2)</f>
        <v>0</v>
      </c>
      <c r="K364" s="146" t="s">
        <v>130</v>
      </c>
      <c r="L364" s="33"/>
      <c r="M364" s="151" t="s">
        <v>1</v>
      </c>
      <c r="N364" s="152" t="s">
        <v>44</v>
      </c>
      <c r="O364" s="58"/>
      <c r="P364" s="153">
        <f>O364*H364</f>
        <v>0</v>
      </c>
      <c r="Q364" s="153">
        <v>0</v>
      </c>
      <c r="R364" s="153">
        <f>Q364*H364</f>
        <v>0</v>
      </c>
      <c r="S364" s="153">
        <v>0</v>
      </c>
      <c r="T364" s="154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55" t="s">
        <v>131</v>
      </c>
      <c r="AT364" s="155" t="s">
        <v>126</v>
      </c>
      <c r="AU364" s="155" t="s">
        <v>88</v>
      </c>
      <c r="AY364" s="17" t="s">
        <v>124</v>
      </c>
      <c r="BE364" s="156">
        <f>IF(N364="základní",J364,0)</f>
        <v>0</v>
      </c>
      <c r="BF364" s="156">
        <f>IF(N364="snížená",J364,0)</f>
        <v>0</v>
      </c>
      <c r="BG364" s="156">
        <f>IF(N364="zákl. přenesená",J364,0)</f>
        <v>0</v>
      </c>
      <c r="BH364" s="156">
        <f>IF(N364="sníž. přenesená",J364,0)</f>
        <v>0</v>
      </c>
      <c r="BI364" s="156">
        <f>IF(N364="nulová",J364,0)</f>
        <v>0</v>
      </c>
      <c r="BJ364" s="17" t="s">
        <v>36</v>
      </c>
      <c r="BK364" s="156">
        <f>ROUND(I364*H364,2)</f>
        <v>0</v>
      </c>
      <c r="BL364" s="17" t="s">
        <v>131</v>
      </c>
      <c r="BM364" s="155" t="s">
        <v>526</v>
      </c>
    </row>
    <row r="365" spans="1:65" s="13" customFormat="1" ht="11.25">
      <c r="B365" s="157"/>
      <c r="D365" s="158" t="s">
        <v>133</v>
      </c>
      <c r="E365" s="159" t="s">
        <v>1</v>
      </c>
      <c r="F365" s="160" t="s">
        <v>527</v>
      </c>
      <c r="H365" s="161">
        <v>404.32</v>
      </c>
      <c r="I365" s="162"/>
      <c r="L365" s="157"/>
      <c r="M365" s="163"/>
      <c r="N365" s="164"/>
      <c r="O365" s="164"/>
      <c r="P365" s="164"/>
      <c r="Q365" s="164"/>
      <c r="R365" s="164"/>
      <c r="S365" s="164"/>
      <c r="T365" s="165"/>
      <c r="AT365" s="159" t="s">
        <v>133</v>
      </c>
      <c r="AU365" s="159" t="s">
        <v>88</v>
      </c>
      <c r="AV365" s="13" t="s">
        <v>88</v>
      </c>
      <c r="AW365" s="13" t="s">
        <v>35</v>
      </c>
      <c r="AX365" s="13" t="s">
        <v>79</v>
      </c>
      <c r="AY365" s="159" t="s">
        <v>124</v>
      </c>
    </row>
    <row r="366" spans="1:65" s="14" customFormat="1" ht="11.25">
      <c r="B366" s="166"/>
      <c r="D366" s="158" t="s">
        <v>133</v>
      </c>
      <c r="E366" s="167" t="s">
        <v>1</v>
      </c>
      <c r="F366" s="168" t="s">
        <v>136</v>
      </c>
      <c r="H366" s="169">
        <v>404.32</v>
      </c>
      <c r="I366" s="170"/>
      <c r="L366" s="166"/>
      <c r="M366" s="171"/>
      <c r="N366" s="172"/>
      <c r="O366" s="172"/>
      <c r="P366" s="172"/>
      <c r="Q366" s="172"/>
      <c r="R366" s="172"/>
      <c r="S366" s="172"/>
      <c r="T366" s="173"/>
      <c r="AT366" s="167" t="s">
        <v>133</v>
      </c>
      <c r="AU366" s="167" t="s">
        <v>88</v>
      </c>
      <c r="AV366" s="14" t="s">
        <v>131</v>
      </c>
      <c r="AW366" s="14" t="s">
        <v>35</v>
      </c>
      <c r="AX366" s="14" t="s">
        <v>36</v>
      </c>
      <c r="AY366" s="167" t="s">
        <v>124</v>
      </c>
    </row>
    <row r="367" spans="1:65" s="2" customFormat="1" ht="16.5" customHeight="1">
      <c r="A367" s="32"/>
      <c r="B367" s="143"/>
      <c r="C367" s="144" t="s">
        <v>528</v>
      </c>
      <c r="D367" s="144" t="s">
        <v>126</v>
      </c>
      <c r="E367" s="145" t="s">
        <v>529</v>
      </c>
      <c r="F367" s="146" t="s">
        <v>530</v>
      </c>
      <c r="G367" s="147" t="s">
        <v>277</v>
      </c>
      <c r="H367" s="148">
        <v>53.893999999999998</v>
      </c>
      <c r="I367" s="149"/>
      <c r="J367" s="150">
        <f>ROUND(I367*H367,2)</f>
        <v>0</v>
      </c>
      <c r="K367" s="146" t="s">
        <v>1</v>
      </c>
      <c r="L367" s="33"/>
      <c r="M367" s="151" t="s">
        <v>1</v>
      </c>
      <c r="N367" s="152" t="s">
        <v>44</v>
      </c>
      <c r="O367" s="58"/>
      <c r="P367" s="153">
        <f>O367*H367</f>
        <v>0</v>
      </c>
      <c r="Q367" s="153">
        <v>0</v>
      </c>
      <c r="R367" s="153">
        <f>Q367*H367</f>
        <v>0</v>
      </c>
      <c r="S367" s="153">
        <v>0</v>
      </c>
      <c r="T367" s="154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5" t="s">
        <v>131</v>
      </c>
      <c r="AT367" s="155" t="s">
        <v>126</v>
      </c>
      <c r="AU367" s="155" t="s">
        <v>88</v>
      </c>
      <c r="AY367" s="17" t="s">
        <v>124</v>
      </c>
      <c r="BE367" s="156">
        <f>IF(N367="základní",J367,0)</f>
        <v>0</v>
      </c>
      <c r="BF367" s="156">
        <f>IF(N367="snížená",J367,0)</f>
        <v>0</v>
      </c>
      <c r="BG367" s="156">
        <f>IF(N367="zákl. přenesená",J367,0)</f>
        <v>0</v>
      </c>
      <c r="BH367" s="156">
        <f>IF(N367="sníž. přenesená",J367,0)</f>
        <v>0</v>
      </c>
      <c r="BI367" s="156">
        <f>IF(N367="nulová",J367,0)</f>
        <v>0</v>
      </c>
      <c r="BJ367" s="17" t="s">
        <v>36</v>
      </c>
      <c r="BK367" s="156">
        <f>ROUND(I367*H367,2)</f>
        <v>0</v>
      </c>
      <c r="BL367" s="17" t="s">
        <v>131</v>
      </c>
      <c r="BM367" s="155" t="s">
        <v>531</v>
      </c>
    </row>
    <row r="368" spans="1:65" s="13" customFormat="1" ht="11.25">
      <c r="B368" s="157"/>
      <c r="D368" s="158" t="s">
        <v>133</v>
      </c>
      <c r="E368" s="159" t="s">
        <v>1</v>
      </c>
      <c r="F368" s="160" t="s">
        <v>532</v>
      </c>
      <c r="H368" s="161">
        <v>53.893999999999998</v>
      </c>
      <c r="I368" s="162"/>
      <c r="L368" s="157"/>
      <c r="M368" s="163"/>
      <c r="N368" s="164"/>
      <c r="O368" s="164"/>
      <c r="P368" s="164"/>
      <c r="Q368" s="164"/>
      <c r="R368" s="164"/>
      <c r="S368" s="164"/>
      <c r="T368" s="165"/>
      <c r="AT368" s="159" t="s">
        <v>133</v>
      </c>
      <c r="AU368" s="159" t="s">
        <v>88</v>
      </c>
      <c r="AV368" s="13" t="s">
        <v>88</v>
      </c>
      <c r="AW368" s="13" t="s">
        <v>35</v>
      </c>
      <c r="AX368" s="13" t="s">
        <v>79</v>
      </c>
      <c r="AY368" s="159" t="s">
        <v>124</v>
      </c>
    </row>
    <row r="369" spans="1:65" s="14" customFormat="1" ht="11.25">
      <c r="B369" s="166"/>
      <c r="D369" s="158" t="s">
        <v>133</v>
      </c>
      <c r="E369" s="167" t="s">
        <v>1</v>
      </c>
      <c r="F369" s="168" t="s">
        <v>136</v>
      </c>
      <c r="H369" s="169">
        <v>53.893999999999998</v>
      </c>
      <c r="I369" s="170"/>
      <c r="L369" s="166"/>
      <c r="M369" s="171"/>
      <c r="N369" s="172"/>
      <c r="O369" s="172"/>
      <c r="P369" s="172"/>
      <c r="Q369" s="172"/>
      <c r="R369" s="172"/>
      <c r="S369" s="172"/>
      <c r="T369" s="173"/>
      <c r="AT369" s="167" t="s">
        <v>133</v>
      </c>
      <c r="AU369" s="167" t="s">
        <v>88</v>
      </c>
      <c r="AV369" s="14" t="s">
        <v>131</v>
      </c>
      <c r="AW369" s="14" t="s">
        <v>35</v>
      </c>
      <c r="AX369" s="14" t="s">
        <v>36</v>
      </c>
      <c r="AY369" s="167" t="s">
        <v>124</v>
      </c>
    </row>
    <row r="370" spans="1:65" s="2" customFormat="1" ht="16.5" customHeight="1">
      <c r="A370" s="32"/>
      <c r="B370" s="143"/>
      <c r="C370" s="144" t="s">
        <v>533</v>
      </c>
      <c r="D370" s="144" t="s">
        <v>126</v>
      </c>
      <c r="E370" s="145" t="s">
        <v>534</v>
      </c>
      <c r="F370" s="146" t="s">
        <v>320</v>
      </c>
      <c r="G370" s="147" t="s">
        <v>277</v>
      </c>
      <c r="H370" s="148">
        <v>26.97</v>
      </c>
      <c r="I370" s="149"/>
      <c r="J370" s="150">
        <f>ROUND(I370*H370,2)</f>
        <v>0</v>
      </c>
      <c r="K370" s="146" t="s">
        <v>1</v>
      </c>
      <c r="L370" s="33"/>
      <c r="M370" s="151" t="s">
        <v>1</v>
      </c>
      <c r="N370" s="152" t="s">
        <v>44</v>
      </c>
      <c r="O370" s="58"/>
      <c r="P370" s="153">
        <f>O370*H370</f>
        <v>0</v>
      </c>
      <c r="Q370" s="153">
        <v>0</v>
      </c>
      <c r="R370" s="153">
        <f>Q370*H370</f>
        <v>0</v>
      </c>
      <c r="S370" s="153">
        <v>0</v>
      </c>
      <c r="T370" s="154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55" t="s">
        <v>131</v>
      </c>
      <c r="AT370" s="155" t="s">
        <v>126</v>
      </c>
      <c r="AU370" s="155" t="s">
        <v>88</v>
      </c>
      <c r="AY370" s="17" t="s">
        <v>124</v>
      </c>
      <c r="BE370" s="156">
        <f>IF(N370="základní",J370,0)</f>
        <v>0</v>
      </c>
      <c r="BF370" s="156">
        <f>IF(N370="snížená",J370,0)</f>
        <v>0</v>
      </c>
      <c r="BG370" s="156">
        <f>IF(N370="zákl. přenesená",J370,0)</f>
        <v>0</v>
      </c>
      <c r="BH370" s="156">
        <f>IF(N370="sníž. přenesená",J370,0)</f>
        <v>0</v>
      </c>
      <c r="BI370" s="156">
        <f>IF(N370="nulová",J370,0)</f>
        <v>0</v>
      </c>
      <c r="BJ370" s="17" t="s">
        <v>36</v>
      </c>
      <c r="BK370" s="156">
        <f>ROUND(I370*H370,2)</f>
        <v>0</v>
      </c>
      <c r="BL370" s="17" t="s">
        <v>131</v>
      </c>
      <c r="BM370" s="155" t="s">
        <v>535</v>
      </c>
    </row>
    <row r="371" spans="1:65" s="13" customFormat="1" ht="11.25">
      <c r="B371" s="157"/>
      <c r="D371" s="158" t="s">
        <v>133</v>
      </c>
      <c r="E371" s="159" t="s">
        <v>1</v>
      </c>
      <c r="F371" s="160" t="s">
        <v>536</v>
      </c>
      <c r="H371" s="161">
        <v>26.97</v>
      </c>
      <c r="I371" s="162"/>
      <c r="L371" s="157"/>
      <c r="M371" s="163"/>
      <c r="N371" s="164"/>
      <c r="O371" s="164"/>
      <c r="P371" s="164"/>
      <c r="Q371" s="164"/>
      <c r="R371" s="164"/>
      <c r="S371" s="164"/>
      <c r="T371" s="165"/>
      <c r="AT371" s="159" t="s">
        <v>133</v>
      </c>
      <c r="AU371" s="159" t="s">
        <v>88</v>
      </c>
      <c r="AV371" s="13" t="s">
        <v>88</v>
      </c>
      <c r="AW371" s="13" t="s">
        <v>35</v>
      </c>
      <c r="AX371" s="13" t="s">
        <v>36</v>
      </c>
      <c r="AY371" s="159" t="s">
        <v>124</v>
      </c>
    </row>
    <row r="372" spans="1:65" s="2" customFormat="1" ht="16.5" customHeight="1">
      <c r="A372" s="32"/>
      <c r="B372" s="143"/>
      <c r="C372" s="144" t="s">
        <v>537</v>
      </c>
      <c r="D372" s="144" t="s">
        <v>126</v>
      </c>
      <c r="E372" s="145" t="s">
        <v>538</v>
      </c>
      <c r="F372" s="146" t="s">
        <v>539</v>
      </c>
      <c r="G372" s="147" t="s">
        <v>277</v>
      </c>
      <c r="H372" s="148">
        <v>66.998000000000005</v>
      </c>
      <c r="I372" s="149"/>
      <c r="J372" s="150">
        <f>ROUND(I372*H372,2)</f>
        <v>0</v>
      </c>
      <c r="K372" s="146" t="s">
        <v>130</v>
      </c>
      <c r="L372" s="33"/>
      <c r="M372" s="151" t="s">
        <v>1</v>
      </c>
      <c r="N372" s="152" t="s">
        <v>44</v>
      </c>
      <c r="O372" s="58"/>
      <c r="P372" s="153">
        <f>O372*H372</f>
        <v>0</v>
      </c>
      <c r="Q372" s="153">
        <v>0</v>
      </c>
      <c r="R372" s="153">
        <f>Q372*H372</f>
        <v>0</v>
      </c>
      <c r="S372" s="153">
        <v>0</v>
      </c>
      <c r="T372" s="154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55" t="s">
        <v>131</v>
      </c>
      <c r="AT372" s="155" t="s">
        <v>126</v>
      </c>
      <c r="AU372" s="155" t="s">
        <v>88</v>
      </c>
      <c r="AY372" s="17" t="s">
        <v>124</v>
      </c>
      <c r="BE372" s="156">
        <f>IF(N372="základní",J372,0)</f>
        <v>0</v>
      </c>
      <c r="BF372" s="156">
        <f>IF(N372="snížená",J372,0)</f>
        <v>0</v>
      </c>
      <c r="BG372" s="156">
        <f>IF(N372="zákl. přenesená",J372,0)</f>
        <v>0</v>
      </c>
      <c r="BH372" s="156">
        <f>IF(N372="sníž. přenesená",J372,0)</f>
        <v>0</v>
      </c>
      <c r="BI372" s="156">
        <f>IF(N372="nulová",J372,0)</f>
        <v>0</v>
      </c>
      <c r="BJ372" s="17" t="s">
        <v>36</v>
      </c>
      <c r="BK372" s="156">
        <f>ROUND(I372*H372,2)</f>
        <v>0</v>
      </c>
      <c r="BL372" s="17" t="s">
        <v>131</v>
      </c>
      <c r="BM372" s="155" t="s">
        <v>540</v>
      </c>
    </row>
    <row r="373" spans="1:65" s="13" customFormat="1" ht="11.25">
      <c r="B373" s="157"/>
      <c r="D373" s="158" t="s">
        <v>133</v>
      </c>
      <c r="E373" s="159" t="s">
        <v>1</v>
      </c>
      <c r="F373" s="160" t="s">
        <v>541</v>
      </c>
      <c r="H373" s="161">
        <v>66.998000000000005</v>
      </c>
      <c r="I373" s="162"/>
      <c r="L373" s="157"/>
      <c r="M373" s="191"/>
      <c r="N373" s="192"/>
      <c r="O373" s="192"/>
      <c r="P373" s="192"/>
      <c r="Q373" s="192"/>
      <c r="R373" s="192"/>
      <c r="S373" s="192"/>
      <c r="T373" s="193"/>
      <c r="AT373" s="159" t="s">
        <v>133</v>
      </c>
      <c r="AU373" s="159" t="s">
        <v>88</v>
      </c>
      <c r="AV373" s="13" t="s">
        <v>88</v>
      </c>
      <c r="AW373" s="13" t="s">
        <v>35</v>
      </c>
      <c r="AX373" s="13" t="s">
        <v>79</v>
      </c>
      <c r="AY373" s="159" t="s">
        <v>124</v>
      </c>
    </row>
    <row r="374" spans="1:65" s="2" customFormat="1" ht="6.95" customHeight="1">
      <c r="A374" s="32"/>
      <c r="B374" s="47"/>
      <c r="C374" s="48"/>
      <c r="D374" s="48"/>
      <c r="E374" s="48"/>
      <c r="F374" s="48"/>
      <c r="G374" s="48"/>
      <c r="H374" s="48"/>
      <c r="I374" s="48"/>
      <c r="J374" s="48"/>
      <c r="K374" s="48"/>
      <c r="L374" s="33"/>
      <c r="M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</row>
  </sheetData>
  <autoFilter ref="C124:K37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>
      <selection activeCell="J12" sqref="J1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2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92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33" t="str">
        <f>'Rekapitulace stavby'!K6</f>
        <v>Brno, U Vlečky I - drobná rekonstrukce na kanalizační síti</v>
      </c>
      <c r="F7" s="234"/>
      <c r="G7" s="234"/>
      <c r="H7" s="234"/>
      <c r="L7" s="20"/>
    </row>
    <row r="8" spans="1:4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3" t="s">
        <v>542</v>
      </c>
      <c r="F9" s="235"/>
      <c r="G9" s="235"/>
      <c r="H9" s="235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25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28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2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36" t="str">
        <f>'Rekapitulace stavby'!E14</f>
        <v>Vyplň údaj</v>
      </c>
      <c r="F18" s="197"/>
      <c r="G18" s="197"/>
      <c r="H18" s="197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27" t="s">
        <v>24</v>
      </c>
      <c r="J20" s="25" t="s">
        <v>32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33</v>
      </c>
      <c r="F21" s="32"/>
      <c r="G21" s="32"/>
      <c r="H21" s="32"/>
      <c r="I21" s="27" t="s">
        <v>27</v>
      </c>
      <c r="J21" s="25" t="s">
        <v>34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37</v>
      </c>
      <c r="E23" s="32"/>
      <c r="F23" s="32"/>
      <c r="G23" s="32"/>
      <c r="H23" s="32"/>
      <c r="I23" s="2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38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02" t="s">
        <v>1</v>
      </c>
      <c r="F27" s="202"/>
      <c r="G27" s="202"/>
      <c r="H27" s="20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39</v>
      </c>
      <c r="E30" s="32"/>
      <c r="F30" s="32"/>
      <c r="G30" s="32"/>
      <c r="H30" s="32"/>
      <c r="I30" s="32"/>
      <c r="J30" s="71">
        <f>ROUND(J117, 0)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41</v>
      </c>
      <c r="G32" s="32"/>
      <c r="H32" s="32"/>
      <c r="I32" s="36" t="s">
        <v>40</v>
      </c>
      <c r="J32" s="36" t="s">
        <v>42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43</v>
      </c>
      <c r="E33" s="27" t="s">
        <v>44</v>
      </c>
      <c r="F33" s="99">
        <f>ROUND((SUM(BE117:BE171)),  0)</f>
        <v>0</v>
      </c>
      <c r="G33" s="32"/>
      <c r="H33" s="32"/>
      <c r="I33" s="100">
        <v>0.21</v>
      </c>
      <c r="J33" s="99">
        <f>ROUND(((SUM(BE117:BE171))*I33),  0)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45</v>
      </c>
      <c r="F34" s="99">
        <f>ROUND((SUM(BF117:BF171)),  0)</f>
        <v>0</v>
      </c>
      <c r="G34" s="32"/>
      <c r="H34" s="32"/>
      <c r="I34" s="100">
        <v>0.12</v>
      </c>
      <c r="J34" s="99">
        <f>ROUND(((SUM(BF117:BF171))*I34),  0)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46</v>
      </c>
      <c r="F35" s="99">
        <f>ROUND((SUM(BG117:BG171)),  0)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47</v>
      </c>
      <c r="F36" s="99">
        <f>ROUND((SUM(BH117:BH171)),  0)</f>
        <v>0</v>
      </c>
      <c r="G36" s="32"/>
      <c r="H36" s="32"/>
      <c r="I36" s="100">
        <v>0.12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48</v>
      </c>
      <c r="F37" s="99">
        <f>ROUND((SUM(BI117:BI171)),  0)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49</v>
      </c>
      <c r="E39" s="60"/>
      <c r="F39" s="60"/>
      <c r="G39" s="103" t="s">
        <v>50</v>
      </c>
      <c r="H39" s="104" t="s">
        <v>51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52</v>
      </c>
      <c r="E50" s="44"/>
      <c r="F50" s="44"/>
      <c r="G50" s="43" t="s">
        <v>53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54</v>
      </c>
      <c r="E61" s="35"/>
      <c r="F61" s="107" t="s">
        <v>55</v>
      </c>
      <c r="G61" s="45" t="s">
        <v>54</v>
      </c>
      <c r="H61" s="35"/>
      <c r="I61" s="35"/>
      <c r="J61" s="108" t="s">
        <v>55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56</v>
      </c>
      <c r="E65" s="46"/>
      <c r="F65" s="46"/>
      <c r="G65" s="43" t="s">
        <v>57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54</v>
      </c>
      <c r="E76" s="35"/>
      <c r="F76" s="107" t="s">
        <v>55</v>
      </c>
      <c r="G76" s="45" t="s">
        <v>54</v>
      </c>
      <c r="H76" s="35"/>
      <c r="I76" s="35"/>
      <c r="J76" s="108" t="s">
        <v>55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33" t="str">
        <f>E7</f>
        <v>Brno, U Vlečky I - drobná rekonstrukce na kanalizační síti</v>
      </c>
      <c r="F85" s="234"/>
      <c r="G85" s="234"/>
      <c r="H85" s="23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3" t="str">
        <f>E9</f>
        <v>090 - Vedlejší a ostatní rozpočtové náklady</v>
      </c>
      <c r="F87" s="235"/>
      <c r="G87" s="235"/>
      <c r="H87" s="235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/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>Brněnské vodárny a kanalizace a.s.</v>
      </c>
      <c r="G91" s="32"/>
      <c r="H91" s="32"/>
      <c r="I91" s="27" t="s">
        <v>31</v>
      </c>
      <c r="J91" s="30" t="str">
        <f>E21</f>
        <v>PROVO, spol. s 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27" t="s">
        <v>37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96</v>
      </c>
      <c r="D94" s="101"/>
      <c r="E94" s="101"/>
      <c r="F94" s="101"/>
      <c r="G94" s="101"/>
      <c r="H94" s="101"/>
      <c r="I94" s="101"/>
      <c r="J94" s="110" t="s">
        <v>97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98</v>
      </c>
      <c r="D96" s="32"/>
      <c r="E96" s="32"/>
      <c r="F96" s="32"/>
      <c r="G96" s="32"/>
      <c r="H96" s="32"/>
      <c r="I96" s="32"/>
      <c r="J96" s="71">
        <f>J117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99</v>
      </c>
    </row>
    <row r="97" spans="1:31" s="9" customFormat="1" ht="24.95" customHeight="1">
      <c r="B97" s="112"/>
      <c r="D97" s="113" t="s">
        <v>543</v>
      </c>
      <c r="E97" s="114"/>
      <c r="F97" s="114"/>
      <c r="G97" s="114"/>
      <c r="H97" s="114"/>
      <c r="I97" s="114"/>
      <c r="J97" s="115">
        <f>J118</f>
        <v>0</v>
      </c>
      <c r="L97" s="112"/>
    </row>
    <row r="98" spans="1:31" s="2" customFormat="1" ht="21.75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3" spans="1:31" s="2" customFormat="1" ht="6.95" customHeight="1">
      <c r="A103" s="32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24.95" customHeight="1">
      <c r="A104" s="32"/>
      <c r="B104" s="33"/>
      <c r="C104" s="21" t="s">
        <v>109</v>
      </c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2" customHeight="1">
      <c r="A106" s="32"/>
      <c r="B106" s="33"/>
      <c r="C106" s="27" t="s">
        <v>16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6.5" customHeight="1">
      <c r="A107" s="32"/>
      <c r="B107" s="33"/>
      <c r="C107" s="32"/>
      <c r="D107" s="32"/>
      <c r="E107" s="233" t="str">
        <f>E7</f>
        <v>Brno, U Vlečky I - drobná rekonstrukce na kanalizační síti</v>
      </c>
      <c r="F107" s="234"/>
      <c r="G107" s="234"/>
      <c r="H107" s="234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93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13" t="str">
        <f>E9</f>
        <v>090 - Vedlejší a ostatní rozpočtové náklady</v>
      </c>
      <c r="F109" s="235"/>
      <c r="G109" s="235"/>
      <c r="H109" s="235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20</v>
      </c>
      <c r="D111" s="32"/>
      <c r="E111" s="32"/>
      <c r="F111" s="25" t="str">
        <f>F12</f>
        <v xml:space="preserve"> </v>
      </c>
      <c r="G111" s="32"/>
      <c r="H111" s="32"/>
      <c r="I111" s="27" t="s">
        <v>22</v>
      </c>
      <c r="J111" s="55" t="str">
        <f>IF(J12="","",J12)</f>
        <v/>
      </c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23</v>
      </c>
      <c r="D113" s="32"/>
      <c r="E113" s="32"/>
      <c r="F113" s="25" t="str">
        <f>E15</f>
        <v>Brněnské vodárny a kanalizace a.s.</v>
      </c>
      <c r="G113" s="32"/>
      <c r="H113" s="32"/>
      <c r="I113" s="27" t="s">
        <v>31</v>
      </c>
      <c r="J113" s="30" t="str">
        <f>E21</f>
        <v>PROVO, spol. s r.o.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29</v>
      </c>
      <c r="D114" s="32"/>
      <c r="E114" s="32"/>
      <c r="F114" s="25" t="str">
        <f>IF(E18="","",E18)</f>
        <v>Vyplň údaj</v>
      </c>
      <c r="G114" s="32"/>
      <c r="H114" s="32"/>
      <c r="I114" s="27" t="s">
        <v>37</v>
      </c>
      <c r="J114" s="30" t="str">
        <f>E24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0.3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11" customFormat="1" ht="29.25" customHeight="1">
      <c r="A116" s="120"/>
      <c r="B116" s="121"/>
      <c r="C116" s="122" t="s">
        <v>110</v>
      </c>
      <c r="D116" s="123" t="s">
        <v>64</v>
      </c>
      <c r="E116" s="123" t="s">
        <v>60</v>
      </c>
      <c r="F116" s="123" t="s">
        <v>61</v>
      </c>
      <c r="G116" s="123" t="s">
        <v>111</v>
      </c>
      <c r="H116" s="123" t="s">
        <v>112</v>
      </c>
      <c r="I116" s="123" t="s">
        <v>113</v>
      </c>
      <c r="J116" s="123" t="s">
        <v>97</v>
      </c>
      <c r="K116" s="124" t="s">
        <v>114</v>
      </c>
      <c r="L116" s="125"/>
      <c r="M116" s="62" t="s">
        <v>1</v>
      </c>
      <c r="N116" s="63" t="s">
        <v>43</v>
      </c>
      <c r="O116" s="63" t="s">
        <v>115</v>
      </c>
      <c r="P116" s="63" t="s">
        <v>116</v>
      </c>
      <c r="Q116" s="63" t="s">
        <v>117</v>
      </c>
      <c r="R116" s="63" t="s">
        <v>118</v>
      </c>
      <c r="S116" s="63" t="s">
        <v>119</v>
      </c>
      <c r="T116" s="64" t="s">
        <v>120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</row>
    <row r="117" spans="1:65" s="2" customFormat="1" ht="22.9" customHeight="1">
      <c r="A117" s="32"/>
      <c r="B117" s="33"/>
      <c r="C117" s="69" t="s">
        <v>121</v>
      </c>
      <c r="D117" s="32"/>
      <c r="E117" s="32"/>
      <c r="F117" s="32"/>
      <c r="G117" s="32"/>
      <c r="H117" s="32"/>
      <c r="I117" s="32"/>
      <c r="J117" s="126">
        <f>BK117</f>
        <v>0</v>
      </c>
      <c r="K117" s="32"/>
      <c r="L117" s="33"/>
      <c r="M117" s="65"/>
      <c r="N117" s="56"/>
      <c r="O117" s="66"/>
      <c r="P117" s="127">
        <f>P118</f>
        <v>0</v>
      </c>
      <c r="Q117" s="66"/>
      <c r="R117" s="127">
        <f>R118</f>
        <v>0</v>
      </c>
      <c r="S117" s="66"/>
      <c r="T117" s="128">
        <f>T118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78</v>
      </c>
      <c r="AU117" s="17" t="s">
        <v>99</v>
      </c>
      <c r="BK117" s="129">
        <f>BK118</f>
        <v>0</v>
      </c>
    </row>
    <row r="118" spans="1:65" s="12" customFormat="1" ht="25.9" customHeight="1">
      <c r="B118" s="130"/>
      <c r="D118" s="131" t="s">
        <v>78</v>
      </c>
      <c r="E118" s="132" t="s">
        <v>175</v>
      </c>
      <c r="F118" s="132" t="s">
        <v>507</v>
      </c>
      <c r="I118" s="133"/>
      <c r="J118" s="134">
        <f>BK118</f>
        <v>0</v>
      </c>
      <c r="L118" s="130"/>
      <c r="M118" s="135"/>
      <c r="N118" s="136"/>
      <c r="O118" s="136"/>
      <c r="P118" s="137">
        <f>SUM(P119:P171)</f>
        <v>0</v>
      </c>
      <c r="Q118" s="136"/>
      <c r="R118" s="137">
        <f>SUM(R119:R171)</f>
        <v>0</v>
      </c>
      <c r="S118" s="136"/>
      <c r="T118" s="138">
        <f>SUM(T119:T171)</f>
        <v>0</v>
      </c>
      <c r="AR118" s="131" t="s">
        <v>36</v>
      </c>
      <c r="AT118" s="139" t="s">
        <v>78</v>
      </c>
      <c r="AU118" s="139" t="s">
        <v>79</v>
      </c>
      <c r="AY118" s="131" t="s">
        <v>124</v>
      </c>
      <c r="BK118" s="140">
        <f>SUM(BK119:BK171)</f>
        <v>0</v>
      </c>
    </row>
    <row r="119" spans="1:65" s="2" customFormat="1" ht="16.5" customHeight="1">
      <c r="A119" s="32"/>
      <c r="B119" s="143"/>
      <c r="C119" s="144" t="s">
        <v>36</v>
      </c>
      <c r="D119" s="144" t="s">
        <v>126</v>
      </c>
      <c r="E119" s="145" t="s">
        <v>544</v>
      </c>
      <c r="F119" s="146" t="s">
        <v>545</v>
      </c>
      <c r="G119" s="147" t="s">
        <v>161</v>
      </c>
      <c r="H119" s="148">
        <v>1</v>
      </c>
      <c r="I119" s="149"/>
      <c r="J119" s="150">
        <f>ROUND(I119*H119,2)</f>
        <v>0</v>
      </c>
      <c r="K119" s="146" t="s">
        <v>1</v>
      </c>
      <c r="L119" s="33"/>
      <c r="M119" s="151" t="s">
        <v>1</v>
      </c>
      <c r="N119" s="152" t="s">
        <v>44</v>
      </c>
      <c r="O119" s="58"/>
      <c r="P119" s="153">
        <f>O119*H119</f>
        <v>0</v>
      </c>
      <c r="Q119" s="153">
        <v>0</v>
      </c>
      <c r="R119" s="153">
        <f>Q119*H119</f>
        <v>0</v>
      </c>
      <c r="S119" s="153">
        <v>0</v>
      </c>
      <c r="T119" s="154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55" t="s">
        <v>131</v>
      </c>
      <c r="AT119" s="155" t="s">
        <v>126</v>
      </c>
      <c r="AU119" s="155" t="s">
        <v>36</v>
      </c>
      <c r="AY119" s="17" t="s">
        <v>124</v>
      </c>
      <c r="BE119" s="156">
        <f>IF(N119="základní",J119,0)</f>
        <v>0</v>
      </c>
      <c r="BF119" s="156">
        <f>IF(N119="snížená",J119,0)</f>
        <v>0</v>
      </c>
      <c r="BG119" s="156">
        <f>IF(N119="zákl. přenesená",J119,0)</f>
        <v>0</v>
      </c>
      <c r="BH119" s="156">
        <f>IF(N119="sníž. přenesená",J119,0)</f>
        <v>0</v>
      </c>
      <c r="BI119" s="156">
        <f>IF(N119="nulová",J119,0)</f>
        <v>0</v>
      </c>
      <c r="BJ119" s="17" t="s">
        <v>36</v>
      </c>
      <c r="BK119" s="156">
        <f>ROUND(I119*H119,2)</f>
        <v>0</v>
      </c>
      <c r="BL119" s="17" t="s">
        <v>131</v>
      </c>
      <c r="BM119" s="155" t="s">
        <v>546</v>
      </c>
    </row>
    <row r="120" spans="1:65" s="13" customFormat="1" ht="11.25">
      <c r="B120" s="157"/>
      <c r="D120" s="158" t="s">
        <v>133</v>
      </c>
      <c r="E120" s="159" t="s">
        <v>1</v>
      </c>
      <c r="F120" s="160" t="s">
        <v>36</v>
      </c>
      <c r="H120" s="161">
        <v>1</v>
      </c>
      <c r="I120" s="162"/>
      <c r="L120" s="157"/>
      <c r="M120" s="163"/>
      <c r="N120" s="164"/>
      <c r="O120" s="164"/>
      <c r="P120" s="164"/>
      <c r="Q120" s="164"/>
      <c r="R120" s="164"/>
      <c r="S120" s="164"/>
      <c r="T120" s="165"/>
      <c r="AT120" s="159" t="s">
        <v>133</v>
      </c>
      <c r="AU120" s="159" t="s">
        <v>36</v>
      </c>
      <c r="AV120" s="13" t="s">
        <v>88</v>
      </c>
      <c r="AW120" s="13" t="s">
        <v>35</v>
      </c>
      <c r="AX120" s="13" t="s">
        <v>36</v>
      </c>
      <c r="AY120" s="159" t="s">
        <v>124</v>
      </c>
    </row>
    <row r="121" spans="1:65" s="2" customFormat="1" ht="16.5" customHeight="1">
      <c r="A121" s="32"/>
      <c r="B121" s="143"/>
      <c r="C121" s="144" t="s">
        <v>88</v>
      </c>
      <c r="D121" s="144" t="s">
        <v>126</v>
      </c>
      <c r="E121" s="145" t="s">
        <v>547</v>
      </c>
      <c r="F121" s="146" t="s">
        <v>548</v>
      </c>
      <c r="G121" s="147" t="s">
        <v>161</v>
      </c>
      <c r="H121" s="148">
        <v>1</v>
      </c>
      <c r="I121" s="149"/>
      <c r="J121" s="150">
        <f>ROUND(I121*H121,2)</f>
        <v>0</v>
      </c>
      <c r="K121" s="146" t="s">
        <v>1</v>
      </c>
      <c r="L121" s="33"/>
      <c r="M121" s="151" t="s">
        <v>1</v>
      </c>
      <c r="N121" s="152" t="s">
        <v>44</v>
      </c>
      <c r="O121" s="58"/>
      <c r="P121" s="153">
        <f>O121*H121</f>
        <v>0</v>
      </c>
      <c r="Q121" s="153">
        <v>0</v>
      </c>
      <c r="R121" s="153">
        <f>Q121*H121</f>
        <v>0</v>
      </c>
      <c r="S121" s="153">
        <v>0</v>
      </c>
      <c r="T121" s="154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5" t="s">
        <v>131</v>
      </c>
      <c r="AT121" s="155" t="s">
        <v>126</v>
      </c>
      <c r="AU121" s="155" t="s">
        <v>36</v>
      </c>
      <c r="AY121" s="17" t="s">
        <v>124</v>
      </c>
      <c r="BE121" s="156">
        <f>IF(N121="základní",J121,0)</f>
        <v>0</v>
      </c>
      <c r="BF121" s="156">
        <f>IF(N121="snížená",J121,0)</f>
        <v>0</v>
      </c>
      <c r="BG121" s="156">
        <f>IF(N121="zákl. přenesená",J121,0)</f>
        <v>0</v>
      </c>
      <c r="BH121" s="156">
        <f>IF(N121="sníž. přenesená",J121,0)</f>
        <v>0</v>
      </c>
      <c r="BI121" s="156">
        <f>IF(N121="nulová",J121,0)</f>
        <v>0</v>
      </c>
      <c r="BJ121" s="17" t="s">
        <v>36</v>
      </c>
      <c r="BK121" s="156">
        <f>ROUND(I121*H121,2)</f>
        <v>0</v>
      </c>
      <c r="BL121" s="17" t="s">
        <v>131</v>
      </c>
      <c r="BM121" s="155" t="s">
        <v>549</v>
      </c>
    </row>
    <row r="122" spans="1:65" s="13" customFormat="1" ht="11.25">
      <c r="B122" s="157"/>
      <c r="D122" s="158" t="s">
        <v>133</v>
      </c>
      <c r="E122" s="159" t="s">
        <v>1</v>
      </c>
      <c r="F122" s="160" t="s">
        <v>490</v>
      </c>
      <c r="H122" s="161">
        <v>1</v>
      </c>
      <c r="I122" s="162"/>
      <c r="L122" s="157"/>
      <c r="M122" s="163"/>
      <c r="N122" s="164"/>
      <c r="O122" s="164"/>
      <c r="P122" s="164"/>
      <c r="Q122" s="164"/>
      <c r="R122" s="164"/>
      <c r="S122" s="164"/>
      <c r="T122" s="165"/>
      <c r="AT122" s="159" t="s">
        <v>133</v>
      </c>
      <c r="AU122" s="159" t="s">
        <v>36</v>
      </c>
      <c r="AV122" s="13" t="s">
        <v>88</v>
      </c>
      <c r="AW122" s="13" t="s">
        <v>35</v>
      </c>
      <c r="AX122" s="13" t="s">
        <v>36</v>
      </c>
      <c r="AY122" s="159" t="s">
        <v>124</v>
      </c>
    </row>
    <row r="123" spans="1:65" s="2" customFormat="1" ht="16.5" customHeight="1">
      <c r="A123" s="32"/>
      <c r="B123" s="143"/>
      <c r="C123" s="144" t="s">
        <v>141</v>
      </c>
      <c r="D123" s="144" t="s">
        <v>126</v>
      </c>
      <c r="E123" s="145" t="s">
        <v>550</v>
      </c>
      <c r="F123" s="146" t="s">
        <v>551</v>
      </c>
      <c r="G123" s="147" t="s">
        <v>166</v>
      </c>
      <c r="H123" s="148">
        <v>53</v>
      </c>
      <c r="I123" s="149"/>
      <c r="J123" s="150">
        <f>ROUND(I123*H123,2)</f>
        <v>0</v>
      </c>
      <c r="K123" s="146" t="s">
        <v>1</v>
      </c>
      <c r="L123" s="33"/>
      <c r="M123" s="151" t="s">
        <v>1</v>
      </c>
      <c r="N123" s="152" t="s">
        <v>44</v>
      </c>
      <c r="O123" s="58"/>
      <c r="P123" s="153">
        <f>O123*H123</f>
        <v>0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5" t="s">
        <v>131</v>
      </c>
      <c r="AT123" s="155" t="s">
        <v>126</v>
      </c>
      <c r="AU123" s="155" t="s">
        <v>36</v>
      </c>
      <c r="AY123" s="17" t="s">
        <v>124</v>
      </c>
      <c r="BE123" s="156">
        <f>IF(N123="základní",J123,0)</f>
        <v>0</v>
      </c>
      <c r="BF123" s="156">
        <f>IF(N123="snížená",J123,0)</f>
        <v>0</v>
      </c>
      <c r="BG123" s="156">
        <f>IF(N123="zákl. přenesená",J123,0)</f>
        <v>0</v>
      </c>
      <c r="BH123" s="156">
        <f>IF(N123="sníž. přenesená",J123,0)</f>
        <v>0</v>
      </c>
      <c r="BI123" s="156">
        <f>IF(N123="nulová",J123,0)</f>
        <v>0</v>
      </c>
      <c r="BJ123" s="17" t="s">
        <v>36</v>
      </c>
      <c r="BK123" s="156">
        <f>ROUND(I123*H123,2)</f>
        <v>0</v>
      </c>
      <c r="BL123" s="17" t="s">
        <v>131</v>
      </c>
      <c r="BM123" s="155" t="s">
        <v>552</v>
      </c>
    </row>
    <row r="124" spans="1:65" s="15" customFormat="1" ht="11.25">
      <c r="B124" s="174"/>
      <c r="D124" s="158" t="s">
        <v>133</v>
      </c>
      <c r="E124" s="175" t="s">
        <v>1</v>
      </c>
      <c r="F124" s="176" t="s">
        <v>553</v>
      </c>
      <c r="H124" s="175" t="s">
        <v>1</v>
      </c>
      <c r="I124" s="177"/>
      <c r="L124" s="174"/>
      <c r="M124" s="178"/>
      <c r="N124" s="179"/>
      <c r="O124" s="179"/>
      <c r="P124" s="179"/>
      <c r="Q124" s="179"/>
      <c r="R124" s="179"/>
      <c r="S124" s="179"/>
      <c r="T124" s="180"/>
      <c r="AT124" s="175" t="s">
        <v>133</v>
      </c>
      <c r="AU124" s="175" t="s">
        <v>36</v>
      </c>
      <c r="AV124" s="15" t="s">
        <v>36</v>
      </c>
      <c r="AW124" s="15" t="s">
        <v>35</v>
      </c>
      <c r="AX124" s="15" t="s">
        <v>79</v>
      </c>
      <c r="AY124" s="175" t="s">
        <v>124</v>
      </c>
    </row>
    <row r="125" spans="1:65" s="13" customFormat="1" ht="11.25">
      <c r="B125" s="157"/>
      <c r="D125" s="158" t="s">
        <v>133</v>
      </c>
      <c r="E125" s="159" t="s">
        <v>1</v>
      </c>
      <c r="F125" s="160" t="s">
        <v>554</v>
      </c>
      <c r="H125" s="161">
        <v>53</v>
      </c>
      <c r="I125" s="162"/>
      <c r="L125" s="157"/>
      <c r="M125" s="163"/>
      <c r="N125" s="164"/>
      <c r="O125" s="164"/>
      <c r="P125" s="164"/>
      <c r="Q125" s="164"/>
      <c r="R125" s="164"/>
      <c r="S125" s="164"/>
      <c r="T125" s="165"/>
      <c r="AT125" s="159" t="s">
        <v>133</v>
      </c>
      <c r="AU125" s="159" t="s">
        <v>36</v>
      </c>
      <c r="AV125" s="13" t="s">
        <v>88</v>
      </c>
      <c r="AW125" s="13" t="s">
        <v>35</v>
      </c>
      <c r="AX125" s="13" t="s">
        <v>79</v>
      </c>
      <c r="AY125" s="159" t="s">
        <v>124</v>
      </c>
    </row>
    <row r="126" spans="1:65" s="14" customFormat="1" ht="11.25">
      <c r="B126" s="166"/>
      <c r="D126" s="158" t="s">
        <v>133</v>
      </c>
      <c r="E126" s="167" t="s">
        <v>1</v>
      </c>
      <c r="F126" s="168" t="s">
        <v>136</v>
      </c>
      <c r="H126" s="169">
        <v>53</v>
      </c>
      <c r="I126" s="170"/>
      <c r="L126" s="166"/>
      <c r="M126" s="171"/>
      <c r="N126" s="172"/>
      <c r="O126" s="172"/>
      <c r="P126" s="172"/>
      <c r="Q126" s="172"/>
      <c r="R126" s="172"/>
      <c r="S126" s="172"/>
      <c r="T126" s="173"/>
      <c r="AT126" s="167" t="s">
        <v>133</v>
      </c>
      <c r="AU126" s="167" t="s">
        <v>36</v>
      </c>
      <c r="AV126" s="14" t="s">
        <v>131</v>
      </c>
      <c r="AW126" s="14" t="s">
        <v>35</v>
      </c>
      <c r="AX126" s="14" t="s">
        <v>36</v>
      </c>
      <c r="AY126" s="167" t="s">
        <v>124</v>
      </c>
    </row>
    <row r="127" spans="1:65" s="2" customFormat="1" ht="16.5" customHeight="1">
      <c r="A127" s="32"/>
      <c r="B127" s="143"/>
      <c r="C127" s="144" t="s">
        <v>131</v>
      </c>
      <c r="D127" s="144" t="s">
        <v>126</v>
      </c>
      <c r="E127" s="145" t="s">
        <v>555</v>
      </c>
      <c r="F127" s="146" t="s">
        <v>556</v>
      </c>
      <c r="G127" s="147" t="s">
        <v>161</v>
      </c>
      <c r="H127" s="148">
        <v>1</v>
      </c>
      <c r="I127" s="149"/>
      <c r="J127" s="150">
        <f>ROUND(I127*H127,2)</f>
        <v>0</v>
      </c>
      <c r="K127" s="146" t="s">
        <v>1</v>
      </c>
      <c r="L127" s="33"/>
      <c r="M127" s="151" t="s">
        <v>1</v>
      </c>
      <c r="N127" s="152" t="s">
        <v>44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131</v>
      </c>
      <c r="AT127" s="155" t="s">
        <v>126</v>
      </c>
      <c r="AU127" s="155" t="s">
        <v>36</v>
      </c>
      <c r="AY127" s="17" t="s">
        <v>124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36</v>
      </c>
      <c r="BK127" s="156">
        <f>ROUND(I127*H127,2)</f>
        <v>0</v>
      </c>
      <c r="BL127" s="17" t="s">
        <v>131</v>
      </c>
      <c r="BM127" s="155" t="s">
        <v>557</v>
      </c>
    </row>
    <row r="128" spans="1:65" s="13" customFormat="1" ht="11.25">
      <c r="B128" s="157"/>
      <c r="D128" s="158" t="s">
        <v>133</v>
      </c>
      <c r="E128" s="159" t="s">
        <v>1</v>
      </c>
      <c r="F128" s="160" t="s">
        <v>490</v>
      </c>
      <c r="H128" s="161">
        <v>1</v>
      </c>
      <c r="I128" s="162"/>
      <c r="L128" s="157"/>
      <c r="M128" s="163"/>
      <c r="N128" s="164"/>
      <c r="O128" s="164"/>
      <c r="P128" s="164"/>
      <c r="Q128" s="164"/>
      <c r="R128" s="164"/>
      <c r="S128" s="164"/>
      <c r="T128" s="165"/>
      <c r="AT128" s="159" t="s">
        <v>133</v>
      </c>
      <c r="AU128" s="159" t="s">
        <v>36</v>
      </c>
      <c r="AV128" s="13" t="s">
        <v>88</v>
      </c>
      <c r="AW128" s="13" t="s">
        <v>35</v>
      </c>
      <c r="AX128" s="13" t="s">
        <v>36</v>
      </c>
      <c r="AY128" s="159" t="s">
        <v>124</v>
      </c>
    </row>
    <row r="129" spans="1:65" s="2" customFormat="1" ht="16.5" customHeight="1">
      <c r="A129" s="32"/>
      <c r="B129" s="143"/>
      <c r="C129" s="144" t="s">
        <v>152</v>
      </c>
      <c r="D129" s="144" t="s">
        <v>126</v>
      </c>
      <c r="E129" s="145" t="s">
        <v>558</v>
      </c>
      <c r="F129" s="146" t="s">
        <v>559</v>
      </c>
      <c r="G129" s="147" t="s">
        <v>161</v>
      </c>
      <c r="H129" s="148">
        <v>1</v>
      </c>
      <c r="I129" s="149"/>
      <c r="J129" s="150">
        <f>ROUND(I129*H129,2)</f>
        <v>0</v>
      </c>
      <c r="K129" s="146" t="s">
        <v>1</v>
      </c>
      <c r="L129" s="33"/>
      <c r="M129" s="151" t="s">
        <v>1</v>
      </c>
      <c r="N129" s="152" t="s">
        <v>44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131</v>
      </c>
      <c r="AT129" s="155" t="s">
        <v>126</v>
      </c>
      <c r="AU129" s="155" t="s">
        <v>36</v>
      </c>
      <c r="AY129" s="17" t="s">
        <v>124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36</v>
      </c>
      <c r="BK129" s="156">
        <f>ROUND(I129*H129,2)</f>
        <v>0</v>
      </c>
      <c r="BL129" s="17" t="s">
        <v>131</v>
      </c>
      <c r="BM129" s="155" t="s">
        <v>560</v>
      </c>
    </row>
    <row r="130" spans="1:65" s="13" customFormat="1" ht="11.25">
      <c r="B130" s="157"/>
      <c r="D130" s="158" t="s">
        <v>133</v>
      </c>
      <c r="E130" s="159" t="s">
        <v>1</v>
      </c>
      <c r="F130" s="160" t="s">
        <v>490</v>
      </c>
      <c r="H130" s="161">
        <v>1</v>
      </c>
      <c r="I130" s="162"/>
      <c r="L130" s="157"/>
      <c r="M130" s="163"/>
      <c r="N130" s="164"/>
      <c r="O130" s="164"/>
      <c r="P130" s="164"/>
      <c r="Q130" s="164"/>
      <c r="R130" s="164"/>
      <c r="S130" s="164"/>
      <c r="T130" s="165"/>
      <c r="AT130" s="159" t="s">
        <v>133</v>
      </c>
      <c r="AU130" s="159" t="s">
        <v>36</v>
      </c>
      <c r="AV130" s="13" t="s">
        <v>88</v>
      </c>
      <c r="AW130" s="13" t="s">
        <v>35</v>
      </c>
      <c r="AX130" s="13" t="s">
        <v>79</v>
      </c>
      <c r="AY130" s="159" t="s">
        <v>124</v>
      </c>
    </row>
    <row r="131" spans="1:65" s="14" customFormat="1" ht="11.25">
      <c r="B131" s="166"/>
      <c r="D131" s="158" t="s">
        <v>133</v>
      </c>
      <c r="E131" s="167" t="s">
        <v>1</v>
      </c>
      <c r="F131" s="168" t="s">
        <v>136</v>
      </c>
      <c r="H131" s="169">
        <v>1</v>
      </c>
      <c r="I131" s="170"/>
      <c r="L131" s="166"/>
      <c r="M131" s="171"/>
      <c r="N131" s="172"/>
      <c r="O131" s="172"/>
      <c r="P131" s="172"/>
      <c r="Q131" s="172"/>
      <c r="R131" s="172"/>
      <c r="S131" s="172"/>
      <c r="T131" s="173"/>
      <c r="AT131" s="167" t="s">
        <v>133</v>
      </c>
      <c r="AU131" s="167" t="s">
        <v>36</v>
      </c>
      <c r="AV131" s="14" t="s">
        <v>131</v>
      </c>
      <c r="AW131" s="14" t="s">
        <v>35</v>
      </c>
      <c r="AX131" s="14" t="s">
        <v>36</v>
      </c>
      <c r="AY131" s="167" t="s">
        <v>124</v>
      </c>
    </row>
    <row r="132" spans="1:65" s="2" customFormat="1" ht="16.5" customHeight="1">
      <c r="A132" s="32"/>
      <c r="B132" s="143"/>
      <c r="C132" s="144" t="s">
        <v>158</v>
      </c>
      <c r="D132" s="144" t="s">
        <v>126</v>
      </c>
      <c r="E132" s="145" t="s">
        <v>561</v>
      </c>
      <c r="F132" s="146" t="s">
        <v>562</v>
      </c>
      <c r="G132" s="147" t="s">
        <v>161</v>
      </c>
      <c r="H132" s="148">
        <v>1</v>
      </c>
      <c r="I132" s="149"/>
      <c r="J132" s="150">
        <f>ROUND(I132*H132,2)</f>
        <v>0</v>
      </c>
      <c r="K132" s="146" t="s">
        <v>1</v>
      </c>
      <c r="L132" s="33"/>
      <c r="M132" s="151" t="s">
        <v>1</v>
      </c>
      <c r="N132" s="152" t="s">
        <v>44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131</v>
      </c>
      <c r="AT132" s="155" t="s">
        <v>126</v>
      </c>
      <c r="AU132" s="155" t="s">
        <v>36</v>
      </c>
      <c r="AY132" s="17" t="s">
        <v>124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36</v>
      </c>
      <c r="BK132" s="156">
        <f>ROUND(I132*H132,2)</f>
        <v>0</v>
      </c>
      <c r="BL132" s="17" t="s">
        <v>131</v>
      </c>
      <c r="BM132" s="155" t="s">
        <v>563</v>
      </c>
    </row>
    <row r="133" spans="1:65" s="13" customFormat="1" ht="11.25">
      <c r="B133" s="157"/>
      <c r="D133" s="158" t="s">
        <v>133</v>
      </c>
      <c r="E133" s="159" t="s">
        <v>1</v>
      </c>
      <c r="F133" s="160" t="s">
        <v>490</v>
      </c>
      <c r="H133" s="161">
        <v>1</v>
      </c>
      <c r="I133" s="162"/>
      <c r="L133" s="157"/>
      <c r="M133" s="163"/>
      <c r="N133" s="164"/>
      <c r="O133" s="164"/>
      <c r="P133" s="164"/>
      <c r="Q133" s="164"/>
      <c r="R133" s="164"/>
      <c r="S133" s="164"/>
      <c r="T133" s="165"/>
      <c r="AT133" s="159" t="s">
        <v>133</v>
      </c>
      <c r="AU133" s="159" t="s">
        <v>36</v>
      </c>
      <c r="AV133" s="13" t="s">
        <v>88</v>
      </c>
      <c r="AW133" s="13" t="s">
        <v>35</v>
      </c>
      <c r="AX133" s="13" t="s">
        <v>79</v>
      </c>
      <c r="AY133" s="159" t="s">
        <v>124</v>
      </c>
    </row>
    <row r="134" spans="1:65" s="14" customFormat="1" ht="11.25">
      <c r="B134" s="166"/>
      <c r="D134" s="158" t="s">
        <v>133</v>
      </c>
      <c r="E134" s="167" t="s">
        <v>1</v>
      </c>
      <c r="F134" s="168" t="s">
        <v>136</v>
      </c>
      <c r="H134" s="169">
        <v>1</v>
      </c>
      <c r="I134" s="170"/>
      <c r="L134" s="166"/>
      <c r="M134" s="171"/>
      <c r="N134" s="172"/>
      <c r="O134" s="172"/>
      <c r="P134" s="172"/>
      <c r="Q134" s="172"/>
      <c r="R134" s="172"/>
      <c r="S134" s="172"/>
      <c r="T134" s="173"/>
      <c r="AT134" s="167" t="s">
        <v>133</v>
      </c>
      <c r="AU134" s="167" t="s">
        <v>36</v>
      </c>
      <c r="AV134" s="14" t="s">
        <v>131</v>
      </c>
      <c r="AW134" s="14" t="s">
        <v>35</v>
      </c>
      <c r="AX134" s="14" t="s">
        <v>36</v>
      </c>
      <c r="AY134" s="167" t="s">
        <v>124</v>
      </c>
    </row>
    <row r="135" spans="1:65" s="2" customFormat="1" ht="16.5" customHeight="1">
      <c r="A135" s="32"/>
      <c r="B135" s="143"/>
      <c r="C135" s="144" t="s">
        <v>163</v>
      </c>
      <c r="D135" s="144" t="s">
        <v>126</v>
      </c>
      <c r="E135" s="145" t="s">
        <v>564</v>
      </c>
      <c r="F135" s="146" t="s">
        <v>565</v>
      </c>
      <c r="G135" s="147" t="s">
        <v>161</v>
      </c>
      <c r="H135" s="148">
        <v>1</v>
      </c>
      <c r="I135" s="149"/>
      <c r="J135" s="150">
        <f>ROUND(I135*H135,2)</f>
        <v>0</v>
      </c>
      <c r="K135" s="146" t="s">
        <v>1</v>
      </c>
      <c r="L135" s="33"/>
      <c r="M135" s="151" t="s">
        <v>1</v>
      </c>
      <c r="N135" s="152" t="s">
        <v>44</v>
      </c>
      <c r="O135" s="58"/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5" t="s">
        <v>131</v>
      </c>
      <c r="AT135" s="155" t="s">
        <v>126</v>
      </c>
      <c r="AU135" s="155" t="s">
        <v>36</v>
      </c>
      <c r="AY135" s="17" t="s">
        <v>124</v>
      </c>
      <c r="BE135" s="156">
        <f>IF(N135="základní",J135,0)</f>
        <v>0</v>
      </c>
      <c r="BF135" s="156">
        <f>IF(N135="snížená",J135,0)</f>
        <v>0</v>
      </c>
      <c r="BG135" s="156">
        <f>IF(N135="zákl. přenesená",J135,0)</f>
        <v>0</v>
      </c>
      <c r="BH135" s="156">
        <f>IF(N135="sníž. přenesená",J135,0)</f>
        <v>0</v>
      </c>
      <c r="BI135" s="156">
        <f>IF(N135="nulová",J135,0)</f>
        <v>0</v>
      </c>
      <c r="BJ135" s="17" t="s">
        <v>36</v>
      </c>
      <c r="BK135" s="156">
        <f>ROUND(I135*H135,2)</f>
        <v>0</v>
      </c>
      <c r="BL135" s="17" t="s">
        <v>131</v>
      </c>
      <c r="BM135" s="155" t="s">
        <v>566</v>
      </c>
    </row>
    <row r="136" spans="1:65" s="13" customFormat="1" ht="11.25">
      <c r="B136" s="157"/>
      <c r="D136" s="158" t="s">
        <v>133</v>
      </c>
      <c r="E136" s="159" t="s">
        <v>1</v>
      </c>
      <c r="F136" s="160" t="s">
        <v>490</v>
      </c>
      <c r="H136" s="161">
        <v>1</v>
      </c>
      <c r="I136" s="162"/>
      <c r="L136" s="157"/>
      <c r="M136" s="163"/>
      <c r="N136" s="164"/>
      <c r="O136" s="164"/>
      <c r="P136" s="164"/>
      <c r="Q136" s="164"/>
      <c r="R136" s="164"/>
      <c r="S136" s="164"/>
      <c r="T136" s="165"/>
      <c r="AT136" s="159" t="s">
        <v>133</v>
      </c>
      <c r="AU136" s="159" t="s">
        <v>36</v>
      </c>
      <c r="AV136" s="13" t="s">
        <v>88</v>
      </c>
      <c r="AW136" s="13" t="s">
        <v>35</v>
      </c>
      <c r="AX136" s="13" t="s">
        <v>79</v>
      </c>
      <c r="AY136" s="159" t="s">
        <v>124</v>
      </c>
    </row>
    <row r="137" spans="1:65" s="14" customFormat="1" ht="11.25">
      <c r="B137" s="166"/>
      <c r="D137" s="158" t="s">
        <v>133</v>
      </c>
      <c r="E137" s="167" t="s">
        <v>1</v>
      </c>
      <c r="F137" s="168" t="s">
        <v>136</v>
      </c>
      <c r="H137" s="169">
        <v>1</v>
      </c>
      <c r="I137" s="170"/>
      <c r="L137" s="166"/>
      <c r="M137" s="171"/>
      <c r="N137" s="172"/>
      <c r="O137" s="172"/>
      <c r="P137" s="172"/>
      <c r="Q137" s="172"/>
      <c r="R137" s="172"/>
      <c r="S137" s="172"/>
      <c r="T137" s="173"/>
      <c r="AT137" s="167" t="s">
        <v>133</v>
      </c>
      <c r="AU137" s="167" t="s">
        <v>36</v>
      </c>
      <c r="AV137" s="14" t="s">
        <v>131</v>
      </c>
      <c r="AW137" s="14" t="s">
        <v>35</v>
      </c>
      <c r="AX137" s="14" t="s">
        <v>36</v>
      </c>
      <c r="AY137" s="167" t="s">
        <v>124</v>
      </c>
    </row>
    <row r="138" spans="1:65" s="2" customFormat="1" ht="16.5" customHeight="1">
      <c r="A138" s="32"/>
      <c r="B138" s="143"/>
      <c r="C138" s="144" t="s">
        <v>169</v>
      </c>
      <c r="D138" s="144" t="s">
        <v>126</v>
      </c>
      <c r="E138" s="145" t="s">
        <v>567</v>
      </c>
      <c r="F138" s="146" t="s">
        <v>568</v>
      </c>
      <c r="G138" s="147" t="s">
        <v>161</v>
      </c>
      <c r="H138" s="148">
        <v>1</v>
      </c>
      <c r="I138" s="149"/>
      <c r="J138" s="150">
        <f>ROUND(I138*H138,2)</f>
        <v>0</v>
      </c>
      <c r="K138" s="146" t="s">
        <v>1</v>
      </c>
      <c r="L138" s="33"/>
      <c r="M138" s="151" t="s">
        <v>1</v>
      </c>
      <c r="N138" s="152" t="s">
        <v>44</v>
      </c>
      <c r="O138" s="58"/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131</v>
      </c>
      <c r="AT138" s="155" t="s">
        <v>126</v>
      </c>
      <c r="AU138" s="155" t="s">
        <v>36</v>
      </c>
      <c r="AY138" s="17" t="s">
        <v>124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7" t="s">
        <v>36</v>
      </c>
      <c r="BK138" s="156">
        <f>ROUND(I138*H138,2)</f>
        <v>0</v>
      </c>
      <c r="BL138" s="17" t="s">
        <v>131</v>
      </c>
      <c r="BM138" s="155" t="s">
        <v>569</v>
      </c>
    </row>
    <row r="139" spans="1:65" s="13" customFormat="1" ht="11.25">
      <c r="B139" s="157"/>
      <c r="D139" s="158" t="s">
        <v>133</v>
      </c>
      <c r="E139" s="159" t="s">
        <v>1</v>
      </c>
      <c r="F139" s="160" t="s">
        <v>490</v>
      </c>
      <c r="H139" s="161">
        <v>1</v>
      </c>
      <c r="I139" s="162"/>
      <c r="L139" s="157"/>
      <c r="M139" s="163"/>
      <c r="N139" s="164"/>
      <c r="O139" s="164"/>
      <c r="P139" s="164"/>
      <c r="Q139" s="164"/>
      <c r="R139" s="164"/>
      <c r="S139" s="164"/>
      <c r="T139" s="165"/>
      <c r="AT139" s="159" t="s">
        <v>133</v>
      </c>
      <c r="AU139" s="159" t="s">
        <v>36</v>
      </c>
      <c r="AV139" s="13" t="s">
        <v>88</v>
      </c>
      <c r="AW139" s="13" t="s">
        <v>35</v>
      </c>
      <c r="AX139" s="13" t="s">
        <v>79</v>
      </c>
      <c r="AY139" s="159" t="s">
        <v>124</v>
      </c>
    </row>
    <row r="140" spans="1:65" s="14" customFormat="1" ht="11.25">
      <c r="B140" s="166"/>
      <c r="D140" s="158" t="s">
        <v>133</v>
      </c>
      <c r="E140" s="167" t="s">
        <v>1</v>
      </c>
      <c r="F140" s="168" t="s">
        <v>136</v>
      </c>
      <c r="H140" s="169">
        <v>1</v>
      </c>
      <c r="I140" s="170"/>
      <c r="L140" s="166"/>
      <c r="M140" s="171"/>
      <c r="N140" s="172"/>
      <c r="O140" s="172"/>
      <c r="P140" s="172"/>
      <c r="Q140" s="172"/>
      <c r="R140" s="172"/>
      <c r="S140" s="172"/>
      <c r="T140" s="173"/>
      <c r="AT140" s="167" t="s">
        <v>133</v>
      </c>
      <c r="AU140" s="167" t="s">
        <v>36</v>
      </c>
      <c r="AV140" s="14" t="s">
        <v>131</v>
      </c>
      <c r="AW140" s="14" t="s">
        <v>35</v>
      </c>
      <c r="AX140" s="14" t="s">
        <v>36</v>
      </c>
      <c r="AY140" s="167" t="s">
        <v>124</v>
      </c>
    </row>
    <row r="141" spans="1:65" s="2" customFormat="1" ht="16.5" customHeight="1">
      <c r="A141" s="32"/>
      <c r="B141" s="143"/>
      <c r="C141" s="144" t="s">
        <v>175</v>
      </c>
      <c r="D141" s="144" t="s">
        <v>126</v>
      </c>
      <c r="E141" s="145" t="s">
        <v>570</v>
      </c>
      <c r="F141" s="146" t="s">
        <v>571</v>
      </c>
      <c r="G141" s="147" t="s">
        <v>161</v>
      </c>
      <c r="H141" s="148">
        <v>1</v>
      </c>
      <c r="I141" s="149"/>
      <c r="J141" s="150">
        <f>ROUND(I141*H141,2)</f>
        <v>0</v>
      </c>
      <c r="K141" s="146" t="s">
        <v>1</v>
      </c>
      <c r="L141" s="33"/>
      <c r="M141" s="151" t="s">
        <v>1</v>
      </c>
      <c r="N141" s="152" t="s">
        <v>44</v>
      </c>
      <c r="O141" s="58"/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5" t="s">
        <v>131</v>
      </c>
      <c r="AT141" s="155" t="s">
        <v>126</v>
      </c>
      <c r="AU141" s="155" t="s">
        <v>36</v>
      </c>
      <c r="AY141" s="17" t="s">
        <v>124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7" t="s">
        <v>36</v>
      </c>
      <c r="BK141" s="156">
        <f>ROUND(I141*H141,2)</f>
        <v>0</v>
      </c>
      <c r="BL141" s="17" t="s">
        <v>131</v>
      </c>
      <c r="BM141" s="155" t="s">
        <v>572</v>
      </c>
    </row>
    <row r="142" spans="1:65" s="13" customFormat="1" ht="11.25">
      <c r="B142" s="157"/>
      <c r="D142" s="158" t="s">
        <v>133</v>
      </c>
      <c r="E142" s="159" t="s">
        <v>1</v>
      </c>
      <c r="F142" s="160" t="s">
        <v>36</v>
      </c>
      <c r="H142" s="161">
        <v>1</v>
      </c>
      <c r="I142" s="162"/>
      <c r="L142" s="157"/>
      <c r="M142" s="163"/>
      <c r="N142" s="164"/>
      <c r="O142" s="164"/>
      <c r="P142" s="164"/>
      <c r="Q142" s="164"/>
      <c r="R142" s="164"/>
      <c r="S142" s="164"/>
      <c r="T142" s="165"/>
      <c r="AT142" s="159" t="s">
        <v>133</v>
      </c>
      <c r="AU142" s="159" t="s">
        <v>36</v>
      </c>
      <c r="AV142" s="13" t="s">
        <v>88</v>
      </c>
      <c r="AW142" s="13" t="s">
        <v>35</v>
      </c>
      <c r="AX142" s="13" t="s">
        <v>36</v>
      </c>
      <c r="AY142" s="159" t="s">
        <v>124</v>
      </c>
    </row>
    <row r="143" spans="1:65" s="2" customFormat="1" ht="16.5" customHeight="1">
      <c r="A143" s="32"/>
      <c r="B143" s="143"/>
      <c r="C143" s="144" t="s">
        <v>189</v>
      </c>
      <c r="D143" s="144" t="s">
        <v>126</v>
      </c>
      <c r="E143" s="145" t="s">
        <v>573</v>
      </c>
      <c r="F143" s="146" t="s">
        <v>574</v>
      </c>
      <c r="G143" s="147" t="s">
        <v>161</v>
      </c>
      <c r="H143" s="148">
        <v>1</v>
      </c>
      <c r="I143" s="149"/>
      <c r="J143" s="150">
        <f>ROUND(I143*H143,2)</f>
        <v>0</v>
      </c>
      <c r="K143" s="146" t="s">
        <v>1</v>
      </c>
      <c r="L143" s="33"/>
      <c r="M143" s="151" t="s">
        <v>1</v>
      </c>
      <c r="N143" s="152" t="s">
        <v>44</v>
      </c>
      <c r="O143" s="58"/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131</v>
      </c>
      <c r="AT143" s="155" t="s">
        <v>126</v>
      </c>
      <c r="AU143" s="155" t="s">
        <v>36</v>
      </c>
      <c r="AY143" s="17" t="s">
        <v>124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36</v>
      </c>
      <c r="BK143" s="156">
        <f>ROUND(I143*H143,2)</f>
        <v>0</v>
      </c>
      <c r="BL143" s="17" t="s">
        <v>131</v>
      </c>
      <c r="BM143" s="155" t="s">
        <v>575</v>
      </c>
    </row>
    <row r="144" spans="1:65" s="13" customFormat="1" ht="11.25">
      <c r="B144" s="157"/>
      <c r="D144" s="158" t="s">
        <v>133</v>
      </c>
      <c r="E144" s="159" t="s">
        <v>1</v>
      </c>
      <c r="F144" s="160" t="s">
        <v>490</v>
      </c>
      <c r="H144" s="161">
        <v>1</v>
      </c>
      <c r="I144" s="162"/>
      <c r="L144" s="157"/>
      <c r="M144" s="163"/>
      <c r="N144" s="164"/>
      <c r="O144" s="164"/>
      <c r="P144" s="164"/>
      <c r="Q144" s="164"/>
      <c r="R144" s="164"/>
      <c r="S144" s="164"/>
      <c r="T144" s="165"/>
      <c r="AT144" s="159" t="s">
        <v>133</v>
      </c>
      <c r="AU144" s="159" t="s">
        <v>36</v>
      </c>
      <c r="AV144" s="13" t="s">
        <v>88</v>
      </c>
      <c r="AW144" s="13" t="s">
        <v>35</v>
      </c>
      <c r="AX144" s="13" t="s">
        <v>36</v>
      </c>
      <c r="AY144" s="159" t="s">
        <v>124</v>
      </c>
    </row>
    <row r="145" spans="1:65" s="2" customFormat="1" ht="16.5" customHeight="1">
      <c r="A145" s="32"/>
      <c r="B145" s="143"/>
      <c r="C145" s="144" t="s">
        <v>194</v>
      </c>
      <c r="D145" s="144" t="s">
        <v>126</v>
      </c>
      <c r="E145" s="145" t="s">
        <v>576</v>
      </c>
      <c r="F145" s="146" t="s">
        <v>577</v>
      </c>
      <c r="G145" s="147" t="s">
        <v>161</v>
      </c>
      <c r="H145" s="148">
        <v>1</v>
      </c>
      <c r="I145" s="149"/>
      <c r="J145" s="150">
        <f>ROUND(I145*H145,2)</f>
        <v>0</v>
      </c>
      <c r="K145" s="146" t="s">
        <v>1</v>
      </c>
      <c r="L145" s="33"/>
      <c r="M145" s="151" t="s">
        <v>1</v>
      </c>
      <c r="N145" s="152" t="s">
        <v>44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131</v>
      </c>
      <c r="AT145" s="155" t="s">
        <v>126</v>
      </c>
      <c r="AU145" s="155" t="s">
        <v>36</v>
      </c>
      <c r="AY145" s="17" t="s">
        <v>124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36</v>
      </c>
      <c r="BK145" s="156">
        <f>ROUND(I145*H145,2)</f>
        <v>0</v>
      </c>
      <c r="BL145" s="17" t="s">
        <v>131</v>
      </c>
      <c r="BM145" s="155" t="s">
        <v>578</v>
      </c>
    </row>
    <row r="146" spans="1:65" s="13" customFormat="1" ht="11.25">
      <c r="B146" s="157"/>
      <c r="D146" s="158" t="s">
        <v>133</v>
      </c>
      <c r="E146" s="159" t="s">
        <v>1</v>
      </c>
      <c r="F146" s="160" t="s">
        <v>490</v>
      </c>
      <c r="H146" s="161">
        <v>1</v>
      </c>
      <c r="I146" s="162"/>
      <c r="L146" s="157"/>
      <c r="M146" s="163"/>
      <c r="N146" s="164"/>
      <c r="O146" s="164"/>
      <c r="P146" s="164"/>
      <c r="Q146" s="164"/>
      <c r="R146" s="164"/>
      <c r="S146" s="164"/>
      <c r="T146" s="165"/>
      <c r="AT146" s="159" t="s">
        <v>133</v>
      </c>
      <c r="AU146" s="159" t="s">
        <v>36</v>
      </c>
      <c r="AV146" s="13" t="s">
        <v>88</v>
      </c>
      <c r="AW146" s="13" t="s">
        <v>35</v>
      </c>
      <c r="AX146" s="13" t="s">
        <v>79</v>
      </c>
      <c r="AY146" s="159" t="s">
        <v>124</v>
      </c>
    </row>
    <row r="147" spans="1:65" s="14" customFormat="1" ht="11.25">
      <c r="B147" s="166"/>
      <c r="D147" s="158" t="s">
        <v>133</v>
      </c>
      <c r="E147" s="167" t="s">
        <v>1</v>
      </c>
      <c r="F147" s="168" t="s">
        <v>136</v>
      </c>
      <c r="H147" s="169">
        <v>1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7" t="s">
        <v>133</v>
      </c>
      <c r="AU147" s="167" t="s">
        <v>36</v>
      </c>
      <c r="AV147" s="14" t="s">
        <v>131</v>
      </c>
      <c r="AW147" s="14" t="s">
        <v>35</v>
      </c>
      <c r="AX147" s="14" t="s">
        <v>36</v>
      </c>
      <c r="AY147" s="167" t="s">
        <v>124</v>
      </c>
    </row>
    <row r="148" spans="1:65" s="2" customFormat="1" ht="16.5" customHeight="1">
      <c r="A148" s="32"/>
      <c r="B148" s="143"/>
      <c r="C148" s="144" t="s">
        <v>8</v>
      </c>
      <c r="D148" s="144" t="s">
        <v>126</v>
      </c>
      <c r="E148" s="145" t="s">
        <v>579</v>
      </c>
      <c r="F148" s="146" t="s">
        <v>580</v>
      </c>
      <c r="G148" s="147" t="s">
        <v>161</v>
      </c>
      <c r="H148" s="148">
        <v>1</v>
      </c>
      <c r="I148" s="149"/>
      <c r="J148" s="150">
        <f>ROUND(I148*H148,2)</f>
        <v>0</v>
      </c>
      <c r="K148" s="146" t="s">
        <v>1</v>
      </c>
      <c r="L148" s="33"/>
      <c r="M148" s="151" t="s">
        <v>1</v>
      </c>
      <c r="N148" s="152" t="s">
        <v>44</v>
      </c>
      <c r="O148" s="58"/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131</v>
      </c>
      <c r="AT148" s="155" t="s">
        <v>126</v>
      </c>
      <c r="AU148" s="155" t="s">
        <v>36</v>
      </c>
      <c r="AY148" s="17" t="s">
        <v>124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36</v>
      </c>
      <c r="BK148" s="156">
        <f>ROUND(I148*H148,2)</f>
        <v>0</v>
      </c>
      <c r="BL148" s="17" t="s">
        <v>131</v>
      </c>
      <c r="BM148" s="155" t="s">
        <v>581</v>
      </c>
    </row>
    <row r="149" spans="1:65" s="15" customFormat="1" ht="11.25">
      <c r="B149" s="174"/>
      <c r="D149" s="158" t="s">
        <v>133</v>
      </c>
      <c r="E149" s="175" t="s">
        <v>1</v>
      </c>
      <c r="F149" s="176" t="s">
        <v>582</v>
      </c>
      <c r="H149" s="175" t="s">
        <v>1</v>
      </c>
      <c r="I149" s="177"/>
      <c r="L149" s="174"/>
      <c r="M149" s="178"/>
      <c r="N149" s="179"/>
      <c r="O149" s="179"/>
      <c r="P149" s="179"/>
      <c r="Q149" s="179"/>
      <c r="R149" s="179"/>
      <c r="S149" s="179"/>
      <c r="T149" s="180"/>
      <c r="AT149" s="175" t="s">
        <v>133</v>
      </c>
      <c r="AU149" s="175" t="s">
        <v>36</v>
      </c>
      <c r="AV149" s="15" t="s">
        <v>36</v>
      </c>
      <c r="AW149" s="15" t="s">
        <v>35</v>
      </c>
      <c r="AX149" s="15" t="s">
        <v>79</v>
      </c>
      <c r="AY149" s="175" t="s">
        <v>124</v>
      </c>
    </row>
    <row r="150" spans="1:65" s="15" customFormat="1" ht="11.25">
      <c r="B150" s="174"/>
      <c r="D150" s="158" t="s">
        <v>133</v>
      </c>
      <c r="E150" s="175" t="s">
        <v>1</v>
      </c>
      <c r="F150" s="176" t="s">
        <v>583</v>
      </c>
      <c r="H150" s="175" t="s">
        <v>1</v>
      </c>
      <c r="I150" s="177"/>
      <c r="L150" s="174"/>
      <c r="M150" s="178"/>
      <c r="N150" s="179"/>
      <c r="O150" s="179"/>
      <c r="P150" s="179"/>
      <c r="Q150" s="179"/>
      <c r="R150" s="179"/>
      <c r="S150" s="179"/>
      <c r="T150" s="180"/>
      <c r="AT150" s="175" t="s">
        <v>133</v>
      </c>
      <c r="AU150" s="175" t="s">
        <v>36</v>
      </c>
      <c r="AV150" s="15" t="s">
        <v>36</v>
      </c>
      <c r="AW150" s="15" t="s">
        <v>35</v>
      </c>
      <c r="AX150" s="15" t="s">
        <v>79</v>
      </c>
      <c r="AY150" s="175" t="s">
        <v>124</v>
      </c>
    </row>
    <row r="151" spans="1:65" s="15" customFormat="1" ht="11.25">
      <c r="B151" s="174"/>
      <c r="D151" s="158" t="s">
        <v>133</v>
      </c>
      <c r="E151" s="175" t="s">
        <v>1</v>
      </c>
      <c r="F151" s="176" t="s">
        <v>584</v>
      </c>
      <c r="H151" s="175" t="s">
        <v>1</v>
      </c>
      <c r="I151" s="177"/>
      <c r="L151" s="174"/>
      <c r="M151" s="178"/>
      <c r="N151" s="179"/>
      <c r="O151" s="179"/>
      <c r="P151" s="179"/>
      <c r="Q151" s="179"/>
      <c r="R151" s="179"/>
      <c r="S151" s="179"/>
      <c r="T151" s="180"/>
      <c r="AT151" s="175" t="s">
        <v>133</v>
      </c>
      <c r="AU151" s="175" t="s">
        <v>36</v>
      </c>
      <c r="AV151" s="15" t="s">
        <v>36</v>
      </c>
      <c r="AW151" s="15" t="s">
        <v>35</v>
      </c>
      <c r="AX151" s="15" t="s">
        <v>79</v>
      </c>
      <c r="AY151" s="175" t="s">
        <v>124</v>
      </c>
    </row>
    <row r="152" spans="1:65" s="15" customFormat="1" ht="11.25">
      <c r="B152" s="174"/>
      <c r="D152" s="158" t="s">
        <v>133</v>
      </c>
      <c r="E152" s="175" t="s">
        <v>1</v>
      </c>
      <c r="F152" s="176" t="s">
        <v>585</v>
      </c>
      <c r="H152" s="175" t="s">
        <v>1</v>
      </c>
      <c r="I152" s="177"/>
      <c r="L152" s="174"/>
      <c r="M152" s="178"/>
      <c r="N152" s="179"/>
      <c r="O152" s="179"/>
      <c r="P152" s="179"/>
      <c r="Q152" s="179"/>
      <c r="R152" s="179"/>
      <c r="S152" s="179"/>
      <c r="T152" s="180"/>
      <c r="AT152" s="175" t="s">
        <v>133</v>
      </c>
      <c r="AU152" s="175" t="s">
        <v>36</v>
      </c>
      <c r="AV152" s="15" t="s">
        <v>36</v>
      </c>
      <c r="AW152" s="15" t="s">
        <v>35</v>
      </c>
      <c r="AX152" s="15" t="s">
        <v>79</v>
      </c>
      <c r="AY152" s="175" t="s">
        <v>124</v>
      </c>
    </row>
    <row r="153" spans="1:65" s="15" customFormat="1" ht="11.25">
      <c r="B153" s="174"/>
      <c r="D153" s="158" t="s">
        <v>133</v>
      </c>
      <c r="E153" s="175" t="s">
        <v>1</v>
      </c>
      <c r="F153" s="176" t="s">
        <v>586</v>
      </c>
      <c r="H153" s="175" t="s">
        <v>1</v>
      </c>
      <c r="I153" s="177"/>
      <c r="L153" s="174"/>
      <c r="M153" s="178"/>
      <c r="N153" s="179"/>
      <c r="O153" s="179"/>
      <c r="P153" s="179"/>
      <c r="Q153" s="179"/>
      <c r="R153" s="179"/>
      <c r="S153" s="179"/>
      <c r="T153" s="180"/>
      <c r="AT153" s="175" t="s">
        <v>133</v>
      </c>
      <c r="AU153" s="175" t="s">
        <v>36</v>
      </c>
      <c r="AV153" s="15" t="s">
        <v>36</v>
      </c>
      <c r="AW153" s="15" t="s">
        <v>35</v>
      </c>
      <c r="AX153" s="15" t="s">
        <v>79</v>
      </c>
      <c r="AY153" s="175" t="s">
        <v>124</v>
      </c>
    </row>
    <row r="154" spans="1:65" s="15" customFormat="1" ht="11.25">
      <c r="B154" s="174"/>
      <c r="D154" s="158" t="s">
        <v>133</v>
      </c>
      <c r="E154" s="175" t="s">
        <v>1</v>
      </c>
      <c r="F154" s="176" t="s">
        <v>587</v>
      </c>
      <c r="H154" s="175" t="s">
        <v>1</v>
      </c>
      <c r="I154" s="177"/>
      <c r="L154" s="174"/>
      <c r="M154" s="178"/>
      <c r="N154" s="179"/>
      <c r="O154" s="179"/>
      <c r="P154" s="179"/>
      <c r="Q154" s="179"/>
      <c r="R154" s="179"/>
      <c r="S154" s="179"/>
      <c r="T154" s="180"/>
      <c r="AT154" s="175" t="s">
        <v>133</v>
      </c>
      <c r="AU154" s="175" t="s">
        <v>36</v>
      </c>
      <c r="AV154" s="15" t="s">
        <v>36</v>
      </c>
      <c r="AW154" s="15" t="s">
        <v>35</v>
      </c>
      <c r="AX154" s="15" t="s">
        <v>79</v>
      </c>
      <c r="AY154" s="175" t="s">
        <v>124</v>
      </c>
    </row>
    <row r="155" spans="1:65" s="13" customFormat="1" ht="11.25">
      <c r="B155" s="157"/>
      <c r="D155" s="158" t="s">
        <v>133</v>
      </c>
      <c r="E155" s="159" t="s">
        <v>1</v>
      </c>
      <c r="F155" s="160" t="s">
        <v>36</v>
      </c>
      <c r="H155" s="161">
        <v>1</v>
      </c>
      <c r="I155" s="162"/>
      <c r="L155" s="157"/>
      <c r="M155" s="163"/>
      <c r="N155" s="164"/>
      <c r="O155" s="164"/>
      <c r="P155" s="164"/>
      <c r="Q155" s="164"/>
      <c r="R155" s="164"/>
      <c r="S155" s="164"/>
      <c r="T155" s="165"/>
      <c r="AT155" s="159" t="s">
        <v>133</v>
      </c>
      <c r="AU155" s="159" t="s">
        <v>36</v>
      </c>
      <c r="AV155" s="13" t="s">
        <v>88</v>
      </c>
      <c r="AW155" s="13" t="s">
        <v>35</v>
      </c>
      <c r="AX155" s="13" t="s">
        <v>36</v>
      </c>
      <c r="AY155" s="159" t="s">
        <v>124</v>
      </c>
    </row>
    <row r="156" spans="1:65" s="2" customFormat="1" ht="16.5" customHeight="1">
      <c r="A156" s="32"/>
      <c r="B156" s="143"/>
      <c r="C156" s="144" t="s">
        <v>205</v>
      </c>
      <c r="D156" s="144" t="s">
        <v>126</v>
      </c>
      <c r="E156" s="145" t="s">
        <v>588</v>
      </c>
      <c r="F156" s="146" t="s">
        <v>589</v>
      </c>
      <c r="G156" s="147" t="s">
        <v>161</v>
      </c>
      <c r="H156" s="148">
        <v>1</v>
      </c>
      <c r="I156" s="149"/>
      <c r="J156" s="150">
        <f>ROUND(I156*H156,2)</f>
        <v>0</v>
      </c>
      <c r="K156" s="146" t="s">
        <v>1</v>
      </c>
      <c r="L156" s="33"/>
      <c r="M156" s="151" t="s">
        <v>1</v>
      </c>
      <c r="N156" s="152" t="s">
        <v>44</v>
      </c>
      <c r="O156" s="58"/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131</v>
      </c>
      <c r="AT156" s="155" t="s">
        <v>126</v>
      </c>
      <c r="AU156" s="155" t="s">
        <v>36</v>
      </c>
      <c r="AY156" s="17" t="s">
        <v>124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36</v>
      </c>
      <c r="BK156" s="156">
        <f>ROUND(I156*H156,2)</f>
        <v>0</v>
      </c>
      <c r="BL156" s="17" t="s">
        <v>131</v>
      </c>
      <c r="BM156" s="155" t="s">
        <v>590</v>
      </c>
    </row>
    <row r="157" spans="1:65" s="13" customFormat="1" ht="11.25">
      <c r="B157" s="157"/>
      <c r="D157" s="158" t="s">
        <v>133</v>
      </c>
      <c r="E157" s="159" t="s">
        <v>1</v>
      </c>
      <c r="F157" s="160" t="s">
        <v>36</v>
      </c>
      <c r="H157" s="161">
        <v>1</v>
      </c>
      <c r="I157" s="162"/>
      <c r="L157" s="157"/>
      <c r="M157" s="163"/>
      <c r="N157" s="164"/>
      <c r="O157" s="164"/>
      <c r="P157" s="164"/>
      <c r="Q157" s="164"/>
      <c r="R157" s="164"/>
      <c r="S157" s="164"/>
      <c r="T157" s="165"/>
      <c r="AT157" s="159" t="s">
        <v>133</v>
      </c>
      <c r="AU157" s="159" t="s">
        <v>36</v>
      </c>
      <c r="AV157" s="13" t="s">
        <v>88</v>
      </c>
      <c r="AW157" s="13" t="s">
        <v>35</v>
      </c>
      <c r="AX157" s="13" t="s">
        <v>36</v>
      </c>
      <c r="AY157" s="159" t="s">
        <v>124</v>
      </c>
    </row>
    <row r="158" spans="1:65" s="2" customFormat="1" ht="16.5" customHeight="1">
      <c r="A158" s="32"/>
      <c r="B158" s="143"/>
      <c r="C158" s="144" t="s">
        <v>210</v>
      </c>
      <c r="D158" s="144" t="s">
        <v>126</v>
      </c>
      <c r="E158" s="145" t="s">
        <v>591</v>
      </c>
      <c r="F158" s="146" t="s">
        <v>592</v>
      </c>
      <c r="G158" s="147" t="s">
        <v>161</v>
      </c>
      <c r="H158" s="148">
        <v>1</v>
      </c>
      <c r="I158" s="149"/>
      <c r="J158" s="150">
        <f>ROUND(I158*H158,2)</f>
        <v>0</v>
      </c>
      <c r="K158" s="146" t="s">
        <v>1</v>
      </c>
      <c r="L158" s="33"/>
      <c r="M158" s="151" t="s">
        <v>1</v>
      </c>
      <c r="N158" s="152" t="s">
        <v>44</v>
      </c>
      <c r="O158" s="58"/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131</v>
      </c>
      <c r="AT158" s="155" t="s">
        <v>126</v>
      </c>
      <c r="AU158" s="155" t="s">
        <v>36</v>
      </c>
      <c r="AY158" s="17" t="s">
        <v>124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36</v>
      </c>
      <c r="BK158" s="156">
        <f>ROUND(I158*H158,2)</f>
        <v>0</v>
      </c>
      <c r="BL158" s="17" t="s">
        <v>131</v>
      </c>
      <c r="BM158" s="155" t="s">
        <v>593</v>
      </c>
    </row>
    <row r="159" spans="1:65" s="13" customFormat="1" ht="11.25">
      <c r="B159" s="157"/>
      <c r="D159" s="158" t="s">
        <v>133</v>
      </c>
      <c r="E159" s="159" t="s">
        <v>1</v>
      </c>
      <c r="F159" s="160" t="s">
        <v>490</v>
      </c>
      <c r="H159" s="161">
        <v>1</v>
      </c>
      <c r="I159" s="162"/>
      <c r="L159" s="157"/>
      <c r="M159" s="163"/>
      <c r="N159" s="164"/>
      <c r="O159" s="164"/>
      <c r="P159" s="164"/>
      <c r="Q159" s="164"/>
      <c r="R159" s="164"/>
      <c r="S159" s="164"/>
      <c r="T159" s="165"/>
      <c r="AT159" s="159" t="s">
        <v>133</v>
      </c>
      <c r="AU159" s="159" t="s">
        <v>36</v>
      </c>
      <c r="AV159" s="13" t="s">
        <v>88</v>
      </c>
      <c r="AW159" s="13" t="s">
        <v>35</v>
      </c>
      <c r="AX159" s="13" t="s">
        <v>36</v>
      </c>
      <c r="AY159" s="159" t="s">
        <v>124</v>
      </c>
    </row>
    <row r="160" spans="1:65" s="2" customFormat="1" ht="16.5" customHeight="1">
      <c r="A160" s="32"/>
      <c r="B160" s="143"/>
      <c r="C160" s="144" t="s">
        <v>214</v>
      </c>
      <c r="D160" s="144" t="s">
        <v>126</v>
      </c>
      <c r="E160" s="145" t="s">
        <v>594</v>
      </c>
      <c r="F160" s="146" t="s">
        <v>595</v>
      </c>
      <c r="G160" s="147" t="s">
        <v>161</v>
      </c>
      <c r="H160" s="148">
        <v>1</v>
      </c>
      <c r="I160" s="149"/>
      <c r="J160" s="150">
        <f>ROUND(I160*H160,2)</f>
        <v>0</v>
      </c>
      <c r="K160" s="146" t="s">
        <v>1</v>
      </c>
      <c r="L160" s="33"/>
      <c r="M160" s="151" t="s">
        <v>1</v>
      </c>
      <c r="N160" s="152" t="s">
        <v>44</v>
      </c>
      <c r="O160" s="58"/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131</v>
      </c>
      <c r="AT160" s="155" t="s">
        <v>126</v>
      </c>
      <c r="AU160" s="155" t="s">
        <v>36</v>
      </c>
      <c r="AY160" s="17" t="s">
        <v>124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36</v>
      </c>
      <c r="BK160" s="156">
        <f>ROUND(I160*H160,2)</f>
        <v>0</v>
      </c>
      <c r="BL160" s="17" t="s">
        <v>131</v>
      </c>
      <c r="BM160" s="155" t="s">
        <v>596</v>
      </c>
    </row>
    <row r="161" spans="1:65" s="15" customFormat="1" ht="11.25">
      <c r="B161" s="174"/>
      <c r="D161" s="158" t="s">
        <v>133</v>
      </c>
      <c r="E161" s="175" t="s">
        <v>1</v>
      </c>
      <c r="F161" s="176" t="s">
        <v>597</v>
      </c>
      <c r="H161" s="175" t="s">
        <v>1</v>
      </c>
      <c r="I161" s="177"/>
      <c r="L161" s="174"/>
      <c r="M161" s="178"/>
      <c r="N161" s="179"/>
      <c r="O161" s="179"/>
      <c r="P161" s="179"/>
      <c r="Q161" s="179"/>
      <c r="R161" s="179"/>
      <c r="S161" s="179"/>
      <c r="T161" s="180"/>
      <c r="AT161" s="175" t="s">
        <v>133</v>
      </c>
      <c r="AU161" s="175" t="s">
        <v>36</v>
      </c>
      <c r="AV161" s="15" t="s">
        <v>36</v>
      </c>
      <c r="AW161" s="15" t="s">
        <v>35</v>
      </c>
      <c r="AX161" s="15" t="s">
        <v>79</v>
      </c>
      <c r="AY161" s="175" t="s">
        <v>124</v>
      </c>
    </row>
    <row r="162" spans="1:65" s="15" customFormat="1" ht="11.25">
      <c r="B162" s="174"/>
      <c r="D162" s="158" t="s">
        <v>133</v>
      </c>
      <c r="E162" s="175" t="s">
        <v>1</v>
      </c>
      <c r="F162" s="176" t="s">
        <v>598</v>
      </c>
      <c r="H162" s="175" t="s">
        <v>1</v>
      </c>
      <c r="I162" s="177"/>
      <c r="L162" s="174"/>
      <c r="M162" s="178"/>
      <c r="N162" s="179"/>
      <c r="O162" s="179"/>
      <c r="P162" s="179"/>
      <c r="Q162" s="179"/>
      <c r="R162" s="179"/>
      <c r="S162" s="179"/>
      <c r="T162" s="180"/>
      <c r="AT162" s="175" t="s">
        <v>133</v>
      </c>
      <c r="AU162" s="175" t="s">
        <v>36</v>
      </c>
      <c r="AV162" s="15" t="s">
        <v>36</v>
      </c>
      <c r="AW162" s="15" t="s">
        <v>35</v>
      </c>
      <c r="AX162" s="15" t="s">
        <v>79</v>
      </c>
      <c r="AY162" s="175" t="s">
        <v>124</v>
      </c>
    </row>
    <row r="163" spans="1:65" s="15" customFormat="1" ht="11.25">
      <c r="B163" s="174"/>
      <c r="D163" s="158" t="s">
        <v>133</v>
      </c>
      <c r="E163" s="175" t="s">
        <v>1</v>
      </c>
      <c r="F163" s="176" t="s">
        <v>599</v>
      </c>
      <c r="H163" s="175" t="s">
        <v>1</v>
      </c>
      <c r="I163" s="177"/>
      <c r="L163" s="174"/>
      <c r="M163" s="178"/>
      <c r="N163" s="179"/>
      <c r="O163" s="179"/>
      <c r="P163" s="179"/>
      <c r="Q163" s="179"/>
      <c r="R163" s="179"/>
      <c r="S163" s="179"/>
      <c r="T163" s="180"/>
      <c r="AT163" s="175" t="s">
        <v>133</v>
      </c>
      <c r="AU163" s="175" t="s">
        <v>36</v>
      </c>
      <c r="AV163" s="15" t="s">
        <v>36</v>
      </c>
      <c r="AW163" s="15" t="s">
        <v>35</v>
      </c>
      <c r="AX163" s="15" t="s">
        <v>79</v>
      </c>
      <c r="AY163" s="175" t="s">
        <v>124</v>
      </c>
    </row>
    <row r="164" spans="1:65" s="15" customFormat="1" ht="11.25">
      <c r="B164" s="174"/>
      <c r="D164" s="158" t="s">
        <v>133</v>
      </c>
      <c r="E164" s="175" t="s">
        <v>1</v>
      </c>
      <c r="F164" s="176" t="s">
        <v>600</v>
      </c>
      <c r="H164" s="175" t="s">
        <v>1</v>
      </c>
      <c r="I164" s="177"/>
      <c r="L164" s="174"/>
      <c r="M164" s="178"/>
      <c r="N164" s="179"/>
      <c r="O164" s="179"/>
      <c r="P164" s="179"/>
      <c r="Q164" s="179"/>
      <c r="R164" s="179"/>
      <c r="S164" s="179"/>
      <c r="T164" s="180"/>
      <c r="AT164" s="175" t="s">
        <v>133</v>
      </c>
      <c r="AU164" s="175" t="s">
        <v>36</v>
      </c>
      <c r="AV164" s="15" t="s">
        <v>36</v>
      </c>
      <c r="AW164" s="15" t="s">
        <v>35</v>
      </c>
      <c r="AX164" s="15" t="s">
        <v>79</v>
      </c>
      <c r="AY164" s="175" t="s">
        <v>124</v>
      </c>
    </row>
    <row r="165" spans="1:65" s="13" customFormat="1" ht="11.25">
      <c r="B165" s="157"/>
      <c r="D165" s="158" t="s">
        <v>133</v>
      </c>
      <c r="E165" s="159" t="s">
        <v>1</v>
      </c>
      <c r="F165" s="160" t="s">
        <v>36</v>
      </c>
      <c r="H165" s="161">
        <v>1</v>
      </c>
      <c r="I165" s="162"/>
      <c r="L165" s="157"/>
      <c r="M165" s="163"/>
      <c r="N165" s="164"/>
      <c r="O165" s="164"/>
      <c r="P165" s="164"/>
      <c r="Q165" s="164"/>
      <c r="R165" s="164"/>
      <c r="S165" s="164"/>
      <c r="T165" s="165"/>
      <c r="AT165" s="159" t="s">
        <v>133</v>
      </c>
      <c r="AU165" s="159" t="s">
        <v>36</v>
      </c>
      <c r="AV165" s="13" t="s">
        <v>88</v>
      </c>
      <c r="AW165" s="13" t="s">
        <v>35</v>
      </c>
      <c r="AX165" s="13" t="s">
        <v>36</v>
      </c>
      <c r="AY165" s="159" t="s">
        <v>124</v>
      </c>
    </row>
    <row r="166" spans="1:65" s="2" customFormat="1" ht="16.5" customHeight="1">
      <c r="A166" s="32"/>
      <c r="B166" s="143"/>
      <c r="C166" s="144" t="s">
        <v>219</v>
      </c>
      <c r="D166" s="144" t="s">
        <v>126</v>
      </c>
      <c r="E166" s="145" t="s">
        <v>601</v>
      </c>
      <c r="F166" s="146" t="s">
        <v>602</v>
      </c>
      <c r="G166" s="147" t="s">
        <v>161</v>
      </c>
      <c r="H166" s="148">
        <v>1</v>
      </c>
      <c r="I166" s="149"/>
      <c r="J166" s="150">
        <f>ROUND(I166*H166,2)</f>
        <v>0</v>
      </c>
      <c r="K166" s="146" t="s">
        <v>1</v>
      </c>
      <c r="L166" s="33"/>
      <c r="M166" s="151" t="s">
        <v>1</v>
      </c>
      <c r="N166" s="152" t="s">
        <v>44</v>
      </c>
      <c r="O166" s="58"/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5" t="s">
        <v>131</v>
      </c>
      <c r="AT166" s="155" t="s">
        <v>126</v>
      </c>
      <c r="AU166" s="155" t="s">
        <v>36</v>
      </c>
      <c r="AY166" s="17" t="s">
        <v>124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7" t="s">
        <v>36</v>
      </c>
      <c r="BK166" s="156">
        <f>ROUND(I166*H166,2)</f>
        <v>0</v>
      </c>
      <c r="BL166" s="17" t="s">
        <v>131</v>
      </c>
      <c r="BM166" s="155" t="s">
        <v>603</v>
      </c>
    </row>
    <row r="167" spans="1:65" s="13" customFormat="1" ht="11.25">
      <c r="B167" s="157"/>
      <c r="D167" s="158" t="s">
        <v>133</v>
      </c>
      <c r="E167" s="159" t="s">
        <v>1</v>
      </c>
      <c r="F167" s="160" t="s">
        <v>36</v>
      </c>
      <c r="H167" s="161">
        <v>1</v>
      </c>
      <c r="I167" s="162"/>
      <c r="L167" s="157"/>
      <c r="M167" s="163"/>
      <c r="N167" s="164"/>
      <c r="O167" s="164"/>
      <c r="P167" s="164"/>
      <c r="Q167" s="164"/>
      <c r="R167" s="164"/>
      <c r="S167" s="164"/>
      <c r="T167" s="165"/>
      <c r="AT167" s="159" t="s">
        <v>133</v>
      </c>
      <c r="AU167" s="159" t="s">
        <v>36</v>
      </c>
      <c r="AV167" s="13" t="s">
        <v>88</v>
      </c>
      <c r="AW167" s="13" t="s">
        <v>35</v>
      </c>
      <c r="AX167" s="13" t="s">
        <v>36</v>
      </c>
      <c r="AY167" s="159" t="s">
        <v>124</v>
      </c>
    </row>
    <row r="168" spans="1:65" s="2" customFormat="1" ht="16.5" customHeight="1">
      <c r="A168" s="32"/>
      <c r="B168" s="143"/>
      <c r="C168" s="144" t="s">
        <v>224</v>
      </c>
      <c r="D168" s="144" t="s">
        <v>126</v>
      </c>
      <c r="E168" s="145" t="s">
        <v>604</v>
      </c>
      <c r="F168" s="146" t="s">
        <v>605</v>
      </c>
      <c r="G168" s="147" t="s">
        <v>161</v>
      </c>
      <c r="H168" s="148">
        <v>1</v>
      </c>
      <c r="I168" s="149"/>
      <c r="J168" s="150">
        <f>ROUND(I168*H168,2)</f>
        <v>0</v>
      </c>
      <c r="K168" s="146" t="s">
        <v>1</v>
      </c>
      <c r="L168" s="33"/>
      <c r="M168" s="151" t="s">
        <v>1</v>
      </c>
      <c r="N168" s="152" t="s">
        <v>44</v>
      </c>
      <c r="O168" s="58"/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5" t="s">
        <v>131</v>
      </c>
      <c r="AT168" s="155" t="s">
        <v>126</v>
      </c>
      <c r="AU168" s="155" t="s">
        <v>36</v>
      </c>
      <c r="AY168" s="17" t="s">
        <v>124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7" t="s">
        <v>36</v>
      </c>
      <c r="BK168" s="156">
        <f>ROUND(I168*H168,2)</f>
        <v>0</v>
      </c>
      <c r="BL168" s="17" t="s">
        <v>131</v>
      </c>
      <c r="BM168" s="155" t="s">
        <v>606</v>
      </c>
    </row>
    <row r="169" spans="1:65" s="13" customFormat="1" ht="11.25">
      <c r="B169" s="157"/>
      <c r="D169" s="158" t="s">
        <v>133</v>
      </c>
      <c r="E169" s="159" t="s">
        <v>1</v>
      </c>
      <c r="F169" s="160" t="s">
        <v>36</v>
      </c>
      <c r="H169" s="161">
        <v>1</v>
      </c>
      <c r="I169" s="162"/>
      <c r="L169" s="157"/>
      <c r="M169" s="163"/>
      <c r="N169" s="164"/>
      <c r="O169" s="164"/>
      <c r="P169" s="164"/>
      <c r="Q169" s="164"/>
      <c r="R169" s="164"/>
      <c r="S169" s="164"/>
      <c r="T169" s="165"/>
      <c r="AT169" s="159" t="s">
        <v>133</v>
      </c>
      <c r="AU169" s="159" t="s">
        <v>36</v>
      </c>
      <c r="AV169" s="13" t="s">
        <v>88</v>
      </c>
      <c r="AW169" s="13" t="s">
        <v>35</v>
      </c>
      <c r="AX169" s="13" t="s">
        <v>36</v>
      </c>
      <c r="AY169" s="159" t="s">
        <v>124</v>
      </c>
    </row>
    <row r="170" spans="1:65" s="2" customFormat="1" ht="24.2" customHeight="1">
      <c r="A170" s="32"/>
      <c r="B170" s="143"/>
      <c r="C170" s="144" t="s">
        <v>228</v>
      </c>
      <c r="D170" s="144" t="s">
        <v>126</v>
      </c>
      <c r="E170" s="145" t="s">
        <v>607</v>
      </c>
      <c r="F170" s="146" t="s">
        <v>608</v>
      </c>
      <c r="G170" s="147" t="s">
        <v>161</v>
      </c>
      <c r="H170" s="148">
        <v>1</v>
      </c>
      <c r="I170" s="149"/>
      <c r="J170" s="150">
        <f>ROUND(I170*H170,2)</f>
        <v>0</v>
      </c>
      <c r="K170" s="146" t="s">
        <v>1</v>
      </c>
      <c r="L170" s="33"/>
      <c r="M170" s="151" t="s">
        <v>1</v>
      </c>
      <c r="N170" s="152" t="s">
        <v>44</v>
      </c>
      <c r="O170" s="58"/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131</v>
      </c>
      <c r="AT170" s="155" t="s">
        <v>126</v>
      </c>
      <c r="AU170" s="155" t="s">
        <v>36</v>
      </c>
      <c r="AY170" s="17" t="s">
        <v>124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36</v>
      </c>
      <c r="BK170" s="156">
        <f>ROUND(I170*H170,2)</f>
        <v>0</v>
      </c>
      <c r="BL170" s="17" t="s">
        <v>131</v>
      </c>
      <c r="BM170" s="155" t="s">
        <v>609</v>
      </c>
    </row>
    <row r="171" spans="1:65" s="13" customFormat="1" ht="11.25">
      <c r="B171" s="157"/>
      <c r="D171" s="158" t="s">
        <v>133</v>
      </c>
      <c r="E171" s="159" t="s">
        <v>1</v>
      </c>
      <c r="F171" s="160" t="s">
        <v>36</v>
      </c>
      <c r="H171" s="161">
        <v>1</v>
      </c>
      <c r="I171" s="162"/>
      <c r="L171" s="157"/>
      <c r="M171" s="191"/>
      <c r="N171" s="192"/>
      <c r="O171" s="192"/>
      <c r="P171" s="192"/>
      <c r="Q171" s="192"/>
      <c r="R171" s="192"/>
      <c r="S171" s="192"/>
      <c r="T171" s="193"/>
      <c r="AT171" s="159" t="s">
        <v>133</v>
      </c>
      <c r="AU171" s="159" t="s">
        <v>36</v>
      </c>
      <c r="AV171" s="13" t="s">
        <v>88</v>
      </c>
      <c r="AW171" s="13" t="s">
        <v>35</v>
      </c>
      <c r="AX171" s="13" t="s">
        <v>36</v>
      </c>
      <c r="AY171" s="159" t="s">
        <v>124</v>
      </c>
    </row>
    <row r="172" spans="1:65" s="2" customFormat="1" ht="6.95" customHeight="1">
      <c r="A172" s="32"/>
      <c r="B172" s="47"/>
      <c r="C172" s="48"/>
      <c r="D172" s="48"/>
      <c r="E172" s="48"/>
      <c r="F172" s="48"/>
      <c r="G172" s="48"/>
      <c r="H172" s="48"/>
      <c r="I172" s="48"/>
      <c r="J172" s="48"/>
      <c r="K172" s="48"/>
      <c r="L172" s="33"/>
      <c r="M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</row>
  </sheetData>
  <autoFilter ref="C116:K171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310 - Kanalizační stoka</vt:lpstr>
      <vt:lpstr>090 - Vedlejší a ostatní ...</vt:lpstr>
      <vt:lpstr>'090 - Vedlejší a ostatní ...'!Názvy_tisku</vt:lpstr>
      <vt:lpstr>'310 - Kanalizační stoka'!Názvy_tisku</vt:lpstr>
      <vt:lpstr>'Rekapitulace stavby'!Názvy_tisku</vt:lpstr>
      <vt:lpstr>'090 - Vedlejší a ostatní ...'!Oblast_tisku</vt:lpstr>
      <vt:lpstr>'310 - Kanalizační stoka'!Oblast_tisku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2024-06-17T10:37:33Z</dcterms:created>
  <dcterms:modified xsi:type="dcterms:W3CDTF">2024-06-17T10:38:27Z</dcterms:modified>
</cp:coreProperties>
</file>